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IRVOTETPMDUS\FairVote\Programs\Research_Other\Monopoly Politics 2016\"/>
    </mc:Choice>
  </mc:AlternateContent>
  <bookViews>
    <workbookView xWindow="0" yWindow="0" windowWidth="28800" windowHeight="12435"/>
  </bookViews>
  <sheets>
    <sheet name="Projections" sheetId="2" r:id="rId1"/>
    <sheet name="Raw data" sheetId="1" r:id="rId2"/>
    <sheet name="Projection Methodology" sheetId="3" r:id="rId3"/>
    <sheet name="Incumbency Bump &amp; Party Pref" sheetId="8" r:id="rId4"/>
  </sheets>
  <externalReferences>
    <externalReference r:id="rId5"/>
    <externalReference r:id="rId6"/>
  </externalReferences>
  <definedNames>
    <definedName name="_xlnm._FilterDatabase" localSheetId="3" hidden="1">'Incumbency Bump &amp; Party Pref'!$A$2:$D$2</definedName>
    <definedName name="_xlnm._FilterDatabase" localSheetId="0" hidden="1">Projections!$A$9:$AN$444</definedName>
    <definedName name="_xlnm._FilterDatabase" localSheetId="1" hidden="1">'Raw data'!$A$2:$AH$438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89" i="2" l="1"/>
  <c r="I341" i="2"/>
  <c r="I285" i="2"/>
  <c r="I279" i="2"/>
  <c r="I223" i="2"/>
  <c r="I217" i="2"/>
  <c r="I54" i="2"/>
  <c r="I248" i="2"/>
  <c r="I198" i="2"/>
  <c r="I194" i="2"/>
  <c r="I168" i="2"/>
  <c r="I162" i="2"/>
  <c r="I149" i="2"/>
  <c r="I114" i="2"/>
  <c r="I109" i="2"/>
  <c r="I105" i="2"/>
  <c r="I102" i="2"/>
  <c r="I76" i="2"/>
  <c r="I18" i="2"/>
  <c r="I74" i="2"/>
  <c r="I96" i="2"/>
  <c r="I208" i="2"/>
  <c r="R9" i="8" l="1"/>
  <c r="R8" i="8"/>
  <c r="R10" i="8" s="1"/>
  <c r="R11" i="8" s="1"/>
  <c r="C230" i="2" l="1"/>
  <c r="U75" i="1" l="1"/>
  <c r="T75" i="1"/>
  <c r="S75" i="1"/>
  <c r="AA39" i="1" l="1"/>
  <c r="U39" i="1"/>
  <c r="T39" i="1"/>
  <c r="S39" i="1"/>
  <c r="AA37" i="2" l="1"/>
  <c r="K37" i="2"/>
  <c r="E37" i="2"/>
  <c r="D37" i="2"/>
  <c r="C37" i="2"/>
  <c r="X30" i="1"/>
  <c r="N37" i="2" s="1"/>
  <c r="U30" i="1"/>
  <c r="U37" i="2" s="1"/>
  <c r="V37" i="2" s="1"/>
  <c r="T30" i="1"/>
  <c r="S30" i="1"/>
  <c r="J30" i="1"/>
  <c r="I30" i="1"/>
  <c r="O37" i="2" l="1"/>
  <c r="L37" i="2" s="1"/>
  <c r="M30" i="1"/>
  <c r="P37" i="2" s="1"/>
  <c r="T37" i="2" s="1"/>
  <c r="AB37" i="2" s="1"/>
  <c r="AE37" i="2" s="1"/>
  <c r="W37" i="2"/>
  <c r="AC37" i="2" s="1"/>
  <c r="AH37" i="2" s="1"/>
  <c r="AI37" i="2" s="1"/>
  <c r="AJ37" i="2" s="1"/>
  <c r="AN37" i="2" s="1"/>
  <c r="K30" i="1"/>
  <c r="L30" i="1" s="1"/>
  <c r="C188" i="2"/>
  <c r="AF37" i="2" l="1"/>
  <c r="AG37" i="2" s="1"/>
  <c r="I37" i="2"/>
  <c r="M37" i="2" s="1"/>
  <c r="Q37" i="2"/>
  <c r="R37" i="2"/>
  <c r="S37" i="2" s="1"/>
  <c r="R17" i="8"/>
  <c r="K444" i="2" l="1"/>
  <c r="K443" i="2"/>
  <c r="K442" i="2"/>
  <c r="K441" i="2"/>
  <c r="K440" i="2"/>
  <c r="K439" i="2"/>
  <c r="K438" i="2"/>
  <c r="K437" i="2"/>
  <c r="K436" i="2"/>
  <c r="K435" i="2"/>
  <c r="K434" i="2"/>
  <c r="K433" i="2"/>
  <c r="K432" i="2"/>
  <c r="K431" i="2"/>
  <c r="K430" i="2"/>
  <c r="K429" i="2"/>
  <c r="K428" i="2"/>
  <c r="K427" i="2"/>
  <c r="K426" i="2"/>
  <c r="K425" i="2"/>
  <c r="K424" i="2"/>
  <c r="K244" i="2"/>
  <c r="K422" i="2"/>
  <c r="K46" i="2"/>
  <c r="K420" i="2"/>
  <c r="K419" i="2"/>
  <c r="K418" i="2"/>
  <c r="K417" i="2"/>
  <c r="K416" i="2"/>
  <c r="K415" i="2"/>
  <c r="K414" i="2"/>
  <c r="K169" i="2"/>
  <c r="K412" i="2"/>
  <c r="K411" i="2"/>
  <c r="K410" i="2"/>
  <c r="K409" i="2"/>
  <c r="K408" i="2"/>
  <c r="K407" i="2"/>
  <c r="K406" i="2"/>
  <c r="K405" i="2"/>
  <c r="K404" i="2"/>
  <c r="K403" i="2"/>
  <c r="K402" i="2"/>
  <c r="K401" i="2"/>
  <c r="K400" i="2"/>
  <c r="K399" i="2"/>
  <c r="K398" i="2"/>
  <c r="K397" i="2"/>
  <c r="K396" i="2"/>
  <c r="K395" i="2"/>
  <c r="K394" i="2"/>
  <c r="K98"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290" i="2"/>
  <c r="K344" i="2"/>
  <c r="K343" i="2"/>
  <c r="K342" i="2"/>
  <c r="K341" i="2"/>
  <c r="K340" i="2"/>
  <c r="K24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190" i="2"/>
  <c r="K299" i="2"/>
  <c r="K298" i="2"/>
  <c r="K297" i="2"/>
  <c r="K296" i="2"/>
  <c r="K295" i="2"/>
  <c r="K294" i="2"/>
  <c r="K56" i="2"/>
  <c r="K292" i="2"/>
  <c r="K284" i="2"/>
  <c r="K229" i="2"/>
  <c r="K18" i="2"/>
  <c r="K288" i="2"/>
  <c r="K54" i="2"/>
  <c r="K286" i="2"/>
  <c r="K285" i="2"/>
  <c r="K66" i="2"/>
  <c r="K283" i="2"/>
  <c r="K282" i="2"/>
  <c r="K281" i="2"/>
  <c r="K280" i="2"/>
  <c r="K279" i="2"/>
  <c r="K278" i="2"/>
  <c r="K82" i="2"/>
  <c r="K276" i="2"/>
  <c r="K275" i="2"/>
  <c r="K274" i="2"/>
  <c r="K273" i="2"/>
  <c r="K272" i="2"/>
  <c r="K271" i="2"/>
  <c r="K270" i="2"/>
  <c r="K170" i="2"/>
  <c r="K122" i="2"/>
  <c r="K254" i="2"/>
  <c r="K266" i="2"/>
  <c r="K265" i="2"/>
  <c r="K264" i="2"/>
  <c r="K263" i="2"/>
  <c r="K262" i="2"/>
  <c r="K261" i="2"/>
  <c r="K260" i="2"/>
  <c r="K259" i="2"/>
  <c r="K258" i="2"/>
  <c r="K257" i="2"/>
  <c r="K255" i="2"/>
  <c r="K95" i="2"/>
  <c r="K33" i="2"/>
  <c r="K252" i="2"/>
  <c r="K251" i="2"/>
  <c r="K171" i="2"/>
  <c r="K287" i="2"/>
  <c r="K248" i="2"/>
  <c r="K247" i="2"/>
  <c r="K246" i="2"/>
  <c r="K245" i="2"/>
  <c r="K151" i="2"/>
  <c r="K243" i="2"/>
  <c r="K242" i="2"/>
  <c r="K241" i="2"/>
  <c r="K240" i="2"/>
  <c r="K239" i="2"/>
  <c r="K238" i="2"/>
  <c r="K237" i="2"/>
  <c r="K236" i="2"/>
  <c r="K235" i="2"/>
  <c r="K234" i="2"/>
  <c r="K233" i="2"/>
  <c r="K232" i="2"/>
  <c r="K231" i="2"/>
  <c r="K230" i="2"/>
  <c r="K423" i="2"/>
  <c r="K153" i="2"/>
  <c r="K227" i="2"/>
  <c r="K226" i="2"/>
  <c r="K225" i="2"/>
  <c r="K224" i="2"/>
  <c r="K267" i="2"/>
  <c r="K204" i="2"/>
  <c r="K221" i="2"/>
  <c r="K220" i="2"/>
  <c r="K219" i="2"/>
  <c r="K19" i="2"/>
  <c r="K217" i="2"/>
  <c r="K216" i="2"/>
  <c r="K89" i="2"/>
  <c r="K109" i="2"/>
  <c r="K213" i="2"/>
  <c r="K212" i="2"/>
  <c r="K211" i="2"/>
  <c r="K210" i="2"/>
  <c r="K209" i="2"/>
  <c r="K55" i="2"/>
  <c r="K207" i="2"/>
  <c r="K206" i="2"/>
  <c r="K205" i="2"/>
  <c r="K421" i="2"/>
  <c r="K203" i="2"/>
  <c r="K202" i="2"/>
  <c r="K201" i="2"/>
  <c r="K200" i="2"/>
  <c r="K199" i="2"/>
  <c r="K198" i="2"/>
  <c r="K197" i="2"/>
  <c r="K291" i="2"/>
  <c r="K195" i="2"/>
  <c r="K194" i="2"/>
  <c r="K193" i="2"/>
  <c r="K192" i="2"/>
  <c r="K191" i="2"/>
  <c r="K277" i="2"/>
  <c r="K189" i="2"/>
  <c r="K188" i="2"/>
  <c r="K187" i="2"/>
  <c r="K186" i="2"/>
  <c r="K185" i="2"/>
  <c r="K184" i="2"/>
  <c r="K183" i="2"/>
  <c r="K222" i="2"/>
  <c r="K181" i="2"/>
  <c r="K180" i="2"/>
  <c r="K179" i="2"/>
  <c r="K178" i="2"/>
  <c r="K177" i="2"/>
  <c r="K176" i="2"/>
  <c r="K175" i="2"/>
  <c r="K174" i="2"/>
  <c r="K173" i="2"/>
  <c r="K172" i="2"/>
  <c r="K393" i="2"/>
  <c r="K339" i="2"/>
  <c r="K208" i="2"/>
  <c r="K168" i="2"/>
  <c r="K167" i="2"/>
  <c r="K166" i="2"/>
  <c r="K165" i="2"/>
  <c r="K164" i="2"/>
  <c r="K163" i="2"/>
  <c r="K162" i="2"/>
  <c r="K250" i="2"/>
  <c r="K160" i="2"/>
  <c r="K159" i="2"/>
  <c r="K158" i="2"/>
  <c r="K157" i="2"/>
  <c r="K156" i="2"/>
  <c r="K155" i="2"/>
  <c r="K215" i="2"/>
  <c r="K40" i="2"/>
  <c r="K152" i="2"/>
  <c r="K123"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51" i="2"/>
  <c r="K218" i="2"/>
  <c r="K154" i="2"/>
  <c r="K120" i="2"/>
  <c r="K119" i="2"/>
  <c r="K118" i="2"/>
  <c r="K117" i="2"/>
  <c r="K116" i="2"/>
  <c r="K115" i="2"/>
  <c r="K256" i="2"/>
  <c r="K113" i="2"/>
  <c r="K112" i="2"/>
  <c r="K111" i="2"/>
  <c r="K110" i="2"/>
  <c r="K26" i="2"/>
  <c r="K108" i="2"/>
  <c r="K107" i="2"/>
  <c r="K214" i="2"/>
  <c r="K105" i="2"/>
  <c r="K104" i="2"/>
  <c r="K103" i="2"/>
  <c r="K102" i="2"/>
  <c r="K101" i="2"/>
  <c r="K100" i="2"/>
  <c r="K99" i="2"/>
  <c r="K413" i="2"/>
  <c r="K97" i="2"/>
  <c r="K96" i="2"/>
  <c r="K39" i="2"/>
  <c r="K269" i="2"/>
  <c r="K93" i="2"/>
  <c r="K92" i="2"/>
  <c r="K91" i="2"/>
  <c r="K90" i="2"/>
  <c r="K121" i="2"/>
  <c r="K88" i="2"/>
  <c r="K87" i="2"/>
  <c r="K86" i="2"/>
  <c r="K85" i="2"/>
  <c r="K84" i="2"/>
  <c r="K83" i="2"/>
  <c r="K223" i="2"/>
  <c r="K81" i="2"/>
  <c r="K80" i="2"/>
  <c r="K79" i="2"/>
  <c r="K78" i="2"/>
  <c r="K77" i="2"/>
  <c r="K76" i="2"/>
  <c r="K75" i="2"/>
  <c r="K74" i="2"/>
  <c r="K73" i="2"/>
  <c r="K72" i="2"/>
  <c r="K71" i="2"/>
  <c r="K70" i="2"/>
  <c r="K69" i="2"/>
  <c r="K68" i="2"/>
  <c r="K67" i="2"/>
  <c r="K289" i="2"/>
  <c r="K65" i="2"/>
  <c r="K64" i="2"/>
  <c r="K63" i="2"/>
  <c r="K62" i="2"/>
  <c r="K61" i="2"/>
  <c r="K60" i="2"/>
  <c r="K59" i="2"/>
  <c r="K58" i="2"/>
  <c r="K57" i="2"/>
  <c r="K161" i="2"/>
  <c r="K345" i="2"/>
  <c r="K94" i="2"/>
  <c r="K53" i="2"/>
  <c r="K52" i="2"/>
  <c r="K182" i="2"/>
  <c r="K50" i="2"/>
  <c r="K49" i="2"/>
  <c r="K48" i="2"/>
  <c r="K47" i="2"/>
  <c r="K253" i="2"/>
  <c r="K45" i="2"/>
  <c r="K44" i="2"/>
  <c r="K43" i="2"/>
  <c r="K42" i="2"/>
  <c r="K41" i="2"/>
  <c r="K106" i="2"/>
  <c r="K228" i="2"/>
  <c r="K38" i="2"/>
  <c r="K300" i="2"/>
  <c r="K36" i="2"/>
  <c r="K35" i="2"/>
  <c r="K34" i="2"/>
  <c r="K196" i="2"/>
  <c r="K32" i="2"/>
  <c r="K31" i="2"/>
  <c r="K30" i="2"/>
  <c r="K29" i="2"/>
  <c r="K28" i="2"/>
  <c r="K27" i="2"/>
  <c r="K114" i="2"/>
  <c r="K25" i="2"/>
  <c r="K24" i="2"/>
  <c r="K23" i="2"/>
  <c r="K22" i="2"/>
  <c r="K21" i="2"/>
  <c r="K20" i="2"/>
  <c r="K293" i="2"/>
  <c r="K17" i="2"/>
  <c r="K16" i="2"/>
  <c r="K15" i="2"/>
  <c r="K14" i="2"/>
  <c r="K13" i="2"/>
  <c r="K12" i="2"/>
  <c r="K11" i="2"/>
  <c r="K10" i="2"/>
  <c r="K268" i="2"/>
  <c r="R16" i="8"/>
  <c r="R7" i="8"/>
  <c r="M2" i="8"/>
  <c r="E414" i="2"/>
  <c r="E187" i="2"/>
  <c r="R18" i="8" l="1"/>
  <c r="T188" i="2" l="1"/>
  <c r="T187" i="2"/>
  <c r="T183" i="2"/>
  <c r="D439" i="2"/>
  <c r="D438" i="2"/>
  <c r="D437" i="2"/>
  <c r="D432" i="2"/>
  <c r="D431" i="2"/>
  <c r="D429" i="2"/>
  <c r="AL429" i="2" s="1"/>
  <c r="AM429" i="2" s="1"/>
  <c r="D428" i="2"/>
  <c r="D424" i="2"/>
  <c r="D423" i="2"/>
  <c r="D422" i="2"/>
  <c r="D419" i="2"/>
  <c r="D414" i="2"/>
  <c r="AF414" i="2" s="1"/>
  <c r="AG414" i="2" s="1"/>
  <c r="D411" i="2"/>
  <c r="D405" i="2"/>
  <c r="D404" i="2"/>
  <c r="D403" i="2"/>
  <c r="AF403" i="2" s="1"/>
  <c r="AG403" i="2" s="1"/>
  <c r="D400" i="2"/>
  <c r="AF400" i="2" s="1"/>
  <c r="AG400" i="2" s="1"/>
  <c r="D398" i="2"/>
  <c r="AF398" i="2" s="1"/>
  <c r="AG398" i="2" s="1"/>
  <c r="D390" i="2"/>
  <c r="AF390" i="2" s="1"/>
  <c r="AG390" i="2" s="1"/>
  <c r="D388" i="2"/>
  <c r="D386" i="2"/>
  <c r="D385" i="2"/>
  <c r="D379" i="2"/>
  <c r="AF379" i="2" s="1"/>
  <c r="AG379" i="2" s="1"/>
  <c r="D370" i="2"/>
  <c r="D366" i="2"/>
  <c r="D359" i="2"/>
  <c r="AI359" i="2" s="1"/>
  <c r="AJ359" i="2" s="1"/>
  <c r="D353" i="2"/>
  <c r="D352" i="2"/>
  <c r="D350" i="2"/>
  <c r="D347" i="2"/>
  <c r="AF347" i="2" s="1"/>
  <c r="AG347" i="2" s="1"/>
  <c r="D346" i="2"/>
  <c r="D335" i="2"/>
  <c r="D334" i="2"/>
  <c r="D333" i="2"/>
  <c r="D332" i="2"/>
  <c r="D331" i="2"/>
  <c r="D329" i="2"/>
  <c r="D320" i="2"/>
  <c r="D318" i="2"/>
  <c r="AI318" i="2" s="1"/>
  <c r="AJ318" i="2" s="1"/>
  <c r="D316" i="2"/>
  <c r="D310" i="2"/>
  <c r="D305" i="2"/>
  <c r="D297" i="2"/>
  <c r="D294" i="2"/>
  <c r="D292" i="2"/>
  <c r="D291" i="2"/>
  <c r="D286" i="2"/>
  <c r="D284" i="2"/>
  <c r="D283" i="2"/>
  <c r="D282" i="2"/>
  <c r="AF282" i="2" s="1"/>
  <c r="AG282" i="2" s="1"/>
  <c r="D281" i="2"/>
  <c r="AF281" i="2" s="1"/>
  <c r="AG281" i="2" s="1"/>
  <c r="D280" i="2"/>
  <c r="AF280" i="2" s="1"/>
  <c r="AG280" i="2" s="1"/>
  <c r="D279" i="2"/>
  <c r="AF279" i="2" s="1"/>
  <c r="AG279" i="2" s="1"/>
  <c r="D278" i="2"/>
  <c r="D276" i="2"/>
  <c r="AF276" i="2" s="1"/>
  <c r="AG276" i="2" s="1"/>
  <c r="D275" i="2"/>
  <c r="AF275" i="2" s="1"/>
  <c r="AG275" i="2" s="1"/>
  <c r="D274" i="2"/>
  <c r="AF274" i="2" s="1"/>
  <c r="AG274" i="2" s="1"/>
  <c r="D273" i="2"/>
  <c r="AI273" i="2" s="1"/>
  <c r="AJ273" i="2" s="1"/>
  <c r="D272" i="2"/>
  <c r="AF272" i="2" s="1"/>
  <c r="AG272" i="2" s="1"/>
  <c r="D271" i="2"/>
  <c r="AF271" i="2" s="1"/>
  <c r="AG271" i="2" s="1"/>
  <c r="D270" i="2"/>
  <c r="D269" i="2"/>
  <c r="D266" i="2"/>
  <c r="D264" i="2"/>
  <c r="D263" i="2"/>
  <c r="D261" i="2"/>
  <c r="D260" i="2"/>
  <c r="D259" i="2"/>
  <c r="D257" i="2"/>
  <c r="D252" i="2"/>
  <c r="D251" i="2"/>
  <c r="D246" i="2"/>
  <c r="D244" i="2"/>
  <c r="D238" i="2"/>
  <c r="D234" i="2"/>
  <c r="D231" i="2"/>
  <c r="AF231" i="2" s="1"/>
  <c r="AG231" i="2" s="1"/>
  <c r="D229" i="2"/>
  <c r="D228" i="2"/>
  <c r="D226" i="2"/>
  <c r="D225" i="2"/>
  <c r="D222" i="2"/>
  <c r="D221" i="2"/>
  <c r="D220" i="2"/>
  <c r="D219" i="2"/>
  <c r="D216" i="2"/>
  <c r="D212" i="2"/>
  <c r="D207" i="2"/>
  <c r="D206" i="2"/>
  <c r="AF206" i="2" s="1"/>
  <c r="AG206" i="2" s="1"/>
  <c r="D204" i="2"/>
  <c r="D203" i="2"/>
  <c r="AF203" i="2" s="1"/>
  <c r="AG203" i="2" s="1"/>
  <c r="D202" i="2"/>
  <c r="AF202" i="2" s="1"/>
  <c r="AG202" i="2" s="1"/>
  <c r="D201" i="2"/>
  <c r="D198" i="2"/>
  <c r="D197" i="2"/>
  <c r="D196" i="2"/>
  <c r="D195" i="2"/>
  <c r="D194" i="2"/>
  <c r="D193" i="2"/>
  <c r="D192" i="2"/>
  <c r="D189" i="2"/>
  <c r="D179" i="2"/>
  <c r="D170" i="2"/>
  <c r="D166" i="2"/>
  <c r="D160" i="2"/>
  <c r="D158" i="2"/>
  <c r="D152" i="2"/>
  <c r="D150" i="2"/>
  <c r="D149" i="2"/>
  <c r="D148" i="2"/>
  <c r="D146" i="2"/>
  <c r="D145" i="2"/>
  <c r="D144" i="2"/>
  <c r="D142" i="2"/>
  <c r="D139" i="2"/>
  <c r="D138" i="2"/>
  <c r="D136" i="2"/>
  <c r="AF136" i="2" s="1"/>
  <c r="AG136" i="2" s="1"/>
  <c r="D128" i="2"/>
  <c r="AF128" i="2" s="1"/>
  <c r="AG128" i="2" s="1"/>
  <c r="D127" i="2"/>
  <c r="D125" i="2"/>
  <c r="D120" i="2"/>
  <c r="AL120" i="2" s="1"/>
  <c r="AM120" i="2" s="1"/>
  <c r="D119" i="2"/>
  <c r="D118" i="2"/>
  <c r="D116" i="2"/>
  <c r="AI116" i="2" s="1"/>
  <c r="AJ116" i="2" s="1"/>
  <c r="D114" i="2"/>
  <c r="D110" i="2"/>
  <c r="AF110" i="2" s="1"/>
  <c r="AG110" i="2" s="1"/>
  <c r="D105" i="2"/>
  <c r="D101" i="2"/>
  <c r="D96" i="2"/>
  <c r="D95" i="2"/>
  <c r="D94" i="2"/>
  <c r="D93" i="2"/>
  <c r="D92" i="2"/>
  <c r="D91" i="2"/>
  <c r="D90" i="2"/>
  <c r="D85" i="2"/>
  <c r="D84" i="2"/>
  <c r="D83" i="2"/>
  <c r="D82" i="2"/>
  <c r="D81" i="2"/>
  <c r="D77" i="2"/>
  <c r="D76" i="2"/>
  <c r="D73" i="2"/>
  <c r="AI73" i="2" s="1"/>
  <c r="AJ73" i="2" s="1"/>
  <c r="D71" i="2"/>
  <c r="D68" i="2"/>
  <c r="D67" i="2"/>
  <c r="D66" i="2"/>
  <c r="D64" i="2"/>
  <c r="AF64" i="2" s="1"/>
  <c r="AG64" i="2" s="1"/>
  <c r="D63" i="2"/>
  <c r="D62" i="2"/>
  <c r="D61" i="2"/>
  <c r="D60" i="2"/>
  <c r="AI60" i="2" s="1"/>
  <c r="AJ60" i="2" s="1"/>
  <c r="D59" i="2"/>
  <c r="AI59" i="2" s="1"/>
  <c r="AJ59" i="2" s="1"/>
  <c r="AN59" i="2" s="1"/>
  <c r="D58" i="2"/>
  <c r="AF58" i="2" s="1"/>
  <c r="AG58" i="2" s="1"/>
  <c r="D57" i="2"/>
  <c r="D56" i="2"/>
  <c r="D54" i="2"/>
  <c r="D50" i="2"/>
  <c r="AF50" i="2" s="1"/>
  <c r="AG50" i="2" s="1"/>
  <c r="D49" i="2"/>
  <c r="D48" i="2"/>
  <c r="D47" i="2"/>
  <c r="AF47" i="2" s="1"/>
  <c r="AG47" i="2" s="1"/>
  <c r="D45" i="2"/>
  <c r="AI45" i="2" s="1"/>
  <c r="AJ45" i="2" s="1"/>
  <c r="AN45" i="2" s="1"/>
  <c r="D44" i="2"/>
  <c r="D43" i="2"/>
  <c r="AI43" i="2" s="1"/>
  <c r="AJ43" i="2" s="1"/>
  <c r="D42" i="2"/>
  <c r="D41" i="2"/>
  <c r="D39" i="2"/>
  <c r="D36" i="2"/>
  <c r="D35" i="2"/>
  <c r="AF35" i="2" s="1"/>
  <c r="AG35" i="2" s="1"/>
  <c r="D33" i="2"/>
  <c r="D32" i="2"/>
  <c r="D26" i="2"/>
  <c r="D20" i="2"/>
  <c r="D19" i="2"/>
  <c r="D18" i="2"/>
  <c r="D16" i="2"/>
  <c r="AF16" i="2" s="1"/>
  <c r="AG16" i="2" s="1"/>
  <c r="D10" i="2"/>
  <c r="D444" i="2"/>
  <c r="D443" i="2"/>
  <c r="D442" i="2"/>
  <c r="D441" i="2"/>
  <c r="D440" i="2"/>
  <c r="D436" i="2"/>
  <c r="D435" i="2"/>
  <c r="D434" i="2"/>
  <c r="D433" i="2"/>
  <c r="D430" i="2"/>
  <c r="D427" i="2"/>
  <c r="D425" i="2"/>
  <c r="D421" i="2"/>
  <c r="D420" i="2"/>
  <c r="AF420" i="2" s="1"/>
  <c r="AG420" i="2" s="1"/>
  <c r="D418" i="2"/>
  <c r="D417" i="2"/>
  <c r="AL417" i="2" s="1"/>
  <c r="AM417" i="2" s="1"/>
  <c r="D416" i="2"/>
  <c r="D415" i="2"/>
  <c r="D413" i="2"/>
  <c r="D412" i="2"/>
  <c r="D410" i="2"/>
  <c r="D409" i="2"/>
  <c r="D408" i="2"/>
  <c r="D407" i="2"/>
  <c r="D406" i="2"/>
  <c r="D402" i="2"/>
  <c r="D401" i="2"/>
  <c r="AL401" i="2" s="1"/>
  <c r="AM401" i="2" s="1"/>
  <c r="D397" i="2"/>
  <c r="D396" i="2"/>
  <c r="AF396" i="2" s="1"/>
  <c r="AG396" i="2" s="1"/>
  <c r="D395" i="2"/>
  <c r="D394" i="2"/>
  <c r="AL394" i="2" s="1"/>
  <c r="AM394" i="2" s="1"/>
  <c r="D393" i="2"/>
  <c r="D392" i="2"/>
  <c r="D391" i="2"/>
  <c r="AF391" i="2" s="1"/>
  <c r="AG391" i="2" s="1"/>
  <c r="D389" i="2"/>
  <c r="AI389" i="2" s="1"/>
  <c r="AJ389" i="2" s="1"/>
  <c r="D387" i="2"/>
  <c r="D384" i="2"/>
  <c r="D383" i="2"/>
  <c r="AL383" i="2" s="1"/>
  <c r="AM383" i="2" s="1"/>
  <c r="D382" i="2"/>
  <c r="D381" i="2"/>
  <c r="AF381" i="2" s="1"/>
  <c r="AG381" i="2" s="1"/>
  <c r="D380" i="2"/>
  <c r="D378" i="2"/>
  <c r="AF378" i="2" s="1"/>
  <c r="AG378" i="2" s="1"/>
  <c r="D377" i="2"/>
  <c r="AL377" i="2" s="1"/>
  <c r="AM377" i="2" s="1"/>
  <c r="D376" i="2"/>
  <c r="D375" i="2"/>
  <c r="AF375" i="2" s="1"/>
  <c r="AG375" i="2" s="1"/>
  <c r="D372" i="2"/>
  <c r="AL372" i="2" s="1"/>
  <c r="AM372" i="2" s="1"/>
  <c r="D371" i="2"/>
  <c r="AL371" i="2" s="1"/>
  <c r="AM371" i="2" s="1"/>
  <c r="D369" i="2"/>
  <c r="D368" i="2"/>
  <c r="D367" i="2"/>
  <c r="AI367" i="2" s="1"/>
  <c r="AJ367" i="2" s="1"/>
  <c r="D365" i="2"/>
  <c r="D364" i="2"/>
  <c r="D363" i="2"/>
  <c r="D362" i="2"/>
  <c r="AF362" i="2" s="1"/>
  <c r="AG362" i="2" s="1"/>
  <c r="D361" i="2"/>
  <c r="D360" i="2"/>
  <c r="D358" i="2"/>
  <c r="D357" i="2"/>
  <c r="D356" i="2"/>
  <c r="D355" i="2"/>
  <c r="AI355" i="2" s="1"/>
  <c r="AJ355" i="2" s="1"/>
  <c r="D354" i="2"/>
  <c r="AF354" i="2" s="1"/>
  <c r="AG354" i="2" s="1"/>
  <c r="D351" i="2"/>
  <c r="AF351" i="2" s="1"/>
  <c r="AG351" i="2" s="1"/>
  <c r="D349" i="2"/>
  <c r="D348" i="2"/>
  <c r="AF348" i="2" s="1"/>
  <c r="AG348" i="2" s="1"/>
  <c r="D345" i="2"/>
  <c r="D344" i="2"/>
  <c r="D343" i="2"/>
  <c r="D342" i="2"/>
  <c r="D341" i="2"/>
  <c r="D340" i="2"/>
  <c r="D339" i="2"/>
  <c r="D338" i="2"/>
  <c r="D337" i="2"/>
  <c r="D336" i="2"/>
  <c r="D330" i="2"/>
  <c r="D328" i="2"/>
  <c r="D327" i="2"/>
  <c r="AL327" i="2" s="1"/>
  <c r="AM327" i="2" s="1"/>
  <c r="D326" i="2"/>
  <c r="D325" i="2"/>
  <c r="D324" i="2"/>
  <c r="AF324" i="2" s="1"/>
  <c r="AG324" i="2" s="1"/>
  <c r="D323" i="2"/>
  <c r="D322" i="2"/>
  <c r="D321" i="2"/>
  <c r="D319" i="2"/>
  <c r="D317" i="2"/>
  <c r="D315" i="2"/>
  <c r="AI315" i="2" s="1"/>
  <c r="AJ315" i="2" s="1"/>
  <c r="D314" i="2"/>
  <c r="AF314" i="2" s="1"/>
  <c r="AG314" i="2" s="1"/>
  <c r="D313" i="2"/>
  <c r="D312" i="2"/>
  <c r="D311" i="2"/>
  <c r="D309" i="2"/>
  <c r="D308" i="2"/>
  <c r="D307" i="2"/>
  <c r="D306" i="2"/>
  <c r="D304" i="2"/>
  <c r="D303" i="2"/>
  <c r="D302" i="2"/>
  <c r="AF302" i="2" s="1"/>
  <c r="AG302" i="2" s="1"/>
  <c r="D301" i="2"/>
  <c r="D300" i="2"/>
  <c r="D299" i="2"/>
  <c r="D298" i="2"/>
  <c r="D296" i="2"/>
  <c r="D295" i="2"/>
  <c r="D293" i="2"/>
  <c r="D290" i="2"/>
  <c r="D289" i="2"/>
  <c r="D288" i="2"/>
  <c r="AF288" i="2" s="1"/>
  <c r="AG288" i="2" s="1"/>
  <c r="D287" i="2"/>
  <c r="D285" i="2"/>
  <c r="D277" i="2"/>
  <c r="D268" i="2"/>
  <c r="D267" i="2"/>
  <c r="D265" i="2"/>
  <c r="D262" i="2"/>
  <c r="D258" i="2"/>
  <c r="D256" i="2"/>
  <c r="D255" i="2"/>
  <c r="D254" i="2"/>
  <c r="D253" i="2"/>
  <c r="D250" i="2"/>
  <c r="D249" i="2"/>
  <c r="D248" i="2"/>
  <c r="D247" i="2"/>
  <c r="D245" i="2"/>
  <c r="D243" i="2"/>
  <c r="D242" i="2"/>
  <c r="D241" i="2"/>
  <c r="D240" i="2"/>
  <c r="D239" i="2"/>
  <c r="D237" i="2"/>
  <c r="D236" i="2"/>
  <c r="D235" i="2"/>
  <c r="D233" i="2"/>
  <c r="D232" i="2"/>
  <c r="AI232" i="2" s="1"/>
  <c r="AJ232" i="2" s="1"/>
  <c r="D230" i="2"/>
  <c r="D227" i="2"/>
  <c r="D224" i="2"/>
  <c r="D223" i="2"/>
  <c r="D218" i="2"/>
  <c r="D217" i="2"/>
  <c r="D215" i="2"/>
  <c r="D214" i="2"/>
  <c r="D213" i="2"/>
  <c r="D211" i="2"/>
  <c r="D210" i="2"/>
  <c r="D209" i="2"/>
  <c r="D208" i="2"/>
  <c r="D191" i="2"/>
  <c r="D190" i="2"/>
  <c r="D188" i="2"/>
  <c r="AF188" i="2" s="1"/>
  <c r="AG188" i="2" s="1"/>
  <c r="D187" i="2"/>
  <c r="D183" i="2"/>
  <c r="AF183" i="2" s="1"/>
  <c r="AG183" i="2" s="1"/>
  <c r="D182" i="2"/>
  <c r="D181" i="2"/>
  <c r="D180" i="2"/>
  <c r="D178" i="2"/>
  <c r="D177" i="2"/>
  <c r="D176" i="2"/>
  <c r="D175" i="2"/>
  <c r="AI175" i="2" s="1"/>
  <c r="AJ175" i="2" s="1"/>
  <c r="D174" i="2"/>
  <c r="D173" i="2"/>
  <c r="D172" i="2"/>
  <c r="D171" i="2"/>
  <c r="D169" i="2"/>
  <c r="D168" i="2"/>
  <c r="D167" i="2"/>
  <c r="D165" i="2"/>
  <c r="D164" i="2"/>
  <c r="D163" i="2"/>
  <c r="D162" i="2"/>
  <c r="D161" i="2"/>
  <c r="D159" i="2"/>
  <c r="D157" i="2"/>
  <c r="D156" i="2"/>
  <c r="D155" i="2"/>
  <c r="D154" i="2"/>
  <c r="D153" i="2"/>
  <c r="D151" i="2"/>
  <c r="D147" i="2"/>
  <c r="D141" i="2"/>
  <c r="D140" i="2"/>
  <c r="D137" i="2"/>
  <c r="AF137" i="2" s="1"/>
  <c r="AG137" i="2" s="1"/>
  <c r="D135" i="2"/>
  <c r="D133" i="2"/>
  <c r="D132" i="2"/>
  <c r="D130" i="2"/>
  <c r="D129" i="2"/>
  <c r="AL129" i="2" s="1"/>
  <c r="AM129" i="2" s="1"/>
  <c r="D124" i="2"/>
  <c r="D123" i="2"/>
  <c r="AF123" i="2" s="1"/>
  <c r="AG123" i="2" s="1"/>
  <c r="D122" i="2"/>
  <c r="D115" i="2"/>
  <c r="D113" i="2"/>
  <c r="D112" i="2"/>
  <c r="D111" i="2"/>
  <c r="AI111" i="2" s="1"/>
  <c r="AJ111" i="2" s="1"/>
  <c r="D109" i="2"/>
  <c r="AF109" i="2" s="1"/>
  <c r="AG109" i="2" s="1"/>
  <c r="D108" i="2"/>
  <c r="AF108" i="2" s="1"/>
  <c r="AG108" i="2" s="1"/>
  <c r="D107" i="2"/>
  <c r="D106" i="2"/>
  <c r="D104" i="2"/>
  <c r="D103" i="2"/>
  <c r="D102" i="2"/>
  <c r="D99" i="2"/>
  <c r="D98" i="2"/>
  <c r="D97" i="2"/>
  <c r="AL97" i="2" s="1"/>
  <c r="AM97" i="2" s="1"/>
  <c r="D89" i="2"/>
  <c r="D88" i="2"/>
  <c r="D87" i="2"/>
  <c r="D86" i="2"/>
  <c r="D80" i="2"/>
  <c r="D79" i="2"/>
  <c r="D78" i="2"/>
  <c r="D75" i="2"/>
  <c r="D72" i="2"/>
  <c r="D69" i="2"/>
  <c r="D53" i="2"/>
  <c r="AL53" i="2" s="1"/>
  <c r="AM53" i="2" s="1"/>
  <c r="D52" i="2"/>
  <c r="AL52" i="2" s="1"/>
  <c r="AM52" i="2" s="1"/>
  <c r="D51" i="2"/>
  <c r="D46" i="2"/>
  <c r="D40" i="2"/>
  <c r="D38" i="2"/>
  <c r="D34" i="2"/>
  <c r="AF34" i="2" s="1"/>
  <c r="AG34" i="2" s="1"/>
  <c r="D31" i="2"/>
  <c r="D30" i="2"/>
  <c r="D28" i="2"/>
  <c r="D27" i="2"/>
  <c r="D25" i="2"/>
  <c r="AF25" i="2" s="1"/>
  <c r="AG25" i="2" s="1"/>
  <c r="D23" i="2"/>
  <c r="D22" i="2"/>
  <c r="D21" i="2"/>
  <c r="D17" i="2"/>
  <c r="D15" i="2"/>
  <c r="D14" i="2"/>
  <c r="AF14" i="2" s="1"/>
  <c r="AG14" i="2" s="1"/>
  <c r="D13" i="2"/>
  <c r="AF13" i="2" s="1"/>
  <c r="AG13" i="2" s="1"/>
  <c r="D12" i="2"/>
  <c r="D11" i="2"/>
  <c r="E250" i="2"/>
  <c r="S403" i="1"/>
  <c r="T403" i="1"/>
  <c r="U403" i="1"/>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49" i="2"/>
  <c r="E248" i="2"/>
  <c r="E247" i="2"/>
  <c r="E246" i="2"/>
  <c r="E245" i="2"/>
  <c r="E244" i="2"/>
  <c r="E243" i="2"/>
  <c r="E242" i="2"/>
  <c r="E241" i="2"/>
  <c r="E240" i="2"/>
  <c r="E239" i="2"/>
  <c r="E238" i="2"/>
  <c r="E237" i="2"/>
  <c r="E236" i="2"/>
  <c r="E235" i="2"/>
  <c r="E234" i="2"/>
  <c r="E233" i="2"/>
  <c r="E232" i="2"/>
  <c r="E231"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6" i="2"/>
  <c r="E35" i="2"/>
  <c r="E34" i="2"/>
  <c r="E33" i="2"/>
  <c r="E32" i="2"/>
  <c r="E31" i="2"/>
  <c r="E30" i="2"/>
  <c r="E29" i="2"/>
  <c r="E28" i="2"/>
  <c r="E27" i="2"/>
  <c r="E26" i="2"/>
  <c r="E25" i="2"/>
  <c r="E24" i="2"/>
  <c r="E23" i="2"/>
  <c r="E22" i="2"/>
  <c r="E21" i="2"/>
  <c r="E20" i="2"/>
  <c r="E19" i="2"/>
  <c r="E18" i="2"/>
  <c r="E17" i="2"/>
  <c r="E16" i="2"/>
  <c r="E15" i="2"/>
  <c r="E14" i="2"/>
  <c r="E13" i="2"/>
  <c r="E12" i="2"/>
  <c r="E11" i="2"/>
  <c r="E10" i="2"/>
  <c r="D426" i="2"/>
  <c r="AF426" i="2" s="1"/>
  <c r="AG426" i="2" s="1"/>
  <c r="D399" i="2"/>
  <c r="AI399" i="2" s="1"/>
  <c r="AJ399" i="2" s="1"/>
  <c r="D374" i="2"/>
  <c r="AF374" i="2" s="1"/>
  <c r="AG374" i="2" s="1"/>
  <c r="D373" i="2"/>
  <c r="AI373" i="2" s="1"/>
  <c r="AJ373" i="2" s="1"/>
  <c r="D205" i="2"/>
  <c r="AI205" i="2" s="1"/>
  <c r="AJ205" i="2" s="1"/>
  <c r="D200" i="2"/>
  <c r="AF200" i="2" s="1"/>
  <c r="AG200" i="2" s="1"/>
  <c r="D199" i="2"/>
  <c r="AI199" i="2" s="1"/>
  <c r="AJ199" i="2" s="1"/>
  <c r="D186" i="2"/>
  <c r="AF186" i="2" s="1"/>
  <c r="AG186" i="2" s="1"/>
  <c r="D185" i="2"/>
  <c r="AI185" i="2" s="1"/>
  <c r="AJ185" i="2" s="1"/>
  <c r="D184" i="2"/>
  <c r="AF184" i="2" s="1"/>
  <c r="AG184" i="2" s="1"/>
  <c r="D134" i="2"/>
  <c r="AF134" i="2" s="1"/>
  <c r="AG134" i="2" s="1"/>
  <c r="D131" i="2"/>
  <c r="AF131" i="2" s="1"/>
  <c r="AG131" i="2" s="1"/>
  <c r="D126" i="2"/>
  <c r="AI126" i="2" s="1"/>
  <c r="AJ126" i="2" s="1"/>
  <c r="D121" i="2"/>
  <c r="AL121" i="2" s="1"/>
  <c r="AM121" i="2" s="1"/>
  <c r="D117" i="2"/>
  <c r="AI117" i="2" s="1"/>
  <c r="AJ117" i="2" s="1"/>
  <c r="D100" i="2"/>
  <c r="AI100" i="2" s="1"/>
  <c r="AJ100" i="2" s="1"/>
  <c r="D74" i="2"/>
  <c r="AI74" i="2" s="1"/>
  <c r="AJ74" i="2" s="1"/>
  <c r="D70" i="2"/>
  <c r="AI70" i="2" s="1"/>
  <c r="AJ70" i="2" s="1"/>
  <c r="D65" i="2"/>
  <c r="AF65" i="2" s="1"/>
  <c r="AG65" i="2" s="1"/>
  <c r="D55" i="2"/>
  <c r="AF55" i="2" s="1"/>
  <c r="AG55" i="2" s="1"/>
  <c r="D29" i="2"/>
  <c r="AI29" i="2" s="1"/>
  <c r="AJ29" i="2" s="1"/>
  <c r="D24" i="2"/>
  <c r="AF24" i="2" s="1"/>
  <c r="AG24" i="2" s="1"/>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6" i="2"/>
  <c r="C35" i="2"/>
  <c r="C34" i="2"/>
  <c r="C33" i="2"/>
  <c r="C32" i="2"/>
  <c r="C31" i="2"/>
  <c r="C30" i="2"/>
  <c r="C29" i="2"/>
  <c r="C28" i="2"/>
  <c r="C27" i="2"/>
  <c r="C26" i="2"/>
  <c r="C25" i="2"/>
  <c r="C24" i="2"/>
  <c r="C23" i="2"/>
  <c r="C22" i="2"/>
  <c r="C21" i="2"/>
  <c r="C20" i="2"/>
  <c r="C19" i="2"/>
  <c r="C18" i="2"/>
  <c r="C17" i="2"/>
  <c r="C16" i="2"/>
  <c r="C15" i="2"/>
  <c r="C14" i="2"/>
  <c r="C13" i="2"/>
  <c r="C12" i="2"/>
  <c r="C11" i="2"/>
  <c r="C10" i="2"/>
  <c r="AA11" i="1"/>
  <c r="X18" i="2" s="1"/>
  <c r="J437" i="1"/>
  <c r="I437" i="1"/>
  <c r="J436" i="1"/>
  <c r="I436" i="1"/>
  <c r="J435" i="1"/>
  <c r="I435" i="1"/>
  <c r="J434" i="1"/>
  <c r="I434" i="1"/>
  <c r="J433" i="1"/>
  <c r="I433" i="1"/>
  <c r="J432" i="1"/>
  <c r="I432" i="1"/>
  <c r="J431" i="1"/>
  <c r="I431" i="1"/>
  <c r="J430" i="1"/>
  <c r="I430" i="1"/>
  <c r="J429" i="1"/>
  <c r="I429" i="1"/>
  <c r="J428" i="1"/>
  <c r="I428" i="1"/>
  <c r="J427" i="1"/>
  <c r="I427" i="1"/>
  <c r="J426" i="1"/>
  <c r="I426" i="1"/>
  <c r="J425" i="1"/>
  <c r="I425" i="1"/>
  <c r="J424" i="1"/>
  <c r="I424" i="1"/>
  <c r="J423" i="1"/>
  <c r="I423" i="1"/>
  <c r="J422" i="1"/>
  <c r="I422" i="1"/>
  <c r="J421" i="1"/>
  <c r="I421" i="1"/>
  <c r="J420" i="1"/>
  <c r="I420" i="1"/>
  <c r="J419" i="1"/>
  <c r="I419" i="1"/>
  <c r="J418" i="1"/>
  <c r="I418" i="1"/>
  <c r="J417" i="1"/>
  <c r="I417" i="1"/>
  <c r="J416" i="1"/>
  <c r="I416" i="1"/>
  <c r="J415" i="1"/>
  <c r="I415" i="1"/>
  <c r="J414" i="1"/>
  <c r="I414" i="1"/>
  <c r="J413" i="1"/>
  <c r="I413" i="1"/>
  <c r="J412" i="1"/>
  <c r="I412" i="1"/>
  <c r="J411" i="1"/>
  <c r="I411" i="1"/>
  <c r="J410" i="1"/>
  <c r="I410" i="1"/>
  <c r="J409" i="1"/>
  <c r="I409" i="1"/>
  <c r="J408" i="1"/>
  <c r="I408" i="1"/>
  <c r="J407" i="1"/>
  <c r="I407" i="1"/>
  <c r="J406" i="1"/>
  <c r="I406" i="1"/>
  <c r="J405" i="1"/>
  <c r="I405" i="1"/>
  <c r="J404" i="1"/>
  <c r="I404" i="1"/>
  <c r="J403" i="1"/>
  <c r="I403" i="1"/>
  <c r="J402" i="1"/>
  <c r="I402" i="1"/>
  <c r="J401" i="1"/>
  <c r="I401" i="1"/>
  <c r="J400" i="1"/>
  <c r="I400" i="1"/>
  <c r="J399" i="1"/>
  <c r="I399" i="1"/>
  <c r="J398" i="1"/>
  <c r="I398" i="1"/>
  <c r="J397" i="1"/>
  <c r="I397" i="1"/>
  <c r="J396" i="1"/>
  <c r="I396" i="1"/>
  <c r="J395" i="1"/>
  <c r="I395" i="1"/>
  <c r="J394" i="1"/>
  <c r="I394" i="1"/>
  <c r="J393" i="1"/>
  <c r="I393" i="1"/>
  <c r="J392" i="1"/>
  <c r="I392" i="1"/>
  <c r="J391" i="1"/>
  <c r="I391" i="1"/>
  <c r="J390" i="1"/>
  <c r="I390" i="1"/>
  <c r="J389" i="1"/>
  <c r="I389" i="1"/>
  <c r="J388" i="1"/>
  <c r="I388" i="1"/>
  <c r="J387" i="1"/>
  <c r="I387" i="1"/>
  <c r="J386" i="1"/>
  <c r="I386" i="1"/>
  <c r="J385" i="1"/>
  <c r="I385" i="1"/>
  <c r="J384" i="1"/>
  <c r="I384" i="1"/>
  <c r="J383" i="1"/>
  <c r="I383" i="1"/>
  <c r="J382" i="1"/>
  <c r="I382" i="1"/>
  <c r="J381" i="1"/>
  <c r="I381" i="1"/>
  <c r="J380" i="1"/>
  <c r="I380" i="1"/>
  <c r="J379" i="1"/>
  <c r="I379" i="1"/>
  <c r="J378" i="1"/>
  <c r="I378" i="1"/>
  <c r="J377" i="1"/>
  <c r="I377" i="1"/>
  <c r="J376" i="1"/>
  <c r="I376" i="1"/>
  <c r="J375" i="1"/>
  <c r="I375" i="1"/>
  <c r="J374" i="1"/>
  <c r="I374" i="1"/>
  <c r="J373" i="1"/>
  <c r="I373" i="1"/>
  <c r="J372" i="1"/>
  <c r="I372" i="1"/>
  <c r="J371" i="1"/>
  <c r="I371" i="1"/>
  <c r="J370" i="1"/>
  <c r="I370" i="1"/>
  <c r="J369" i="1"/>
  <c r="I369" i="1"/>
  <c r="J368" i="1"/>
  <c r="I368" i="1"/>
  <c r="J367" i="1"/>
  <c r="I367" i="1"/>
  <c r="J366" i="1"/>
  <c r="I366" i="1"/>
  <c r="J365" i="1"/>
  <c r="I365" i="1"/>
  <c r="J364" i="1"/>
  <c r="I364" i="1"/>
  <c r="J363" i="1"/>
  <c r="I363" i="1"/>
  <c r="J362" i="1"/>
  <c r="I362" i="1"/>
  <c r="J361" i="1"/>
  <c r="I361" i="1"/>
  <c r="J360" i="1"/>
  <c r="I360" i="1"/>
  <c r="J359" i="1"/>
  <c r="I359" i="1"/>
  <c r="J358" i="1"/>
  <c r="I358" i="1"/>
  <c r="J357" i="1"/>
  <c r="I357" i="1"/>
  <c r="J356" i="1"/>
  <c r="I356" i="1"/>
  <c r="J355" i="1"/>
  <c r="I355" i="1"/>
  <c r="J354" i="1"/>
  <c r="I354" i="1"/>
  <c r="J353" i="1"/>
  <c r="I353" i="1"/>
  <c r="J352" i="1"/>
  <c r="I352" i="1"/>
  <c r="J351" i="1"/>
  <c r="I351" i="1"/>
  <c r="J350" i="1"/>
  <c r="I350" i="1"/>
  <c r="J349" i="1"/>
  <c r="I349" i="1"/>
  <c r="J348" i="1"/>
  <c r="I348" i="1"/>
  <c r="J347" i="1"/>
  <c r="I347" i="1"/>
  <c r="J346" i="1"/>
  <c r="I346" i="1"/>
  <c r="J345" i="1"/>
  <c r="I345" i="1"/>
  <c r="J344" i="1"/>
  <c r="I344" i="1"/>
  <c r="J343" i="1"/>
  <c r="I343" i="1"/>
  <c r="J342" i="1"/>
  <c r="I342" i="1"/>
  <c r="J341" i="1"/>
  <c r="I341" i="1"/>
  <c r="J340" i="1"/>
  <c r="I340" i="1"/>
  <c r="J339" i="1"/>
  <c r="I339" i="1"/>
  <c r="J338" i="1"/>
  <c r="I338" i="1"/>
  <c r="J337" i="1"/>
  <c r="I337" i="1"/>
  <c r="J336" i="1"/>
  <c r="I336" i="1"/>
  <c r="J335" i="1"/>
  <c r="I335" i="1"/>
  <c r="J334" i="1"/>
  <c r="I334" i="1"/>
  <c r="J333" i="1"/>
  <c r="I333" i="1"/>
  <c r="J332" i="1"/>
  <c r="I332" i="1"/>
  <c r="J331" i="1"/>
  <c r="I331" i="1"/>
  <c r="J330" i="1"/>
  <c r="I330" i="1"/>
  <c r="J329" i="1"/>
  <c r="I329" i="1"/>
  <c r="J328" i="1"/>
  <c r="I328" i="1"/>
  <c r="J327" i="1"/>
  <c r="I327" i="1"/>
  <c r="J326" i="1"/>
  <c r="I326" i="1"/>
  <c r="J325" i="1"/>
  <c r="I325" i="1"/>
  <c r="J324" i="1"/>
  <c r="I324" i="1"/>
  <c r="J323" i="1"/>
  <c r="I323" i="1"/>
  <c r="J322" i="1"/>
  <c r="I322" i="1"/>
  <c r="J321" i="1"/>
  <c r="I321" i="1"/>
  <c r="J320" i="1"/>
  <c r="I320" i="1"/>
  <c r="J319" i="1"/>
  <c r="I319" i="1"/>
  <c r="J318" i="1"/>
  <c r="I318" i="1"/>
  <c r="J317" i="1"/>
  <c r="I317" i="1"/>
  <c r="J316" i="1"/>
  <c r="I316" i="1"/>
  <c r="J315" i="1"/>
  <c r="I315" i="1"/>
  <c r="J314" i="1"/>
  <c r="I314" i="1"/>
  <c r="J313" i="1"/>
  <c r="I313" i="1"/>
  <c r="J312" i="1"/>
  <c r="I312" i="1"/>
  <c r="J311" i="1"/>
  <c r="I311" i="1"/>
  <c r="J310" i="1"/>
  <c r="I310" i="1"/>
  <c r="J309" i="1"/>
  <c r="I309" i="1"/>
  <c r="J308" i="1"/>
  <c r="I308" i="1"/>
  <c r="J307" i="1"/>
  <c r="I307" i="1"/>
  <c r="J306" i="1"/>
  <c r="I306" i="1"/>
  <c r="J305" i="1"/>
  <c r="I305" i="1"/>
  <c r="J304" i="1"/>
  <c r="I304" i="1"/>
  <c r="J303" i="1"/>
  <c r="I303" i="1"/>
  <c r="J302" i="1"/>
  <c r="I302" i="1"/>
  <c r="J301" i="1"/>
  <c r="I301" i="1"/>
  <c r="J300" i="1"/>
  <c r="I300" i="1"/>
  <c r="J299" i="1"/>
  <c r="I299" i="1"/>
  <c r="J298" i="1"/>
  <c r="I298" i="1"/>
  <c r="J297" i="1"/>
  <c r="I297" i="1"/>
  <c r="J296" i="1"/>
  <c r="I296" i="1"/>
  <c r="J295" i="1"/>
  <c r="I295" i="1"/>
  <c r="J294" i="1"/>
  <c r="I294" i="1"/>
  <c r="J293" i="1"/>
  <c r="I293" i="1"/>
  <c r="J292" i="1"/>
  <c r="I292" i="1"/>
  <c r="J291" i="1"/>
  <c r="I291" i="1"/>
  <c r="J290" i="1"/>
  <c r="I290" i="1"/>
  <c r="J289" i="1"/>
  <c r="I289" i="1"/>
  <c r="J288" i="1"/>
  <c r="I288" i="1"/>
  <c r="J287" i="1"/>
  <c r="I287" i="1"/>
  <c r="J286" i="1"/>
  <c r="I286" i="1"/>
  <c r="J285" i="1"/>
  <c r="I285" i="1"/>
  <c r="J284" i="1"/>
  <c r="I284" i="1"/>
  <c r="J283" i="1"/>
  <c r="I283" i="1"/>
  <c r="J282" i="1"/>
  <c r="I282" i="1"/>
  <c r="J281" i="1"/>
  <c r="I281" i="1"/>
  <c r="J280" i="1"/>
  <c r="I280" i="1"/>
  <c r="J279" i="1"/>
  <c r="I279" i="1"/>
  <c r="J278" i="1"/>
  <c r="I278" i="1"/>
  <c r="J277" i="1"/>
  <c r="I277" i="1"/>
  <c r="J276" i="1"/>
  <c r="I276" i="1"/>
  <c r="J275" i="1"/>
  <c r="I275" i="1"/>
  <c r="J274" i="1"/>
  <c r="I274" i="1"/>
  <c r="J273" i="1"/>
  <c r="I273" i="1"/>
  <c r="J272" i="1"/>
  <c r="I272" i="1"/>
  <c r="J271" i="1"/>
  <c r="I271" i="1"/>
  <c r="J270" i="1"/>
  <c r="I270" i="1"/>
  <c r="J269" i="1"/>
  <c r="I269" i="1"/>
  <c r="J268" i="1"/>
  <c r="I268" i="1"/>
  <c r="J267" i="1"/>
  <c r="I267" i="1"/>
  <c r="J266" i="1"/>
  <c r="I266" i="1"/>
  <c r="J265" i="1"/>
  <c r="I265" i="1"/>
  <c r="J264" i="1"/>
  <c r="I264" i="1"/>
  <c r="J263" i="1"/>
  <c r="I263" i="1"/>
  <c r="J262" i="1"/>
  <c r="I262" i="1"/>
  <c r="J261" i="1"/>
  <c r="I261" i="1"/>
  <c r="J260" i="1"/>
  <c r="I260" i="1"/>
  <c r="J259" i="1"/>
  <c r="I259" i="1"/>
  <c r="J258" i="1"/>
  <c r="I258" i="1"/>
  <c r="J257" i="1"/>
  <c r="I257" i="1"/>
  <c r="J256" i="1"/>
  <c r="I256" i="1"/>
  <c r="J255" i="1"/>
  <c r="I255" i="1"/>
  <c r="J254" i="1"/>
  <c r="I254" i="1"/>
  <c r="J253" i="1"/>
  <c r="I253" i="1"/>
  <c r="J252" i="1"/>
  <c r="I252" i="1"/>
  <c r="J251" i="1"/>
  <c r="I251" i="1"/>
  <c r="J250" i="1"/>
  <c r="I250" i="1"/>
  <c r="J249" i="1"/>
  <c r="I249" i="1"/>
  <c r="J248" i="1"/>
  <c r="I248" i="1"/>
  <c r="J247" i="1"/>
  <c r="I247" i="1"/>
  <c r="J246" i="1"/>
  <c r="I246" i="1"/>
  <c r="J245" i="1"/>
  <c r="I245" i="1"/>
  <c r="J244" i="1"/>
  <c r="I244" i="1"/>
  <c r="J243" i="1"/>
  <c r="I243" i="1"/>
  <c r="J242" i="1"/>
  <c r="I242" i="1"/>
  <c r="J241" i="1"/>
  <c r="I241" i="1"/>
  <c r="J240" i="1"/>
  <c r="I240" i="1"/>
  <c r="J239" i="1"/>
  <c r="I239" i="1"/>
  <c r="J238" i="1"/>
  <c r="I238" i="1"/>
  <c r="J237" i="1"/>
  <c r="I237" i="1"/>
  <c r="J236" i="1"/>
  <c r="I236" i="1"/>
  <c r="J235" i="1"/>
  <c r="I235" i="1"/>
  <c r="J234" i="1"/>
  <c r="I234" i="1"/>
  <c r="J233" i="1"/>
  <c r="I233" i="1"/>
  <c r="J232" i="1"/>
  <c r="I232" i="1"/>
  <c r="J231" i="1"/>
  <c r="I231" i="1"/>
  <c r="J230" i="1"/>
  <c r="I230" i="1"/>
  <c r="J229" i="1"/>
  <c r="I229" i="1"/>
  <c r="J228" i="1"/>
  <c r="I228" i="1"/>
  <c r="J227" i="1"/>
  <c r="I227" i="1"/>
  <c r="J226" i="1"/>
  <c r="I226" i="1"/>
  <c r="J225" i="1"/>
  <c r="I225" i="1"/>
  <c r="J224" i="1"/>
  <c r="I224" i="1"/>
  <c r="J223" i="1"/>
  <c r="I223" i="1"/>
  <c r="J222" i="1"/>
  <c r="I222" i="1"/>
  <c r="J221" i="1"/>
  <c r="I221" i="1"/>
  <c r="J220" i="1"/>
  <c r="I220" i="1"/>
  <c r="J219" i="1"/>
  <c r="I219" i="1"/>
  <c r="J218" i="1"/>
  <c r="I218" i="1"/>
  <c r="J217" i="1"/>
  <c r="I217" i="1"/>
  <c r="J216" i="1"/>
  <c r="I216" i="1"/>
  <c r="J215" i="1"/>
  <c r="I215" i="1"/>
  <c r="J214" i="1"/>
  <c r="I214" i="1"/>
  <c r="J213" i="1"/>
  <c r="I213" i="1"/>
  <c r="J212" i="1"/>
  <c r="I212" i="1"/>
  <c r="J211" i="1"/>
  <c r="I211" i="1"/>
  <c r="J210" i="1"/>
  <c r="I210" i="1"/>
  <c r="J209" i="1"/>
  <c r="I209" i="1"/>
  <c r="J208" i="1"/>
  <c r="I208" i="1"/>
  <c r="J207" i="1"/>
  <c r="I207" i="1"/>
  <c r="J206" i="1"/>
  <c r="I206" i="1"/>
  <c r="J205" i="1"/>
  <c r="I205" i="1"/>
  <c r="J204" i="1"/>
  <c r="I204" i="1"/>
  <c r="J203" i="1"/>
  <c r="I203" i="1"/>
  <c r="J202" i="1"/>
  <c r="I202" i="1"/>
  <c r="J201" i="1"/>
  <c r="I201" i="1"/>
  <c r="J200" i="1"/>
  <c r="I200" i="1"/>
  <c r="J199" i="1"/>
  <c r="I199" i="1"/>
  <c r="J198" i="1"/>
  <c r="I198" i="1"/>
  <c r="J197" i="1"/>
  <c r="I197" i="1"/>
  <c r="J196" i="1"/>
  <c r="I196" i="1"/>
  <c r="J195" i="1"/>
  <c r="I195" i="1"/>
  <c r="J194" i="1"/>
  <c r="I194" i="1"/>
  <c r="J193" i="1"/>
  <c r="I193" i="1"/>
  <c r="J192" i="1"/>
  <c r="I192" i="1"/>
  <c r="J191" i="1"/>
  <c r="I191" i="1"/>
  <c r="J190" i="1"/>
  <c r="I190" i="1"/>
  <c r="J189" i="1"/>
  <c r="I189" i="1"/>
  <c r="J188" i="1"/>
  <c r="I188" i="1"/>
  <c r="J187" i="1"/>
  <c r="I187" i="1"/>
  <c r="J186" i="1"/>
  <c r="I186" i="1"/>
  <c r="J185" i="1"/>
  <c r="I185" i="1"/>
  <c r="J184" i="1"/>
  <c r="I184" i="1"/>
  <c r="J183" i="1"/>
  <c r="I183" i="1"/>
  <c r="J182" i="1"/>
  <c r="I182" i="1"/>
  <c r="J181" i="1"/>
  <c r="I181" i="1"/>
  <c r="J180" i="1"/>
  <c r="I180" i="1"/>
  <c r="J179" i="1"/>
  <c r="I179" i="1"/>
  <c r="J178" i="1"/>
  <c r="I178" i="1"/>
  <c r="J177" i="1"/>
  <c r="I177" i="1"/>
  <c r="J176" i="1"/>
  <c r="I176" i="1"/>
  <c r="J175" i="1"/>
  <c r="I175" i="1"/>
  <c r="J174" i="1"/>
  <c r="I174" i="1"/>
  <c r="J173" i="1"/>
  <c r="I173" i="1"/>
  <c r="J172" i="1"/>
  <c r="I172" i="1"/>
  <c r="J171" i="1"/>
  <c r="I171" i="1"/>
  <c r="J170" i="1"/>
  <c r="I170" i="1"/>
  <c r="J169" i="1"/>
  <c r="I169" i="1"/>
  <c r="J168" i="1"/>
  <c r="I168" i="1"/>
  <c r="J167" i="1"/>
  <c r="I167" i="1"/>
  <c r="J166" i="1"/>
  <c r="I166" i="1"/>
  <c r="J165" i="1"/>
  <c r="I165" i="1"/>
  <c r="J164" i="1"/>
  <c r="I164" i="1"/>
  <c r="J163" i="1"/>
  <c r="I163" i="1"/>
  <c r="J162" i="1"/>
  <c r="I162" i="1"/>
  <c r="J161" i="1"/>
  <c r="I161" i="1"/>
  <c r="J160" i="1"/>
  <c r="I160" i="1"/>
  <c r="J159" i="1"/>
  <c r="I159" i="1"/>
  <c r="J158" i="1"/>
  <c r="I158" i="1"/>
  <c r="J157" i="1"/>
  <c r="I157" i="1"/>
  <c r="J156" i="1"/>
  <c r="I156" i="1"/>
  <c r="J155" i="1"/>
  <c r="I155" i="1"/>
  <c r="J154" i="1"/>
  <c r="I154" i="1"/>
  <c r="J153" i="1"/>
  <c r="I153" i="1"/>
  <c r="J152" i="1"/>
  <c r="I152" i="1"/>
  <c r="J151" i="1"/>
  <c r="I151" i="1"/>
  <c r="J150" i="1"/>
  <c r="I150" i="1"/>
  <c r="J149" i="1"/>
  <c r="I149" i="1"/>
  <c r="J148" i="1"/>
  <c r="I148" i="1"/>
  <c r="J147" i="1"/>
  <c r="I147" i="1"/>
  <c r="J146" i="1"/>
  <c r="I146" i="1"/>
  <c r="J145" i="1"/>
  <c r="I145" i="1"/>
  <c r="J144" i="1"/>
  <c r="I144" i="1"/>
  <c r="J143" i="1"/>
  <c r="I143" i="1"/>
  <c r="J142" i="1"/>
  <c r="I142" i="1"/>
  <c r="J141" i="1"/>
  <c r="I141" i="1"/>
  <c r="J140" i="1"/>
  <c r="I140" i="1"/>
  <c r="J139" i="1"/>
  <c r="I139" i="1"/>
  <c r="J138" i="1"/>
  <c r="I138" i="1"/>
  <c r="J137" i="1"/>
  <c r="I137" i="1"/>
  <c r="J136" i="1"/>
  <c r="I136" i="1"/>
  <c r="J135" i="1"/>
  <c r="I135" i="1"/>
  <c r="J134" i="1"/>
  <c r="I134" i="1"/>
  <c r="J133" i="1"/>
  <c r="I133" i="1"/>
  <c r="J132" i="1"/>
  <c r="I132" i="1"/>
  <c r="J131" i="1"/>
  <c r="I131" i="1"/>
  <c r="J130" i="1"/>
  <c r="I130" i="1"/>
  <c r="J129" i="1"/>
  <c r="I129" i="1"/>
  <c r="J128" i="1"/>
  <c r="I128" i="1"/>
  <c r="J127" i="1"/>
  <c r="I127" i="1"/>
  <c r="J126" i="1"/>
  <c r="I126" i="1"/>
  <c r="J125" i="1"/>
  <c r="I125" i="1"/>
  <c r="J124" i="1"/>
  <c r="I124" i="1"/>
  <c r="J123" i="1"/>
  <c r="I123" i="1"/>
  <c r="J122" i="1"/>
  <c r="I122" i="1"/>
  <c r="J121" i="1"/>
  <c r="I121" i="1"/>
  <c r="J120" i="1"/>
  <c r="I120" i="1"/>
  <c r="J119" i="1"/>
  <c r="I119" i="1"/>
  <c r="J118" i="1"/>
  <c r="I118" i="1"/>
  <c r="J117" i="1"/>
  <c r="I117" i="1"/>
  <c r="J116" i="1"/>
  <c r="I116" i="1"/>
  <c r="J115" i="1"/>
  <c r="I115" i="1"/>
  <c r="J114" i="1"/>
  <c r="I114" i="1"/>
  <c r="J113" i="1"/>
  <c r="I113" i="1"/>
  <c r="J112" i="1"/>
  <c r="I112" i="1"/>
  <c r="J111" i="1"/>
  <c r="I111" i="1"/>
  <c r="J110" i="1"/>
  <c r="I110" i="1"/>
  <c r="J109" i="1"/>
  <c r="I109" i="1"/>
  <c r="J108" i="1"/>
  <c r="I108" i="1"/>
  <c r="J107" i="1"/>
  <c r="I107" i="1"/>
  <c r="J106" i="1"/>
  <c r="I106" i="1"/>
  <c r="J105" i="1"/>
  <c r="I105" i="1"/>
  <c r="J104" i="1"/>
  <c r="I104" i="1"/>
  <c r="J103" i="1"/>
  <c r="I103" i="1"/>
  <c r="J102" i="1"/>
  <c r="I102" i="1"/>
  <c r="J101" i="1"/>
  <c r="I101" i="1"/>
  <c r="J100" i="1"/>
  <c r="I100" i="1"/>
  <c r="J99" i="1"/>
  <c r="I99" i="1"/>
  <c r="J98" i="1"/>
  <c r="I98" i="1"/>
  <c r="J97" i="1"/>
  <c r="I97" i="1"/>
  <c r="J96" i="1"/>
  <c r="I96" i="1"/>
  <c r="J95" i="1"/>
  <c r="I95" i="1"/>
  <c r="J94" i="1"/>
  <c r="I94" i="1"/>
  <c r="J93" i="1"/>
  <c r="I93" i="1"/>
  <c r="J92" i="1"/>
  <c r="I92" i="1"/>
  <c r="J91" i="1"/>
  <c r="I91" i="1"/>
  <c r="J90" i="1"/>
  <c r="I90" i="1"/>
  <c r="J89" i="1"/>
  <c r="I89" i="1"/>
  <c r="J88" i="1"/>
  <c r="I88" i="1"/>
  <c r="J87" i="1"/>
  <c r="I87" i="1"/>
  <c r="J86" i="1"/>
  <c r="I86" i="1"/>
  <c r="J85" i="1"/>
  <c r="I85" i="1"/>
  <c r="J84" i="1"/>
  <c r="I84" i="1"/>
  <c r="J83" i="1"/>
  <c r="I83" i="1"/>
  <c r="J82" i="1"/>
  <c r="I82" i="1"/>
  <c r="J81" i="1"/>
  <c r="I81" i="1"/>
  <c r="J80" i="1"/>
  <c r="I80" i="1"/>
  <c r="J79" i="1"/>
  <c r="I79" i="1"/>
  <c r="J78" i="1"/>
  <c r="I78" i="1"/>
  <c r="J77" i="1"/>
  <c r="I77" i="1"/>
  <c r="J76" i="1"/>
  <c r="I76" i="1"/>
  <c r="J75" i="1"/>
  <c r="I75" i="1"/>
  <c r="J74" i="1"/>
  <c r="I74" i="1"/>
  <c r="J73" i="1"/>
  <c r="I73" i="1"/>
  <c r="J72" i="1"/>
  <c r="I72" i="1"/>
  <c r="J71" i="1"/>
  <c r="I71" i="1"/>
  <c r="J70" i="1"/>
  <c r="I70" i="1"/>
  <c r="J69" i="1"/>
  <c r="I69" i="1"/>
  <c r="J68" i="1"/>
  <c r="I68" i="1"/>
  <c r="J67" i="1"/>
  <c r="I67" i="1"/>
  <c r="J66" i="1"/>
  <c r="I66" i="1"/>
  <c r="J65" i="1"/>
  <c r="I65" i="1"/>
  <c r="J64" i="1"/>
  <c r="I64" i="1"/>
  <c r="J63" i="1"/>
  <c r="I63" i="1"/>
  <c r="J62" i="1"/>
  <c r="I62" i="1"/>
  <c r="J61" i="1"/>
  <c r="I61" i="1"/>
  <c r="J60" i="1"/>
  <c r="I60" i="1"/>
  <c r="J59" i="1"/>
  <c r="I59" i="1"/>
  <c r="J58" i="1"/>
  <c r="I58" i="1"/>
  <c r="J57" i="1"/>
  <c r="I57" i="1"/>
  <c r="J56" i="1"/>
  <c r="I56" i="1"/>
  <c r="J55" i="1"/>
  <c r="I55" i="1"/>
  <c r="J54" i="1"/>
  <c r="I54" i="1"/>
  <c r="J53" i="1"/>
  <c r="I53" i="1"/>
  <c r="J52" i="1"/>
  <c r="I52" i="1"/>
  <c r="J51" i="1"/>
  <c r="I51" i="1"/>
  <c r="J50" i="1"/>
  <c r="I50" i="1"/>
  <c r="J49" i="1"/>
  <c r="I49" i="1"/>
  <c r="J48" i="1"/>
  <c r="I48" i="1"/>
  <c r="J47" i="1"/>
  <c r="I47" i="1"/>
  <c r="J46" i="1"/>
  <c r="I46" i="1"/>
  <c r="J45" i="1"/>
  <c r="I45" i="1"/>
  <c r="J44" i="1"/>
  <c r="I44" i="1"/>
  <c r="J43" i="1"/>
  <c r="I43" i="1"/>
  <c r="J42" i="1"/>
  <c r="I42" i="1"/>
  <c r="J41" i="1"/>
  <c r="I41" i="1"/>
  <c r="J40" i="1"/>
  <c r="I40" i="1"/>
  <c r="J39" i="1"/>
  <c r="I39" i="1"/>
  <c r="J38" i="1"/>
  <c r="I38" i="1"/>
  <c r="J37" i="1"/>
  <c r="I37" i="1"/>
  <c r="J36" i="1"/>
  <c r="I36" i="1"/>
  <c r="J35" i="1"/>
  <c r="I35" i="1"/>
  <c r="J34" i="1"/>
  <c r="I34" i="1"/>
  <c r="J33" i="1"/>
  <c r="I33" i="1"/>
  <c r="J32" i="1"/>
  <c r="I32" i="1"/>
  <c r="J31" i="1"/>
  <c r="I31" i="1"/>
  <c r="J29" i="1"/>
  <c r="I29" i="1"/>
  <c r="J28" i="1"/>
  <c r="I28" i="1"/>
  <c r="J27" i="1"/>
  <c r="I27" i="1"/>
  <c r="J26" i="1"/>
  <c r="I26" i="1"/>
  <c r="J25" i="1"/>
  <c r="I25" i="1"/>
  <c r="J24" i="1"/>
  <c r="I24" i="1"/>
  <c r="J23" i="1"/>
  <c r="I23" i="1"/>
  <c r="J22" i="1"/>
  <c r="I22" i="1"/>
  <c r="J21" i="1"/>
  <c r="I21" i="1"/>
  <c r="J20" i="1"/>
  <c r="I20" i="1"/>
  <c r="J19" i="1"/>
  <c r="I19" i="1"/>
  <c r="J18" i="1"/>
  <c r="I18" i="1"/>
  <c r="J17" i="1"/>
  <c r="I17" i="1"/>
  <c r="J16" i="1"/>
  <c r="I16" i="1"/>
  <c r="J15" i="1"/>
  <c r="I15" i="1"/>
  <c r="J14" i="1"/>
  <c r="I14" i="1"/>
  <c r="J13" i="1"/>
  <c r="I13" i="1"/>
  <c r="J12" i="1"/>
  <c r="I12" i="1"/>
  <c r="J11" i="1"/>
  <c r="I11" i="1"/>
  <c r="J10" i="1"/>
  <c r="I10" i="1"/>
  <c r="J9" i="1"/>
  <c r="I9" i="1"/>
  <c r="J8" i="1"/>
  <c r="I8" i="1"/>
  <c r="J7" i="1"/>
  <c r="I7" i="1"/>
  <c r="J6" i="1"/>
  <c r="I6" i="1"/>
  <c r="J5" i="1"/>
  <c r="I5" i="1"/>
  <c r="J4" i="1"/>
  <c r="I4" i="1"/>
  <c r="J3" i="1"/>
  <c r="I3" i="1"/>
  <c r="R347" i="1"/>
  <c r="Q347" i="1"/>
  <c r="R136" i="1"/>
  <c r="Q136" i="1"/>
  <c r="R234" i="1"/>
  <c r="Q234" i="1"/>
  <c r="AJ24" i="2"/>
  <c r="AJ61" i="2"/>
  <c r="AJ63" i="2"/>
  <c r="AJ65" i="2"/>
  <c r="AN65" i="2" s="1"/>
  <c r="AJ133" i="2"/>
  <c r="R196" i="1"/>
  <c r="Q196" i="1"/>
  <c r="R3" i="1"/>
  <c r="Q3" i="1"/>
  <c r="AH5" i="1"/>
  <c r="AH4" i="1"/>
  <c r="AH3" i="1"/>
  <c r="Q183" i="2"/>
  <c r="Q187" i="2"/>
  <c r="AA437" i="2"/>
  <c r="AA432" i="2"/>
  <c r="AA428" i="2"/>
  <c r="AA408" i="2"/>
  <c r="AA406" i="2"/>
  <c r="AA404" i="2"/>
  <c r="AA403" i="2"/>
  <c r="AA395" i="2"/>
  <c r="AA393" i="2"/>
  <c r="AA390" i="2"/>
  <c r="AA386" i="2"/>
  <c r="AA384" i="2"/>
  <c r="AA360" i="2"/>
  <c r="AA354" i="2"/>
  <c r="AA350" i="2"/>
  <c r="AA345" i="2"/>
  <c r="AA337" i="2"/>
  <c r="AL334" i="2"/>
  <c r="AM334" i="2" s="1"/>
  <c r="AA325" i="2"/>
  <c r="AA324" i="2"/>
  <c r="AA321" i="2"/>
  <c r="AA310" i="2"/>
  <c r="AA309" i="2"/>
  <c r="AA307" i="2"/>
  <c r="AA306" i="2"/>
  <c r="AA304" i="2"/>
  <c r="AA302" i="2"/>
  <c r="AA301" i="2"/>
  <c r="AA293" i="2"/>
  <c r="AA284" i="2"/>
  <c r="AA274" i="2"/>
  <c r="AA272" i="2"/>
  <c r="AA264" i="2"/>
  <c r="AA261" i="2"/>
  <c r="AA251" i="2"/>
  <c r="AA249" i="2"/>
  <c r="AA241" i="2"/>
  <c r="AA235" i="2"/>
  <c r="AA229" i="2"/>
  <c r="AA212" i="2"/>
  <c r="AA203" i="2"/>
  <c r="AA202" i="2"/>
  <c r="AA196" i="2"/>
  <c r="AA187" i="2"/>
  <c r="AA182" i="2"/>
  <c r="AA180" i="2"/>
  <c r="AA165" i="2"/>
  <c r="AA164" i="2"/>
  <c r="AA161" i="2"/>
  <c r="AA158" i="2"/>
  <c r="AA154" i="2"/>
  <c r="AA153" i="2"/>
  <c r="AA151" i="2"/>
  <c r="AA149" i="2"/>
  <c r="AA143" i="2"/>
  <c r="AA139" i="2"/>
  <c r="AM134" i="2"/>
  <c r="AA132" i="2"/>
  <c r="AA118" i="2"/>
  <c r="AA114" i="2"/>
  <c r="AA102" i="2"/>
  <c r="AA99" i="2"/>
  <c r="AA95" i="2"/>
  <c r="AA82" i="2"/>
  <c r="AA81" i="2"/>
  <c r="AA77" i="2"/>
  <c r="AA71" i="2"/>
  <c r="AA66" i="2"/>
  <c r="AA59" i="2"/>
  <c r="AA56" i="2"/>
  <c r="AA51" i="2"/>
  <c r="AA45" i="2"/>
  <c r="AA38" i="2"/>
  <c r="AA32" i="2"/>
  <c r="AA31" i="2"/>
  <c r="AA26" i="2"/>
  <c r="AA22" i="2"/>
  <c r="AA10" i="2"/>
  <c r="AD437" i="1"/>
  <c r="Y444" i="2" s="1"/>
  <c r="AA437" i="1"/>
  <c r="X444" i="2" s="1"/>
  <c r="X437" i="1"/>
  <c r="N444" i="2" s="1"/>
  <c r="U437" i="1"/>
  <c r="U444" i="2" s="1"/>
  <c r="W444" i="2" s="1"/>
  <c r="T437" i="1"/>
  <c r="S437" i="1"/>
  <c r="AD436" i="1"/>
  <c r="AA436" i="1"/>
  <c r="X436" i="1"/>
  <c r="U436" i="1"/>
  <c r="T436" i="1"/>
  <c r="S436" i="1"/>
  <c r="AD435" i="1"/>
  <c r="AA435" i="1"/>
  <c r="X435" i="1"/>
  <c r="U435" i="1"/>
  <c r="T435" i="1"/>
  <c r="S435" i="1"/>
  <c r="AD434" i="1"/>
  <c r="Y441" i="2" s="1"/>
  <c r="X441" i="2"/>
  <c r="X434" i="1"/>
  <c r="AD433" i="1"/>
  <c r="Y440" i="2" s="1"/>
  <c r="AA433" i="1"/>
  <c r="X440" i="2" s="1"/>
  <c r="X433" i="1"/>
  <c r="U433" i="1"/>
  <c r="U440" i="2" s="1"/>
  <c r="W440" i="2" s="1"/>
  <c r="T433" i="1"/>
  <c r="S433" i="1"/>
  <c r="AD432" i="1"/>
  <c r="AA432" i="1"/>
  <c r="X432" i="1"/>
  <c r="U432" i="1"/>
  <c r="T432" i="1"/>
  <c r="S432" i="1"/>
  <c r="AD431" i="1"/>
  <c r="AA431" i="1"/>
  <c r="X431" i="1"/>
  <c r="U431" i="1"/>
  <c r="T431" i="1"/>
  <c r="S431" i="1"/>
  <c r="X430" i="1"/>
  <c r="U430" i="1"/>
  <c r="T430" i="1"/>
  <c r="S430" i="1"/>
  <c r="AD429" i="1"/>
  <c r="Y436" i="2" s="1"/>
  <c r="AA429" i="1"/>
  <c r="X436" i="2" s="1"/>
  <c r="X429" i="1"/>
  <c r="U429" i="1"/>
  <c r="U436" i="2" s="1"/>
  <c r="W436" i="2" s="1"/>
  <c r="T429" i="1"/>
  <c r="S429" i="1"/>
  <c r="AD428" i="1"/>
  <c r="Y435" i="2" s="1"/>
  <c r="X428" i="1"/>
  <c r="AD427" i="1"/>
  <c r="Y434" i="2" s="1"/>
  <c r="X427" i="1"/>
  <c r="AD426" i="1"/>
  <c r="AA426" i="1"/>
  <c r="X426" i="1"/>
  <c r="U426" i="1"/>
  <c r="T426" i="1"/>
  <c r="S426" i="1"/>
  <c r="X425" i="1"/>
  <c r="U425" i="1"/>
  <c r="T425" i="1"/>
  <c r="S425" i="1"/>
  <c r="AD424" i="1"/>
  <c r="Y431" i="2" s="1"/>
  <c r="AA424" i="1"/>
  <c r="X431" i="2" s="1"/>
  <c r="X424" i="1"/>
  <c r="U424" i="1"/>
  <c r="T424" i="1"/>
  <c r="S424" i="1"/>
  <c r="AD423" i="1"/>
  <c r="AA423" i="1"/>
  <c r="X423" i="1"/>
  <c r="U423" i="1"/>
  <c r="T423" i="1"/>
  <c r="S423" i="1"/>
  <c r="AD422" i="1"/>
  <c r="AA422" i="1"/>
  <c r="X429" i="2" s="1"/>
  <c r="X422" i="1"/>
  <c r="U422" i="1"/>
  <c r="U429" i="2" s="1"/>
  <c r="T422" i="1"/>
  <c r="S422" i="1"/>
  <c r="X421" i="1"/>
  <c r="U421" i="1"/>
  <c r="T421" i="1"/>
  <c r="S421" i="1"/>
  <c r="AD420" i="1"/>
  <c r="AA420" i="1"/>
  <c r="X420" i="1"/>
  <c r="U420" i="1"/>
  <c r="T420" i="1"/>
  <c r="S420" i="1"/>
  <c r="AD419" i="1"/>
  <c r="X419" i="1"/>
  <c r="AD418" i="1"/>
  <c r="Y425" i="2" s="1"/>
  <c r="AA418" i="1"/>
  <c r="X425" i="2" s="1"/>
  <c r="X418" i="1"/>
  <c r="U418" i="1"/>
  <c r="T418" i="1"/>
  <c r="S418" i="1"/>
  <c r="AD417" i="1"/>
  <c r="AA417" i="1"/>
  <c r="X417" i="1"/>
  <c r="U417" i="1"/>
  <c r="T417" i="1"/>
  <c r="S417" i="1"/>
  <c r="AD416" i="1"/>
  <c r="X416" i="1"/>
  <c r="U416" i="1"/>
  <c r="T416" i="1"/>
  <c r="S416" i="1"/>
  <c r="AD415" i="1"/>
  <c r="AA415" i="1"/>
  <c r="X415" i="1"/>
  <c r="U415" i="1"/>
  <c r="T415" i="1"/>
  <c r="S415" i="1"/>
  <c r="AD414" i="1"/>
  <c r="X414" i="1"/>
  <c r="AD413" i="1"/>
  <c r="Y420" i="2" s="1"/>
  <c r="AA413" i="1"/>
  <c r="X420" i="2" s="1"/>
  <c r="X413" i="1"/>
  <c r="U413" i="1"/>
  <c r="U420" i="2" s="1"/>
  <c r="W420" i="2" s="1"/>
  <c r="AC420" i="2" s="1"/>
  <c r="T413" i="1"/>
  <c r="S413" i="1"/>
  <c r="AD412" i="1"/>
  <c r="Y419" i="2" s="1"/>
  <c r="X412" i="1"/>
  <c r="AD411" i="1"/>
  <c r="X411" i="1"/>
  <c r="AD410" i="1"/>
  <c r="Y417" i="2" s="1"/>
  <c r="AA410" i="1"/>
  <c r="X417" i="2" s="1"/>
  <c r="X410" i="1"/>
  <c r="U410" i="1"/>
  <c r="U417" i="2" s="1"/>
  <c r="W417" i="2" s="1"/>
  <c r="T410" i="1"/>
  <c r="S410" i="1"/>
  <c r="AD409" i="1"/>
  <c r="Y416" i="2" s="1"/>
  <c r="AA409" i="1"/>
  <c r="X416" i="2" s="1"/>
  <c r="X409" i="1"/>
  <c r="U409" i="1"/>
  <c r="T409" i="1"/>
  <c r="S409" i="1"/>
  <c r="AD408" i="1"/>
  <c r="AA408" i="1"/>
  <c r="X408" i="1"/>
  <c r="U408" i="1"/>
  <c r="T408" i="1"/>
  <c r="S408" i="1"/>
  <c r="AD407" i="1"/>
  <c r="Y414" i="2" s="1"/>
  <c r="AA407" i="1"/>
  <c r="X414" i="2" s="1"/>
  <c r="X407" i="1"/>
  <c r="U407" i="1"/>
  <c r="T407" i="1"/>
  <c r="S407" i="1"/>
  <c r="AD406" i="1"/>
  <c r="AA406" i="1"/>
  <c r="X413" i="2" s="1"/>
  <c r="X406" i="1"/>
  <c r="U406" i="1"/>
  <c r="U413" i="2" s="1"/>
  <c r="W413" i="2" s="1"/>
  <c r="T406" i="1"/>
  <c r="S406" i="1"/>
  <c r="AD405" i="1"/>
  <c r="AA405" i="1"/>
  <c r="X405" i="1"/>
  <c r="U405" i="1"/>
  <c r="T405" i="1"/>
  <c r="S405" i="1"/>
  <c r="AD404" i="1"/>
  <c r="AA404" i="1"/>
  <c r="X404" i="1"/>
  <c r="U404" i="1"/>
  <c r="T404" i="1"/>
  <c r="S404" i="1"/>
  <c r="AD403" i="1"/>
  <c r="X403" i="1"/>
  <c r="AD402" i="1"/>
  <c r="AA402" i="1"/>
  <c r="X409" i="2" s="1"/>
  <c r="X402" i="1"/>
  <c r="U402" i="1"/>
  <c r="U409" i="2" s="1"/>
  <c r="W409" i="2" s="1"/>
  <c r="T402" i="1"/>
  <c r="S402" i="1"/>
  <c r="X401" i="1"/>
  <c r="U401" i="1"/>
  <c r="T401" i="1"/>
  <c r="S401" i="1"/>
  <c r="AD400" i="1"/>
  <c r="AA400" i="1"/>
  <c r="X400" i="1"/>
  <c r="U400" i="1"/>
  <c r="T400" i="1"/>
  <c r="S400" i="1"/>
  <c r="X399" i="1"/>
  <c r="AD398" i="1"/>
  <c r="Y405" i="2" s="1"/>
  <c r="AA398" i="1"/>
  <c r="X405" i="2" s="1"/>
  <c r="X398" i="1"/>
  <c r="U398" i="1"/>
  <c r="T398" i="1"/>
  <c r="S398" i="1"/>
  <c r="X397" i="1"/>
  <c r="U397" i="1"/>
  <c r="T397" i="1"/>
  <c r="S397" i="1"/>
  <c r="X396" i="1"/>
  <c r="U396" i="1"/>
  <c r="T396" i="1"/>
  <c r="S396" i="1"/>
  <c r="AD395" i="1"/>
  <c r="AA395" i="1"/>
  <c r="X395" i="1"/>
  <c r="U395" i="1"/>
  <c r="T395" i="1"/>
  <c r="S395" i="1"/>
  <c r="AD394" i="1"/>
  <c r="Y401" i="2" s="1"/>
  <c r="AA394" i="1"/>
  <c r="X401" i="2" s="1"/>
  <c r="X394" i="1"/>
  <c r="U394" i="1"/>
  <c r="T394" i="1"/>
  <c r="S394" i="1"/>
  <c r="AD393" i="1"/>
  <c r="AA393" i="1"/>
  <c r="X393" i="1"/>
  <c r="U393" i="1"/>
  <c r="T393" i="1"/>
  <c r="S393" i="1"/>
  <c r="AD392" i="1"/>
  <c r="AA392" i="1"/>
  <c r="X392" i="1"/>
  <c r="U392" i="1"/>
  <c r="T392" i="1"/>
  <c r="S392" i="1"/>
  <c r="AD391" i="1"/>
  <c r="AA391" i="1"/>
  <c r="X391" i="1"/>
  <c r="U391" i="1"/>
  <c r="T391" i="1"/>
  <c r="S391" i="1"/>
  <c r="AD390" i="1"/>
  <c r="AA390" i="1"/>
  <c r="X390" i="1"/>
  <c r="U390" i="1"/>
  <c r="T390" i="1"/>
  <c r="S390" i="1"/>
  <c r="AD389" i="1"/>
  <c r="Y396" i="2" s="1"/>
  <c r="AA389" i="1"/>
  <c r="X396" i="2" s="1"/>
  <c r="X389" i="1"/>
  <c r="U389" i="1"/>
  <c r="U396" i="2" s="1"/>
  <c r="T389" i="1"/>
  <c r="S389" i="1"/>
  <c r="X388" i="1"/>
  <c r="U388" i="1"/>
  <c r="T388" i="1"/>
  <c r="S388" i="1"/>
  <c r="AD387" i="1"/>
  <c r="Y394" i="2" s="1"/>
  <c r="AA387" i="1"/>
  <c r="X394" i="2" s="1"/>
  <c r="X387" i="1"/>
  <c r="U387" i="1"/>
  <c r="T387" i="1"/>
  <c r="S387" i="1"/>
  <c r="X386" i="1"/>
  <c r="AD385" i="1"/>
  <c r="AA385" i="1"/>
  <c r="X385" i="1"/>
  <c r="U385" i="1"/>
  <c r="T385" i="1"/>
  <c r="S385" i="1"/>
  <c r="AD384" i="1"/>
  <c r="AA384" i="1"/>
  <c r="X391" i="2" s="1"/>
  <c r="X384" i="1"/>
  <c r="U384" i="1"/>
  <c r="U391" i="2" s="1"/>
  <c r="W391" i="2" s="1"/>
  <c r="T384" i="1"/>
  <c r="S384" i="1"/>
  <c r="X383" i="1"/>
  <c r="N390" i="2" s="1"/>
  <c r="U383" i="1"/>
  <c r="T383" i="1"/>
  <c r="S383" i="1"/>
  <c r="AD382" i="1"/>
  <c r="AA382" i="1"/>
  <c r="X389" i="2" s="1"/>
  <c r="X382" i="1"/>
  <c r="U382" i="1"/>
  <c r="U389" i="2" s="1"/>
  <c r="W389" i="2" s="1"/>
  <c r="T382" i="1"/>
  <c r="S382" i="1"/>
  <c r="AD381" i="1"/>
  <c r="AA381" i="1"/>
  <c r="X381" i="1"/>
  <c r="U381" i="1"/>
  <c r="T381" i="1"/>
  <c r="S381" i="1"/>
  <c r="AD380" i="1"/>
  <c r="AA380" i="1"/>
  <c r="X380" i="1"/>
  <c r="U380" i="1"/>
  <c r="T380" i="1"/>
  <c r="S380" i="1"/>
  <c r="X379" i="1"/>
  <c r="N386" i="2" s="1"/>
  <c r="U379" i="1"/>
  <c r="U386" i="2" s="1"/>
  <c r="W386" i="2" s="1"/>
  <c r="T379" i="1"/>
  <c r="S379" i="1"/>
  <c r="AD378" i="1"/>
  <c r="AA378" i="1"/>
  <c r="X378" i="1"/>
  <c r="U378" i="1"/>
  <c r="T378" i="1"/>
  <c r="S378" i="1"/>
  <c r="X377" i="1"/>
  <c r="U377" i="1"/>
  <c r="T377" i="1"/>
  <c r="S377" i="1"/>
  <c r="AD376" i="1"/>
  <c r="AA376" i="1"/>
  <c r="X376" i="1"/>
  <c r="U376" i="1"/>
  <c r="U383" i="2" s="1"/>
  <c r="T376" i="1"/>
  <c r="S376" i="1"/>
  <c r="AD375" i="1"/>
  <c r="AA375" i="1"/>
  <c r="X375" i="1"/>
  <c r="U375" i="1"/>
  <c r="U382" i="2" s="1"/>
  <c r="W382" i="2" s="1"/>
  <c r="T375" i="1"/>
  <c r="S375" i="1"/>
  <c r="AD374" i="1"/>
  <c r="AA374" i="1"/>
  <c r="X374" i="1"/>
  <c r="U374" i="1"/>
  <c r="T374" i="1"/>
  <c r="S374" i="1"/>
  <c r="AD373" i="1"/>
  <c r="Y380" i="2" s="1"/>
  <c r="AA373" i="1"/>
  <c r="X380" i="2" s="1"/>
  <c r="X373" i="1"/>
  <c r="U373" i="1"/>
  <c r="T373" i="1"/>
  <c r="S373" i="1"/>
  <c r="AD372" i="1"/>
  <c r="AA372" i="1"/>
  <c r="X372" i="1"/>
  <c r="U372" i="1"/>
  <c r="T372" i="1"/>
  <c r="S372" i="1"/>
  <c r="AD371" i="1"/>
  <c r="Y378" i="2" s="1"/>
  <c r="AA371" i="1"/>
  <c r="X378" i="2" s="1"/>
  <c r="X371" i="1"/>
  <c r="N378" i="2" s="1"/>
  <c r="U371" i="1"/>
  <c r="U378" i="2" s="1"/>
  <c r="W378" i="2" s="1"/>
  <c r="T371" i="1"/>
  <c r="S371" i="1"/>
  <c r="AD370" i="1"/>
  <c r="Y377" i="2" s="1"/>
  <c r="AA370" i="1"/>
  <c r="X377" i="2" s="1"/>
  <c r="X370" i="1"/>
  <c r="U370" i="1"/>
  <c r="U377" i="2" s="1"/>
  <c r="W377" i="2" s="1"/>
  <c r="T370" i="1"/>
  <c r="S370" i="1"/>
  <c r="AD369" i="1"/>
  <c r="AA369" i="1"/>
  <c r="X369" i="1"/>
  <c r="U369" i="1"/>
  <c r="T369" i="1"/>
  <c r="S369" i="1"/>
  <c r="AD368" i="1"/>
  <c r="Y375" i="2" s="1"/>
  <c r="AA368" i="1"/>
  <c r="X375" i="2" s="1"/>
  <c r="X368" i="1"/>
  <c r="U368" i="1"/>
  <c r="T368" i="1"/>
  <c r="S368" i="1"/>
  <c r="AD367" i="1"/>
  <c r="Y374" i="2" s="1"/>
  <c r="X367" i="1"/>
  <c r="N374" i="2" s="1"/>
  <c r="I374" i="2" s="1"/>
  <c r="AD366" i="1"/>
  <c r="AA366" i="1"/>
  <c r="X366" i="1"/>
  <c r="U366" i="1"/>
  <c r="U373" i="2" s="1"/>
  <c r="T366" i="1"/>
  <c r="S366" i="1"/>
  <c r="AD365" i="1"/>
  <c r="AA365" i="1"/>
  <c r="X372" i="2" s="1"/>
  <c r="X365" i="1"/>
  <c r="U365" i="1"/>
  <c r="T365" i="1"/>
  <c r="S365" i="1"/>
  <c r="AD364" i="1"/>
  <c r="Y371" i="2" s="1"/>
  <c r="AA364" i="1"/>
  <c r="X364" i="1"/>
  <c r="U364" i="1"/>
  <c r="T364" i="1"/>
  <c r="S364" i="1"/>
  <c r="AD363" i="1"/>
  <c r="Y370" i="2" s="1"/>
  <c r="AA363" i="1"/>
  <c r="X370" i="2" s="1"/>
  <c r="X363" i="1"/>
  <c r="U363" i="1"/>
  <c r="U370" i="2" s="1"/>
  <c r="W370" i="2" s="1"/>
  <c r="T363" i="1"/>
  <c r="S363" i="1"/>
  <c r="AD362" i="1"/>
  <c r="AA362" i="1"/>
  <c r="X362" i="1"/>
  <c r="U362" i="1"/>
  <c r="T362" i="1"/>
  <c r="S362" i="1"/>
  <c r="AD361" i="1"/>
  <c r="Y368" i="2" s="1"/>
  <c r="AA361" i="1"/>
  <c r="X368" i="2" s="1"/>
  <c r="X361" i="1"/>
  <c r="U361" i="1"/>
  <c r="T361" i="1"/>
  <c r="S361" i="1"/>
  <c r="AD360" i="1"/>
  <c r="AA360" i="1"/>
  <c r="X360" i="1"/>
  <c r="U360" i="1"/>
  <c r="U367" i="2" s="1"/>
  <c r="T360" i="1"/>
  <c r="S360" i="1"/>
  <c r="AD359" i="1"/>
  <c r="Y366" i="2" s="1"/>
  <c r="AA359" i="1"/>
  <c r="X366" i="2" s="1"/>
  <c r="X359" i="1"/>
  <c r="N366" i="2" s="1"/>
  <c r="U359" i="1"/>
  <c r="U366" i="2" s="1"/>
  <c r="W366" i="2" s="1"/>
  <c r="T359" i="1"/>
  <c r="S359" i="1"/>
  <c r="AD358" i="1"/>
  <c r="AA358" i="1"/>
  <c r="X358" i="1"/>
  <c r="U358" i="1"/>
  <c r="T358" i="1"/>
  <c r="S358" i="1"/>
  <c r="AD357" i="1"/>
  <c r="Y364" i="2" s="1"/>
  <c r="AA357" i="1"/>
  <c r="X364" i="2" s="1"/>
  <c r="X357" i="1"/>
  <c r="U357" i="1"/>
  <c r="T357" i="1"/>
  <c r="S357" i="1"/>
  <c r="AD356" i="1"/>
  <c r="AA356" i="1"/>
  <c r="X356" i="1"/>
  <c r="U356" i="1"/>
  <c r="T356" i="1"/>
  <c r="S356" i="1"/>
  <c r="AD355" i="1"/>
  <c r="Y362" i="2" s="1"/>
  <c r="AA355" i="1"/>
  <c r="X362" i="2" s="1"/>
  <c r="X355" i="1"/>
  <c r="U355" i="1"/>
  <c r="T355" i="1"/>
  <c r="S355" i="1"/>
  <c r="AD354" i="1"/>
  <c r="AA354" i="1"/>
  <c r="X354" i="1"/>
  <c r="U354" i="1"/>
  <c r="T354" i="1"/>
  <c r="S354" i="1"/>
  <c r="X353" i="1"/>
  <c r="N360" i="2" s="1"/>
  <c r="U353" i="1"/>
  <c r="U360" i="2" s="1"/>
  <c r="W360" i="2" s="1"/>
  <c r="T353" i="1"/>
  <c r="S353" i="1"/>
  <c r="AD352" i="1"/>
  <c r="Y359" i="2" s="1"/>
  <c r="AA352" i="1"/>
  <c r="X359" i="2" s="1"/>
  <c r="X352" i="1"/>
  <c r="U352" i="1"/>
  <c r="U359" i="2" s="1"/>
  <c r="T352" i="1"/>
  <c r="S352" i="1"/>
  <c r="AD351" i="1"/>
  <c r="AA351" i="1"/>
  <c r="X351" i="1"/>
  <c r="U351" i="1"/>
  <c r="T351" i="1"/>
  <c r="S351" i="1"/>
  <c r="AD350" i="1"/>
  <c r="Y357" i="2" s="1"/>
  <c r="AA350" i="1"/>
  <c r="X357" i="2" s="1"/>
  <c r="X350" i="1"/>
  <c r="U350" i="1"/>
  <c r="T350" i="1"/>
  <c r="S350" i="1"/>
  <c r="AD349" i="1"/>
  <c r="AA349" i="1"/>
  <c r="X349" i="1"/>
  <c r="U349" i="1"/>
  <c r="T349" i="1"/>
  <c r="S349" i="1"/>
  <c r="AD348" i="1"/>
  <c r="AA348" i="1"/>
  <c r="X348" i="1"/>
  <c r="U348" i="1"/>
  <c r="U355" i="2" s="1"/>
  <c r="V355" i="2" s="1"/>
  <c r="T348" i="1"/>
  <c r="S348" i="1"/>
  <c r="X347" i="1"/>
  <c r="AD346" i="1"/>
  <c r="AA346" i="1"/>
  <c r="X353" i="2" s="1"/>
  <c r="X346" i="1"/>
  <c r="U346" i="1"/>
  <c r="T346" i="1"/>
  <c r="S346" i="1"/>
  <c r="AD345" i="1"/>
  <c r="AA345" i="1"/>
  <c r="X345" i="1"/>
  <c r="U345" i="1"/>
  <c r="T345" i="1"/>
  <c r="S345" i="1"/>
  <c r="AD344" i="1"/>
  <c r="AA344" i="1"/>
  <c r="X344" i="1"/>
  <c r="U344" i="1"/>
  <c r="T344" i="1"/>
  <c r="S344" i="1"/>
  <c r="X343" i="1"/>
  <c r="U343" i="1"/>
  <c r="T343" i="1"/>
  <c r="S343" i="1"/>
  <c r="AD342" i="1"/>
  <c r="AA342" i="1"/>
  <c r="X342" i="1"/>
  <c r="U342" i="1"/>
  <c r="T342" i="1"/>
  <c r="S342" i="1"/>
  <c r="AD341" i="1"/>
  <c r="AA341" i="1"/>
  <c r="X348" i="2" s="1"/>
  <c r="X341" i="1"/>
  <c r="U341" i="1"/>
  <c r="U348" i="2" s="1"/>
  <c r="W348" i="2" s="1"/>
  <c r="T341" i="1"/>
  <c r="S341" i="1"/>
  <c r="AD340" i="1"/>
  <c r="AA340" i="1"/>
  <c r="X347" i="2" s="1"/>
  <c r="X340" i="1"/>
  <c r="N347" i="2" s="1"/>
  <c r="U340" i="1"/>
  <c r="U347" i="2" s="1"/>
  <c r="W347" i="2" s="1"/>
  <c r="T340" i="1"/>
  <c r="S340" i="1"/>
  <c r="AD339" i="1"/>
  <c r="Y346" i="2" s="1"/>
  <c r="X339" i="1"/>
  <c r="X338" i="1"/>
  <c r="U338" i="1"/>
  <c r="T338" i="1"/>
  <c r="S338" i="1"/>
  <c r="AD337" i="1"/>
  <c r="AA337" i="1"/>
  <c r="X337" i="1"/>
  <c r="U337" i="1"/>
  <c r="T337" i="1"/>
  <c r="S337" i="1"/>
  <c r="AD336" i="1"/>
  <c r="AA336" i="1"/>
  <c r="X336" i="1"/>
  <c r="U336" i="1"/>
  <c r="T336" i="1"/>
  <c r="S336" i="1"/>
  <c r="AD335" i="1"/>
  <c r="AA335" i="1"/>
  <c r="X335" i="1"/>
  <c r="U335" i="1"/>
  <c r="T335" i="1"/>
  <c r="S335" i="1"/>
  <c r="AD334" i="1"/>
  <c r="Y341" i="2" s="1"/>
  <c r="AA334" i="1"/>
  <c r="X341" i="2" s="1"/>
  <c r="X334" i="1"/>
  <c r="U334" i="1"/>
  <c r="T334" i="1"/>
  <c r="S334" i="1"/>
  <c r="AD333" i="1"/>
  <c r="Y340" i="2" s="1"/>
  <c r="AA333" i="1"/>
  <c r="X340" i="2" s="1"/>
  <c r="X333" i="1"/>
  <c r="N340" i="2" s="1"/>
  <c r="U333" i="1"/>
  <c r="U340" i="2" s="1"/>
  <c r="T333" i="1"/>
  <c r="S333" i="1"/>
  <c r="AD332" i="1"/>
  <c r="Y339" i="2" s="1"/>
  <c r="X332" i="1"/>
  <c r="N339" i="2" s="1"/>
  <c r="AD331" i="1"/>
  <c r="Y338" i="2" s="1"/>
  <c r="AA331" i="1"/>
  <c r="X338" i="2" s="1"/>
  <c r="X331" i="1"/>
  <c r="U331" i="1"/>
  <c r="T331" i="1"/>
  <c r="S331" i="1"/>
  <c r="X330" i="1"/>
  <c r="U330" i="1"/>
  <c r="T330" i="1"/>
  <c r="S330" i="1"/>
  <c r="AD329" i="1"/>
  <c r="AA329" i="1"/>
  <c r="X336" i="2" s="1"/>
  <c r="X329" i="1"/>
  <c r="U329" i="1"/>
  <c r="U336" i="2" s="1"/>
  <c r="W336" i="2" s="1"/>
  <c r="T329" i="1"/>
  <c r="S329" i="1"/>
  <c r="AD328" i="1"/>
  <c r="AA328" i="1"/>
  <c r="X328" i="1"/>
  <c r="U328" i="1"/>
  <c r="T328" i="1"/>
  <c r="S328" i="1"/>
  <c r="AD327" i="1"/>
  <c r="AA327" i="1"/>
  <c r="X327" i="1"/>
  <c r="U327" i="1"/>
  <c r="T327" i="1"/>
  <c r="S327" i="1"/>
  <c r="AD326" i="1"/>
  <c r="AA326" i="1"/>
  <c r="X326" i="1"/>
  <c r="U326" i="1"/>
  <c r="T326" i="1"/>
  <c r="S326" i="1"/>
  <c r="AD325" i="1"/>
  <c r="AA325" i="1"/>
  <c r="X325" i="1"/>
  <c r="U325" i="1"/>
  <c r="T325" i="1"/>
  <c r="S325" i="1"/>
  <c r="AD324" i="1"/>
  <c r="Y331" i="2" s="1"/>
  <c r="AA324" i="1"/>
  <c r="X331" i="2" s="1"/>
  <c r="X324" i="1"/>
  <c r="U324" i="1"/>
  <c r="U331" i="2" s="1"/>
  <c r="W331" i="2" s="1"/>
  <c r="T324" i="1"/>
  <c r="S324" i="1"/>
  <c r="AD323" i="1"/>
  <c r="Y330" i="2" s="1"/>
  <c r="AA323" i="1"/>
  <c r="X330" i="2" s="1"/>
  <c r="X323" i="1"/>
  <c r="U323" i="1"/>
  <c r="U330" i="2" s="1"/>
  <c r="T323" i="1"/>
  <c r="S323" i="1"/>
  <c r="X322" i="1"/>
  <c r="U322" i="1"/>
  <c r="T322" i="1"/>
  <c r="S322" i="1"/>
  <c r="AD321" i="1"/>
  <c r="Y328" i="2" s="1"/>
  <c r="X321" i="1"/>
  <c r="AD320" i="1"/>
  <c r="AA320" i="1"/>
  <c r="X327" i="2" s="1"/>
  <c r="X320" i="1"/>
  <c r="U320" i="1"/>
  <c r="T320" i="1"/>
  <c r="S320" i="1"/>
  <c r="AD319" i="1"/>
  <c r="AA319" i="1"/>
  <c r="X319" i="1"/>
  <c r="U319" i="1"/>
  <c r="T319" i="1"/>
  <c r="S319" i="1"/>
  <c r="X318" i="1"/>
  <c r="U318" i="1"/>
  <c r="T318" i="1"/>
  <c r="S318" i="1"/>
  <c r="X317" i="1"/>
  <c r="U317" i="1"/>
  <c r="T317" i="1"/>
  <c r="S317" i="1"/>
  <c r="AD316" i="1"/>
  <c r="Y323" i="2" s="1"/>
  <c r="AA316" i="1"/>
  <c r="X323" i="2" s="1"/>
  <c r="X316" i="1"/>
  <c r="U316" i="1"/>
  <c r="T316" i="1"/>
  <c r="S316" i="1"/>
  <c r="AD315" i="1"/>
  <c r="AA315" i="1"/>
  <c r="X315" i="1"/>
  <c r="U315" i="1"/>
  <c r="T315" i="1"/>
  <c r="S315" i="1"/>
  <c r="X314" i="1"/>
  <c r="N321" i="2" s="1"/>
  <c r="U314" i="1"/>
  <c r="U321" i="2" s="1"/>
  <c r="W321" i="2" s="1"/>
  <c r="T314" i="1"/>
  <c r="S314" i="1"/>
  <c r="AD313" i="1"/>
  <c r="AA313" i="1"/>
  <c r="X419" i="2"/>
  <c r="X313" i="1"/>
  <c r="N320" i="2" s="1"/>
  <c r="U313" i="1"/>
  <c r="U320" i="2" s="1"/>
  <c r="W320" i="2" s="1"/>
  <c r="AC320" i="2" s="1"/>
  <c r="T313" i="1"/>
  <c r="S313" i="1"/>
  <c r="AD312" i="1"/>
  <c r="Y319" i="2" s="1"/>
  <c r="AA312" i="1"/>
  <c r="X319" i="2" s="1"/>
  <c r="X312" i="1"/>
  <c r="N319" i="2" s="1"/>
  <c r="U312" i="1"/>
  <c r="U319" i="2" s="1"/>
  <c r="W319" i="2" s="1"/>
  <c r="T312" i="1"/>
  <c r="S312" i="1"/>
  <c r="AD311" i="1"/>
  <c r="AA311" i="1"/>
  <c r="X318" i="2" s="1"/>
  <c r="X311" i="1"/>
  <c r="U311" i="1"/>
  <c r="U318" i="2" s="1"/>
  <c r="V318" i="2" s="1"/>
  <c r="T311" i="1"/>
  <c r="S311" i="1"/>
  <c r="AD310" i="1"/>
  <c r="AA310" i="1"/>
  <c r="X310" i="1"/>
  <c r="U310" i="1"/>
  <c r="T310" i="1"/>
  <c r="S310" i="1"/>
  <c r="AD309" i="1"/>
  <c r="AA309" i="1"/>
  <c r="X316" i="2" s="1"/>
  <c r="X309" i="1"/>
  <c r="U309" i="1"/>
  <c r="U316" i="2" s="1"/>
  <c r="W316" i="2" s="1"/>
  <c r="T309" i="1"/>
  <c r="S309" i="1"/>
  <c r="AD308" i="1"/>
  <c r="AA308" i="1"/>
  <c r="X315" i="2" s="1"/>
  <c r="X308" i="1"/>
  <c r="U308" i="1"/>
  <c r="U315" i="2" s="1"/>
  <c r="V315" i="2" s="1"/>
  <c r="T308" i="1"/>
  <c r="S308" i="1"/>
  <c r="AD307" i="1"/>
  <c r="Y314" i="2" s="1"/>
  <c r="AA307" i="1"/>
  <c r="X314" i="2" s="1"/>
  <c r="X307" i="1"/>
  <c r="U307" i="1"/>
  <c r="U314" i="2" s="1"/>
  <c r="W314" i="2" s="1"/>
  <c r="T307" i="1"/>
  <c r="S307" i="1"/>
  <c r="AD306" i="1"/>
  <c r="AA306" i="1"/>
  <c r="X313" i="2" s="1"/>
  <c r="X306" i="1"/>
  <c r="U306" i="1"/>
  <c r="U313" i="2" s="1"/>
  <c r="W313" i="2" s="1"/>
  <c r="T306" i="1"/>
  <c r="S306" i="1"/>
  <c r="AD305" i="1"/>
  <c r="AA305" i="1"/>
  <c r="X305" i="1"/>
  <c r="U305" i="1"/>
  <c r="T305" i="1"/>
  <c r="S305" i="1"/>
  <c r="AD304" i="1"/>
  <c r="AA304" i="1"/>
  <c r="X304" i="1"/>
  <c r="U304" i="1"/>
  <c r="T304" i="1"/>
  <c r="S304" i="1"/>
  <c r="X303" i="1"/>
  <c r="N310" i="2" s="1"/>
  <c r="U303" i="1"/>
  <c r="U310" i="2" s="1"/>
  <c r="W310" i="2" s="1"/>
  <c r="T303" i="1"/>
  <c r="S303" i="1"/>
  <c r="X302" i="1"/>
  <c r="N309" i="2" s="1"/>
  <c r="U302" i="1"/>
  <c r="U309" i="2" s="1"/>
  <c r="T302" i="1"/>
  <c r="S302" i="1"/>
  <c r="AD301" i="1"/>
  <c r="Y308" i="2" s="1"/>
  <c r="AA301" i="1"/>
  <c r="X308" i="2" s="1"/>
  <c r="X301" i="1"/>
  <c r="N308" i="2" s="1"/>
  <c r="U301" i="1"/>
  <c r="T301" i="1"/>
  <c r="S301" i="1"/>
  <c r="X300" i="1"/>
  <c r="N307" i="2" s="1"/>
  <c r="U300" i="1"/>
  <c r="U307" i="2" s="1"/>
  <c r="T300" i="1"/>
  <c r="S300" i="1"/>
  <c r="X299" i="1"/>
  <c r="U299" i="1"/>
  <c r="U306" i="2" s="1"/>
  <c r="T299" i="1"/>
  <c r="S299" i="1"/>
  <c r="AD298" i="1"/>
  <c r="X298" i="1"/>
  <c r="X297" i="1"/>
  <c r="U297" i="1"/>
  <c r="T297" i="1"/>
  <c r="S297" i="1"/>
  <c r="AD296" i="1"/>
  <c r="AA296" i="1"/>
  <c r="X303" i="2" s="1"/>
  <c r="X296" i="1"/>
  <c r="U296" i="1"/>
  <c r="U303" i="2" s="1"/>
  <c r="W303" i="2" s="1"/>
  <c r="T296" i="1"/>
  <c r="S296" i="1"/>
  <c r="AD295" i="1"/>
  <c r="AA295" i="1"/>
  <c r="X295" i="1"/>
  <c r="U295" i="1"/>
  <c r="T295" i="1"/>
  <c r="S295" i="1"/>
  <c r="X294" i="1"/>
  <c r="U294" i="1"/>
  <c r="U301" i="2" s="1"/>
  <c r="W301" i="2" s="1"/>
  <c r="T294" i="1"/>
  <c r="S294" i="1"/>
  <c r="AD293" i="1"/>
  <c r="X293" i="1"/>
  <c r="U293" i="1"/>
  <c r="T293" i="1"/>
  <c r="S293" i="1"/>
  <c r="AD292" i="1"/>
  <c r="Y299" i="2" s="1"/>
  <c r="X292" i="1"/>
  <c r="AD291" i="1"/>
  <c r="Y298" i="2" s="1"/>
  <c r="AA291" i="1"/>
  <c r="X298" i="2" s="1"/>
  <c r="X291" i="1"/>
  <c r="N298" i="2" s="1"/>
  <c r="U291" i="1"/>
  <c r="U298" i="2" s="1"/>
  <c r="T291" i="1"/>
  <c r="S291" i="1"/>
  <c r="AD290" i="1"/>
  <c r="Y297" i="2" s="1"/>
  <c r="AA290" i="1"/>
  <c r="X297" i="2" s="1"/>
  <c r="X290" i="1"/>
  <c r="N297" i="2" s="1"/>
  <c r="U290" i="1"/>
  <c r="U297" i="2" s="1"/>
  <c r="W297" i="2" s="1"/>
  <c r="T290" i="1"/>
  <c r="S290" i="1"/>
  <c r="AD289" i="1"/>
  <c r="AA289" i="1"/>
  <c r="X296" i="2" s="1"/>
  <c r="X289" i="1"/>
  <c r="N296" i="2" s="1"/>
  <c r="U289" i="1"/>
  <c r="U296" i="2" s="1"/>
  <c r="W296" i="2" s="1"/>
  <c r="T289" i="1"/>
  <c r="S289" i="1"/>
  <c r="AD288" i="1"/>
  <c r="Y295" i="2" s="1"/>
  <c r="AA288" i="1"/>
  <c r="X288" i="1"/>
  <c r="N295" i="2" s="1"/>
  <c r="U288" i="1"/>
  <c r="U295" i="2" s="1"/>
  <c r="W295" i="2" s="1"/>
  <c r="T288" i="1"/>
  <c r="S288" i="1"/>
  <c r="AD287" i="1"/>
  <c r="Y294" i="2" s="1"/>
  <c r="AA287" i="1"/>
  <c r="X294" i="2" s="1"/>
  <c r="X287" i="1"/>
  <c r="U287" i="1"/>
  <c r="U294" i="2" s="1"/>
  <c r="T287" i="1"/>
  <c r="S287" i="1"/>
  <c r="X286" i="1"/>
  <c r="U286" i="1"/>
  <c r="U293" i="2" s="1"/>
  <c r="W293" i="2" s="1"/>
  <c r="T286" i="1"/>
  <c r="S286" i="1"/>
  <c r="AD285" i="1"/>
  <c r="AA285" i="1"/>
  <c r="X285" i="1"/>
  <c r="U285" i="1"/>
  <c r="T285" i="1"/>
  <c r="S285" i="1"/>
  <c r="AD284" i="1"/>
  <c r="Y291" i="2" s="1"/>
  <c r="AA284" i="1"/>
  <c r="X291" i="2" s="1"/>
  <c r="X284" i="1"/>
  <c r="U284" i="1"/>
  <c r="T284" i="1"/>
  <c r="S284" i="1"/>
  <c r="AD283" i="1"/>
  <c r="X283" i="1"/>
  <c r="AD282" i="1"/>
  <c r="Y289" i="2" s="1"/>
  <c r="AA282" i="1"/>
  <c r="X289" i="2" s="1"/>
  <c r="X282" i="1"/>
  <c r="U282" i="1"/>
  <c r="T282" i="1"/>
  <c r="S282" i="1"/>
  <c r="AD281" i="1"/>
  <c r="AA281" i="1"/>
  <c r="X288" i="2" s="1"/>
  <c r="X281" i="1"/>
  <c r="U281" i="1"/>
  <c r="U288" i="2" s="1"/>
  <c r="W288" i="2" s="1"/>
  <c r="T281" i="1"/>
  <c r="S281" i="1"/>
  <c r="AD280" i="1"/>
  <c r="X280" i="1"/>
  <c r="AD279" i="1"/>
  <c r="AA279" i="1"/>
  <c r="X279" i="1"/>
  <c r="U279" i="1"/>
  <c r="T279" i="1"/>
  <c r="S279" i="1"/>
  <c r="AD278" i="1"/>
  <c r="Y285" i="2" s="1"/>
  <c r="AA278" i="1"/>
  <c r="X285" i="2" s="1"/>
  <c r="X278" i="1"/>
  <c r="N285" i="2" s="1"/>
  <c r="U278" i="1"/>
  <c r="T278" i="1"/>
  <c r="S278" i="1"/>
  <c r="X277" i="1"/>
  <c r="N284" i="2" s="1"/>
  <c r="U277" i="1"/>
  <c r="U284" i="2" s="1"/>
  <c r="T277" i="1"/>
  <c r="S277" i="1"/>
  <c r="AD276" i="1"/>
  <c r="Y283" i="2" s="1"/>
  <c r="AA276" i="1"/>
  <c r="X283" i="2" s="1"/>
  <c r="X276" i="1"/>
  <c r="U276" i="1"/>
  <c r="U283" i="2" s="1"/>
  <c r="W283" i="2" s="1"/>
  <c r="T276" i="1"/>
  <c r="S276" i="1"/>
  <c r="AD275" i="1"/>
  <c r="AA275" i="1"/>
  <c r="X282" i="2" s="1"/>
  <c r="X275" i="1"/>
  <c r="N282" i="2" s="1"/>
  <c r="U275" i="1"/>
  <c r="U282" i="2" s="1"/>
  <c r="W282" i="2" s="1"/>
  <c r="T275" i="1"/>
  <c r="S275" i="1"/>
  <c r="AD274" i="1"/>
  <c r="Y281" i="2" s="1"/>
  <c r="AA274" i="1"/>
  <c r="X281" i="2" s="1"/>
  <c r="X274" i="1"/>
  <c r="N281" i="2" s="1"/>
  <c r="U274" i="1"/>
  <c r="U281" i="2" s="1"/>
  <c r="W281" i="2" s="1"/>
  <c r="T274" i="1"/>
  <c r="S274" i="1"/>
  <c r="AD273" i="1"/>
  <c r="AA273" i="1"/>
  <c r="X280" i="2" s="1"/>
  <c r="X273" i="1"/>
  <c r="N280" i="2" s="1"/>
  <c r="U273" i="1"/>
  <c r="U280" i="2" s="1"/>
  <c r="W280" i="2" s="1"/>
  <c r="T273" i="1"/>
  <c r="S273" i="1"/>
  <c r="AD272" i="1"/>
  <c r="Y279" i="2" s="1"/>
  <c r="AA272" i="1"/>
  <c r="X279" i="2" s="1"/>
  <c r="X272" i="1"/>
  <c r="U272" i="1"/>
  <c r="U279" i="2" s="1"/>
  <c r="W279" i="2" s="1"/>
  <c r="T272" i="1"/>
  <c r="S272" i="1"/>
  <c r="AD271" i="1"/>
  <c r="AA271" i="1"/>
  <c r="X271" i="1"/>
  <c r="U271" i="1"/>
  <c r="T271" i="1"/>
  <c r="S271" i="1"/>
  <c r="AD270" i="1"/>
  <c r="AA270" i="1"/>
  <c r="X270" i="1"/>
  <c r="AD269" i="1"/>
  <c r="AA269" i="1"/>
  <c r="X269" i="1"/>
  <c r="U269" i="1"/>
  <c r="T269" i="1"/>
  <c r="S269" i="1"/>
  <c r="AD268" i="1"/>
  <c r="AA268" i="1"/>
  <c r="X268" i="1"/>
  <c r="U268" i="1"/>
  <c r="T268" i="1"/>
  <c r="S268" i="1"/>
  <c r="AD267" i="1"/>
  <c r="AA267" i="1"/>
  <c r="X267" i="1"/>
  <c r="U267" i="1"/>
  <c r="T267" i="1"/>
  <c r="S267" i="1"/>
  <c r="AD266" i="1"/>
  <c r="AA266" i="1"/>
  <c r="X266" i="1"/>
  <c r="U266" i="1"/>
  <c r="U273" i="2" s="1"/>
  <c r="V273" i="2" s="1"/>
  <c r="T266" i="1"/>
  <c r="S266" i="1"/>
  <c r="X265" i="1"/>
  <c r="U265" i="1"/>
  <c r="T265" i="1"/>
  <c r="S265" i="1"/>
  <c r="AD264" i="1"/>
  <c r="AA264" i="1"/>
  <c r="X264" i="1"/>
  <c r="U264" i="1"/>
  <c r="T264" i="1"/>
  <c r="S264" i="1"/>
  <c r="AD263" i="1"/>
  <c r="Y270" i="2" s="1"/>
  <c r="X263" i="1"/>
  <c r="AD262" i="1"/>
  <c r="Y269" i="2" s="1"/>
  <c r="AA262" i="1"/>
  <c r="X269" i="2" s="1"/>
  <c r="X262" i="1"/>
  <c r="U262" i="1"/>
  <c r="T262" i="1"/>
  <c r="S262" i="1"/>
  <c r="AD261" i="1"/>
  <c r="AA261" i="1"/>
  <c r="X268" i="2" s="1"/>
  <c r="X261" i="1"/>
  <c r="N268" i="2" s="1"/>
  <c r="U261" i="1"/>
  <c r="U268" i="2" s="1"/>
  <c r="W268" i="2" s="1"/>
  <c r="T261" i="1"/>
  <c r="S261" i="1"/>
  <c r="AD260" i="1"/>
  <c r="Y267" i="2" s="1"/>
  <c r="X260" i="1"/>
  <c r="N267" i="2" s="1"/>
  <c r="AD259" i="1"/>
  <c r="Y266" i="2" s="1"/>
  <c r="AA259" i="1"/>
  <c r="X266" i="2" s="1"/>
  <c r="X259" i="1"/>
  <c r="N266" i="2" s="1"/>
  <c r="U259" i="1"/>
  <c r="U266" i="2" s="1"/>
  <c r="T259" i="1"/>
  <c r="S259" i="1"/>
  <c r="AD258" i="1"/>
  <c r="AA258" i="1"/>
  <c r="X265" i="2" s="1"/>
  <c r="X258" i="1"/>
  <c r="N265" i="2" s="1"/>
  <c r="U258" i="1"/>
  <c r="U265" i="2" s="1"/>
  <c r="W265" i="2" s="1"/>
  <c r="T258" i="1"/>
  <c r="S258" i="1"/>
  <c r="X257" i="1"/>
  <c r="U257" i="1"/>
  <c r="U264" i="2" s="1"/>
  <c r="W264" i="2" s="1"/>
  <c r="T257" i="1"/>
  <c r="S257" i="1"/>
  <c r="AD256" i="1"/>
  <c r="Y263" i="2" s="1"/>
  <c r="X256" i="1"/>
  <c r="N263" i="2" s="1"/>
  <c r="AD255" i="1"/>
  <c r="Y262" i="2" s="1"/>
  <c r="AA255" i="1"/>
  <c r="X262" i="2" s="1"/>
  <c r="X255" i="1"/>
  <c r="U255" i="1"/>
  <c r="U262" i="2" s="1"/>
  <c r="T255" i="1"/>
  <c r="S255" i="1"/>
  <c r="X254" i="1"/>
  <c r="U254" i="1"/>
  <c r="U261" i="2" s="1"/>
  <c r="W261" i="2" s="1"/>
  <c r="T254" i="1"/>
  <c r="S254" i="1"/>
  <c r="AD253" i="1"/>
  <c r="Y260" i="2" s="1"/>
  <c r="AA253" i="1"/>
  <c r="X253" i="1"/>
  <c r="N260" i="2" s="1"/>
  <c r="U253" i="1"/>
  <c r="U260" i="2" s="1"/>
  <c r="W260" i="2" s="1"/>
  <c r="T253" i="1"/>
  <c r="S253" i="1"/>
  <c r="AD252" i="1"/>
  <c r="Y259" i="2" s="1"/>
  <c r="AA252" i="1"/>
  <c r="X259" i="2" s="1"/>
  <c r="X252" i="1"/>
  <c r="N259" i="2" s="1"/>
  <c r="U252" i="1"/>
  <c r="U259" i="2" s="1"/>
  <c r="T252" i="1"/>
  <c r="S252" i="1"/>
  <c r="AD251" i="1"/>
  <c r="AA251" i="1"/>
  <c r="X258" i="2" s="1"/>
  <c r="X251" i="1"/>
  <c r="U251" i="1"/>
  <c r="T251" i="1"/>
  <c r="S251" i="1"/>
  <c r="AD250" i="1"/>
  <c r="Y257" i="2" s="1"/>
  <c r="AA250" i="1"/>
  <c r="X257" i="2" s="1"/>
  <c r="X250" i="1"/>
  <c r="U250" i="1"/>
  <c r="T250" i="1"/>
  <c r="S250" i="1"/>
  <c r="AD249" i="1"/>
  <c r="AA249" i="1"/>
  <c r="X256" i="2" s="1"/>
  <c r="X249" i="1"/>
  <c r="U249" i="1"/>
  <c r="U256" i="2" s="1"/>
  <c r="W256" i="2" s="1"/>
  <c r="T249" i="1"/>
  <c r="S249" i="1"/>
  <c r="AD248" i="1"/>
  <c r="AA248" i="1"/>
  <c r="X248" i="1"/>
  <c r="U248" i="1"/>
  <c r="T248" i="1"/>
  <c r="S248" i="1"/>
  <c r="AD247" i="1"/>
  <c r="Y254" i="2" s="1"/>
  <c r="X247" i="1"/>
  <c r="AD246" i="1"/>
  <c r="AA246" i="1"/>
  <c r="X246" i="1"/>
  <c r="U246" i="1"/>
  <c r="T246" i="1"/>
  <c r="S246" i="1"/>
  <c r="AD245" i="1"/>
  <c r="X245" i="1"/>
  <c r="X244" i="1"/>
  <c r="U244" i="1"/>
  <c r="T244" i="1"/>
  <c r="S244" i="1"/>
  <c r="AD243" i="1"/>
  <c r="AA243" i="1"/>
  <c r="X243" i="1"/>
  <c r="U243" i="1"/>
  <c r="T243" i="1"/>
  <c r="S243" i="1"/>
  <c r="X242" i="1"/>
  <c r="AD241" i="1"/>
  <c r="AA241" i="1"/>
  <c r="X241" i="1"/>
  <c r="U241" i="1"/>
  <c r="T241" i="1"/>
  <c r="S241" i="1"/>
  <c r="AD240" i="1"/>
  <c r="Y247" i="2" s="1"/>
  <c r="X240" i="1"/>
  <c r="U240" i="1"/>
  <c r="U247" i="2" s="1"/>
  <c r="T240" i="1"/>
  <c r="S240" i="1"/>
  <c r="AD239" i="1"/>
  <c r="Y246" i="2" s="1"/>
  <c r="AA239" i="1"/>
  <c r="X246" i="2" s="1"/>
  <c r="X239" i="1"/>
  <c r="N246" i="2" s="1"/>
  <c r="U239" i="1"/>
  <c r="U246" i="2" s="1"/>
  <c r="T239" i="1"/>
  <c r="S239" i="1"/>
  <c r="AD238" i="1"/>
  <c r="AA238" i="1"/>
  <c r="X245" i="2" s="1"/>
  <c r="X238" i="1"/>
  <c r="N245" i="2" s="1"/>
  <c r="U238" i="1"/>
  <c r="U245" i="2" s="1"/>
  <c r="W245" i="2" s="1"/>
  <c r="T238" i="1"/>
  <c r="S238" i="1"/>
  <c r="AD237" i="1"/>
  <c r="Y244" i="2" s="1"/>
  <c r="X244" i="2"/>
  <c r="X237" i="1"/>
  <c r="U244" i="2"/>
  <c r="V244" i="2" s="1"/>
  <c r="AD236" i="1"/>
  <c r="AA236" i="1"/>
  <c r="X243" i="2" s="1"/>
  <c r="X236" i="1"/>
  <c r="N243" i="2" s="1"/>
  <c r="U236" i="1"/>
  <c r="U243" i="2" s="1"/>
  <c r="T236" i="1"/>
  <c r="S236" i="1"/>
  <c r="X235" i="1"/>
  <c r="AD234" i="1"/>
  <c r="X234" i="1"/>
  <c r="N241" i="2" s="1"/>
  <c r="AD233" i="1"/>
  <c r="AA233" i="1"/>
  <c r="X240" i="2" s="1"/>
  <c r="X233" i="1"/>
  <c r="N240" i="2" s="1"/>
  <c r="U233" i="1"/>
  <c r="U240" i="2" s="1"/>
  <c r="T233" i="1"/>
  <c r="S233" i="1"/>
  <c r="AD232" i="1"/>
  <c r="Y239" i="2" s="1"/>
  <c r="AA232" i="1"/>
  <c r="X239" i="2" s="1"/>
  <c r="X232" i="1"/>
  <c r="N239" i="2" s="1"/>
  <c r="U232" i="1"/>
  <c r="U239" i="2" s="1"/>
  <c r="W239" i="2" s="1"/>
  <c r="T232" i="1"/>
  <c r="S232" i="1"/>
  <c r="AD231" i="1"/>
  <c r="Y238" i="2" s="1"/>
  <c r="AA231" i="1"/>
  <c r="X238" i="2" s="1"/>
  <c r="X231" i="1"/>
  <c r="N238" i="2" s="1"/>
  <c r="U231" i="1"/>
  <c r="T231" i="1"/>
  <c r="S231" i="1"/>
  <c r="AD230" i="1"/>
  <c r="Y237" i="2" s="1"/>
  <c r="AA230" i="1"/>
  <c r="X237" i="2" s="1"/>
  <c r="X230" i="1"/>
  <c r="U230" i="1"/>
  <c r="T230" i="1"/>
  <c r="S230" i="1"/>
  <c r="AD229" i="1"/>
  <c r="Y236" i="2" s="1"/>
  <c r="AA229" i="1"/>
  <c r="X236" i="2" s="1"/>
  <c r="X229" i="1"/>
  <c r="N236" i="2" s="1"/>
  <c r="U229" i="1"/>
  <c r="U236" i="2" s="1"/>
  <c r="W236" i="2" s="1"/>
  <c r="T229" i="1"/>
  <c r="S229" i="1"/>
  <c r="X228" i="1"/>
  <c r="U228" i="1"/>
  <c r="T228" i="1"/>
  <c r="S228" i="1"/>
  <c r="AD227" i="1"/>
  <c r="AA227" i="1"/>
  <c r="X227" i="1"/>
  <c r="U227" i="1"/>
  <c r="T227" i="1"/>
  <c r="S227" i="1"/>
  <c r="AD226" i="1"/>
  <c r="AA226" i="1"/>
  <c r="X226" i="1"/>
  <c r="N233" i="2" s="1"/>
  <c r="U226" i="1"/>
  <c r="T226" i="1"/>
  <c r="S226" i="1"/>
  <c r="AD225" i="1"/>
  <c r="AA225" i="1"/>
  <c r="X225" i="1"/>
  <c r="U225" i="1"/>
  <c r="T225" i="1"/>
  <c r="S225" i="1"/>
  <c r="AD224" i="1"/>
  <c r="AA224" i="1"/>
  <c r="X224" i="1"/>
  <c r="U224" i="1"/>
  <c r="T224" i="1"/>
  <c r="S224" i="1"/>
  <c r="AD223" i="1"/>
  <c r="Y230" i="2" s="1"/>
  <c r="AA223" i="1"/>
  <c r="X223" i="1"/>
  <c r="U223" i="1"/>
  <c r="T223" i="1"/>
  <c r="S223" i="1"/>
  <c r="X222" i="1"/>
  <c r="U222" i="1"/>
  <c r="T222" i="1"/>
  <c r="S222" i="1"/>
  <c r="AD221" i="1"/>
  <c r="AA221" i="1"/>
  <c r="X221" i="1"/>
  <c r="U221" i="1"/>
  <c r="T221" i="1"/>
  <c r="S221" i="1"/>
  <c r="AD220" i="1"/>
  <c r="X220" i="1"/>
  <c r="AD219" i="1"/>
  <c r="Y226" i="2" s="1"/>
  <c r="AA219" i="1"/>
  <c r="X226" i="2" s="1"/>
  <c r="X219" i="1"/>
  <c r="U219" i="1"/>
  <c r="U226" i="2" s="1"/>
  <c r="W226" i="2" s="1"/>
  <c r="T219" i="1"/>
  <c r="S219" i="1"/>
  <c r="AD218" i="1"/>
  <c r="AA218" i="1"/>
  <c r="X225" i="2" s="1"/>
  <c r="X218" i="1"/>
  <c r="U218" i="1"/>
  <c r="U225" i="2" s="1"/>
  <c r="W225" i="2" s="1"/>
  <c r="T218" i="1"/>
  <c r="S218" i="1"/>
  <c r="AD217" i="1"/>
  <c r="AA217" i="1"/>
  <c r="X217" i="1"/>
  <c r="U217" i="1"/>
  <c r="T217" i="1"/>
  <c r="S217" i="1"/>
  <c r="AD216" i="1"/>
  <c r="Y223" i="2" s="1"/>
  <c r="AA216" i="1"/>
  <c r="X223" i="2" s="1"/>
  <c r="X216" i="1"/>
  <c r="N223" i="2" s="1"/>
  <c r="U216" i="1"/>
  <c r="U223" i="2" s="1"/>
  <c r="T216" i="1"/>
  <c r="S216" i="1"/>
  <c r="AD215" i="1"/>
  <c r="Y222" i="2" s="1"/>
  <c r="AA215" i="1"/>
  <c r="X222" i="2" s="1"/>
  <c r="X215" i="1"/>
  <c r="N222" i="2" s="1"/>
  <c r="U215" i="1"/>
  <c r="T215" i="1"/>
  <c r="S215" i="1"/>
  <c r="AD214" i="1"/>
  <c r="Y221" i="2" s="1"/>
  <c r="X221" i="2"/>
  <c r="X214" i="1"/>
  <c r="U221" i="2"/>
  <c r="AD213" i="1"/>
  <c r="Y220" i="2" s="1"/>
  <c r="AA213" i="1"/>
  <c r="X220" i="2" s="1"/>
  <c r="X213" i="1"/>
  <c r="N220" i="2" s="1"/>
  <c r="U213" i="1"/>
  <c r="U220" i="2" s="1"/>
  <c r="T213" i="1"/>
  <c r="S213" i="1"/>
  <c r="AD212" i="1"/>
  <c r="Y219" i="2" s="1"/>
  <c r="X212" i="1"/>
  <c r="AD211" i="1"/>
  <c r="Y218" i="2" s="1"/>
  <c r="X211" i="1"/>
  <c r="N218" i="2" s="1"/>
  <c r="AD210" i="1"/>
  <c r="Y217" i="2" s="1"/>
  <c r="AA210" i="1"/>
  <c r="X217" i="2" s="1"/>
  <c r="X210" i="1"/>
  <c r="N217" i="2" s="1"/>
  <c r="U210" i="1"/>
  <c r="U217" i="2" s="1"/>
  <c r="W217" i="2" s="1"/>
  <c r="T210" i="1"/>
  <c r="S210" i="1"/>
  <c r="AD209" i="1"/>
  <c r="Y216" i="2" s="1"/>
  <c r="AA209" i="1"/>
  <c r="X216" i="2" s="1"/>
  <c r="X209" i="1"/>
  <c r="U209" i="1"/>
  <c r="U216" i="2" s="1"/>
  <c r="W216" i="2" s="1"/>
  <c r="T209" i="1"/>
  <c r="S209" i="1"/>
  <c r="AD208" i="1"/>
  <c r="Y215" i="2" s="1"/>
  <c r="X208" i="1"/>
  <c r="N215" i="2" s="1"/>
  <c r="AD207" i="1"/>
  <c r="Y214" i="2" s="1"/>
  <c r="AA207" i="1"/>
  <c r="X214" i="2" s="1"/>
  <c r="X207" i="1"/>
  <c r="N214" i="2" s="1"/>
  <c r="U207" i="1"/>
  <c r="T207" i="1"/>
  <c r="S207" i="1"/>
  <c r="AD206" i="1"/>
  <c r="AA206" i="1"/>
  <c r="X206" i="1"/>
  <c r="N213" i="2" s="1"/>
  <c r="U206" i="1"/>
  <c r="U213" i="2" s="1"/>
  <c r="W213" i="2" s="1"/>
  <c r="T206" i="1"/>
  <c r="S206" i="1"/>
  <c r="X205" i="1"/>
  <c r="N212" i="2" s="1"/>
  <c r="U205" i="1"/>
  <c r="U212" i="2" s="1"/>
  <c r="W212" i="2" s="1"/>
  <c r="T205" i="1"/>
  <c r="S205" i="1"/>
  <c r="AD204" i="1"/>
  <c r="Y211" i="2" s="1"/>
  <c r="X204" i="1"/>
  <c r="N211" i="2" s="1"/>
  <c r="AD203" i="1"/>
  <c r="Y210" i="2" s="1"/>
  <c r="AA203" i="1"/>
  <c r="X210" i="2" s="1"/>
  <c r="X203" i="1"/>
  <c r="N210" i="2" s="1"/>
  <c r="U203" i="1"/>
  <c r="U210" i="2" s="1"/>
  <c r="W210" i="2" s="1"/>
  <c r="T203" i="1"/>
  <c r="S203" i="1"/>
  <c r="AD202" i="1"/>
  <c r="Y209" i="2" s="1"/>
  <c r="AA202" i="1"/>
  <c r="X209" i="2" s="1"/>
  <c r="X202" i="1"/>
  <c r="U202" i="1"/>
  <c r="U209" i="2" s="1"/>
  <c r="T202" i="1"/>
  <c r="S202" i="1"/>
  <c r="AD201" i="1"/>
  <c r="Y208" i="2" s="1"/>
  <c r="AA201" i="1"/>
  <c r="X208" i="2" s="1"/>
  <c r="X201" i="1"/>
  <c r="N208" i="2" s="1"/>
  <c r="U201" i="1"/>
  <c r="T201" i="1"/>
  <c r="S201" i="1"/>
  <c r="AD200" i="1"/>
  <c r="AA200" i="1"/>
  <c r="X200" i="1"/>
  <c r="U200" i="1"/>
  <c r="T200" i="1"/>
  <c r="S200" i="1"/>
  <c r="AD199" i="1"/>
  <c r="Y206" i="2" s="1"/>
  <c r="AA199" i="1"/>
  <c r="X206" i="2" s="1"/>
  <c r="X199" i="1"/>
  <c r="N206" i="2" s="1"/>
  <c r="U199" i="1"/>
  <c r="T199" i="1"/>
  <c r="S199" i="1"/>
  <c r="AD198" i="1"/>
  <c r="Y205" i="2" s="1"/>
  <c r="AA198" i="1"/>
  <c r="X205" i="2" s="1"/>
  <c r="X198" i="1"/>
  <c r="U198" i="1"/>
  <c r="T198" i="1"/>
  <c r="S198" i="1"/>
  <c r="AD197" i="1"/>
  <c r="Y204" i="2" s="1"/>
  <c r="X197" i="1"/>
  <c r="AD196" i="1"/>
  <c r="AA196" i="1"/>
  <c r="X196" i="1"/>
  <c r="X195" i="1"/>
  <c r="U195" i="1"/>
  <c r="T195" i="1"/>
  <c r="S195" i="1"/>
  <c r="AD194" i="1"/>
  <c r="AA194" i="1"/>
  <c r="X194" i="1"/>
  <c r="U194" i="1"/>
  <c r="T194" i="1"/>
  <c r="S194" i="1"/>
  <c r="AD193" i="1"/>
  <c r="AA193" i="1"/>
  <c r="X193" i="1"/>
  <c r="U193" i="1"/>
  <c r="T193" i="1"/>
  <c r="S193" i="1"/>
  <c r="AD192" i="1"/>
  <c r="AA192" i="1"/>
  <c r="X192" i="1"/>
  <c r="U192" i="1"/>
  <c r="T192" i="1"/>
  <c r="S192" i="1"/>
  <c r="AD191" i="1"/>
  <c r="AA191" i="1"/>
  <c r="X198" i="2" s="1"/>
  <c r="X191" i="1"/>
  <c r="U191" i="1"/>
  <c r="U198" i="2" s="1"/>
  <c r="W198" i="2" s="1"/>
  <c r="T191" i="1"/>
  <c r="S191" i="1"/>
  <c r="AD190" i="1"/>
  <c r="Y197" i="2" s="1"/>
  <c r="AA190" i="1"/>
  <c r="X190" i="1"/>
  <c r="N197" i="2" s="1"/>
  <c r="U190" i="1"/>
  <c r="U197" i="2" s="1"/>
  <c r="T190" i="1"/>
  <c r="S190" i="1"/>
  <c r="X189" i="1"/>
  <c r="N196" i="2" s="1"/>
  <c r="U189" i="1"/>
  <c r="U196" i="2" s="1"/>
  <c r="W196" i="2" s="1"/>
  <c r="T189" i="1"/>
  <c r="S189" i="1"/>
  <c r="AD188" i="1"/>
  <c r="AA188" i="1"/>
  <c r="X195" i="2" s="1"/>
  <c r="X188" i="1"/>
  <c r="N195" i="2" s="1"/>
  <c r="U188" i="1"/>
  <c r="U195" i="2" s="1"/>
  <c r="T188" i="1"/>
  <c r="S188" i="1"/>
  <c r="AD187" i="1"/>
  <c r="Y194" i="2" s="1"/>
  <c r="AA187" i="1"/>
  <c r="X194" i="2" s="1"/>
  <c r="X187" i="1"/>
  <c r="U187" i="1"/>
  <c r="U194" i="2" s="1"/>
  <c r="W194" i="2" s="1"/>
  <c r="T187" i="1"/>
  <c r="S187" i="1"/>
  <c r="AD186" i="1"/>
  <c r="AA186" i="1"/>
  <c r="X193" i="2" s="1"/>
  <c r="X186" i="1"/>
  <c r="N193" i="2" s="1"/>
  <c r="U186" i="1"/>
  <c r="U193" i="2" s="1"/>
  <c r="W193" i="2" s="1"/>
  <c r="T186" i="1"/>
  <c r="S186" i="1"/>
  <c r="AD185" i="1"/>
  <c r="Y192" i="2" s="1"/>
  <c r="AA185" i="1"/>
  <c r="X192" i="2" s="1"/>
  <c r="X185" i="1"/>
  <c r="U185" i="1"/>
  <c r="U192" i="2" s="1"/>
  <c r="T185" i="1"/>
  <c r="S185" i="1"/>
  <c r="AD184" i="1"/>
  <c r="Y191" i="2" s="1"/>
  <c r="AA184" i="1"/>
  <c r="X191" i="2" s="1"/>
  <c r="X184" i="1"/>
  <c r="N191" i="2" s="1"/>
  <c r="U184" i="1"/>
  <c r="T184" i="1"/>
  <c r="S184" i="1"/>
  <c r="AD183" i="1"/>
  <c r="Y190" i="2" s="1"/>
  <c r="X183" i="1"/>
  <c r="N190" i="2" s="1"/>
  <c r="AD182" i="1"/>
  <c r="Y189" i="2" s="1"/>
  <c r="AA182" i="1"/>
  <c r="X189" i="2" s="1"/>
  <c r="X182" i="1"/>
  <c r="N189" i="2" s="1"/>
  <c r="U182" i="1"/>
  <c r="U189" i="2" s="1"/>
  <c r="W189" i="2" s="1"/>
  <c r="T182" i="1"/>
  <c r="S182" i="1"/>
  <c r="AD181" i="1"/>
  <c r="AA181" i="1"/>
  <c r="X181" i="1"/>
  <c r="N188" i="2" s="1"/>
  <c r="I188" i="2" s="1"/>
  <c r="U181" i="1"/>
  <c r="T181" i="1"/>
  <c r="S181" i="1"/>
  <c r="AD180" i="1"/>
  <c r="AA180" i="1"/>
  <c r="X180" i="1"/>
  <c r="N187" i="2" s="1"/>
  <c r="I187" i="2" s="1"/>
  <c r="U180" i="1"/>
  <c r="T180" i="1"/>
  <c r="S180" i="1"/>
  <c r="AD179" i="1"/>
  <c r="Y186" i="2" s="1"/>
  <c r="AA179" i="1"/>
  <c r="X179" i="1"/>
  <c r="N186" i="2" s="1"/>
  <c r="U179" i="1"/>
  <c r="U186" i="2" s="1"/>
  <c r="V186" i="2" s="1"/>
  <c r="T179" i="1"/>
  <c r="S179" i="1"/>
  <c r="AD178" i="1"/>
  <c r="Y185" i="2" s="1"/>
  <c r="AA178" i="1"/>
  <c r="X185" i="2" s="1"/>
  <c r="X178" i="1"/>
  <c r="N185" i="2" s="1"/>
  <c r="I185" i="2" s="1"/>
  <c r="U178" i="1"/>
  <c r="T178" i="1"/>
  <c r="S178" i="1"/>
  <c r="AD177" i="1"/>
  <c r="Y184" i="2" s="1"/>
  <c r="AA177" i="1"/>
  <c r="X184" i="2" s="1"/>
  <c r="X177" i="1"/>
  <c r="N184" i="2" s="1"/>
  <c r="U177" i="1"/>
  <c r="U184" i="2" s="1"/>
  <c r="V184" i="2" s="1"/>
  <c r="T177" i="1"/>
  <c r="S177" i="1"/>
  <c r="AD176" i="1"/>
  <c r="Y183" i="2" s="1"/>
  <c r="AA176" i="1"/>
  <c r="X183" i="2" s="1"/>
  <c r="X176" i="1"/>
  <c r="U176" i="1"/>
  <c r="U183" i="2" s="1"/>
  <c r="T176" i="1"/>
  <c r="S176" i="1"/>
  <c r="X175" i="1"/>
  <c r="U175" i="1"/>
  <c r="U182" i="2" s="1"/>
  <c r="T175" i="1"/>
  <c r="S175" i="1"/>
  <c r="AD174" i="1"/>
  <c r="AA174" i="1"/>
  <c r="X181" i="2" s="1"/>
  <c r="X174" i="1"/>
  <c r="N181" i="2" s="1"/>
  <c r="U174" i="1"/>
  <c r="T174" i="1"/>
  <c r="S174" i="1"/>
  <c r="X173" i="1"/>
  <c r="N180" i="2" s="1"/>
  <c r="U173" i="1"/>
  <c r="U180" i="2" s="1"/>
  <c r="T173" i="1"/>
  <c r="S173" i="1"/>
  <c r="AD172" i="1"/>
  <c r="Y179" i="2" s="1"/>
  <c r="AA172" i="1"/>
  <c r="X179" i="2" s="1"/>
  <c r="X172" i="1"/>
  <c r="N179" i="2" s="1"/>
  <c r="U172" i="1"/>
  <c r="U179" i="2" s="1"/>
  <c r="T172" i="1"/>
  <c r="S172" i="1"/>
  <c r="AD171" i="1"/>
  <c r="Y178" i="2" s="1"/>
  <c r="AA171" i="1"/>
  <c r="X178" i="2" s="1"/>
  <c r="X171" i="1"/>
  <c r="N178" i="2" s="1"/>
  <c r="U171" i="1"/>
  <c r="U178" i="2" s="1"/>
  <c r="T171" i="1"/>
  <c r="S171" i="1"/>
  <c r="AD170" i="1"/>
  <c r="Y177" i="2" s="1"/>
  <c r="AA170" i="1"/>
  <c r="X177" i="2" s="1"/>
  <c r="X170" i="1"/>
  <c r="U170" i="1"/>
  <c r="T170" i="1"/>
  <c r="S170" i="1"/>
  <c r="AD169" i="1"/>
  <c r="AA169" i="1"/>
  <c r="X169" i="1"/>
  <c r="U169" i="1"/>
  <c r="T169" i="1"/>
  <c r="S169" i="1"/>
  <c r="AD168" i="1"/>
  <c r="AA168" i="1"/>
  <c r="X168" i="1"/>
  <c r="U168" i="1"/>
  <c r="U175" i="2" s="1"/>
  <c r="V175" i="2" s="1"/>
  <c r="T168" i="1"/>
  <c r="S168" i="1"/>
  <c r="AD167" i="1"/>
  <c r="AA167" i="1"/>
  <c r="X167" i="1"/>
  <c r="U167" i="1"/>
  <c r="T167" i="1"/>
  <c r="S167" i="1"/>
  <c r="AD166" i="1"/>
  <c r="Y173" i="2" s="1"/>
  <c r="AA166" i="1"/>
  <c r="X173" i="2" s="1"/>
  <c r="X166" i="1"/>
  <c r="U166" i="1"/>
  <c r="T166" i="1"/>
  <c r="S166" i="1"/>
  <c r="AD165" i="1"/>
  <c r="AA165" i="1"/>
  <c r="X165" i="1"/>
  <c r="U165" i="1"/>
  <c r="T165" i="1"/>
  <c r="S165" i="1"/>
  <c r="AD164" i="1"/>
  <c r="X164" i="1"/>
  <c r="AD163" i="1"/>
  <c r="Y170" i="2" s="1"/>
  <c r="AA163" i="1"/>
  <c r="X170" i="2" s="1"/>
  <c r="X163" i="1"/>
  <c r="U163" i="1"/>
  <c r="U65" i="2" s="1"/>
  <c r="T163" i="1"/>
  <c r="S163" i="1"/>
  <c r="AD162" i="1"/>
  <c r="X162" i="1"/>
  <c r="AD161" i="1"/>
  <c r="Y168" i="2" s="1"/>
  <c r="AA161" i="1"/>
  <c r="X168" i="2" s="1"/>
  <c r="X161" i="1"/>
  <c r="N168" i="2" s="1"/>
  <c r="U161" i="1"/>
  <c r="T161" i="1"/>
  <c r="S161" i="1"/>
  <c r="AD160" i="1"/>
  <c r="Y167" i="2" s="1"/>
  <c r="AA160" i="1"/>
  <c r="X167" i="2" s="1"/>
  <c r="X160" i="1"/>
  <c r="N167" i="2" s="1"/>
  <c r="U160" i="1"/>
  <c r="U167" i="2" s="1"/>
  <c r="W167" i="2" s="1"/>
  <c r="T160" i="1"/>
  <c r="S160" i="1"/>
  <c r="AD159" i="1"/>
  <c r="Y166" i="2" s="1"/>
  <c r="AA159" i="1"/>
  <c r="X166" i="2" s="1"/>
  <c r="X159" i="1"/>
  <c r="N166" i="2" s="1"/>
  <c r="U159" i="1"/>
  <c r="U166" i="2" s="1"/>
  <c r="W166" i="2" s="1"/>
  <c r="T159" i="1"/>
  <c r="S159" i="1"/>
  <c r="X158" i="1"/>
  <c r="N165" i="2" s="1"/>
  <c r="U158" i="1"/>
  <c r="U165" i="2" s="1"/>
  <c r="W165" i="2" s="1"/>
  <c r="T158" i="1"/>
  <c r="S158" i="1"/>
  <c r="X157" i="1"/>
  <c r="N164" i="2" s="1"/>
  <c r="U157" i="1"/>
  <c r="U164" i="2" s="1"/>
  <c r="W164" i="2" s="1"/>
  <c r="T157" i="1"/>
  <c r="S157" i="1"/>
  <c r="AD156" i="1"/>
  <c r="Y163" i="2" s="1"/>
  <c r="AA156" i="1"/>
  <c r="X163" i="2" s="1"/>
  <c r="X156" i="1"/>
  <c r="U156" i="1"/>
  <c r="U163" i="2" s="1"/>
  <c r="T156" i="1"/>
  <c r="S156" i="1"/>
  <c r="AD155" i="1"/>
  <c r="AA155" i="1"/>
  <c r="X162" i="2" s="1"/>
  <c r="X155" i="1"/>
  <c r="N162" i="2" s="1"/>
  <c r="U155" i="1"/>
  <c r="U162" i="2" s="1"/>
  <c r="W162" i="2" s="1"/>
  <c r="T155" i="1"/>
  <c r="S155" i="1"/>
  <c r="X154" i="1"/>
  <c r="N161" i="2" s="1"/>
  <c r="U154" i="1"/>
  <c r="T154" i="1"/>
  <c r="S154" i="1"/>
  <c r="AD153" i="1"/>
  <c r="Y160" i="2" s="1"/>
  <c r="AA153" i="1"/>
  <c r="X153" i="1"/>
  <c r="N160" i="2" s="1"/>
  <c r="U153" i="1"/>
  <c r="U160" i="2" s="1"/>
  <c r="T153" i="1"/>
  <c r="S153" i="1"/>
  <c r="AD152" i="1"/>
  <c r="X152" i="1"/>
  <c r="N159" i="2" s="1"/>
  <c r="U159" i="2"/>
  <c r="X151" i="1"/>
  <c r="N158" i="2" s="1"/>
  <c r="U151" i="1"/>
  <c r="U158" i="2" s="1"/>
  <c r="W158" i="2" s="1"/>
  <c r="T151" i="1"/>
  <c r="S151" i="1"/>
  <c r="AD150" i="1"/>
  <c r="Y157" i="2" s="1"/>
  <c r="AA150" i="1"/>
  <c r="X157" i="2" s="1"/>
  <c r="X150" i="1"/>
  <c r="N157" i="2" s="1"/>
  <c r="U150" i="1"/>
  <c r="T150" i="1"/>
  <c r="S150" i="1"/>
  <c r="AD149" i="1"/>
  <c r="Y156" i="2" s="1"/>
  <c r="AA149" i="1"/>
  <c r="X156" i="2" s="1"/>
  <c r="X149" i="1"/>
  <c r="N156" i="2" s="1"/>
  <c r="U149" i="1"/>
  <c r="U156" i="2" s="1"/>
  <c r="W156" i="2" s="1"/>
  <c r="T149" i="1"/>
  <c r="S149" i="1"/>
  <c r="AD148" i="1"/>
  <c r="Y155" i="2" s="1"/>
  <c r="AA148" i="1"/>
  <c r="X148" i="1"/>
  <c r="N155" i="2" s="1"/>
  <c r="U148" i="1"/>
  <c r="U155" i="2" s="1"/>
  <c r="T148" i="1"/>
  <c r="S148" i="1"/>
  <c r="X147" i="1"/>
  <c r="N154" i="2" s="1"/>
  <c r="U147" i="1"/>
  <c r="U154" i="2" s="1"/>
  <c r="W154" i="2" s="1"/>
  <c r="T147" i="1"/>
  <c r="S147" i="1"/>
  <c r="X146" i="1"/>
  <c r="N153" i="2" s="1"/>
  <c r="U153" i="2"/>
  <c r="V153" i="2" s="1"/>
  <c r="AD145" i="1"/>
  <c r="Y152" i="2" s="1"/>
  <c r="AA145" i="1"/>
  <c r="X152" i="2" s="1"/>
  <c r="X145" i="1"/>
  <c r="U145" i="1"/>
  <c r="U152" i="2" s="1"/>
  <c r="W152" i="2" s="1"/>
  <c r="T145" i="1"/>
  <c r="S145" i="1"/>
  <c r="X144" i="1"/>
  <c r="N151" i="2" s="1"/>
  <c r="U144" i="1"/>
  <c r="U151" i="2" s="1"/>
  <c r="T144" i="1"/>
  <c r="S144" i="1"/>
  <c r="AD143" i="1"/>
  <c r="AA143" i="1"/>
  <c r="X150" i="2" s="1"/>
  <c r="X143" i="1"/>
  <c r="N150" i="2" s="1"/>
  <c r="U143" i="1"/>
  <c r="U150" i="2" s="1"/>
  <c r="T143" i="1"/>
  <c r="S143" i="1"/>
  <c r="X142" i="1"/>
  <c r="N149" i="2" s="1"/>
  <c r="U142" i="1"/>
  <c r="U149" i="2" s="1"/>
  <c r="T142" i="1"/>
  <c r="S142" i="1"/>
  <c r="AD141" i="1"/>
  <c r="Y148" i="2" s="1"/>
  <c r="AA141" i="1"/>
  <c r="X148" i="2" s="1"/>
  <c r="X141" i="1"/>
  <c r="N148" i="2" s="1"/>
  <c r="U141" i="1"/>
  <c r="U148" i="2" s="1"/>
  <c r="W148" i="2" s="1"/>
  <c r="T141" i="1"/>
  <c r="S141" i="1"/>
  <c r="AD140" i="1"/>
  <c r="Y147" i="2" s="1"/>
  <c r="AA140" i="1"/>
  <c r="X147" i="2" s="1"/>
  <c r="X140" i="1"/>
  <c r="N147" i="2" s="1"/>
  <c r="U140" i="1"/>
  <c r="U147" i="2" s="1"/>
  <c r="T140" i="1"/>
  <c r="S140" i="1"/>
  <c r="AD139" i="1"/>
  <c r="Y146" i="2" s="1"/>
  <c r="AA139" i="1"/>
  <c r="X146" i="2" s="1"/>
  <c r="X139" i="1"/>
  <c r="U139" i="1"/>
  <c r="U146" i="2" s="1"/>
  <c r="W146" i="2" s="1"/>
  <c r="T139" i="1"/>
  <c r="S139" i="1"/>
  <c r="AD138" i="1"/>
  <c r="Y145" i="2" s="1"/>
  <c r="AA138" i="1"/>
  <c r="X145" i="2" s="1"/>
  <c r="X138" i="1"/>
  <c r="N145" i="2" s="1"/>
  <c r="U138" i="1"/>
  <c r="T138" i="1"/>
  <c r="S138" i="1"/>
  <c r="AD137" i="1"/>
  <c r="Y144" i="2" s="1"/>
  <c r="AA137" i="1"/>
  <c r="X137" i="1"/>
  <c r="U137" i="1"/>
  <c r="U144" i="2" s="1"/>
  <c r="W144" i="2" s="1"/>
  <c r="T137" i="1"/>
  <c r="S137" i="1"/>
  <c r="AD136" i="1"/>
  <c r="X136" i="1"/>
  <c r="N143" i="2" s="1"/>
  <c r="AD135" i="1"/>
  <c r="AA135" i="1"/>
  <c r="X135" i="1"/>
  <c r="U135" i="1"/>
  <c r="U142" i="2" s="1"/>
  <c r="W142" i="2" s="1"/>
  <c r="T135" i="1"/>
  <c r="S135" i="1"/>
  <c r="AD134" i="1"/>
  <c r="AA134" i="1"/>
  <c r="X134" i="1"/>
  <c r="U134" i="1"/>
  <c r="T134" i="1"/>
  <c r="S134" i="1"/>
  <c r="AD133" i="1"/>
  <c r="AA133" i="1"/>
  <c r="X133" i="1"/>
  <c r="U133" i="1"/>
  <c r="T133" i="1"/>
  <c r="S133" i="1"/>
  <c r="X132" i="1"/>
  <c r="U132" i="1"/>
  <c r="T132" i="1"/>
  <c r="S132" i="1"/>
  <c r="AD131" i="1"/>
  <c r="X131" i="1"/>
  <c r="AD130" i="1"/>
  <c r="AA130" i="1"/>
  <c r="X137" i="2" s="1"/>
  <c r="X130" i="1"/>
  <c r="U130" i="1"/>
  <c r="T130" i="1"/>
  <c r="S130" i="1"/>
  <c r="AD129" i="1"/>
  <c r="Y136" i="2" s="1"/>
  <c r="AA129" i="1"/>
  <c r="X136" i="2" s="1"/>
  <c r="X129" i="1"/>
  <c r="U129" i="1"/>
  <c r="U136" i="2" s="1"/>
  <c r="T129" i="1"/>
  <c r="S129" i="1"/>
  <c r="AD128" i="1"/>
  <c r="Y135" i="2" s="1"/>
  <c r="X128" i="1"/>
  <c r="AD127" i="1"/>
  <c r="X127" i="1"/>
  <c r="AD126" i="1"/>
  <c r="Y133" i="2" s="1"/>
  <c r="X126" i="1"/>
  <c r="N133" i="2" s="1"/>
  <c r="X125" i="1"/>
  <c r="N132" i="2" s="1"/>
  <c r="U125" i="1"/>
  <c r="U132" i="2" s="1"/>
  <c r="T125" i="1"/>
  <c r="S125" i="1"/>
  <c r="AD124" i="1"/>
  <c r="Y131" i="2" s="1"/>
  <c r="AA124" i="1"/>
  <c r="X131" i="2" s="1"/>
  <c r="X124" i="1"/>
  <c r="N131" i="2" s="1"/>
  <c r="U124" i="1"/>
  <c r="U131" i="2" s="1"/>
  <c r="T124" i="1"/>
  <c r="S124" i="1"/>
  <c r="AD123" i="1"/>
  <c r="Y130" i="2" s="1"/>
  <c r="AA123" i="1"/>
  <c r="X130" i="2" s="1"/>
  <c r="X123" i="1"/>
  <c r="N130" i="2" s="1"/>
  <c r="U123" i="1"/>
  <c r="U130" i="2" s="1"/>
  <c r="V130" i="2" s="1"/>
  <c r="U242" i="2"/>
  <c r="T123" i="1"/>
  <c r="S123" i="1"/>
  <c r="AD122" i="1"/>
  <c r="Y129" i="2" s="1"/>
  <c r="AA122" i="1"/>
  <c r="X129" i="2" s="1"/>
  <c r="X122" i="1"/>
  <c r="U122" i="1"/>
  <c r="U129" i="2" s="1"/>
  <c r="T122" i="1"/>
  <c r="S122" i="1"/>
  <c r="AD121" i="1"/>
  <c r="Y128" i="2" s="1"/>
  <c r="AA121" i="1"/>
  <c r="X128" i="2" s="1"/>
  <c r="X218" i="2"/>
  <c r="X121" i="1"/>
  <c r="N128" i="2" s="1"/>
  <c r="U121" i="1"/>
  <c r="U128" i="2" s="1"/>
  <c r="W128" i="2" s="1"/>
  <c r="T121" i="1"/>
  <c r="S121" i="1"/>
  <c r="AD120" i="1"/>
  <c r="Y127" i="2" s="1"/>
  <c r="AA120" i="1"/>
  <c r="X127" i="2" s="1"/>
  <c r="X120" i="1"/>
  <c r="N127" i="2" s="1"/>
  <c r="U120" i="1"/>
  <c r="U127" i="2" s="1"/>
  <c r="T120" i="1"/>
  <c r="S120" i="1"/>
  <c r="AD119" i="1"/>
  <c r="Y126" i="2" s="1"/>
  <c r="AA119" i="1"/>
  <c r="X126" i="2" s="1"/>
  <c r="X119" i="1"/>
  <c r="N126" i="2" s="1"/>
  <c r="U119" i="1"/>
  <c r="U126" i="2" s="1"/>
  <c r="T119" i="1"/>
  <c r="S119" i="1"/>
  <c r="AD118" i="1"/>
  <c r="Y125" i="2" s="1"/>
  <c r="AA118" i="1"/>
  <c r="X118" i="1"/>
  <c r="N125" i="2" s="1"/>
  <c r="U118" i="1"/>
  <c r="U125" i="2" s="1"/>
  <c r="T118" i="1"/>
  <c r="S118" i="1"/>
  <c r="AD117" i="1"/>
  <c r="Y124" i="2" s="1"/>
  <c r="X124" i="2"/>
  <c r="X117" i="1"/>
  <c r="N124" i="2" s="1"/>
  <c r="AD116" i="1"/>
  <c r="Y123" i="2" s="1"/>
  <c r="AA116" i="1"/>
  <c r="X123" i="2" s="1"/>
  <c r="X116" i="1"/>
  <c r="N123" i="2" s="1"/>
  <c r="U116" i="1"/>
  <c r="U123" i="2" s="1"/>
  <c r="T116" i="1"/>
  <c r="S116" i="1"/>
  <c r="X115" i="1"/>
  <c r="AD114" i="1"/>
  <c r="Y121" i="2" s="1"/>
  <c r="AA114" i="1"/>
  <c r="X114" i="1"/>
  <c r="N121" i="2" s="1"/>
  <c r="I121" i="2" s="1"/>
  <c r="U114" i="1"/>
  <c r="U121" i="2" s="1"/>
  <c r="W121" i="2" s="1"/>
  <c r="T114" i="1"/>
  <c r="S114" i="1"/>
  <c r="AD113" i="1"/>
  <c r="Y120" i="2" s="1"/>
  <c r="AA113" i="1"/>
  <c r="X120" i="2" s="1"/>
  <c r="X113" i="1"/>
  <c r="N120" i="2" s="1"/>
  <c r="U113" i="1"/>
  <c r="U120" i="2" s="1"/>
  <c r="W120" i="2" s="1"/>
  <c r="T113" i="1"/>
  <c r="S113" i="1"/>
  <c r="AD112" i="1"/>
  <c r="Y119" i="2" s="1"/>
  <c r="AA112" i="1"/>
  <c r="X119" i="2" s="1"/>
  <c r="X112" i="1"/>
  <c r="N119" i="2" s="1"/>
  <c r="U112" i="1"/>
  <c r="T112" i="1"/>
  <c r="S112" i="1"/>
  <c r="X111" i="1"/>
  <c r="N118" i="2" s="1"/>
  <c r="U111" i="1"/>
  <c r="U118" i="2" s="1"/>
  <c r="W118" i="2" s="1"/>
  <c r="T111" i="1"/>
  <c r="S111" i="1"/>
  <c r="AD110" i="1"/>
  <c r="Y117" i="2" s="1"/>
  <c r="AA110" i="1"/>
  <c r="X117" i="2" s="1"/>
  <c r="X110" i="1"/>
  <c r="N117" i="2" s="1"/>
  <c r="U110" i="1"/>
  <c r="U117" i="2" s="1"/>
  <c r="W117" i="2" s="1"/>
  <c r="T110" i="1"/>
  <c r="S110" i="1"/>
  <c r="AD109" i="1"/>
  <c r="Y116" i="2" s="1"/>
  <c r="AA109" i="1"/>
  <c r="X109" i="1"/>
  <c r="N116" i="2" s="1"/>
  <c r="U109" i="1"/>
  <c r="U116" i="2" s="1"/>
  <c r="V116" i="2" s="1"/>
  <c r="T109" i="1"/>
  <c r="S109" i="1"/>
  <c r="X108" i="1"/>
  <c r="U108" i="1"/>
  <c r="U115" i="2" s="1"/>
  <c r="V115" i="2" s="1"/>
  <c r="T108" i="1"/>
  <c r="S108" i="1"/>
  <c r="X107" i="1"/>
  <c r="N114" i="2" s="1"/>
  <c r="U107" i="1"/>
  <c r="U114" i="2" s="1"/>
  <c r="W114" i="2" s="1"/>
  <c r="T107" i="1"/>
  <c r="S107" i="1"/>
  <c r="AD106" i="1"/>
  <c r="Y113" i="2" s="1"/>
  <c r="AA106" i="1"/>
  <c r="X113" i="2" s="1"/>
  <c r="X106" i="1"/>
  <c r="N113" i="2" s="1"/>
  <c r="U106" i="1"/>
  <c r="U113" i="2" s="1"/>
  <c r="W113" i="2" s="1"/>
  <c r="T106" i="1"/>
  <c r="S106" i="1"/>
  <c r="AD105" i="1"/>
  <c r="Y112" i="2" s="1"/>
  <c r="AA105" i="1"/>
  <c r="X112" i="2" s="1"/>
  <c r="X105" i="1"/>
  <c r="U105" i="1"/>
  <c r="U112" i="2" s="1"/>
  <c r="W112" i="2" s="1"/>
  <c r="T105" i="1"/>
  <c r="S105" i="1"/>
  <c r="AD104" i="1"/>
  <c r="AA104" i="1"/>
  <c r="X111" i="2" s="1"/>
  <c r="X104" i="1"/>
  <c r="N111" i="2" s="1"/>
  <c r="U104" i="1"/>
  <c r="U111" i="2" s="1"/>
  <c r="T104" i="1"/>
  <c r="S104" i="1"/>
  <c r="AD103" i="1"/>
  <c r="Y110" i="2" s="1"/>
  <c r="AA103" i="1"/>
  <c r="X110" i="2" s="1"/>
  <c r="X103" i="1"/>
  <c r="U103" i="1"/>
  <c r="U110" i="2" s="1"/>
  <c r="T103" i="1"/>
  <c r="S103" i="1"/>
  <c r="X102" i="1"/>
  <c r="N109" i="2" s="1"/>
  <c r="U102" i="1"/>
  <c r="U109" i="2" s="1"/>
  <c r="W109" i="2" s="1"/>
  <c r="T102" i="1"/>
  <c r="S102" i="1"/>
  <c r="AD101" i="1"/>
  <c r="AA101" i="1"/>
  <c r="X108" i="2" s="1"/>
  <c r="X101" i="1"/>
  <c r="N108" i="2" s="1"/>
  <c r="U101" i="1"/>
  <c r="U108" i="2" s="1"/>
  <c r="W108" i="2" s="1"/>
  <c r="T101" i="1"/>
  <c r="S101" i="1"/>
  <c r="AD100" i="1"/>
  <c r="AA100" i="1"/>
  <c r="X107" i="2" s="1"/>
  <c r="X100" i="1"/>
  <c r="N107" i="2" s="1"/>
  <c r="U100" i="1"/>
  <c r="U107" i="2" s="1"/>
  <c r="W107" i="2" s="1"/>
  <c r="T100" i="1"/>
  <c r="S100" i="1"/>
  <c r="AD99" i="1"/>
  <c r="AA99" i="1"/>
  <c r="X106" i="2" s="1"/>
  <c r="X99" i="1"/>
  <c r="N106" i="2" s="1"/>
  <c r="U99" i="1"/>
  <c r="U106" i="2" s="1"/>
  <c r="W106" i="2" s="1"/>
  <c r="T99" i="1"/>
  <c r="S99" i="1"/>
  <c r="AD98" i="1"/>
  <c r="Y105" i="2" s="1"/>
  <c r="AA98" i="1"/>
  <c r="X105" i="2" s="1"/>
  <c r="X98" i="1"/>
  <c r="U98" i="1"/>
  <c r="U105" i="2" s="1"/>
  <c r="W105" i="2" s="1"/>
  <c r="T98" i="1"/>
  <c r="S98" i="1"/>
  <c r="AD97" i="1"/>
  <c r="AA97" i="1"/>
  <c r="X104" i="2" s="1"/>
  <c r="X97" i="1"/>
  <c r="N104" i="2" s="1"/>
  <c r="U97" i="1"/>
  <c r="U104" i="2" s="1"/>
  <c r="T97" i="1"/>
  <c r="S97" i="1"/>
  <c r="AD96" i="1"/>
  <c r="AA96" i="1"/>
  <c r="X103" i="2" s="1"/>
  <c r="X219" i="2"/>
  <c r="X96" i="1"/>
  <c r="N103" i="2" s="1"/>
  <c r="U96" i="1"/>
  <c r="U103" i="2" s="1"/>
  <c r="W103" i="2" s="1"/>
  <c r="U219" i="2"/>
  <c r="T96" i="1"/>
  <c r="S96" i="1"/>
  <c r="X95" i="1"/>
  <c r="U95" i="1"/>
  <c r="T95" i="1"/>
  <c r="S95" i="1"/>
  <c r="AD94" i="1"/>
  <c r="AA94" i="1"/>
  <c r="X94" i="1"/>
  <c r="U94" i="1"/>
  <c r="T94" i="1"/>
  <c r="S94" i="1"/>
  <c r="AD93" i="1"/>
  <c r="AA93" i="1"/>
  <c r="X93" i="1"/>
  <c r="U93" i="1"/>
  <c r="T93" i="1"/>
  <c r="S93" i="1"/>
  <c r="X92" i="1"/>
  <c r="U92" i="1"/>
  <c r="T92" i="1"/>
  <c r="S92" i="1"/>
  <c r="AD91" i="1"/>
  <c r="X91" i="1"/>
  <c r="AD90" i="1"/>
  <c r="AA90" i="1"/>
  <c r="X97" i="2" s="1"/>
  <c r="X90" i="1"/>
  <c r="U90" i="1"/>
  <c r="T90" i="1"/>
  <c r="S90" i="1"/>
  <c r="AD89" i="1"/>
  <c r="AA89" i="1"/>
  <c r="X89" i="1"/>
  <c r="U89" i="1"/>
  <c r="T89" i="1"/>
  <c r="S89" i="1"/>
  <c r="X88" i="1"/>
  <c r="N95" i="2" s="1"/>
  <c r="U88" i="1"/>
  <c r="U95" i="2" s="1"/>
  <c r="W95" i="2" s="1"/>
  <c r="T88" i="1"/>
  <c r="S88" i="1"/>
  <c r="AD87" i="1"/>
  <c r="Y94" i="2" s="1"/>
  <c r="AA87" i="1"/>
  <c r="X94" i="2" s="1"/>
  <c r="X87" i="1"/>
  <c r="N94" i="2" s="1"/>
  <c r="U87" i="1"/>
  <c r="U94" i="2" s="1"/>
  <c r="W94" i="2" s="1"/>
  <c r="T87" i="1"/>
  <c r="S87" i="1"/>
  <c r="AD86" i="1"/>
  <c r="Y93" i="2" s="1"/>
  <c r="AA86" i="1"/>
  <c r="X93" i="2" s="1"/>
  <c r="X86" i="1"/>
  <c r="N93" i="2" s="1"/>
  <c r="U86" i="1"/>
  <c r="U93" i="2" s="1"/>
  <c r="W93" i="2" s="1"/>
  <c r="T86" i="1"/>
  <c r="S86" i="1"/>
  <c r="AD85" i="1"/>
  <c r="Y92" i="2" s="1"/>
  <c r="AA85" i="1"/>
  <c r="X92" i="2" s="1"/>
  <c r="X85" i="1"/>
  <c r="N92" i="2" s="1"/>
  <c r="U85" i="1"/>
  <c r="U92" i="2" s="1"/>
  <c r="T85" i="1"/>
  <c r="S85" i="1"/>
  <c r="AD84" i="1"/>
  <c r="Y91" i="2" s="1"/>
  <c r="AA84" i="1"/>
  <c r="X91" i="2" s="1"/>
  <c r="X84" i="1"/>
  <c r="N91" i="2" s="1"/>
  <c r="U84" i="1"/>
  <c r="U91" i="2" s="1"/>
  <c r="W91" i="2" s="1"/>
  <c r="T84" i="1"/>
  <c r="S84" i="1"/>
  <c r="AD83" i="1"/>
  <c r="Y90" i="2" s="1"/>
  <c r="AA83" i="1"/>
  <c r="X90" i="2" s="1"/>
  <c r="X83" i="1"/>
  <c r="N90" i="2" s="1"/>
  <c r="U83" i="1"/>
  <c r="U90" i="2" s="1"/>
  <c r="W90" i="2" s="1"/>
  <c r="T83" i="1"/>
  <c r="S83" i="1"/>
  <c r="AD82" i="1"/>
  <c r="Y89" i="2" s="1"/>
  <c r="AA82" i="1"/>
  <c r="X89" i="2" s="1"/>
  <c r="X82" i="1"/>
  <c r="N89" i="2" s="1"/>
  <c r="U82" i="1"/>
  <c r="U89" i="2" s="1"/>
  <c r="W89" i="2" s="1"/>
  <c r="T82" i="1"/>
  <c r="S82" i="1"/>
  <c r="AD81" i="1"/>
  <c r="Y88" i="2" s="1"/>
  <c r="AA81" i="1"/>
  <c r="X88" i="2" s="1"/>
  <c r="X81" i="1"/>
  <c r="N88" i="2" s="1"/>
  <c r="U81" i="1"/>
  <c r="U88" i="2" s="1"/>
  <c r="V88" i="2" s="1"/>
  <c r="T81" i="1"/>
  <c r="S81" i="1"/>
  <c r="AD80" i="1"/>
  <c r="Y87" i="2" s="1"/>
  <c r="X87" i="2"/>
  <c r="X80" i="1"/>
  <c r="N87" i="2" s="1"/>
  <c r="AD79" i="1"/>
  <c r="Y86" i="2" s="1"/>
  <c r="AA79" i="1"/>
  <c r="X86" i="2" s="1"/>
  <c r="X79" i="1"/>
  <c r="N86" i="2" s="1"/>
  <c r="U79" i="1"/>
  <c r="T79" i="1"/>
  <c r="S79" i="1"/>
  <c r="AD78" i="1"/>
  <c r="Y85" i="2" s="1"/>
  <c r="AA78" i="1"/>
  <c r="X78" i="1"/>
  <c r="N85" i="2" s="1"/>
  <c r="U78" i="1"/>
  <c r="U85" i="2" s="1"/>
  <c r="T78" i="1"/>
  <c r="S78" i="1"/>
  <c r="AD77" i="1"/>
  <c r="Y84" i="2" s="1"/>
  <c r="AA77" i="1"/>
  <c r="X84" i="2" s="1"/>
  <c r="X77" i="1"/>
  <c r="N84" i="2" s="1"/>
  <c r="U77" i="1"/>
  <c r="T77" i="1"/>
  <c r="S77" i="1"/>
  <c r="AD76" i="1"/>
  <c r="Y83" i="2" s="1"/>
  <c r="AA76" i="1"/>
  <c r="X83" i="2" s="1"/>
  <c r="X76" i="1"/>
  <c r="U76" i="1"/>
  <c r="U83" i="2" s="1"/>
  <c r="T76" i="1"/>
  <c r="S76" i="1"/>
  <c r="X75" i="1"/>
  <c r="N82" i="2" s="1"/>
  <c r="U82" i="2"/>
  <c r="X74" i="1"/>
  <c r="N81" i="2" s="1"/>
  <c r="U74" i="1"/>
  <c r="T74" i="1"/>
  <c r="S74" i="1"/>
  <c r="AD73" i="1"/>
  <c r="Y80" i="2" s="1"/>
  <c r="AA73" i="1"/>
  <c r="X73" i="1"/>
  <c r="N80" i="2" s="1"/>
  <c r="U73" i="1"/>
  <c r="T73" i="1"/>
  <c r="S73" i="1"/>
  <c r="AD72" i="1"/>
  <c r="Y79" i="2" s="1"/>
  <c r="AA72" i="1"/>
  <c r="X79" i="2" s="1"/>
  <c r="X72" i="1"/>
  <c r="N79" i="2" s="1"/>
  <c r="U72" i="1"/>
  <c r="U79" i="2" s="1"/>
  <c r="W79" i="2" s="1"/>
  <c r="AC79" i="2" s="1"/>
  <c r="T72" i="1"/>
  <c r="S72" i="1"/>
  <c r="AD71" i="1"/>
  <c r="Y78" i="2" s="1"/>
  <c r="AA71" i="1"/>
  <c r="X78" i="2" s="1"/>
  <c r="X71" i="1"/>
  <c r="N78" i="2" s="1"/>
  <c r="U71" i="1"/>
  <c r="U78" i="2" s="1"/>
  <c r="T71" i="1"/>
  <c r="S71" i="1"/>
  <c r="X70" i="1"/>
  <c r="N77" i="2" s="1"/>
  <c r="O77" i="2" s="1"/>
  <c r="L77" i="2" s="1"/>
  <c r="U70" i="1"/>
  <c r="U77" i="2" s="1"/>
  <c r="W77" i="2" s="1"/>
  <c r="T70" i="1"/>
  <c r="S70" i="1"/>
  <c r="AD69" i="1"/>
  <c r="Y76" i="2" s="1"/>
  <c r="AA69" i="1"/>
  <c r="X76" i="2" s="1"/>
  <c r="X69" i="1"/>
  <c r="N76" i="2" s="1"/>
  <c r="U69" i="1"/>
  <c r="U76" i="2" s="1"/>
  <c r="T69" i="1"/>
  <c r="S69" i="1"/>
  <c r="AD68" i="1"/>
  <c r="Y75" i="2" s="1"/>
  <c r="X75" i="2"/>
  <c r="X68" i="1"/>
  <c r="AD67" i="1"/>
  <c r="Y74" i="2" s="1"/>
  <c r="X67" i="1"/>
  <c r="U67" i="1"/>
  <c r="U74" i="2" s="1"/>
  <c r="T67" i="1"/>
  <c r="S67" i="1"/>
  <c r="AD66" i="1"/>
  <c r="AA66" i="1"/>
  <c r="X73" i="2" s="1"/>
  <c r="X66" i="1"/>
  <c r="N73" i="2" s="1"/>
  <c r="U66" i="1"/>
  <c r="U73" i="2" s="1"/>
  <c r="V73" i="2" s="1"/>
  <c r="T66" i="1"/>
  <c r="S66" i="1"/>
  <c r="AD65" i="1"/>
  <c r="AA65" i="1"/>
  <c r="X65" i="1"/>
  <c r="N72" i="2" s="1"/>
  <c r="U65" i="1"/>
  <c r="U72" i="2" s="1"/>
  <c r="W72" i="2" s="1"/>
  <c r="T65" i="1"/>
  <c r="S65" i="1"/>
  <c r="X64" i="1"/>
  <c r="U64" i="1"/>
  <c r="U71" i="2" s="1"/>
  <c r="W71" i="2" s="1"/>
  <c r="T64" i="1"/>
  <c r="S64" i="1"/>
  <c r="AD63" i="1"/>
  <c r="AA63" i="1"/>
  <c r="X70" i="2" s="1"/>
  <c r="X63" i="1"/>
  <c r="N70" i="2" s="1"/>
  <c r="U63" i="1"/>
  <c r="U70" i="2" s="1"/>
  <c r="T63" i="1"/>
  <c r="S63" i="1"/>
  <c r="AD62" i="1"/>
  <c r="AA62" i="1"/>
  <c r="X62" i="1"/>
  <c r="N69" i="2" s="1"/>
  <c r="U62" i="1"/>
  <c r="U69" i="2" s="1"/>
  <c r="T62" i="1"/>
  <c r="S62" i="1"/>
  <c r="AD61" i="1"/>
  <c r="Y68" i="2" s="1"/>
  <c r="AA61" i="1"/>
  <c r="X68" i="2" s="1"/>
  <c r="X61" i="1"/>
  <c r="U61" i="1"/>
  <c r="U68" i="2" s="1"/>
  <c r="W68" i="2" s="1"/>
  <c r="T61" i="1"/>
  <c r="S61" i="1"/>
  <c r="AD60" i="1"/>
  <c r="Y67" i="2" s="1"/>
  <c r="AA60" i="1"/>
  <c r="X60" i="1"/>
  <c r="U60" i="1"/>
  <c r="U67" i="2" s="1"/>
  <c r="T60" i="1"/>
  <c r="S60" i="1"/>
  <c r="X59" i="1"/>
  <c r="U59" i="1"/>
  <c r="U66" i="2" s="1"/>
  <c r="T59" i="1"/>
  <c r="S59" i="1"/>
  <c r="X58" i="1"/>
  <c r="AD57" i="1"/>
  <c r="Y64" i="2" s="1"/>
  <c r="AA57" i="1"/>
  <c r="X64" i="2" s="1"/>
  <c r="X57" i="1"/>
  <c r="N64" i="2" s="1"/>
  <c r="U57" i="1"/>
  <c r="U64" i="2" s="1"/>
  <c r="W64" i="2" s="1"/>
  <c r="T57" i="1"/>
  <c r="S57" i="1"/>
  <c r="AD56" i="1"/>
  <c r="Y63" i="2" s="1"/>
  <c r="X63" i="2"/>
  <c r="X56" i="1"/>
  <c r="N63" i="2" s="1"/>
  <c r="AD55" i="1"/>
  <c r="Y62" i="2" s="1"/>
  <c r="AA55" i="1"/>
  <c r="X62" i="2" s="1"/>
  <c r="X55" i="1"/>
  <c r="U55" i="1"/>
  <c r="U62" i="2" s="1"/>
  <c r="W62" i="2" s="1"/>
  <c r="T55" i="1"/>
  <c r="S55" i="1"/>
  <c r="AD54" i="1"/>
  <c r="Y61" i="2" s="1"/>
  <c r="X61" i="2"/>
  <c r="X54" i="1"/>
  <c r="N61" i="2" s="1"/>
  <c r="U61" i="2"/>
  <c r="AD53" i="1"/>
  <c r="AA53" i="1"/>
  <c r="X60" i="2" s="1"/>
  <c r="X53" i="1"/>
  <c r="N60" i="2" s="1"/>
  <c r="U53" i="1"/>
  <c r="U60" i="2" s="1"/>
  <c r="V60" i="2" s="1"/>
  <c r="T53" i="1"/>
  <c r="S53" i="1"/>
  <c r="X52" i="1"/>
  <c r="N59" i="2" s="1"/>
  <c r="U52" i="1"/>
  <c r="U59" i="2" s="1"/>
  <c r="V59" i="2" s="1"/>
  <c r="T52" i="1"/>
  <c r="S52" i="1"/>
  <c r="AD51" i="1"/>
  <c r="Y58" i="2" s="1"/>
  <c r="AA51" i="1"/>
  <c r="X58" i="2" s="1"/>
  <c r="X51" i="1"/>
  <c r="U51" i="1"/>
  <c r="U58" i="2" s="1"/>
  <c r="W58" i="2" s="1"/>
  <c r="T51" i="1"/>
  <c r="S51" i="1"/>
  <c r="AD50" i="1"/>
  <c r="AA50" i="1"/>
  <c r="X57" i="2" s="1"/>
  <c r="X50" i="1"/>
  <c r="N57" i="2" s="1"/>
  <c r="U50" i="1"/>
  <c r="T50" i="1"/>
  <c r="S50" i="1"/>
  <c r="X49" i="1"/>
  <c r="U49" i="1"/>
  <c r="T49" i="1"/>
  <c r="S49" i="1"/>
  <c r="AD48" i="1"/>
  <c r="Y55" i="2" s="1"/>
  <c r="X48" i="1"/>
  <c r="AD47" i="1"/>
  <c r="AA47" i="1"/>
  <c r="X54" i="2" s="1"/>
  <c r="X47" i="1"/>
  <c r="U47" i="1"/>
  <c r="T47" i="1"/>
  <c r="S47" i="1"/>
  <c r="AD46" i="1"/>
  <c r="Y53" i="2" s="1"/>
  <c r="AA46" i="1"/>
  <c r="X46" i="1"/>
  <c r="U46" i="1"/>
  <c r="T46" i="1"/>
  <c r="S46" i="1"/>
  <c r="AD45" i="1"/>
  <c r="Y52" i="2" s="1"/>
  <c r="AA45" i="1"/>
  <c r="X52" i="2" s="1"/>
  <c r="X45" i="1"/>
  <c r="N52" i="2" s="1"/>
  <c r="U45" i="1"/>
  <c r="U52" i="2" s="1"/>
  <c r="W52" i="2" s="1"/>
  <c r="T45" i="1"/>
  <c r="S45" i="1"/>
  <c r="X44" i="1"/>
  <c r="N51" i="2" s="1"/>
  <c r="U44" i="1"/>
  <c r="U51" i="2" s="1"/>
  <c r="T44" i="1"/>
  <c r="S44" i="1"/>
  <c r="AD43" i="1"/>
  <c r="Y50" i="2" s="1"/>
  <c r="AA43" i="1"/>
  <c r="X50" i="2" s="1"/>
  <c r="X43" i="1"/>
  <c r="N50" i="2" s="1"/>
  <c r="U43" i="1"/>
  <c r="U50" i="2" s="1"/>
  <c r="U374" i="2"/>
  <c r="T43" i="1"/>
  <c r="S43" i="1"/>
  <c r="AD42" i="1"/>
  <c r="Y49" i="2" s="1"/>
  <c r="AA42" i="1"/>
  <c r="X49" i="2" s="1"/>
  <c r="X42" i="1"/>
  <c r="N49" i="2" s="1"/>
  <c r="U42" i="1"/>
  <c r="U49" i="2" s="1"/>
  <c r="T42" i="1"/>
  <c r="S42" i="1"/>
  <c r="AD41" i="1"/>
  <c r="Y48" i="2" s="1"/>
  <c r="AA41" i="1"/>
  <c r="X48" i="2" s="1"/>
  <c r="X41" i="1"/>
  <c r="N48" i="2" s="1"/>
  <c r="U41" i="1"/>
  <c r="U48" i="2" s="1"/>
  <c r="W48" i="2" s="1"/>
  <c r="T41" i="1"/>
  <c r="S41" i="1"/>
  <c r="AD40" i="1"/>
  <c r="Y47" i="2" s="1"/>
  <c r="AA40" i="1"/>
  <c r="X47" i="2" s="1"/>
  <c r="X40" i="1"/>
  <c r="N47" i="2" s="1"/>
  <c r="U40" i="1"/>
  <c r="U47" i="2" s="1"/>
  <c r="W47" i="2" s="1"/>
  <c r="T40" i="1"/>
  <c r="S40" i="1"/>
  <c r="AD39" i="1"/>
  <c r="Y46" i="2" s="1"/>
  <c r="X46" i="2"/>
  <c r="X39" i="1"/>
  <c r="N46" i="2" s="1"/>
  <c r="X38" i="1"/>
  <c r="N45" i="2" s="1"/>
  <c r="U38" i="1"/>
  <c r="T38" i="1"/>
  <c r="S38" i="1"/>
  <c r="AD37" i="1"/>
  <c r="Y44" i="2" s="1"/>
  <c r="AA37" i="1"/>
  <c r="X44" i="2" s="1"/>
  <c r="X37" i="1"/>
  <c r="N44" i="2" s="1"/>
  <c r="U37" i="1"/>
  <c r="U44" i="2" s="1"/>
  <c r="W44" i="2" s="1"/>
  <c r="AC44" i="2" s="1"/>
  <c r="T37" i="1"/>
  <c r="S37" i="1"/>
  <c r="AD36" i="1"/>
  <c r="Y43" i="2" s="1"/>
  <c r="AA36" i="1"/>
  <c r="X43" i="2" s="1"/>
  <c r="X36" i="1"/>
  <c r="N43" i="2" s="1"/>
  <c r="U36" i="1"/>
  <c r="U43" i="2" s="1"/>
  <c r="W43" i="2" s="1"/>
  <c r="T36" i="1"/>
  <c r="S36" i="1"/>
  <c r="AD35" i="1"/>
  <c r="Y42" i="2" s="1"/>
  <c r="AA35" i="1"/>
  <c r="X42" i="2" s="1"/>
  <c r="X35" i="1"/>
  <c r="N42" i="2" s="1"/>
  <c r="U35" i="1"/>
  <c r="U42" i="2" s="1"/>
  <c r="T35" i="1"/>
  <c r="S35" i="1"/>
  <c r="AD34" i="1"/>
  <c r="Y41" i="2" s="1"/>
  <c r="X34" i="1"/>
  <c r="N41" i="2" s="1"/>
  <c r="U41" i="2"/>
  <c r="AD33" i="1"/>
  <c r="Y40" i="2" s="1"/>
  <c r="AA33" i="1"/>
  <c r="X40" i="2" s="1"/>
  <c r="X33" i="1"/>
  <c r="N40" i="2" s="1"/>
  <c r="U33" i="1"/>
  <c r="U40" i="2" s="1"/>
  <c r="T33" i="1"/>
  <c r="S33" i="1"/>
  <c r="AD32" i="1"/>
  <c r="Y39" i="2" s="1"/>
  <c r="AA32" i="1"/>
  <c r="X39" i="2" s="1"/>
  <c r="X32" i="1"/>
  <c r="N39" i="2" s="1"/>
  <c r="U32" i="1"/>
  <c r="U39" i="2" s="1"/>
  <c r="T32" i="1"/>
  <c r="S32" i="1"/>
  <c r="X31" i="1"/>
  <c r="N38" i="2" s="1"/>
  <c r="U31" i="1"/>
  <c r="U38" i="2" s="1"/>
  <c r="V38" i="2" s="1"/>
  <c r="T31" i="1"/>
  <c r="S31" i="1"/>
  <c r="AD29" i="1"/>
  <c r="Y36" i="2" s="1"/>
  <c r="AA29" i="1"/>
  <c r="X36" i="2" s="1"/>
  <c r="X29" i="1"/>
  <c r="N36" i="2" s="1"/>
  <c r="U29" i="1"/>
  <c r="U36" i="2" s="1"/>
  <c r="W36" i="2" s="1"/>
  <c r="T29" i="1"/>
  <c r="S29" i="1"/>
  <c r="AD28" i="1"/>
  <c r="Y35" i="2" s="1"/>
  <c r="AA28" i="1"/>
  <c r="X28" i="1"/>
  <c r="N35" i="2" s="1"/>
  <c r="U28" i="1"/>
  <c r="U35" i="2" s="1"/>
  <c r="W35" i="2" s="1"/>
  <c r="T28" i="1"/>
  <c r="S28" i="1"/>
  <c r="AD27" i="1"/>
  <c r="Y34" i="2" s="1"/>
  <c r="AA27" i="1"/>
  <c r="X34" i="2" s="1"/>
  <c r="X27" i="1"/>
  <c r="N34" i="2" s="1"/>
  <c r="U27" i="1"/>
  <c r="T27" i="1"/>
  <c r="S27" i="1"/>
  <c r="AD26" i="1"/>
  <c r="Y33" i="2" s="1"/>
  <c r="AA26" i="1"/>
  <c r="X33" i="2" s="1"/>
  <c r="X26" i="1"/>
  <c r="N33" i="2" s="1"/>
  <c r="U26" i="1"/>
  <c r="T26" i="1"/>
  <c r="S26" i="1"/>
  <c r="X25" i="1"/>
  <c r="N32" i="2" s="1"/>
  <c r="U25" i="1"/>
  <c r="U32" i="2" s="1"/>
  <c r="T25" i="1"/>
  <c r="S25" i="1"/>
  <c r="X24" i="1"/>
  <c r="N31" i="2" s="1"/>
  <c r="U24" i="1"/>
  <c r="U31" i="2" s="1"/>
  <c r="V31" i="2" s="1"/>
  <c r="T24" i="1"/>
  <c r="S24" i="1"/>
  <c r="X23" i="1"/>
  <c r="U30" i="2"/>
  <c r="AD22" i="1"/>
  <c r="Y29" i="2" s="1"/>
  <c r="AA22" i="1"/>
  <c r="X29" i="2" s="1"/>
  <c r="X22" i="1"/>
  <c r="U22" i="1"/>
  <c r="U29" i="2" s="1"/>
  <c r="T22" i="1"/>
  <c r="S22" i="1"/>
  <c r="AD21" i="1"/>
  <c r="X28" i="2"/>
  <c r="X21" i="1"/>
  <c r="N28" i="2" s="1"/>
  <c r="AD20" i="1"/>
  <c r="Y27" i="2" s="1"/>
  <c r="AA20" i="1"/>
  <c r="X27" i="2" s="1"/>
  <c r="X20" i="1"/>
  <c r="U20" i="1"/>
  <c r="U27" i="2" s="1"/>
  <c r="T20" i="1"/>
  <c r="S20" i="1"/>
  <c r="X19" i="1"/>
  <c r="U19" i="1"/>
  <c r="U26" i="2" s="1"/>
  <c r="W26" i="2" s="1"/>
  <c r="T19" i="1"/>
  <c r="S19" i="1"/>
  <c r="AD18" i="1"/>
  <c r="AA18" i="1"/>
  <c r="X25" i="2" s="1"/>
  <c r="X18" i="1"/>
  <c r="N25" i="2" s="1"/>
  <c r="U18" i="1"/>
  <c r="U25" i="2" s="1"/>
  <c r="T18" i="1"/>
  <c r="S18" i="1"/>
  <c r="AD17" i="1"/>
  <c r="X24" i="2"/>
  <c r="X17" i="1"/>
  <c r="N24" i="2" s="1"/>
  <c r="I24" i="2" s="1"/>
  <c r="U24" i="2"/>
  <c r="AD16" i="1"/>
  <c r="AA16" i="1"/>
  <c r="X23" i="2" s="1"/>
  <c r="X16" i="1"/>
  <c r="N23" i="2" s="1"/>
  <c r="U16" i="1"/>
  <c r="U23" i="2" s="1"/>
  <c r="W23" i="2" s="1"/>
  <c r="T16" i="1"/>
  <c r="S16" i="1"/>
  <c r="X15" i="1"/>
  <c r="N22" i="2" s="1"/>
  <c r="U15" i="1"/>
  <c r="U22" i="2" s="1"/>
  <c r="T15" i="1"/>
  <c r="S15" i="1"/>
  <c r="AD14" i="1"/>
  <c r="AA14" i="1"/>
  <c r="X14" i="1"/>
  <c r="N21" i="2" s="1"/>
  <c r="U14" i="1"/>
  <c r="U21" i="2" s="1"/>
  <c r="W21" i="2" s="1"/>
  <c r="T14" i="1"/>
  <c r="S14" i="1"/>
  <c r="AD13" i="1"/>
  <c r="AA13" i="1"/>
  <c r="X20" i="2" s="1"/>
  <c r="X13" i="1"/>
  <c r="N20" i="2" s="1"/>
  <c r="U13" i="1"/>
  <c r="U20" i="2" s="1"/>
  <c r="T13" i="1"/>
  <c r="S13" i="1"/>
  <c r="AD12" i="1"/>
  <c r="X12" i="1"/>
  <c r="N19" i="2" s="1"/>
  <c r="U12" i="1"/>
  <c r="U19" i="2" s="1"/>
  <c r="T12" i="1"/>
  <c r="S12" i="1"/>
  <c r="AD11" i="1"/>
  <c r="Y18" i="2" s="1"/>
  <c r="X11" i="1"/>
  <c r="N18" i="2" s="1"/>
  <c r="U11" i="1"/>
  <c r="U18" i="2" s="1"/>
  <c r="W18" i="2" s="1"/>
  <c r="AC18" i="2" s="1"/>
  <c r="T11" i="1"/>
  <c r="S11" i="1"/>
  <c r="AD10" i="1"/>
  <c r="Y17" i="2" s="1"/>
  <c r="AA10" i="1"/>
  <c r="X17" i="2" s="1"/>
  <c r="X10" i="1"/>
  <c r="U10" i="1"/>
  <c r="U17" i="2" s="1"/>
  <c r="T10" i="1"/>
  <c r="S10" i="1"/>
  <c r="AD9" i="1"/>
  <c r="Y16" i="2" s="1"/>
  <c r="AA9" i="1"/>
  <c r="X16" i="2" s="1"/>
  <c r="X9" i="1"/>
  <c r="U9" i="1"/>
  <c r="U16" i="2" s="1"/>
  <c r="W16" i="2" s="1"/>
  <c r="T9" i="1"/>
  <c r="S9" i="1"/>
  <c r="AD8" i="1"/>
  <c r="X15" i="2"/>
  <c r="X8" i="1"/>
  <c r="N15" i="2" s="1"/>
  <c r="U15" i="2"/>
  <c r="AD7" i="1"/>
  <c r="Y14" i="2" s="1"/>
  <c r="AA7" i="1"/>
  <c r="X7" i="1"/>
  <c r="N14" i="2" s="1"/>
  <c r="U7" i="1"/>
  <c r="U14" i="2" s="1"/>
  <c r="W14" i="2" s="1"/>
  <c r="T7" i="1"/>
  <c r="S7" i="1"/>
  <c r="AD6" i="1"/>
  <c r="Y13" i="2" s="1"/>
  <c r="AA6" i="1"/>
  <c r="X13" i="2" s="1"/>
  <c r="X6" i="1"/>
  <c r="N13" i="2" s="1"/>
  <c r="U6" i="1"/>
  <c r="U13" i="2" s="1"/>
  <c r="T6" i="1"/>
  <c r="S6" i="1"/>
  <c r="AD5" i="1"/>
  <c r="Y12" i="2" s="1"/>
  <c r="AA5" i="1"/>
  <c r="X12" i="2" s="1"/>
  <c r="X5" i="1"/>
  <c r="U5" i="1"/>
  <c r="U12" i="2" s="1"/>
  <c r="T5" i="1"/>
  <c r="S5" i="1"/>
  <c r="AD4" i="1"/>
  <c r="AA4" i="1"/>
  <c r="X11" i="2" s="1"/>
  <c r="X4" i="1"/>
  <c r="N11" i="2" s="1"/>
  <c r="U4" i="1"/>
  <c r="U11" i="2" s="1"/>
  <c r="T4" i="1"/>
  <c r="S4" i="1"/>
  <c r="X3" i="1"/>
  <c r="N10" i="2" s="1"/>
  <c r="Q188" i="2"/>
  <c r="X41" i="2"/>
  <c r="U75" i="2"/>
  <c r="AM41" i="2"/>
  <c r="U124" i="2"/>
  <c r="U218" i="2"/>
  <c r="U263" i="2"/>
  <c r="X374" i="2"/>
  <c r="X133" i="2"/>
  <c r="X263" i="2"/>
  <c r="U133" i="2"/>
  <c r="X211" i="2"/>
  <c r="U215" i="2"/>
  <c r="U190" i="2"/>
  <c r="X328" i="2"/>
  <c r="U339" i="2"/>
  <c r="U346" i="2"/>
  <c r="U211" i="2"/>
  <c r="X215" i="2"/>
  <c r="X190" i="2"/>
  <c r="X339" i="2"/>
  <c r="X346" i="2"/>
  <c r="U46" i="2"/>
  <c r="U122" i="2"/>
  <c r="U267" i="2"/>
  <c r="X435" i="2"/>
  <c r="U135" i="2"/>
  <c r="X138" i="2"/>
  <c r="X169" i="2"/>
  <c r="X171" i="2"/>
  <c r="U249" i="2"/>
  <c r="X254" i="2"/>
  <c r="X270" i="2"/>
  <c r="U287" i="2"/>
  <c r="X299" i="2"/>
  <c r="X55" i="2"/>
  <c r="X204" i="2"/>
  <c r="X227" i="2"/>
  <c r="U134" i="2"/>
  <c r="U138" i="2"/>
  <c r="U169" i="2"/>
  <c r="U171" i="2"/>
  <c r="U252" i="2"/>
  <c r="U254" i="2"/>
  <c r="U270" i="2"/>
  <c r="U290" i="2"/>
  <c r="U299" i="2"/>
  <c r="X300" i="2"/>
  <c r="U305" i="2"/>
  <c r="U55" i="2"/>
  <c r="U204" i="2"/>
  <c r="U227" i="2"/>
  <c r="X410" i="2"/>
  <c r="X418" i="2"/>
  <c r="U419" i="2"/>
  <c r="U421" i="2"/>
  <c r="U426" i="2"/>
  <c r="U441" i="2"/>
  <c r="U406" i="2"/>
  <c r="U418" i="2"/>
  <c r="U328" i="2"/>
  <c r="X434" i="2"/>
  <c r="U435" i="2"/>
  <c r="AM24" i="2"/>
  <c r="AM87" i="2"/>
  <c r="AM28" i="2"/>
  <c r="AM61" i="2"/>
  <c r="AM63" i="2"/>
  <c r="AA15" i="2"/>
  <c r="AM328" i="2"/>
  <c r="AM374" i="2"/>
  <c r="AM221" i="2"/>
  <c r="AM124" i="2"/>
  <c r="AM133" i="2"/>
  <c r="AM219" i="2"/>
  <c r="AA244" i="2"/>
  <c r="AM263" i="2"/>
  <c r="AM218" i="2"/>
  <c r="AM75" i="2"/>
  <c r="AF49" i="2"/>
  <c r="AG49" i="2" s="1"/>
  <c r="AM419" i="2"/>
  <c r="AM339" i="2"/>
  <c r="AF127" i="2"/>
  <c r="AG127" i="2" s="1"/>
  <c r="AA267" i="2"/>
  <c r="AM171" i="2"/>
  <c r="AM55" i="2"/>
  <c r="AM215" i="2"/>
  <c r="AM204" i="2"/>
  <c r="AM346" i="2"/>
  <c r="AJ346" i="2"/>
  <c r="AM270" i="2"/>
  <c r="AM426" i="2"/>
  <c r="V347" i="2"/>
  <c r="AM421" i="2"/>
  <c r="AA410" i="2"/>
  <c r="AM410" i="2"/>
  <c r="AM299" i="2"/>
  <c r="AM138" i="2"/>
  <c r="AM418" i="2"/>
  <c r="AM434" i="2"/>
  <c r="AM441" i="2"/>
  <c r="AA290" i="2"/>
  <c r="AM254" i="2"/>
  <c r="AM227" i="2"/>
  <c r="AJ204" i="2"/>
  <c r="AF357" i="2"/>
  <c r="AG357" i="2" s="1"/>
  <c r="AJ124" i="2"/>
  <c r="AJ41" i="2"/>
  <c r="AJ219" i="2"/>
  <c r="AJ28" i="2"/>
  <c r="AN190" i="2"/>
  <c r="AJ87" i="2"/>
  <c r="AM211" i="2"/>
  <c r="AN169" i="2"/>
  <c r="AJ299" i="2"/>
  <c r="AJ270" i="2"/>
  <c r="AJ75" i="2"/>
  <c r="AN135" i="2"/>
  <c r="AJ263" i="2"/>
  <c r="AN153" i="2"/>
  <c r="AJ138" i="2"/>
  <c r="AJ227" i="2"/>
  <c r="AJ30" i="2"/>
  <c r="AN30" i="2" s="1"/>
  <c r="AJ242" i="2"/>
  <c r="AN242" i="2" s="1"/>
  <c r="AJ374" i="2"/>
  <c r="AJ406" i="2"/>
  <c r="AN406" i="2" s="1"/>
  <c r="AJ339" i="2"/>
  <c r="AJ218" i="2"/>
  <c r="AJ418" i="2"/>
  <c r="AJ55" i="2"/>
  <c r="AN393" i="2"/>
  <c r="AJ434" i="2"/>
  <c r="AJ171" i="2"/>
  <c r="AJ134" i="2"/>
  <c r="AN267" i="2"/>
  <c r="AJ254" i="2"/>
  <c r="AJ328" i="2"/>
  <c r="AJ441" i="2"/>
  <c r="AN122" i="2"/>
  <c r="AJ211" i="2"/>
  <c r="AJ421" i="2"/>
  <c r="AN435" i="2"/>
  <c r="AJ221" i="2"/>
  <c r="AJ215" i="2"/>
  <c r="AN249" i="2"/>
  <c r="AN290" i="2"/>
  <c r="AJ419" i="2"/>
  <c r="AN287" i="2"/>
  <c r="AJ426" i="2"/>
  <c r="AN15" i="2"/>
  <c r="V146" i="2" l="1"/>
  <c r="U387" i="2"/>
  <c r="V387" i="2" s="1"/>
  <c r="O21" i="2"/>
  <c r="L21" i="2" s="1"/>
  <c r="O31" i="2"/>
  <c r="L31" i="2" s="1"/>
  <c r="O33" i="2"/>
  <c r="L33" i="2" s="1"/>
  <c r="O49" i="2"/>
  <c r="L49" i="2" s="1"/>
  <c r="O64" i="2"/>
  <c r="L64" i="2" s="1"/>
  <c r="O90" i="2"/>
  <c r="L90" i="2" s="1"/>
  <c r="O92" i="2"/>
  <c r="L92" i="2" s="1"/>
  <c r="O94" i="2"/>
  <c r="L94" i="2" s="1"/>
  <c r="O104" i="2"/>
  <c r="L104" i="2" s="1"/>
  <c r="O108" i="2"/>
  <c r="L108" i="2" s="1"/>
  <c r="O113" i="2"/>
  <c r="L113" i="2" s="1"/>
  <c r="O117" i="2"/>
  <c r="L117" i="2" s="1"/>
  <c r="O120" i="2"/>
  <c r="L120" i="2" s="1"/>
  <c r="O124" i="2"/>
  <c r="L124" i="2" s="1"/>
  <c r="O126" i="2"/>
  <c r="L126" i="2" s="1"/>
  <c r="O128" i="2"/>
  <c r="L128" i="2" s="1"/>
  <c r="O131" i="2"/>
  <c r="L131" i="2" s="1"/>
  <c r="O145" i="2"/>
  <c r="L145" i="2" s="1"/>
  <c r="O149" i="2"/>
  <c r="L149" i="2" s="1"/>
  <c r="O150" i="2"/>
  <c r="L150" i="2" s="1"/>
  <c r="O156" i="2"/>
  <c r="L156" i="2" s="1"/>
  <c r="O158" i="2"/>
  <c r="L158" i="2" s="1"/>
  <c r="O159" i="2"/>
  <c r="L159" i="2" s="1"/>
  <c r="O164" i="2"/>
  <c r="L164" i="2" s="1"/>
  <c r="O165" i="2"/>
  <c r="L165" i="2" s="1"/>
  <c r="O166" i="2"/>
  <c r="L166" i="2" s="1"/>
  <c r="O178" i="2"/>
  <c r="L178" i="2" s="1"/>
  <c r="O180" i="2"/>
  <c r="L180" i="2" s="1"/>
  <c r="O181" i="2"/>
  <c r="L181" i="2" s="1"/>
  <c r="O184" i="2"/>
  <c r="L184" i="2" s="1"/>
  <c r="O186" i="2"/>
  <c r="L186" i="2" s="1"/>
  <c r="O196" i="2"/>
  <c r="L196" i="2" s="1"/>
  <c r="O197" i="2"/>
  <c r="L197" i="2" s="1"/>
  <c r="O218" i="2"/>
  <c r="L218" i="2" s="1"/>
  <c r="O245" i="2"/>
  <c r="L245" i="2" s="1"/>
  <c r="O259" i="2"/>
  <c r="L259" i="2" s="1"/>
  <c r="O265" i="2"/>
  <c r="L265" i="2" s="1"/>
  <c r="O280" i="2"/>
  <c r="L280" i="2" s="1"/>
  <c r="O282" i="2"/>
  <c r="L282" i="2" s="1"/>
  <c r="O284" i="2"/>
  <c r="L284" i="2" s="1"/>
  <c r="O285" i="2"/>
  <c r="L285" i="2" s="1"/>
  <c r="O296" i="2"/>
  <c r="L296" i="2" s="1"/>
  <c r="O43" i="2"/>
  <c r="L43" i="2" s="1"/>
  <c r="O45" i="2"/>
  <c r="L45" i="2" s="1"/>
  <c r="O51" i="2"/>
  <c r="L51" i="2" s="1"/>
  <c r="O52" i="2"/>
  <c r="L52" i="2" s="1"/>
  <c r="O57" i="2"/>
  <c r="L57" i="2" s="1"/>
  <c r="O59" i="2"/>
  <c r="L59" i="2" s="1"/>
  <c r="O60" i="2"/>
  <c r="L60" i="2" s="1"/>
  <c r="O61" i="2"/>
  <c r="L61" i="2" s="1"/>
  <c r="O70" i="2"/>
  <c r="L70" i="2" s="1"/>
  <c r="O73" i="2"/>
  <c r="L73" i="2" s="1"/>
  <c r="O80" i="2"/>
  <c r="L80" i="2" s="1"/>
  <c r="O82" i="2"/>
  <c r="L82" i="2" s="1"/>
  <c r="O85" i="2"/>
  <c r="L85" i="2" s="1"/>
  <c r="O143" i="2"/>
  <c r="L143" i="2" s="1"/>
  <c r="O190" i="2"/>
  <c r="L190" i="2" s="1"/>
  <c r="O206" i="2"/>
  <c r="L206" i="2" s="1"/>
  <c r="O208" i="2"/>
  <c r="L208" i="2" s="1"/>
  <c r="O212" i="2"/>
  <c r="L212" i="2" s="1"/>
  <c r="O217" i="2"/>
  <c r="L217" i="2" s="1"/>
  <c r="O222" i="2"/>
  <c r="L222" i="2" s="1"/>
  <c r="O233" i="2"/>
  <c r="L233" i="2" s="1"/>
  <c r="O236" i="2"/>
  <c r="L236" i="2" s="1"/>
  <c r="O238" i="2"/>
  <c r="L238" i="2" s="1"/>
  <c r="O240" i="2"/>
  <c r="L240" i="2" s="1"/>
  <c r="O267" i="2"/>
  <c r="L267" i="2" s="1"/>
  <c r="O309" i="2"/>
  <c r="L309" i="2" s="1"/>
  <c r="O310" i="2"/>
  <c r="L310" i="2" s="1"/>
  <c r="O319" i="2"/>
  <c r="L319" i="2" s="1"/>
  <c r="O339" i="2"/>
  <c r="L339" i="2" s="1"/>
  <c r="O360" i="2"/>
  <c r="L360" i="2" s="1"/>
  <c r="O386" i="2"/>
  <c r="L386" i="2" s="1"/>
  <c r="O444" i="2"/>
  <c r="L444" i="2" s="1"/>
  <c r="O19" i="2"/>
  <c r="L19" i="2" s="1"/>
  <c r="O28" i="2"/>
  <c r="L28" i="2" s="1"/>
  <c r="O34" i="2"/>
  <c r="L34" i="2" s="1"/>
  <c r="O36" i="2"/>
  <c r="L36" i="2" s="1"/>
  <c r="O40" i="2"/>
  <c r="L40" i="2" s="1"/>
  <c r="O46" i="2"/>
  <c r="L46" i="2" s="1"/>
  <c r="O63" i="2"/>
  <c r="L63" i="2" s="1"/>
  <c r="O89" i="2"/>
  <c r="L89" i="2" s="1"/>
  <c r="O107" i="2"/>
  <c r="L107" i="2" s="1"/>
  <c r="O116" i="2"/>
  <c r="L116" i="2" s="1"/>
  <c r="O118" i="2"/>
  <c r="L118" i="2" s="1"/>
  <c r="O125" i="2"/>
  <c r="L125" i="2" s="1"/>
  <c r="O127" i="2"/>
  <c r="L127" i="2" s="1"/>
  <c r="O130" i="2"/>
  <c r="L130" i="2" s="1"/>
  <c r="O132" i="2"/>
  <c r="L132" i="2" s="1"/>
  <c r="O148" i="2"/>
  <c r="L148" i="2" s="1"/>
  <c r="O151" i="2"/>
  <c r="L151" i="2" s="1"/>
  <c r="O154" i="2"/>
  <c r="L154" i="2" s="1"/>
  <c r="O155" i="2"/>
  <c r="L155" i="2" s="1"/>
  <c r="O157" i="2"/>
  <c r="L157" i="2" s="1"/>
  <c r="O160" i="2"/>
  <c r="L160" i="2" s="1"/>
  <c r="O167" i="2"/>
  <c r="L167" i="2" s="1"/>
  <c r="O179" i="2"/>
  <c r="L179" i="2" s="1"/>
  <c r="O189" i="2"/>
  <c r="L189" i="2" s="1"/>
  <c r="O191" i="2"/>
  <c r="L191" i="2" s="1"/>
  <c r="O193" i="2"/>
  <c r="L193" i="2" s="1"/>
  <c r="O195" i="2"/>
  <c r="L195" i="2" s="1"/>
  <c r="O215" i="2"/>
  <c r="L215" i="2" s="1"/>
  <c r="O243" i="2"/>
  <c r="L243" i="2" s="1"/>
  <c r="O260" i="2"/>
  <c r="L260" i="2" s="1"/>
  <c r="O266" i="2"/>
  <c r="L266" i="2" s="1"/>
  <c r="O268" i="2"/>
  <c r="L268" i="2" s="1"/>
  <c r="O281" i="2"/>
  <c r="L281" i="2" s="1"/>
  <c r="O295" i="2"/>
  <c r="L295" i="2" s="1"/>
  <c r="O297" i="2"/>
  <c r="L297" i="2" s="1"/>
  <c r="O321" i="2"/>
  <c r="L321" i="2" s="1"/>
  <c r="O340" i="2"/>
  <c r="L340" i="2" s="1"/>
  <c r="O347" i="2"/>
  <c r="L347" i="2" s="1"/>
  <c r="O11" i="2"/>
  <c r="L11" i="2" s="1"/>
  <c r="O13" i="2"/>
  <c r="L13" i="2" s="1"/>
  <c r="O25" i="2"/>
  <c r="L25" i="2" s="1"/>
  <c r="O14" i="2"/>
  <c r="L14" i="2" s="1"/>
  <c r="O15" i="2"/>
  <c r="L15" i="2" s="1"/>
  <c r="O20" i="2"/>
  <c r="L20" i="2" s="1"/>
  <c r="O24" i="2"/>
  <c r="L24" i="2" s="1"/>
  <c r="M24" i="2"/>
  <c r="O44" i="2"/>
  <c r="L44" i="2" s="1"/>
  <c r="O50" i="2"/>
  <c r="L50" i="2" s="1"/>
  <c r="O69" i="2"/>
  <c r="L69" i="2" s="1"/>
  <c r="O79" i="2"/>
  <c r="L79" i="2" s="1"/>
  <c r="O81" i="2"/>
  <c r="L81" i="2" s="1"/>
  <c r="O84" i="2"/>
  <c r="L84" i="2" s="1"/>
  <c r="O86" i="2"/>
  <c r="L86" i="2" s="1"/>
  <c r="O223" i="2"/>
  <c r="L223" i="2" s="1"/>
  <c r="O239" i="2"/>
  <c r="L239" i="2" s="1"/>
  <c r="O307" i="2"/>
  <c r="L307" i="2" s="1"/>
  <c r="O308" i="2"/>
  <c r="L308" i="2" s="1"/>
  <c r="O320" i="2"/>
  <c r="L320" i="2" s="1"/>
  <c r="O366" i="2"/>
  <c r="L366" i="2" s="1"/>
  <c r="O378" i="2"/>
  <c r="L378" i="2" s="1"/>
  <c r="O390" i="2"/>
  <c r="L390" i="2" s="1"/>
  <c r="AC89" i="2"/>
  <c r="AH89" i="2" s="1"/>
  <c r="AI89" i="2" s="1"/>
  <c r="AJ89" i="2" s="1"/>
  <c r="AC91" i="2"/>
  <c r="AH91" i="2" s="1"/>
  <c r="AI91" i="2" s="1"/>
  <c r="AJ91" i="2" s="1"/>
  <c r="AC95" i="2"/>
  <c r="AH95" i="2" s="1"/>
  <c r="AI95" i="2" s="1"/>
  <c r="AJ95" i="2" s="1"/>
  <c r="AN95" i="2" s="1"/>
  <c r="AC107" i="2"/>
  <c r="AH107" i="2" s="1"/>
  <c r="AI107" i="2" s="1"/>
  <c r="AJ107" i="2" s="1"/>
  <c r="AC198" i="2"/>
  <c r="AC283" i="2"/>
  <c r="V444" i="2"/>
  <c r="AF199" i="2"/>
  <c r="AG199" i="2" s="1"/>
  <c r="AC62" i="2"/>
  <c r="AC72" i="2"/>
  <c r="AH72" i="2" s="1"/>
  <c r="AI72" i="2" s="1"/>
  <c r="AJ72" i="2" s="1"/>
  <c r="AC216" i="2"/>
  <c r="AC239" i="2"/>
  <c r="AH239" i="2" s="1"/>
  <c r="AI239" i="2" s="1"/>
  <c r="AJ239" i="2" s="1"/>
  <c r="M128" i="1"/>
  <c r="V142" i="2"/>
  <c r="AC128" i="2"/>
  <c r="AH128" i="2" s="1"/>
  <c r="AC194" i="2"/>
  <c r="AC265" i="2"/>
  <c r="AH265" i="2" s="1"/>
  <c r="AI265" i="2" s="1"/>
  <c r="AJ265" i="2" s="1"/>
  <c r="AC440" i="2"/>
  <c r="V436" i="2"/>
  <c r="V260" i="2"/>
  <c r="W115" i="2"/>
  <c r="AC21" i="2"/>
  <c r="AH21" i="2" s="1"/>
  <c r="AI21" i="2" s="1"/>
  <c r="AJ21" i="2" s="1"/>
  <c r="AC210" i="2"/>
  <c r="AH210" i="2" s="1"/>
  <c r="AI210" i="2" s="1"/>
  <c r="AJ210" i="2" s="1"/>
  <c r="V121" i="2"/>
  <c r="V283" i="2"/>
  <c r="Z190" i="2"/>
  <c r="K196" i="1"/>
  <c r="L196" i="1" s="1"/>
  <c r="AF70" i="2"/>
  <c r="AG70" i="2" s="1"/>
  <c r="AF399" i="2"/>
  <c r="AG399" i="2" s="1"/>
  <c r="AF121" i="2"/>
  <c r="AG121" i="2" s="1"/>
  <c r="W82" i="2"/>
  <c r="AC82" i="2" s="1"/>
  <c r="AH82" i="2" s="1"/>
  <c r="AI82" i="2" s="1"/>
  <c r="AJ82" i="2" s="1"/>
  <c r="V82" i="2"/>
  <c r="AC14" i="2"/>
  <c r="AH14" i="2" s="1"/>
  <c r="AI200" i="2"/>
  <c r="AJ200" i="2" s="1"/>
  <c r="V152" i="2"/>
  <c r="V281" i="2"/>
  <c r="V154" i="2"/>
  <c r="V288" i="2"/>
  <c r="V118" i="2"/>
  <c r="W116" i="2"/>
  <c r="AC116" i="2" s="1"/>
  <c r="V107" i="2"/>
  <c r="W244" i="2"/>
  <c r="AC244" i="2" s="1"/>
  <c r="V279" i="2"/>
  <c r="W46" i="2"/>
  <c r="AC46" i="2" s="1"/>
  <c r="AH46" i="2" s="1"/>
  <c r="AI46" i="2" s="1"/>
  <c r="AJ46" i="2" s="1"/>
  <c r="V46" i="2"/>
  <c r="V193" i="2"/>
  <c r="V256" i="2"/>
  <c r="V198" i="2"/>
  <c r="V268" i="2"/>
  <c r="V295" i="2"/>
  <c r="V91" i="2"/>
  <c r="V93" i="2"/>
  <c r="V167" i="2"/>
  <c r="V148" i="2"/>
  <c r="K79" i="1"/>
  <c r="L79" i="1" s="1"/>
  <c r="M107" i="1"/>
  <c r="K135" i="1"/>
  <c r="L135" i="1" s="1"/>
  <c r="M165" i="1"/>
  <c r="K207" i="1"/>
  <c r="L207" i="1" s="1"/>
  <c r="K243" i="1"/>
  <c r="L243" i="1" s="1"/>
  <c r="K351" i="1"/>
  <c r="L351" i="1" s="1"/>
  <c r="V105" i="2"/>
  <c r="V144" i="2"/>
  <c r="V95" i="2"/>
  <c r="V321" i="2"/>
  <c r="V297" i="2"/>
  <c r="W153" i="2"/>
  <c r="AC153" i="2" s="1"/>
  <c r="V114" i="2"/>
  <c r="V331" i="2"/>
  <c r="V189" i="2"/>
  <c r="V366" i="2"/>
  <c r="V239" i="2"/>
  <c r="J121" i="2"/>
  <c r="M185" i="2"/>
  <c r="J187" i="2"/>
  <c r="J188" i="2"/>
  <c r="Z211" i="2"/>
  <c r="J374" i="2"/>
  <c r="K309" i="1"/>
  <c r="L309" i="1" s="1"/>
  <c r="V417" i="2"/>
  <c r="Z267" i="2"/>
  <c r="V301" i="2"/>
  <c r="V377" i="2"/>
  <c r="AC36" i="2"/>
  <c r="AH36" i="2" s="1"/>
  <c r="AI36" i="2" s="1"/>
  <c r="AJ36" i="2" s="1"/>
  <c r="AC64" i="2"/>
  <c r="AH64" i="2" s="1"/>
  <c r="AC165" i="2"/>
  <c r="AH165" i="2" s="1"/>
  <c r="AI165" i="2" s="1"/>
  <c r="AJ165" i="2" s="1"/>
  <c r="AN165" i="2" s="1"/>
  <c r="AC166" i="2"/>
  <c r="AH166" i="2" s="1"/>
  <c r="AI166" i="2" s="1"/>
  <c r="AJ166" i="2" s="1"/>
  <c r="AC196" i="2"/>
  <c r="AH196" i="2" s="1"/>
  <c r="AI196" i="2" s="1"/>
  <c r="AJ196" i="2" s="1"/>
  <c r="AN196" i="2" s="1"/>
  <c r="AF373" i="2"/>
  <c r="AG373" i="2" s="1"/>
  <c r="V413" i="2"/>
  <c r="W355" i="2"/>
  <c r="AC355" i="2" s="1"/>
  <c r="AC23" i="2"/>
  <c r="AH23" i="2" s="1"/>
  <c r="AI23" i="2" s="1"/>
  <c r="AJ23" i="2" s="1"/>
  <c r="AC52" i="2"/>
  <c r="AH52" i="2" s="1"/>
  <c r="AI52" i="2" s="1"/>
  <c r="AJ52" i="2" s="1"/>
  <c r="AN52" i="2" s="1"/>
  <c r="AC77" i="2"/>
  <c r="AH77" i="2" s="1"/>
  <c r="AI77" i="2" s="1"/>
  <c r="AJ77" i="2" s="1"/>
  <c r="AN77" i="2" s="1"/>
  <c r="AC103" i="2"/>
  <c r="AC217" i="2"/>
  <c r="AH217" i="2" s="1"/>
  <c r="AI217" i="2" s="1"/>
  <c r="AJ217" i="2" s="1"/>
  <c r="AC319" i="2"/>
  <c r="AH319" i="2" s="1"/>
  <c r="AI319" i="2" s="1"/>
  <c r="AJ319" i="2" s="1"/>
  <c r="AF417" i="2"/>
  <c r="AG417" i="2" s="1"/>
  <c r="V64" i="2"/>
  <c r="AF185" i="2"/>
  <c r="AG185" i="2" s="1"/>
  <c r="AC316" i="2"/>
  <c r="AC370" i="2"/>
  <c r="AI121" i="2"/>
  <c r="AJ121" i="2" s="1"/>
  <c r="AN121" i="2" s="1"/>
  <c r="W315" i="2"/>
  <c r="AC315" i="2" s="1"/>
  <c r="V310" i="2"/>
  <c r="V217" i="2"/>
  <c r="V314" i="2"/>
  <c r="O185" i="2"/>
  <c r="L185" i="2" s="1"/>
  <c r="AC117" i="2"/>
  <c r="V303" i="2"/>
  <c r="V370" i="2"/>
  <c r="V316" i="2"/>
  <c r="Z185" i="2"/>
  <c r="AA185" i="2" s="1"/>
  <c r="AC212" i="2"/>
  <c r="AH212" i="2" s="1"/>
  <c r="AI212" i="2" s="1"/>
  <c r="AJ212" i="2" s="1"/>
  <c r="AN212" i="2" s="1"/>
  <c r="AC301" i="2"/>
  <c r="AC444" i="2"/>
  <c r="AH444" i="2" s="1"/>
  <c r="AI444" i="2" s="1"/>
  <c r="AJ444" i="2" s="1"/>
  <c r="AI184" i="2"/>
  <c r="AJ184" i="2" s="1"/>
  <c r="V420" i="2"/>
  <c r="V391" i="2"/>
  <c r="V16" i="2"/>
  <c r="V382" i="2"/>
  <c r="W318" i="2"/>
  <c r="AC318" i="2" s="1"/>
  <c r="V261" i="2"/>
  <c r="AF117" i="2"/>
  <c r="AG117" i="2" s="1"/>
  <c r="V62" i="2"/>
  <c r="AL137" i="2"/>
  <c r="AM137" i="2" s="1"/>
  <c r="K278" i="1"/>
  <c r="L278" i="1" s="1"/>
  <c r="K23" i="1"/>
  <c r="L23" i="1" s="1"/>
  <c r="K61" i="1"/>
  <c r="L61" i="1" s="1"/>
  <c r="AF74" i="2"/>
  <c r="AG74" i="2" s="1"/>
  <c r="V106" i="2"/>
  <c r="W88" i="2"/>
  <c r="AC88" i="2" s="1"/>
  <c r="Z339" i="2"/>
  <c r="S196" i="1"/>
  <c r="K164" i="1"/>
  <c r="L164" i="1" s="1"/>
  <c r="K244" i="1"/>
  <c r="L244" i="1" s="1"/>
  <c r="V94" i="2"/>
  <c r="AF29" i="2"/>
  <c r="AG29" i="2" s="1"/>
  <c r="AF126" i="2"/>
  <c r="AG126" i="2" s="1"/>
  <c r="Z133" i="2"/>
  <c r="AF205" i="2"/>
  <c r="AG205" i="2" s="1"/>
  <c r="V245" i="2"/>
  <c r="W186" i="2"/>
  <c r="AC186" i="2" s="1"/>
  <c r="V166" i="2"/>
  <c r="V336" i="2"/>
  <c r="V74" i="2"/>
  <c r="W74" i="2"/>
  <c r="AC74" i="2" s="1"/>
  <c r="W367" i="2"/>
  <c r="AC367" i="2" s="1"/>
  <c r="V367" i="2"/>
  <c r="V373" i="2"/>
  <c r="W373" i="2"/>
  <c r="AC373" i="2" s="1"/>
  <c r="W383" i="2"/>
  <c r="AC383" i="2" s="1"/>
  <c r="V383" i="2"/>
  <c r="V313" i="2"/>
  <c r="V320" i="2"/>
  <c r="V386" i="2"/>
  <c r="O121" i="2"/>
  <c r="L121" i="2" s="1"/>
  <c r="O374" i="2"/>
  <c r="L374" i="2" s="1"/>
  <c r="AC35" i="2"/>
  <c r="AH35" i="2" s="1"/>
  <c r="AC114" i="2"/>
  <c r="AH114" i="2" s="1"/>
  <c r="AI114" i="2" s="1"/>
  <c r="AJ114" i="2" s="1"/>
  <c r="AN114" i="2" s="1"/>
  <c r="AC118" i="2"/>
  <c r="AH118" i="2" s="1"/>
  <c r="AI118" i="2" s="1"/>
  <c r="AJ118" i="2" s="1"/>
  <c r="AN118" i="2" s="1"/>
  <c r="AC121" i="2"/>
  <c r="AC146" i="2"/>
  <c r="AC256" i="2"/>
  <c r="AC331" i="2"/>
  <c r="T3" i="1"/>
  <c r="AI383" i="2"/>
  <c r="AJ383" i="2" s="1"/>
  <c r="AN383" i="2" s="1"/>
  <c r="M6" i="1"/>
  <c r="K14" i="1"/>
  <c r="L14" i="1" s="1"/>
  <c r="M28" i="1"/>
  <c r="P35" i="2" s="1"/>
  <c r="T35" i="2" s="1"/>
  <c r="AB35" i="2" s="1"/>
  <c r="K32" i="1"/>
  <c r="R39" i="2" s="1"/>
  <c r="S39" i="2" s="1"/>
  <c r="M34" i="1"/>
  <c r="K36" i="1"/>
  <c r="L36" i="1" s="1"/>
  <c r="K38" i="1"/>
  <c r="L38" i="1" s="1"/>
  <c r="K40" i="1"/>
  <c r="R47" i="2" s="1"/>
  <c r="S47" i="2" s="1"/>
  <c r="K42" i="1"/>
  <c r="L42" i="1" s="1"/>
  <c r="K44" i="1"/>
  <c r="L44" i="1" s="1"/>
  <c r="K46" i="1"/>
  <c r="L46" i="1" s="1"/>
  <c r="K48" i="1"/>
  <c r="L48" i="1" s="1"/>
  <c r="M50" i="1"/>
  <c r="P57" i="2" s="1"/>
  <c r="Q57" i="2" s="1"/>
  <c r="K52" i="1"/>
  <c r="L52" i="1" s="1"/>
  <c r="K54" i="1"/>
  <c r="L54" i="1" s="1"/>
  <c r="K56" i="1"/>
  <c r="L56" i="1" s="1"/>
  <c r="K58" i="1"/>
  <c r="L58" i="1" s="1"/>
  <c r="M60" i="1"/>
  <c r="M62" i="1"/>
  <c r="M64" i="1"/>
  <c r="V409" i="2"/>
  <c r="V58" i="2"/>
  <c r="O187" i="2"/>
  <c r="L187" i="2" s="1"/>
  <c r="V378" i="2"/>
  <c r="V360" i="2"/>
  <c r="AC120" i="2"/>
  <c r="AC47" i="2"/>
  <c r="AH47" i="2" s="1"/>
  <c r="AC90" i="2"/>
  <c r="AH90" i="2" s="1"/>
  <c r="AI90" i="2" s="1"/>
  <c r="AJ90" i="2" s="1"/>
  <c r="AC94" i="2"/>
  <c r="AH94" i="2" s="1"/>
  <c r="AI94" i="2" s="1"/>
  <c r="AJ94" i="2" s="1"/>
  <c r="AC106" i="2"/>
  <c r="AH106" i="2" s="1"/>
  <c r="AI106" i="2" s="1"/>
  <c r="AJ106" i="2" s="1"/>
  <c r="AC108" i="2"/>
  <c r="AH108" i="2" s="1"/>
  <c r="AC113" i="2"/>
  <c r="AH113" i="2" s="1"/>
  <c r="AI113" i="2" s="1"/>
  <c r="AJ113" i="2" s="1"/>
  <c r="AC156" i="2"/>
  <c r="AH156" i="2" s="1"/>
  <c r="AI156" i="2" s="1"/>
  <c r="AJ156" i="2" s="1"/>
  <c r="AC282" i="2"/>
  <c r="AH282" i="2" s="1"/>
  <c r="AC293" i="2"/>
  <c r="AC296" i="2"/>
  <c r="AH296" i="2" s="1"/>
  <c r="AI296" i="2" s="1"/>
  <c r="AJ296" i="2" s="1"/>
  <c r="M66" i="1"/>
  <c r="P73" i="2" s="1"/>
  <c r="Q73" i="2" s="1"/>
  <c r="K68" i="1"/>
  <c r="L68" i="1" s="1"/>
  <c r="K70" i="1"/>
  <c r="L70" i="1" s="1"/>
  <c r="K72" i="1"/>
  <c r="L72" i="1" s="1"/>
  <c r="K74" i="1"/>
  <c r="L74" i="1" s="1"/>
  <c r="M76" i="1"/>
  <c r="M78" i="1"/>
  <c r="M80" i="1"/>
  <c r="M82" i="1"/>
  <c r="K84" i="1"/>
  <c r="L84" i="1" s="1"/>
  <c r="K86" i="1"/>
  <c r="L86" i="1" s="1"/>
  <c r="K88" i="1"/>
  <c r="L88" i="1" s="1"/>
  <c r="K90" i="1"/>
  <c r="L90" i="1" s="1"/>
  <c r="M92" i="1"/>
  <c r="M94" i="1"/>
  <c r="M96" i="1"/>
  <c r="M98" i="1"/>
  <c r="K100" i="1"/>
  <c r="L100" i="1" s="1"/>
  <c r="K102" i="1"/>
  <c r="L102" i="1" s="1"/>
  <c r="K104" i="1"/>
  <c r="L104" i="1" s="1"/>
  <c r="K106" i="1"/>
  <c r="L106" i="1" s="1"/>
  <c r="M108" i="1"/>
  <c r="K110" i="1"/>
  <c r="L110" i="1" s="1"/>
  <c r="K112" i="1"/>
  <c r="L112" i="1" s="1"/>
  <c r="M114" i="1"/>
  <c r="K116" i="1"/>
  <c r="L116" i="1" s="1"/>
  <c r="K118" i="1"/>
  <c r="L118" i="1" s="1"/>
  <c r="K120" i="1"/>
  <c r="L120" i="1" s="1"/>
  <c r="M122" i="1"/>
  <c r="K124" i="1"/>
  <c r="L124" i="1" s="1"/>
  <c r="M126" i="1"/>
  <c r="K130" i="1"/>
  <c r="L130" i="1" s="1"/>
  <c r="M132" i="1"/>
  <c r="K148" i="1"/>
  <c r="L148" i="1" s="1"/>
  <c r="K180" i="1"/>
  <c r="L180" i="1" s="1"/>
  <c r="M188" i="1"/>
  <c r="P195" i="2" s="1"/>
  <c r="M190" i="1"/>
  <c r="M192" i="1"/>
  <c r="M194" i="1"/>
  <c r="M196" i="1"/>
  <c r="P203" i="2" s="1"/>
  <c r="M198" i="1"/>
  <c r="M200" i="1"/>
  <c r="M202" i="1"/>
  <c r="M204" i="1"/>
  <c r="P211" i="2" s="1"/>
  <c r="M206" i="1"/>
  <c r="P213" i="2" s="1"/>
  <c r="M208" i="1"/>
  <c r="M210" i="1"/>
  <c r="M212" i="1"/>
  <c r="M214" i="1"/>
  <c r="M216" i="1"/>
  <c r="M218" i="1"/>
  <c r="M220" i="1"/>
  <c r="P227" i="2" s="1"/>
  <c r="M222" i="1"/>
  <c r="M224" i="1"/>
  <c r="M226" i="1"/>
  <c r="P233" i="2" s="1"/>
  <c r="M228" i="1"/>
  <c r="M230" i="1"/>
  <c r="P237" i="2" s="1"/>
  <c r="M232" i="1"/>
  <c r="M234" i="1"/>
  <c r="M236" i="1"/>
  <c r="M238" i="1"/>
  <c r="M240" i="1"/>
  <c r="M242" i="1"/>
  <c r="M244" i="1"/>
  <c r="M246" i="1"/>
  <c r="M248" i="1"/>
  <c r="M250" i="1"/>
  <c r="P257" i="2" s="1"/>
  <c r="T257" i="2" s="1"/>
  <c r="AB257" i="2" s="1"/>
  <c r="M252" i="1"/>
  <c r="P259" i="2" s="1"/>
  <c r="T259" i="2" s="1"/>
  <c r="AB259" i="2" s="1"/>
  <c r="AE259" i="2" s="1"/>
  <c r="M254" i="1"/>
  <c r="M256" i="1"/>
  <c r="M258" i="1"/>
  <c r="P265" i="2" s="1"/>
  <c r="M260" i="1"/>
  <c r="M262" i="1"/>
  <c r="M264" i="1"/>
  <c r="P271" i="2" s="1"/>
  <c r="T271" i="2" s="1"/>
  <c r="AB271" i="2" s="1"/>
  <c r="M266" i="1"/>
  <c r="M268" i="1"/>
  <c r="P275" i="2" s="1"/>
  <c r="T275" i="2" s="1"/>
  <c r="AB275" i="2" s="1"/>
  <c r="M270" i="1"/>
  <c r="M272" i="1"/>
  <c r="M274" i="1"/>
  <c r="M276" i="1"/>
  <c r="M278" i="1"/>
  <c r="M280" i="1"/>
  <c r="M282" i="1"/>
  <c r="K408" i="1"/>
  <c r="L408" i="1" s="1"/>
  <c r="M412" i="1"/>
  <c r="AI186" i="2"/>
  <c r="AJ186" i="2" s="1"/>
  <c r="V389" i="2"/>
  <c r="AL100" i="2"/>
  <c r="AM100" i="2" s="1"/>
  <c r="AN100" i="2" s="1"/>
  <c r="Z263" i="2"/>
  <c r="AN421" i="2"/>
  <c r="AN171" i="2"/>
  <c r="AN254" i="2"/>
  <c r="AN434" i="2"/>
  <c r="AN133" i="2"/>
  <c r="AN55" i="2"/>
  <c r="AN346" i="2"/>
  <c r="AN339" i="2"/>
  <c r="AN87" i="2"/>
  <c r="AN263" i="2"/>
  <c r="AN24" i="2"/>
  <c r="AN63" i="2"/>
  <c r="AN219" i="2"/>
  <c r="AN270" i="2"/>
  <c r="AN441" i="2"/>
  <c r="AN134" i="2"/>
  <c r="AN227" i="2"/>
  <c r="AN299" i="2"/>
  <c r="AN41" i="2"/>
  <c r="W126" i="2"/>
  <c r="AC126" i="2" s="1"/>
  <c r="V126" i="2"/>
  <c r="V348" i="2"/>
  <c r="V196" i="2"/>
  <c r="V440" i="2"/>
  <c r="V120" i="2"/>
  <c r="V108" i="2"/>
  <c r="V128" i="2"/>
  <c r="V280" i="2"/>
  <c r="V265" i="2"/>
  <c r="V90" i="2"/>
  <c r="AC16" i="2"/>
  <c r="AC71" i="2"/>
  <c r="AI131" i="2"/>
  <c r="AJ131" i="2" s="1"/>
  <c r="W60" i="2"/>
  <c r="AC60" i="2" s="1"/>
  <c r="V164" i="2"/>
  <c r="V36" i="2"/>
  <c r="V293" i="2"/>
  <c r="AF100" i="2"/>
  <c r="AG100" i="2" s="1"/>
  <c r="O263" i="2"/>
  <c r="L263" i="2" s="1"/>
  <c r="V162" i="2"/>
  <c r="V158" i="2"/>
  <c r="V296" i="2"/>
  <c r="AC26" i="2"/>
  <c r="AC43" i="2"/>
  <c r="AC213" i="2"/>
  <c r="AH213" i="2" s="1"/>
  <c r="AI213" i="2" s="1"/>
  <c r="AJ213" i="2" s="1"/>
  <c r="AC226" i="2"/>
  <c r="AC377" i="2"/>
  <c r="AC413" i="2"/>
  <c r="V264" i="2"/>
  <c r="V113" i="2"/>
  <c r="V117" i="2"/>
  <c r="V47" i="2"/>
  <c r="AC115" i="2"/>
  <c r="AC389" i="2"/>
  <c r="V282" i="2"/>
  <c r="V165" i="2"/>
  <c r="AC93" i="2"/>
  <c r="AH93" i="2" s="1"/>
  <c r="AI93" i="2" s="1"/>
  <c r="AJ93" i="2" s="1"/>
  <c r="AN61" i="2"/>
  <c r="Z120" i="2"/>
  <c r="AA120" i="2" s="1"/>
  <c r="AD120" i="2" s="1"/>
  <c r="O211" i="2"/>
  <c r="L211" i="2" s="1"/>
  <c r="V103" i="2"/>
  <c r="Z124" i="2"/>
  <c r="V212" i="2"/>
  <c r="V210" i="2"/>
  <c r="AI53" i="2"/>
  <c r="AJ53" i="2" s="1"/>
  <c r="AN53" i="2" s="1"/>
  <c r="W59" i="2"/>
  <c r="AC59" i="2" s="1"/>
  <c r="W273" i="2"/>
  <c r="AC273" i="2" s="1"/>
  <c r="V236" i="2"/>
  <c r="Z218" i="2"/>
  <c r="V213" i="2"/>
  <c r="AC268" i="2"/>
  <c r="AH268" i="2" s="1"/>
  <c r="AI268" i="2" s="1"/>
  <c r="AJ268" i="2" s="1"/>
  <c r="AC295" i="2"/>
  <c r="AH295" i="2" s="1"/>
  <c r="AI295" i="2" s="1"/>
  <c r="AJ295" i="2" s="1"/>
  <c r="AC297" i="2"/>
  <c r="AH297" i="2" s="1"/>
  <c r="AI297" i="2" s="1"/>
  <c r="AJ297" i="2" s="1"/>
  <c r="K17" i="1"/>
  <c r="L17" i="1" s="1"/>
  <c r="M37" i="1"/>
  <c r="M41" i="1"/>
  <c r="M51" i="1"/>
  <c r="M65" i="1"/>
  <c r="P72" i="2" s="1"/>
  <c r="Q72" i="2" s="1"/>
  <c r="K71" i="1"/>
  <c r="L71" i="1" s="1"/>
  <c r="M73" i="1"/>
  <c r="P80" i="2" s="1"/>
  <c r="M83" i="1"/>
  <c r="P90" i="2" s="1"/>
  <c r="T90" i="2" s="1"/>
  <c r="AB90" i="2" s="1"/>
  <c r="AE90" i="2" s="1"/>
  <c r="M89" i="1"/>
  <c r="K99" i="1"/>
  <c r="R106" i="2" s="1"/>
  <c r="S106" i="2" s="1"/>
  <c r="K119" i="1"/>
  <c r="L119" i="1" s="1"/>
  <c r="M127" i="1"/>
  <c r="P134" i="2" s="1"/>
  <c r="T134" i="2" s="1"/>
  <c r="AB134" i="2" s="1"/>
  <c r="K147" i="1"/>
  <c r="R154" i="2" s="1"/>
  <c r="S154" i="2" s="1"/>
  <c r="K157" i="1"/>
  <c r="R164" i="2" s="1"/>
  <c r="S164" i="2" s="1"/>
  <c r="M177" i="1"/>
  <c r="M187" i="1"/>
  <c r="M213" i="1"/>
  <c r="M223" i="1"/>
  <c r="K231" i="1"/>
  <c r="L231" i="1" s="1"/>
  <c r="M243" i="1"/>
  <c r="K251" i="1"/>
  <c r="L251" i="1" s="1"/>
  <c r="K271" i="1"/>
  <c r="L271" i="1" s="1"/>
  <c r="M279" i="1"/>
  <c r="M287" i="1"/>
  <c r="M299" i="1"/>
  <c r="M309" i="1"/>
  <c r="P316" i="2" s="1"/>
  <c r="K319" i="1"/>
  <c r="L319" i="1" s="1"/>
  <c r="M331" i="1"/>
  <c r="M339" i="1"/>
  <c r="P346" i="2" s="1"/>
  <c r="T346" i="2" s="1"/>
  <c r="AB346" i="2" s="1"/>
  <c r="M341" i="1"/>
  <c r="M351" i="1"/>
  <c r="P358" i="2" s="1"/>
  <c r="M355" i="1"/>
  <c r="P362" i="2" s="1"/>
  <c r="T362" i="2" s="1"/>
  <c r="AB362" i="2" s="1"/>
  <c r="M365" i="1"/>
  <c r="M371" i="1"/>
  <c r="M373" i="1"/>
  <c r="M379" i="1"/>
  <c r="M381" i="1"/>
  <c r="M387" i="1"/>
  <c r="M389" i="1"/>
  <c r="M395" i="1"/>
  <c r="M397" i="1"/>
  <c r="M403" i="1"/>
  <c r="M405" i="1"/>
  <c r="P412" i="2" s="1"/>
  <c r="M407" i="1"/>
  <c r="M409" i="1"/>
  <c r="P416" i="2" s="1"/>
  <c r="V226" i="2"/>
  <c r="O188" i="2"/>
  <c r="L188" i="2" s="1"/>
  <c r="V319" i="2"/>
  <c r="AC382" i="2"/>
  <c r="K331" i="1"/>
  <c r="M251" i="1"/>
  <c r="P258" i="2" s="1"/>
  <c r="K287" i="1"/>
  <c r="L287" i="1" s="1"/>
  <c r="K381" i="1"/>
  <c r="L381" i="1" s="1"/>
  <c r="K299" i="1"/>
  <c r="L299" i="1" s="1"/>
  <c r="K341" i="1"/>
  <c r="L341" i="1" s="1"/>
  <c r="K397" i="1"/>
  <c r="L397" i="1" s="1"/>
  <c r="K7" i="1"/>
  <c r="L7" i="1" s="1"/>
  <c r="M11" i="1"/>
  <c r="M27" i="1"/>
  <c r="K47" i="1"/>
  <c r="L47" i="1" s="1"/>
  <c r="Q346" i="2"/>
  <c r="K365" i="1"/>
  <c r="L365" i="1" s="1"/>
  <c r="M284" i="1"/>
  <c r="P291" i="2" s="1"/>
  <c r="K422" i="1"/>
  <c r="L422" i="1" s="1"/>
  <c r="Z188" i="2"/>
  <c r="AA188" i="2" s="1"/>
  <c r="S3" i="1"/>
  <c r="X134" i="2"/>
  <c r="W12" i="2"/>
  <c r="AC12" i="2" s="1"/>
  <c r="V12" i="2"/>
  <c r="W20" i="2"/>
  <c r="AC20" i="2" s="1"/>
  <c r="AH20" i="2" s="1"/>
  <c r="AI20" i="2" s="1"/>
  <c r="AJ20" i="2" s="1"/>
  <c r="V20" i="2"/>
  <c r="O39" i="2"/>
  <c r="L39" i="2" s="1"/>
  <c r="U57" i="2"/>
  <c r="W57" i="2" s="1"/>
  <c r="AC57" i="2" s="1"/>
  <c r="AH57" i="2" s="1"/>
  <c r="AI57" i="2" s="1"/>
  <c r="AJ57" i="2" s="1"/>
  <c r="U399" i="2"/>
  <c r="X67" i="2"/>
  <c r="X421" i="2"/>
  <c r="X72" i="2"/>
  <c r="X426" i="2"/>
  <c r="U80" i="2"/>
  <c r="W80" i="2" s="1"/>
  <c r="AC80" i="2" s="1"/>
  <c r="AH80" i="2" s="1"/>
  <c r="AI80" i="2" s="1"/>
  <c r="AJ80" i="2" s="1"/>
  <c r="U434" i="2"/>
  <c r="Y107" i="2"/>
  <c r="Z107" i="2" s="1"/>
  <c r="AA107" i="2" s="1"/>
  <c r="AD107" i="2" s="1"/>
  <c r="AK107" i="2" s="1"/>
  <c r="AL107" i="2" s="1"/>
  <c r="AM107" i="2" s="1"/>
  <c r="Y300" i="2"/>
  <c r="X21" i="2"/>
  <c r="X135" i="2"/>
  <c r="W387" i="2"/>
  <c r="AC387" i="2" s="1"/>
  <c r="W73" i="2"/>
  <c r="AC73" i="2" s="1"/>
  <c r="V14" i="2"/>
  <c r="V68" i="2"/>
  <c r="V77" i="2"/>
  <c r="Y11" i="2"/>
  <c r="Z11" i="2" s="1"/>
  <c r="AA11" i="2" s="1"/>
  <c r="AD11" i="2" s="1"/>
  <c r="AK11" i="2" s="1"/>
  <c r="AL11" i="2" s="1"/>
  <c r="AM11" i="2" s="1"/>
  <c r="N17" i="2"/>
  <c r="Y19" i="2"/>
  <c r="Z19" i="2" s="1"/>
  <c r="Y21" i="2"/>
  <c r="Z21" i="2" s="1"/>
  <c r="Y25" i="2"/>
  <c r="Z25" i="2" s="1"/>
  <c r="AA25" i="2" s="1"/>
  <c r="AD25" i="2" s="1"/>
  <c r="AK25" i="2" s="1"/>
  <c r="N26" i="2"/>
  <c r="N27" i="2"/>
  <c r="U33" i="2"/>
  <c r="W33" i="2" s="1"/>
  <c r="AC33" i="2" s="1"/>
  <c r="AH33" i="2" s="1"/>
  <c r="AI33" i="2" s="1"/>
  <c r="AJ33" i="2" s="1"/>
  <c r="N68" i="2"/>
  <c r="Y69" i="2"/>
  <c r="Z69" i="2" s="1"/>
  <c r="Y72" i="2"/>
  <c r="Z72" i="2" s="1"/>
  <c r="N75" i="2"/>
  <c r="N83" i="2"/>
  <c r="U101" i="2"/>
  <c r="U119" i="2"/>
  <c r="N122" i="2"/>
  <c r="X141" i="2"/>
  <c r="U157" i="2"/>
  <c r="X176" i="2"/>
  <c r="U177" i="2"/>
  <c r="U185" i="2"/>
  <c r="X186" i="2"/>
  <c r="U196" i="1"/>
  <c r="U181" i="2" s="1"/>
  <c r="U205" i="2"/>
  <c r="W205" i="2" s="1"/>
  <c r="AC205" i="2" s="1"/>
  <c r="X213" i="2"/>
  <c r="U214" i="2"/>
  <c r="W214" i="2" s="1"/>
  <c r="AC214" i="2" s="1"/>
  <c r="AH214" i="2" s="1"/>
  <c r="AI214" i="2" s="1"/>
  <c r="AJ214" i="2" s="1"/>
  <c r="N219" i="2"/>
  <c r="U237" i="2"/>
  <c r="V237" i="2" s="1"/>
  <c r="N242" i="2"/>
  <c r="N244" i="2"/>
  <c r="Y245" i="2"/>
  <c r="Z245" i="2" s="1"/>
  <c r="AA245" i="2" s="1"/>
  <c r="AD245" i="2" s="1"/>
  <c r="AK245" i="2" s="1"/>
  <c r="AL245" i="2" s="1"/>
  <c r="AM245" i="2" s="1"/>
  <c r="Y255" i="2"/>
  <c r="Y265" i="2"/>
  <c r="Z265" i="2" s="1"/>
  <c r="AA265" i="2" s="1"/>
  <c r="AD265" i="2" s="1"/>
  <c r="AK265" i="2" s="1"/>
  <c r="AL265" i="2" s="1"/>
  <c r="AM265" i="2" s="1"/>
  <c r="Y278" i="2"/>
  <c r="N279" i="2"/>
  <c r="Y280" i="2"/>
  <c r="Z280" i="2" s="1"/>
  <c r="AA280" i="2" s="1"/>
  <c r="AD280" i="2" s="1"/>
  <c r="AK280" i="2" s="1"/>
  <c r="Y282" i="2"/>
  <c r="Z282" i="2" s="1"/>
  <c r="AA282" i="2" s="1"/>
  <c r="AD282" i="2" s="1"/>
  <c r="AK282" i="2" s="1"/>
  <c r="AL282" i="2" s="1"/>
  <c r="AM282" i="2" s="1"/>
  <c r="N283" i="2"/>
  <c r="Y296" i="2"/>
  <c r="Z296" i="2" s="1"/>
  <c r="AA296" i="2" s="1"/>
  <c r="AD296" i="2" s="1"/>
  <c r="AK296" i="2" s="1"/>
  <c r="AL296" i="2" s="1"/>
  <c r="AM296" i="2" s="1"/>
  <c r="U308" i="2"/>
  <c r="N331" i="2"/>
  <c r="U443" i="2"/>
  <c r="M88" i="1"/>
  <c r="K228" i="1"/>
  <c r="X14" i="2"/>
  <c r="Y28" i="2"/>
  <c r="Z28" i="2" s="1"/>
  <c r="N29" i="2"/>
  <c r="N30" i="2"/>
  <c r="X80" i="2"/>
  <c r="U81" i="2"/>
  <c r="U84" i="2"/>
  <c r="W84" i="2" s="1"/>
  <c r="AC84" i="2" s="1"/>
  <c r="AH84" i="2" s="1"/>
  <c r="AI84" i="2" s="1"/>
  <c r="AJ84" i="2" s="1"/>
  <c r="X85" i="2"/>
  <c r="U86" i="2"/>
  <c r="W86" i="2" s="1"/>
  <c r="AC86" i="2" s="1"/>
  <c r="AH86" i="2" s="1"/>
  <c r="AI86" i="2" s="1"/>
  <c r="AJ86" i="2" s="1"/>
  <c r="Y100" i="2"/>
  <c r="N101" i="2"/>
  <c r="Y104" i="2"/>
  <c r="Z104" i="2" s="1"/>
  <c r="AA104" i="2" s="1"/>
  <c r="AD104" i="2" s="1"/>
  <c r="AK104" i="2" s="1"/>
  <c r="AL104" i="2" s="1"/>
  <c r="AM104" i="2" s="1"/>
  <c r="N105" i="2"/>
  <c r="Y106" i="2"/>
  <c r="Z106" i="2" s="1"/>
  <c r="AA106" i="2" s="1"/>
  <c r="AD106" i="2" s="1"/>
  <c r="AK106" i="2" s="1"/>
  <c r="AL106" i="2" s="1"/>
  <c r="AM106" i="2" s="1"/>
  <c r="Y108" i="2"/>
  <c r="Z108" i="2" s="1"/>
  <c r="AA108" i="2" s="1"/>
  <c r="AD108" i="2" s="1"/>
  <c r="AK108" i="2" s="1"/>
  <c r="AL108" i="2" s="1"/>
  <c r="AM108" i="2" s="1"/>
  <c r="N110" i="2"/>
  <c r="Y111" i="2"/>
  <c r="Z111" i="2" s="1"/>
  <c r="AA111" i="2" s="1"/>
  <c r="AD111" i="2" s="1"/>
  <c r="AK111" i="2" s="1"/>
  <c r="AL111" i="2" s="1"/>
  <c r="AM111" i="2" s="1"/>
  <c r="AN111" i="2" s="1"/>
  <c r="N112" i="2"/>
  <c r="N115" i="2"/>
  <c r="Y141" i="2"/>
  <c r="N142" i="2"/>
  <c r="N144" i="2"/>
  <c r="N146" i="2"/>
  <c r="Y150" i="2"/>
  <c r="Z150" i="2" s="1"/>
  <c r="AA150" i="2" s="1"/>
  <c r="AD150" i="2" s="1"/>
  <c r="AK150" i="2" s="1"/>
  <c r="N152" i="2"/>
  <c r="Y162" i="2"/>
  <c r="Z162" i="2" s="1"/>
  <c r="AA162" i="2" s="1"/>
  <c r="AD162" i="2" s="1"/>
  <c r="AK162" i="2" s="1"/>
  <c r="AL162" i="2" s="1"/>
  <c r="AM162" i="2" s="1"/>
  <c r="N163" i="2"/>
  <c r="N183" i="2"/>
  <c r="N192" i="2"/>
  <c r="Y193" i="2"/>
  <c r="Z193" i="2" s="1"/>
  <c r="AA193" i="2" s="1"/>
  <c r="AD193" i="2" s="1"/>
  <c r="AK193" i="2" s="1"/>
  <c r="AL193" i="2" s="1"/>
  <c r="AM193" i="2" s="1"/>
  <c r="N194" i="2"/>
  <c r="Y195" i="2"/>
  <c r="Z195" i="2" s="1"/>
  <c r="AA195" i="2" s="1"/>
  <c r="AD195" i="2" s="1"/>
  <c r="AK195" i="2" s="1"/>
  <c r="AL195" i="2" s="1"/>
  <c r="AM195" i="2" s="1"/>
  <c r="N216" i="2"/>
  <c r="N221" i="2"/>
  <c r="Y240" i="2"/>
  <c r="Z240" i="2" s="1"/>
  <c r="AA240" i="2" s="1"/>
  <c r="AD240" i="2" s="1"/>
  <c r="AK240" i="2" s="1"/>
  <c r="AL240" i="2" s="1"/>
  <c r="AM240" i="2" s="1"/>
  <c r="X260" i="2"/>
  <c r="U285" i="2"/>
  <c r="V285" i="2" s="1"/>
  <c r="X295" i="2"/>
  <c r="N306" i="2"/>
  <c r="N354" i="2"/>
  <c r="N370" i="2"/>
  <c r="N382" i="2"/>
  <c r="U394" i="2"/>
  <c r="X402" i="2"/>
  <c r="U404" i="2"/>
  <c r="N406" i="2"/>
  <c r="N412" i="2"/>
  <c r="N414" i="2"/>
  <c r="N416" i="2"/>
  <c r="M120" i="1"/>
  <c r="K212" i="1"/>
  <c r="L212" i="1" s="1"/>
  <c r="K260" i="1"/>
  <c r="L260" i="1" s="1"/>
  <c r="K284" i="1"/>
  <c r="L284" i="1" s="1"/>
  <c r="AI120" i="2"/>
  <c r="AJ120" i="2" s="1"/>
  <c r="AN120" i="2" s="1"/>
  <c r="K11" i="1"/>
  <c r="K37" i="1"/>
  <c r="L37" i="1" s="1"/>
  <c r="M47" i="1"/>
  <c r="M79" i="1"/>
  <c r="M135" i="1"/>
  <c r="M147" i="1"/>
  <c r="P154" i="2" s="1"/>
  <c r="T154" i="2" s="1"/>
  <c r="AB154" i="2" s="1"/>
  <c r="AE154" i="2" s="1"/>
  <c r="M157" i="1"/>
  <c r="K165" i="1"/>
  <c r="L165" i="1" s="1"/>
  <c r="K177" i="1"/>
  <c r="L177" i="1" s="1"/>
  <c r="K187" i="1"/>
  <c r="L187" i="1" s="1"/>
  <c r="M207" i="1"/>
  <c r="M231" i="1"/>
  <c r="P238" i="2" s="1"/>
  <c r="T238" i="2" s="1"/>
  <c r="AB238" i="2" s="1"/>
  <c r="AE238" i="2" s="1"/>
  <c r="M271" i="1"/>
  <c r="P278" i="2" s="1"/>
  <c r="T278" i="2" s="1"/>
  <c r="AB278" i="2" s="1"/>
  <c r="M357" i="1"/>
  <c r="Y15" i="2"/>
  <c r="Z15" i="2" s="1"/>
  <c r="N16" i="2"/>
  <c r="Y20" i="2"/>
  <c r="Z20" i="2" s="1"/>
  <c r="AA20" i="2" s="1"/>
  <c r="AD20" i="2" s="1"/>
  <c r="AK20" i="2" s="1"/>
  <c r="AL20" i="2" s="1"/>
  <c r="AM20" i="2" s="1"/>
  <c r="Y23" i="2"/>
  <c r="Z23" i="2" s="1"/>
  <c r="AA23" i="2" s="1"/>
  <c r="AD23" i="2" s="1"/>
  <c r="AK23" i="2" s="1"/>
  <c r="AL23" i="2" s="1"/>
  <c r="AM23" i="2" s="1"/>
  <c r="Y24" i="2"/>
  <c r="Z24" i="2" s="1"/>
  <c r="U34" i="2"/>
  <c r="W34" i="2" s="1"/>
  <c r="AC34" i="2" s="1"/>
  <c r="AH34" i="2" s="1"/>
  <c r="X35" i="2"/>
  <c r="N58" i="2"/>
  <c r="Y60" i="2"/>
  <c r="Z60" i="2" s="1"/>
  <c r="AA60" i="2" s="1"/>
  <c r="AD60" i="2" s="1"/>
  <c r="AK60" i="2" s="1"/>
  <c r="N62" i="2"/>
  <c r="N65" i="2"/>
  <c r="I65" i="2" s="1"/>
  <c r="N66" i="2"/>
  <c r="N67" i="2"/>
  <c r="Y70" i="2"/>
  <c r="Z70" i="2" s="1"/>
  <c r="AA70" i="2" s="1"/>
  <c r="AD70" i="2" s="1"/>
  <c r="AK70" i="2" s="1"/>
  <c r="I70" i="2" s="1"/>
  <c r="N71" i="2"/>
  <c r="Y73" i="2"/>
  <c r="Z73" i="2" s="1"/>
  <c r="AA73" i="2" s="1"/>
  <c r="AD73" i="2" s="1"/>
  <c r="AK73" i="2" s="1"/>
  <c r="N74" i="2"/>
  <c r="X116" i="2"/>
  <c r="X121" i="2"/>
  <c r="X125" i="2"/>
  <c r="N129" i="2"/>
  <c r="X155" i="2"/>
  <c r="X160" i="2"/>
  <c r="U161" i="2"/>
  <c r="U168" i="2"/>
  <c r="U191" i="2"/>
  <c r="V191" i="2" s="1"/>
  <c r="X197" i="2"/>
  <c r="X207" i="2"/>
  <c r="U222" i="2"/>
  <c r="U238" i="2"/>
  <c r="W238" i="2" s="1"/>
  <c r="AC238" i="2" s="1"/>
  <c r="AH238" i="2" s="1"/>
  <c r="AI238" i="2" s="1"/>
  <c r="AJ238" i="2" s="1"/>
  <c r="Y243" i="2"/>
  <c r="Z243" i="2" s="1"/>
  <c r="AA243" i="2" s="1"/>
  <c r="AD243" i="2" s="1"/>
  <c r="AK243" i="2" s="1"/>
  <c r="AL243" i="2" s="1"/>
  <c r="AM243" i="2" s="1"/>
  <c r="N247" i="2"/>
  <c r="N261" i="2"/>
  <c r="N262" i="2"/>
  <c r="N264" i="2"/>
  <c r="Y268" i="2"/>
  <c r="Z268" i="2" s="1"/>
  <c r="AA268" i="2" s="1"/>
  <c r="AD268" i="2" s="1"/>
  <c r="AK268" i="2" s="1"/>
  <c r="AL268" i="2" s="1"/>
  <c r="AM268" i="2" s="1"/>
  <c r="N294" i="2"/>
  <c r="N330" i="2"/>
  <c r="Y347" i="2"/>
  <c r="Z347" i="2" s="1"/>
  <c r="AA347" i="2" s="1"/>
  <c r="AD347" i="2" s="1"/>
  <c r="AK347" i="2" s="1"/>
  <c r="AL347" i="2" s="1"/>
  <c r="AM347" i="2" s="1"/>
  <c r="U365" i="2"/>
  <c r="X382" i="2"/>
  <c r="N394" i="2"/>
  <c r="M32" i="1"/>
  <c r="P39" i="2" s="1"/>
  <c r="T39" i="2" s="1"/>
  <c r="AB39" i="2" s="1"/>
  <c r="AE39" i="2" s="1"/>
  <c r="M48" i="1"/>
  <c r="M286" i="1"/>
  <c r="K426" i="1"/>
  <c r="L426" i="1" s="1"/>
  <c r="Z63" i="2"/>
  <c r="M23" i="1"/>
  <c r="K89" i="1"/>
  <c r="L89" i="1" s="1"/>
  <c r="K213" i="1"/>
  <c r="L213" i="1" s="1"/>
  <c r="K223" i="1"/>
  <c r="L223" i="1" s="1"/>
  <c r="M343" i="1"/>
  <c r="M347" i="1"/>
  <c r="P354" i="2" s="1"/>
  <c r="T354" i="2" s="1"/>
  <c r="AB354" i="2" s="1"/>
  <c r="M349" i="1"/>
  <c r="M363" i="1"/>
  <c r="N12" i="2"/>
  <c r="Z46" i="2"/>
  <c r="AA46" i="2" s="1"/>
  <c r="AD46" i="2" s="1"/>
  <c r="AK46" i="2" s="1"/>
  <c r="AL46" i="2" s="1"/>
  <c r="AM46" i="2" s="1"/>
  <c r="X53" i="2"/>
  <c r="U54" i="2"/>
  <c r="N55" i="2"/>
  <c r="I55" i="2" s="1"/>
  <c r="U56" i="2"/>
  <c r="W56" i="2" s="1"/>
  <c r="AC56" i="2" s="1"/>
  <c r="Y57" i="2"/>
  <c r="Z57" i="2" s="1"/>
  <c r="AA57" i="2" s="1"/>
  <c r="AD57" i="2" s="1"/>
  <c r="AK57" i="2" s="1"/>
  <c r="AL57" i="2" s="1"/>
  <c r="AM57" i="2" s="1"/>
  <c r="Z61" i="2"/>
  <c r="U96" i="2"/>
  <c r="X98" i="2"/>
  <c r="U99" i="2"/>
  <c r="U100" i="2"/>
  <c r="X101" i="2"/>
  <c r="U102" i="2"/>
  <c r="N135" i="2"/>
  <c r="X140" i="2"/>
  <c r="X19" i="2"/>
  <c r="U141" i="2"/>
  <c r="X142" i="2"/>
  <c r="X144" i="2"/>
  <c r="U145" i="2"/>
  <c r="N169" i="2"/>
  <c r="Y172" i="2"/>
  <c r="N173" i="2"/>
  <c r="Y174" i="2"/>
  <c r="N175" i="2"/>
  <c r="Y176" i="2"/>
  <c r="N177" i="2"/>
  <c r="Y181" i="2"/>
  <c r="Z181" i="2" s="1"/>
  <c r="AA181" i="2" s="1"/>
  <c r="AD181" i="2" s="1"/>
  <c r="AK181" i="2" s="1"/>
  <c r="AL181" i="2" s="1"/>
  <c r="AM181" i="2" s="1"/>
  <c r="N182" i="2"/>
  <c r="Y198" i="2"/>
  <c r="N199" i="2"/>
  <c r="Y200" i="2"/>
  <c r="N201" i="2"/>
  <c r="N203" i="2"/>
  <c r="N205" i="2"/>
  <c r="I205" i="2" s="1"/>
  <c r="N207" i="2"/>
  <c r="N209" i="2"/>
  <c r="Y213" i="2"/>
  <c r="Z213" i="2" s="1"/>
  <c r="Y224" i="2"/>
  <c r="N225" i="2"/>
  <c r="Y228" i="2"/>
  <c r="N229" i="2"/>
  <c r="N230" i="2"/>
  <c r="Y231" i="2"/>
  <c r="N232" i="2"/>
  <c r="Y233" i="2"/>
  <c r="N234" i="2"/>
  <c r="N237" i="2"/>
  <c r="Y248" i="2"/>
  <c r="U250" i="2"/>
  <c r="V250" i="2" s="1"/>
  <c r="N252" i="2"/>
  <c r="U253" i="2"/>
  <c r="N254" i="2"/>
  <c r="U255" i="2"/>
  <c r="U257" i="2"/>
  <c r="U269" i="2"/>
  <c r="N270" i="2"/>
  <c r="U271" i="2"/>
  <c r="X273" i="2"/>
  <c r="AH44" i="2"/>
  <c r="AI44" i="2" s="1"/>
  <c r="AJ44" i="2" s="1"/>
  <c r="N54" i="2"/>
  <c r="N56" i="2"/>
  <c r="N96" i="2"/>
  <c r="Y97" i="2"/>
  <c r="Y98" i="2"/>
  <c r="N99" i="2"/>
  <c r="N100" i="2"/>
  <c r="I100" i="2" s="1"/>
  <c r="Y101" i="2"/>
  <c r="N102" i="2"/>
  <c r="Y103" i="2"/>
  <c r="Z121" i="2"/>
  <c r="N136" i="2"/>
  <c r="Y137" i="2"/>
  <c r="Y140" i="2"/>
  <c r="N141" i="2"/>
  <c r="Y142" i="2"/>
  <c r="Y169" i="2"/>
  <c r="Z169" i="2" s="1"/>
  <c r="U170" i="2"/>
  <c r="N171" i="2"/>
  <c r="U172" i="2"/>
  <c r="W172" i="2" s="1"/>
  <c r="AC172" i="2" s="1"/>
  <c r="U174" i="2"/>
  <c r="W174" i="2" s="1"/>
  <c r="AC174" i="2" s="1"/>
  <c r="X175" i="2"/>
  <c r="U176" i="2"/>
  <c r="W176" i="2" s="1"/>
  <c r="AC176" i="2" s="1"/>
  <c r="X199" i="2"/>
  <c r="U200" i="2"/>
  <c r="X201" i="2"/>
  <c r="U202" i="2"/>
  <c r="U206" i="2"/>
  <c r="U208" i="2"/>
  <c r="U224" i="2"/>
  <c r="N227" i="2"/>
  <c r="U228" i="2"/>
  <c r="U231" i="2"/>
  <c r="X232" i="2"/>
  <c r="U233" i="2"/>
  <c r="X234" i="2"/>
  <c r="U235" i="2"/>
  <c r="U248" i="2"/>
  <c r="N249" i="2"/>
  <c r="N250" i="2"/>
  <c r="N253" i="2"/>
  <c r="V21" i="2"/>
  <c r="V35" i="2"/>
  <c r="U53" i="2"/>
  <c r="X96" i="2"/>
  <c r="U97" i="2"/>
  <c r="V97" i="2" s="1"/>
  <c r="U98" i="2"/>
  <c r="X100" i="2"/>
  <c r="N134" i="2"/>
  <c r="I134" i="2" s="1"/>
  <c r="U137" i="2"/>
  <c r="N138" i="2"/>
  <c r="U139" i="2"/>
  <c r="U140" i="2"/>
  <c r="W140" i="2" s="1"/>
  <c r="AC140" i="2" s="1"/>
  <c r="N170" i="2"/>
  <c r="Y171" i="2"/>
  <c r="N172" i="2"/>
  <c r="N174" i="2"/>
  <c r="Y175" i="2"/>
  <c r="N176" i="2"/>
  <c r="N198" i="2"/>
  <c r="Y199" i="2"/>
  <c r="N200" i="2"/>
  <c r="Y201" i="2"/>
  <c r="N202" i="2"/>
  <c r="Y207" i="2"/>
  <c r="N224" i="2"/>
  <c r="Y225" i="2"/>
  <c r="N226" i="2"/>
  <c r="Y227" i="2"/>
  <c r="N228" i="2"/>
  <c r="N231" i="2"/>
  <c r="Y232" i="2"/>
  <c r="Y234" i="2"/>
  <c r="N235" i="2"/>
  <c r="N248" i="2"/>
  <c r="X250" i="2"/>
  <c r="U251" i="2"/>
  <c r="X253" i="2"/>
  <c r="X255" i="2"/>
  <c r="N53" i="2"/>
  <c r="Y54" i="2"/>
  <c r="X69" i="2"/>
  <c r="X423" i="2"/>
  <c r="Y96" i="2"/>
  <c r="N97" i="2"/>
  <c r="N98" i="2"/>
  <c r="Y134" i="2"/>
  <c r="N137" i="2"/>
  <c r="Y138" i="2"/>
  <c r="N139" i="2"/>
  <c r="N140" i="2"/>
  <c r="X172" i="2"/>
  <c r="U173" i="2"/>
  <c r="X174" i="2"/>
  <c r="U199" i="2"/>
  <c r="U28" i="2"/>
  <c r="X200" i="2"/>
  <c r="U201" i="2"/>
  <c r="W201" i="2" s="1"/>
  <c r="AC201" i="2" s="1"/>
  <c r="U203" i="2"/>
  <c r="W203" i="2" s="1"/>
  <c r="AC203" i="2" s="1"/>
  <c r="N204" i="2"/>
  <c r="U207" i="2"/>
  <c r="V207" i="2" s="1"/>
  <c r="X224" i="2"/>
  <c r="X228" i="2"/>
  <c r="U229" i="2"/>
  <c r="W229" i="2" s="1"/>
  <c r="AC229" i="2" s="1"/>
  <c r="X231" i="2"/>
  <c r="X74" i="2"/>
  <c r="U232" i="2"/>
  <c r="X233" i="2"/>
  <c r="U234" i="2"/>
  <c r="X248" i="2"/>
  <c r="Y250" i="2"/>
  <c r="N251" i="2"/>
  <c r="Y253" i="2"/>
  <c r="N256" i="2"/>
  <c r="N258" i="2"/>
  <c r="N255" i="2"/>
  <c r="Y256" i="2"/>
  <c r="N257" i="2"/>
  <c r="Y258" i="2"/>
  <c r="N269" i="2"/>
  <c r="N271" i="2"/>
  <c r="Y273" i="2"/>
  <c r="N274" i="2"/>
  <c r="Y275" i="2"/>
  <c r="N276" i="2"/>
  <c r="Y277" i="2"/>
  <c r="N278" i="2"/>
  <c r="Y286" i="2"/>
  <c r="Y288" i="2"/>
  <c r="N289" i="2"/>
  <c r="Y290" i="2"/>
  <c r="N291" i="2"/>
  <c r="Y292" i="2"/>
  <c r="N293" i="2"/>
  <c r="N300" i="2"/>
  <c r="U302" i="2"/>
  <c r="U304" i="2"/>
  <c r="U311" i="2"/>
  <c r="X312" i="2"/>
  <c r="U317" i="2"/>
  <c r="W317" i="2" s="1"/>
  <c r="AC317" i="2" s="1"/>
  <c r="Y322" i="2"/>
  <c r="N323" i="2"/>
  <c r="X326" i="2"/>
  <c r="U327" i="2"/>
  <c r="N328" i="2"/>
  <c r="U329" i="2"/>
  <c r="U332" i="2"/>
  <c r="X333" i="2"/>
  <c r="U334" i="2"/>
  <c r="X335" i="2"/>
  <c r="U341" i="2"/>
  <c r="X342" i="2"/>
  <c r="U343" i="2"/>
  <c r="X344" i="2"/>
  <c r="U345" i="2"/>
  <c r="W345" i="2" s="1"/>
  <c r="AC345" i="2" s="1"/>
  <c r="X349" i="2"/>
  <c r="U350" i="2"/>
  <c r="U351" i="2"/>
  <c r="V351" i="2" s="1"/>
  <c r="X352" i="2"/>
  <c r="U353" i="2"/>
  <c r="U87" i="2"/>
  <c r="N355" i="2"/>
  <c r="Y356" i="2"/>
  <c r="N357" i="2"/>
  <c r="Y358" i="2"/>
  <c r="N359" i="2"/>
  <c r="Y361" i="2"/>
  <c r="N362" i="2"/>
  <c r="Y363" i="2"/>
  <c r="N364" i="2"/>
  <c r="Y365" i="2"/>
  <c r="Y367" i="2"/>
  <c r="N368" i="2"/>
  <c r="Y369" i="2"/>
  <c r="N372" i="2"/>
  <c r="Y373" i="2"/>
  <c r="N376" i="2"/>
  <c r="Y379" i="2"/>
  <c r="N380" i="2"/>
  <c r="Y381" i="2"/>
  <c r="Y383" i="2"/>
  <c r="N384" i="2"/>
  <c r="N385" i="2"/>
  <c r="Y387" i="2"/>
  <c r="N388" i="2"/>
  <c r="Y389" i="2"/>
  <c r="N391" i="2"/>
  <c r="Y392" i="2"/>
  <c r="U397" i="2"/>
  <c r="X398" i="2"/>
  <c r="X400" i="2"/>
  <c r="U401" i="2"/>
  <c r="U403" i="2"/>
  <c r="V403" i="2" s="1"/>
  <c r="U405" i="2"/>
  <c r="N407" i="2"/>
  <c r="Y409" i="2"/>
  <c r="Y411" i="2"/>
  <c r="Y413" i="2"/>
  <c r="Y415" i="2"/>
  <c r="N420" i="2"/>
  <c r="Y421" i="2"/>
  <c r="N422" i="2"/>
  <c r="X271" i="2"/>
  <c r="U272" i="2"/>
  <c r="U275" i="2"/>
  <c r="X276" i="2"/>
  <c r="X278" i="2"/>
  <c r="U286" i="2"/>
  <c r="N287" i="2"/>
  <c r="U292" i="2"/>
  <c r="N301" i="2"/>
  <c r="N302" i="2"/>
  <c r="Y303" i="2"/>
  <c r="N304" i="2"/>
  <c r="N311" i="2"/>
  <c r="Y312" i="2"/>
  <c r="N313" i="2"/>
  <c r="N315" i="2"/>
  <c r="Y316" i="2"/>
  <c r="N317" i="2"/>
  <c r="Y318" i="2"/>
  <c r="X320" i="2"/>
  <c r="X329" i="2"/>
  <c r="U322" i="2"/>
  <c r="Y326" i="2"/>
  <c r="N327" i="2"/>
  <c r="N329" i="2"/>
  <c r="N332" i="2"/>
  <c r="Y333" i="2"/>
  <c r="N334" i="2"/>
  <c r="Y335" i="2"/>
  <c r="N336" i="2"/>
  <c r="N341" i="2"/>
  <c r="Y342" i="2"/>
  <c r="N343" i="2"/>
  <c r="Y344" i="2"/>
  <c r="N345" i="2"/>
  <c r="N348" i="2"/>
  <c r="Y349" i="2"/>
  <c r="N350" i="2"/>
  <c r="N351" i="2"/>
  <c r="Y352" i="2"/>
  <c r="N353" i="2"/>
  <c r="X355" i="2"/>
  <c r="U356" i="2"/>
  <c r="U358" i="2"/>
  <c r="U361" i="2"/>
  <c r="U363" i="2"/>
  <c r="U369" i="2"/>
  <c r="U371" i="2"/>
  <c r="U375" i="2"/>
  <c r="X376" i="2"/>
  <c r="U379" i="2"/>
  <c r="Y271" i="2"/>
  <c r="N272" i="2"/>
  <c r="N273" i="2"/>
  <c r="N275" i="2"/>
  <c r="Y276" i="2"/>
  <c r="N277" i="2"/>
  <c r="N286" i="2"/>
  <c r="Y287" i="2"/>
  <c r="Z287" i="2" s="1"/>
  <c r="N288" i="2"/>
  <c r="N292" i="2"/>
  <c r="N305" i="2"/>
  <c r="X311" i="2"/>
  <c r="U312" i="2"/>
  <c r="W312" i="2" s="1"/>
  <c r="AC312" i="2" s="1"/>
  <c r="X317" i="2"/>
  <c r="Y320" i="2"/>
  <c r="Z320" i="2" s="1"/>
  <c r="Y329" i="2"/>
  <c r="N322" i="2"/>
  <c r="U324" i="2"/>
  <c r="V324" i="2" s="1"/>
  <c r="U325" i="2"/>
  <c r="U326" i="2"/>
  <c r="X332" i="2"/>
  <c r="U333" i="2"/>
  <c r="V333" i="2" s="1"/>
  <c r="X334" i="2"/>
  <c r="U335" i="2"/>
  <c r="U337" i="2"/>
  <c r="W337" i="2" s="1"/>
  <c r="AC337" i="2" s="1"/>
  <c r="U338" i="2"/>
  <c r="U342" i="2"/>
  <c r="X343" i="2"/>
  <c r="U344" i="2"/>
  <c r="W344" i="2" s="1"/>
  <c r="AC344" i="2" s="1"/>
  <c r="N346" i="2"/>
  <c r="U349" i="2"/>
  <c r="W349" i="2" s="1"/>
  <c r="AC349" i="2" s="1"/>
  <c r="X351" i="2"/>
  <c r="U352" i="2"/>
  <c r="Y355" i="2"/>
  <c r="N356" i="2"/>
  <c r="N358" i="2"/>
  <c r="N361" i="2"/>
  <c r="N363" i="2"/>
  <c r="N365" i="2"/>
  <c r="N367" i="2"/>
  <c r="N369" i="2"/>
  <c r="N371" i="2"/>
  <c r="Y372" i="2"/>
  <c r="N373" i="2"/>
  <c r="Z374" i="2"/>
  <c r="N375" i="2"/>
  <c r="Y376" i="2"/>
  <c r="N377" i="2"/>
  <c r="N379" i="2"/>
  <c r="U274" i="2"/>
  <c r="X275" i="2"/>
  <c r="U276" i="2"/>
  <c r="U278" i="2"/>
  <c r="X286" i="2"/>
  <c r="U289" i="2"/>
  <c r="V289" i="2" s="1"/>
  <c r="N290" i="2"/>
  <c r="U291" i="2"/>
  <c r="W291" i="2" s="1"/>
  <c r="AC291" i="2" s="1"/>
  <c r="X292" i="2"/>
  <c r="N299" i="2"/>
  <c r="U300" i="2"/>
  <c r="V300" i="2" s="1"/>
  <c r="N303" i="2"/>
  <c r="Y311" i="2"/>
  <c r="N312" i="2"/>
  <c r="Y313" i="2"/>
  <c r="N314" i="2"/>
  <c r="Y315" i="2"/>
  <c r="N316" i="2"/>
  <c r="Y317" i="2"/>
  <c r="N318" i="2"/>
  <c r="X322" i="2"/>
  <c r="U323" i="2"/>
  <c r="N324" i="2"/>
  <c r="N325" i="2"/>
  <c r="N326" i="2"/>
  <c r="Y327" i="2"/>
  <c r="Y332" i="2"/>
  <c r="N333" i="2"/>
  <c r="Y334" i="2"/>
  <c r="N335" i="2"/>
  <c r="Y336" i="2"/>
  <c r="N337" i="2"/>
  <c r="N338" i="2"/>
  <c r="N342" i="2"/>
  <c r="Y343" i="2"/>
  <c r="N344" i="2"/>
  <c r="Y348" i="2"/>
  <c r="N349" i="2"/>
  <c r="Y351" i="2"/>
  <c r="N352" i="2"/>
  <c r="Y353" i="2"/>
  <c r="X356" i="2"/>
  <c r="U357" i="2"/>
  <c r="X358" i="2"/>
  <c r="X361" i="2"/>
  <c r="U362" i="2"/>
  <c r="X363" i="2"/>
  <c r="U364" i="2"/>
  <c r="W364" i="2" s="1"/>
  <c r="AC364" i="2" s="1"/>
  <c r="X365" i="2"/>
  <c r="X367" i="2"/>
  <c r="U368" i="2"/>
  <c r="X369" i="2"/>
  <c r="X371" i="2"/>
  <c r="U372" i="2"/>
  <c r="X373" i="2"/>
  <c r="U376" i="2"/>
  <c r="X379" i="2"/>
  <c r="U380" i="2"/>
  <c r="N424" i="2"/>
  <c r="N381" i="2"/>
  <c r="Y382" i="2"/>
  <c r="N383" i="2"/>
  <c r="Y385" i="2"/>
  <c r="N387" i="2"/>
  <c r="Y388" i="2"/>
  <c r="N389" i="2"/>
  <c r="Y391" i="2"/>
  <c r="N392" i="2"/>
  <c r="U395" i="2"/>
  <c r="X397" i="2"/>
  <c r="U398" i="2"/>
  <c r="X399" i="2"/>
  <c r="U400" i="2"/>
  <c r="W400" i="2" s="1"/>
  <c r="AC400" i="2" s="1"/>
  <c r="U402" i="2"/>
  <c r="Y407" i="2"/>
  <c r="N408" i="2"/>
  <c r="N409" i="2"/>
  <c r="Y410" i="2"/>
  <c r="N411" i="2"/>
  <c r="Y412" i="2"/>
  <c r="N413" i="2"/>
  <c r="N415" i="2"/>
  <c r="N417" i="2"/>
  <c r="Y418" i="2"/>
  <c r="Y422" i="2"/>
  <c r="N423" i="2"/>
  <c r="Y424" i="2"/>
  <c r="N425" i="2"/>
  <c r="Y426" i="2"/>
  <c r="N427" i="2"/>
  <c r="Y429" i="2"/>
  <c r="N430" i="2"/>
  <c r="N432" i="2"/>
  <c r="N433" i="2"/>
  <c r="N437" i="2"/>
  <c r="N438" i="2"/>
  <c r="Y439" i="2"/>
  <c r="N440" i="2"/>
  <c r="U442" i="2"/>
  <c r="X443" i="2"/>
  <c r="M56" i="1"/>
  <c r="X381" i="2"/>
  <c r="X383" i="2"/>
  <c r="U384" i="2"/>
  <c r="U385" i="2"/>
  <c r="X387" i="2"/>
  <c r="U388" i="2"/>
  <c r="U390" i="2"/>
  <c r="X392" i="2"/>
  <c r="N395" i="2"/>
  <c r="N396" i="2"/>
  <c r="Y397" i="2"/>
  <c r="N398" i="2"/>
  <c r="Y399" i="2"/>
  <c r="N400" i="2"/>
  <c r="N402" i="2"/>
  <c r="U407" i="2"/>
  <c r="W407" i="2" s="1"/>
  <c r="AC407" i="2" s="1"/>
  <c r="X411" i="2"/>
  <c r="U412" i="2"/>
  <c r="V412" i="2" s="1"/>
  <c r="U414" i="2"/>
  <c r="X415" i="2"/>
  <c r="U416" i="2"/>
  <c r="W416" i="2" s="1"/>
  <c r="AC416" i="2" s="1"/>
  <c r="N419" i="2"/>
  <c r="N421" i="2"/>
  <c r="U422" i="2"/>
  <c r="W422" i="2" s="1"/>
  <c r="AC422" i="2" s="1"/>
  <c r="Y423" i="2"/>
  <c r="U424" i="2"/>
  <c r="X427" i="2"/>
  <c r="U428" i="2"/>
  <c r="X430" i="2"/>
  <c r="U431" i="2"/>
  <c r="X433" i="2"/>
  <c r="N435" i="2"/>
  <c r="X438" i="2"/>
  <c r="U439" i="2"/>
  <c r="N442" i="2"/>
  <c r="Y443" i="2"/>
  <c r="M72" i="1"/>
  <c r="P79" i="2" s="1"/>
  <c r="T79" i="2" s="1"/>
  <c r="AB79" i="2" s="1"/>
  <c r="AE79" i="2" s="1"/>
  <c r="M104" i="1"/>
  <c r="P111" i="2" s="1"/>
  <c r="Q111" i="2" s="1"/>
  <c r="U410" i="2"/>
  <c r="Y427" i="2"/>
  <c r="N428" i="2"/>
  <c r="N429" i="2"/>
  <c r="Y430" i="2"/>
  <c r="N431" i="2"/>
  <c r="Y433" i="2"/>
  <c r="N436" i="2"/>
  <c r="Y438" i="2"/>
  <c r="N439" i="2"/>
  <c r="X442" i="2"/>
  <c r="P201" i="2"/>
  <c r="K430" i="1"/>
  <c r="L430" i="1" s="1"/>
  <c r="U381" i="2"/>
  <c r="X385" i="2"/>
  <c r="X388" i="2"/>
  <c r="U392" i="2"/>
  <c r="N393" i="2"/>
  <c r="N397" i="2"/>
  <c r="Y398" i="2"/>
  <c r="N399" i="2"/>
  <c r="Y400" i="2"/>
  <c r="N401" i="2"/>
  <c r="Y402" i="2"/>
  <c r="N403" i="2"/>
  <c r="N404" i="2"/>
  <c r="N405" i="2"/>
  <c r="X407" i="2"/>
  <c r="U408" i="2"/>
  <c r="N410" i="2"/>
  <c r="U411" i="2"/>
  <c r="X412" i="2"/>
  <c r="U415" i="2"/>
  <c r="N418" i="2"/>
  <c r="X422" i="2"/>
  <c r="U423" i="2"/>
  <c r="X424" i="2"/>
  <c r="U425" i="2"/>
  <c r="N426" i="2"/>
  <c r="I426" i="2" s="1"/>
  <c r="U427" i="2"/>
  <c r="U430" i="2"/>
  <c r="U432" i="2"/>
  <c r="U433" i="2"/>
  <c r="N434" i="2"/>
  <c r="U437" i="2"/>
  <c r="U438" i="2"/>
  <c r="X439" i="2"/>
  <c r="N441" i="2"/>
  <c r="Y442" i="2"/>
  <c r="N443" i="2"/>
  <c r="X247" i="2"/>
  <c r="W78" i="2"/>
  <c r="AC78" i="2" s="1"/>
  <c r="AH78" i="2" s="1"/>
  <c r="AI78" i="2" s="1"/>
  <c r="AJ78" i="2" s="1"/>
  <c r="V78" i="2"/>
  <c r="W85" i="2"/>
  <c r="AC85" i="2" s="1"/>
  <c r="AH85" i="2" s="1"/>
  <c r="AI85" i="2" s="1"/>
  <c r="AJ85" i="2" s="1"/>
  <c r="V85" i="2"/>
  <c r="W129" i="2"/>
  <c r="AC129" i="2" s="1"/>
  <c r="V129" i="2"/>
  <c r="W179" i="2"/>
  <c r="AC179" i="2" s="1"/>
  <c r="AH179" i="2" s="1"/>
  <c r="AI179" i="2" s="1"/>
  <c r="AJ179" i="2" s="1"/>
  <c r="V179" i="2"/>
  <c r="V183" i="2"/>
  <c r="W183" i="2"/>
  <c r="AC183" i="2" s="1"/>
  <c r="W192" i="2"/>
  <c r="AC192" i="2" s="1"/>
  <c r="V192" i="2"/>
  <c r="W197" i="2"/>
  <c r="AC197" i="2" s="1"/>
  <c r="AH197" i="2" s="1"/>
  <c r="AI197" i="2" s="1"/>
  <c r="AJ197" i="2" s="1"/>
  <c r="V197" i="2"/>
  <c r="W223" i="2"/>
  <c r="AC223" i="2" s="1"/>
  <c r="AH223" i="2" s="1"/>
  <c r="AI223" i="2" s="1"/>
  <c r="AJ223" i="2" s="1"/>
  <c r="V223" i="2"/>
  <c r="W306" i="2"/>
  <c r="AC306" i="2" s="1"/>
  <c r="V306" i="2"/>
  <c r="W307" i="2"/>
  <c r="AC307" i="2" s="1"/>
  <c r="AH307" i="2" s="1"/>
  <c r="AI307" i="2" s="1"/>
  <c r="AJ307" i="2" s="1"/>
  <c r="AN307" i="2" s="1"/>
  <c r="V307" i="2"/>
  <c r="W340" i="2"/>
  <c r="AC340" i="2" s="1"/>
  <c r="AH340" i="2" s="1"/>
  <c r="AI340" i="2" s="1"/>
  <c r="AJ340" i="2" s="1"/>
  <c r="V340" i="2"/>
  <c r="W396" i="2"/>
  <c r="AC396" i="2" s="1"/>
  <c r="V396" i="2"/>
  <c r="V194" i="2"/>
  <c r="W175" i="2"/>
  <c r="AC175" i="2" s="1"/>
  <c r="V216" i="2"/>
  <c r="W17" i="2"/>
  <c r="AC17" i="2" s="1"/>
  <c r="V17" i="2"/>
  <c r="M3" i="1"/>
  <c r="P10" i="2" s="1"/>
  <c r="T10" i="2" s="1"/>
  <c r="K3" i="1"/>
  <c r="M5" i="1"/>
  <c r="K5" i="1"/>
  <c r="M7" i="1"/>
  <c r="M9" i="1"/>
  <c r="K9" i="1"/>
  <c r="L9" i="1" s="1"/>
  <c r="M13" i="1"/>
  <c r="P20" i="2" s="1"/>
  <c r="T20" i="2" s="1"/>
  <c r="AB20" i="2" s="1"/>
  <c r="AE20" i="2" s="1"/>
  <c r="K13" i="1"/>
  <c r="L13" i="1" s="1"/>
  <c r="M15" i="1"/>
  <c r="K15" i="1"/>
  <c r="L15" i="1" s="1"/>
  <c r="M17" i="1"/>
  <c r="M19" i="1"/>
  <c r="K19" i="1"/>
  <c r="L19" i="1" s="1"/>
  <c r="M21" i="1"/>
  <c r="P28" i="2" s="1"/>
  <c r="K21" i="1"/>
  <c r="M25" i="1"/>
  <c r="K25" i="1"/>
  <c r="L25" i="1" s="1"/>
  <c r="K27" i="1"/>
  <c r="M29" i="1"/>
  <c r="K29" i="1"/>
  <c r="R36" i="2" s="1"/>
  <c r="S36" i="2" s="1"/>
  <c r="M31" i="1"/>
  <c r="P38" i="2" s="1"/>
  <c r="T38" i="2" s="1"/>
  <c r="AB38" i="2" s="1"/>
  <c r="AE38" i="2" s="1"/>
  <c r="I38" i="2" s="1"/>
  <c r="K31" i="1"/>
  <c r="L31" i="1" s="1"/>
  <c r="K33" i="1"/>
  <c r="M33" i="1"/>
  <c r="M35" i="1"/>
  <c r="K35" i="1"/>
  <c r="L35" i="1" s="1"/>
  <c r="M39" i="1"/>
  <c r="P46" i="2" s="1"/>
  <c r="K39" i="1"/>
  <c r="L39" i="1" s="1"/>
  <c r="K41" i="1"/>
  <c r="L41" i="1" s="1"/>
  <c r="M43" i="1"/>
  <c r="K43" i="1"/>
  <c r="M45" i="1"/>
  <c r="K45" i="1"/>
  <c r="L45" i="1" s="1"/>
  <c r="M49" i="1"/>
  <c r="K49" i="1"/>
  <c r="K51" i="1"/>
  <c r="L51" i="1" s="1"/>
  <c r="M53" i="1"/>
  <c r="K53" i="1"/>
  <c r="R60" i="2" s="1"/>
  <c r="S60" i="2" s="1"/>
  <c r="K55" i="1"/>
  <c r="L55" i="1" s="1"/>
  <c r="M55" i="1"/>
  <c r="M57" i="1"/>
  <c r="K57" i="1"/>
  <c r="M59" i="1"/>
  <c r="K59" i="1"/>
  <c r="M61" i="1"/>
  <c r="P68" i="2" s="1"/>
  <c r="T68" i="2" s="1"/>
  <c r="AB68" i="2" s="1"/>
  <c r="M63" i="1"/>
  <c r="K63" i="1"/>
  <c r="L63" i="1" s="1"/>
  <c r="K65" i="1"/>
  <c r="L65" i="1" s="1"/>
  <c r="M67" i="1"/>
  <c r="P74" i="2" s="1"/>
  <c r="K67" i="1"/>
  <c r="L67" i="1" s="1"/>
  <c r="K69" i="1"/>
  <c r="L69" i="1" s="1"/>
  <c r="M69" i="1"/>
  <c r="M71" i="1"/>
  <c r="P78" i="2" s="1"/>
  <c r="T78" i="2" s="1"/>
  <c r="AB78" i="2" s="1"/>
  <c r="AE78" i="2" s="1"/>
  <c r="K73" i="1"/>
  <c r="L73" i="1" s="1"/>
  <c r="M75" i="1"/>
  <c r="K75" i="1"/>
  <c r="M77" i="1"/>
  <c r="K77" i="1"/>
  <c r="L77" i="1" s="1"/>
  <c r="M81" i="1"/>
  <c r="K81" i="1"/>
  <c r="K83" i="1"/>
  <c r="R90" i="2" s="1"/>
  <c r="S90" i="2" s="1"/>
  <c r="M85" i="1"/>
  <c r="K85" i="1"/>
  <c r="M87" i="1"/>
  <c r="K87" i="1"/>
  <c r="L87" i="1" s="1"/>
  <c r="K91" i="1"/>
  <c r="M91" i="1"/>
  <c r="K93" i="1"/>
  <c r="M93" i="1"/>
  <c r="P100" i="2" s="1"/>
  <c r="T100" i="2" s="1"/>
  <c r="AB100" i="2" s="1"/>
  <c r="K95" i="1"/>
  <c r="M95" i="1"/>
  <c r="P102" i="2" s="1"/>
  <c r="Q102" i="2" s="1"/>
  <c r="M97" i="1"/>
  <c r="K97" i="1"/>
  <c r="M99" i="1"/>
  <c r="M101" i="1"/>
  <c r="K101" i="1"/>
  <c r="M103" i="1"/>
  <c r="K103" i="1"/>
  <c r="L103" i="1" s="1"/>
  <c r="K105" i="1"/>
  <c r="L105" i="1" s="1"/>
  <c r="M105" i="1"/>
  <c r="K107" i="1"/>
  <c r="L107" i="1" s="1"/>
  <c r="K109" i="1"/>
  <c r="L109" i="1" s="1"/>
  <c r="M109" i="1"/>
  <c r="P116" i="2" s="1"/>
  <c r="T116" i="2" s="1"/>
  <c r="AB116" i="2" s="1"/>
  <c r="AE116" i="2" s="1"/>
  <c r="K111" i="1"/>
  <c r="M111" i="1"/>
  <c r="M113" i="1"/>
  <c r="P120" i="2" s="1"/>
  <c r="T120" i="2" s="1"/>
  <c r="AB120" i="2" s="1"/>
  <c r="AE120" i="2" s="1"/>
  <c r="I120" i="2" s="1"/>
  <c r="K113" i="1"/>
  <c r="L113" i="1" s="1"/>
  <c r="M115" i="1"/>
  <c r="K115" i="1"/>
  <c r="L115" i="1" s="1"/>
  <c r="M117" i="1"/>
  <c r="K117" i="1"/>
  <c r="L117" i="1" s="1"/>
  <c r="M119" i="1"/>
  <c r="P126" i="2" s="1"/>
  <c r="T126" i="2" s="1"/>
  <c r="AB126" i="2" s="1"/>
  <c r="K121" i="1"/>
  <c r="M121" i="1"/>
  <c r="K123" i="1"/>
  <c r="M123" i="1"/>
  <c r="P130" i="2" s="1"/>
  <c r="K125" i="1"/>
  <c r="L125" i="1" s="1"/>
  <c r="M125" i="1"/>
  <c r="K127" i="1"/>
  <c r="L127" i="1" s="1"/>
  <c r="M129" i="1"/>
  <c r="P136" i="2" s="1"/>
  <c r="K129" i="1"/>
  <c r="M131" i="1"/>
  <c r="P138" i="2" s="1"/>
  <c r="T138" i="2" s="1"/>
  <c r="AB138" i="2" s="1"/>
  <c r="K131" i="1"/>
  <c r="L131" i="1" s="1"/>
  <c r="M133" i="1"/>
  <c r="K133" i="1"/>
  <c r="M137" i="1"/>
  <c r="P144" i="2" s="1"/>
  <c r="T144" i="2" s="1"/>
  <c r="AB144" i="2" s="1"/>
  <c r="K137" i="1"/>
  <c r="M139" i="1"/>
  <c r="K139" i="1"/>
  <c r="L139" i="1" s="1"/>
  <c r="M141" i="1"/>
  <c r="P148" i="2" s="1"/>
  <c r="T148" i="2" s="1"/>
  <c r="AB148" i="2" s="1"/>
  <c r="AE148" i="2" s="1"/>
  <c r="K141" i="1"/>
  <c r="L141" i="1" s="1"/>
  <c r="M143" i="1"/>
  <c r="P150" i="2" s="1"/>
  <c r="K143" i="1"/>
  <c r="R150" i="2" s="1"/>
  <c r="S150" i="2" s="1"/>
  <c r="M145" i="1"/>
  <c r="P152" i="2" s="1"/>
  <c r="K145" i="1"/>
  <c r="L145" i="1" s="1"/>
  <c r="M149" i="1"/>
  <c r="K149" i="1"/>
  <c r="L149" i="1" s="1"/>
  <c r="M151" i="1"/>
  <c r="K151" i="1"/>
  <c r="M153" i="1"/>
  <c r="K153" i="1"/>
  <c r="L153" i="1" s="1"/>
  <c r="M155" i="1"/>
  <c r="K155" i="1"/>
  <c r="L155" i="1" s="1"/>
  <c r="M159" i="1"/>
  <c r="K159" i="1"/>
  <c r="L159" i="1" s="1"/>
  <c r="M161" i="1"/>
  <c r="K161" i="1"/>
  <c r="L161" i="1" s="1"/>
  <c r="M163" i="1"/>
  <c r="P170" i="2" s="1"/>
  <c r="K163" i="1"/>
  <c r="K167" i="1"/>
  <c r="L167" i="1" s="1"/>
  <c r="M167" i="1"/>
  <c r="P174" i="2" s="1"/>
  <c r="T174" i="2" s="1"/>
  <c r="AB174" i="2" s="1"/>
  <c r="K169" i="1"/>
  <c r="M169" i="1"/>
  <c r="P176" i="2" s="1"/>
  <c r="K171" i="1"/>
  <c r="L171" i="1" s="1"/>
  <c r="M171" i="1"/>
  <c r="K173" i="1"/>
  <c r="L173" i="1" s="1"/>
  <c r="M173" i="1"/>
  <c r="P180" i="2" s="1"/>
  <c r="K175" i="1"/>
  <c r="M175" i="1"/>
  <c r="K179" i="1"/>
  <c r="R186" i="2" s="1"/>
  <c r="S186" i="2" s="1"/>
  <c r="M179" i="1"/>
  <c r="P186" i="2" s="1"/>
  <c r="T186" i="2" s="1"/>
  <c r="AB186" i="2" s="1"/>
  <c r="K181" i="1"/>
  <c r="L181" i="1" s="1"/>
  <c r="M181" i="1"/>
  <c r="K183" i="1"/>
  <c r="R190" i="2" s="1"/>
  <c r="S190" i="2" s="1"/>
  <c r="M183" i="1"/>
  <c r="K185" i="1"/>
  <c r="L185" i="1" s="1"/>
  <c r="M185" i="1"/>
  <c r="P192" i="2" s="1"/>
  <c r="K189" i="1"/>
  <c r="L189" i="1" s="1"/>
  <c r="M189" i="1"/>
  <c r="K191" i="1"/>
  <c r="M191" i="1"/>
  <c r="K193" i="1"/>
  <c r="M193" i="1"/>
  <c r="P200" i="2" s="1"/>
  <c r="K195" i="1"/>
  <c r="M195" i="1"/>
  <c r="P202" i="2" s="1"/>
  <c r="T202" i="2" s="1"/>
  <c r="AB202" i="2" s="1"/>
  <c r="M197" i="1"/>
  <c r="K197" i="1"/>
  <c r="L197" i="1" s="1"/>
  <c r="M199" i="1"/>
  <c r="K199" i="1"/>
  <c r="M201" i="1"/>
  <c r="P208" i="2" s="1"/>
  <c r="K201" i="1"/>
  <c r="M203" i="1"/>
  <c r="P210" i="2" s="1"/>
  <c r="T210" i="2" s="1"/>
  <c r="AB210" i="2" s="1"/>
  <c r="AE210" i="2" s="1"/>
  <c r="K203" i="1"/>
  <c r="R210" i="2" s="1"/>
  <c r="S210" i="2" s="1"/>
  <c r="M205" i="1"/>
  <c r="P212" i="2" s="1"/>
  <c r="K205" i="1"/>
  <c r="L205" i="1" s="1"/>
  <c r="M209" i="1"/>
  <c r="K209" i="1"/>
  <c r="M211" i="1"/>
  <c r="K211" i="1"/>
  <c r="L211" i="1" s="1"/>
  <c r="K215" i="1"/>
  <c r="L215" i="1" s="1"/>
  <c r="M215" i="1"/>
  <c r="K217" i="1"/>
  <c r="L217" i="1" s="1"/>
  <c r="M217" i="1"/>
  <c r="P224" i="2" s="1"/>
  <c r="K219" i="1"/>
  <c r="M219" i="1"/>
  <c r="K221" i="1"/>
  <c r="M221" i="1"/>
  <c r="P228" i="2" s="1"/>
  <c r="K225" i="1"/>
  <c r="M225" i="1"/>
  <c r="P232" i="2" s="1"/>
  <c r="K227" i="1"/>
  <c r="M227" i="1"/>
  <c r="P234" i="2" s="1"/>
  <c r="M229" i="1"/>
  <c r="K229" i="1"/>
  <c r="M233" i="1"/>
  <c r="K233" i="1"/>
  <c r="L233" i="1" s="1"/>
  <c r="M235" i="1"/>
  <c r="K235" i="1"/>
  <c r="L235" i="1" s="1"/>
  <c r="M237" i="1"/>
  <c r="K237" i="1"/>
  <c r="L237" i="1" s="1"/>
  <c r="M239" i="1"/>
  <c r="K239" i="1"/>
  <c r="L239" i="1" s="1"/>
  <c r="M241" i="1"/>
  <c r="K241" i="1"/>
  <c r="K245" i="1"/>
  <c r="M245" i="1"/>
  <c r="K247" i="1"/>
  <c r="L247" i="1" s="1"/>
  <c r="M247" i="1"/>
  <c r="P254" i="2" s="1"/>
  <c r="K249" i="1"/>
  <c r="M249" i="1"/>
  <c r="P256" i="2" s="1"/>
  <c r="K253" i="1"/>
  <c r="L253" i="1" s="1"/>
  <c r="M253" i="1"/>
  <c r="K255" i="1"/>
  <c r="L255" i="1" s="1"/>
  <c r="M255" i="1"/>
  <c r="K257" i="1"/>
  <c r="M257" i="1"/>
  <c r="K259" i="1"/>
  <c r="M259" i="1"/>
  <c r="P266" i="2" s="1"/>
  <c r="M261" i="1"/>
  <c r="K261" i="1"/>
  <c r="L261" i="1" s="1"/>
  <c r="M263" i="1"/>
  <c r="P270" i="2" s="1"/>
  <c r="K263" i="1"/>
  <c r="L263" i="1" s="1"/>
  <c r="M265" i="1"/>
  <c r="K265" i="1"/>
  <c r="M267" i="1"/>
  <c r="P274" i="2" s="1"/>
  <c r="K267" i="1"/>
  <c r="M269" i="1"/>
  <c r="P276" i="2" s="1"/>
  <c r="T276" i="2" s="1"/>
  <c r="AB276" i="2" s="1"/>
  <c r="K269" i="1"/>
  <c r="M273" i="1"/>
  <c r="P280" i="2" s="1"/>
  <c r="K273" i="1"/>
  <c r="M275" i="1"/>
  <c r="P282" i="2" s="1"/>
  <c r="T282" i="2" s="1"/>
  <c r="AB282" i="2" s="1"/>
  <c r="K275" i="1"/>
  <c r="L275" i="1" s="1"/>
  <c r="M277" i="1"/>
  <c r="K277" i="1"/>
  <c r="L277" i="1" s="1"/>
  <c r="K279" i="1"/>
  <c r="L279" i="1" s="1"/>
  <c r="K281" i="1"/>
  <c r="M281" i="1"/>
  <c r="P288" i="2" s="1"/>
  <c r="K283" i="1"/>
  <c r="M283" i="1"/>
  <c r="P290" i="2" s="1"/>
  <c r="M285" i="1"/>
  <c r="P292" i="2" s="1"/>
  <c r="K285" i="1"/>
  <c r="M289" i="1"/>
  <c r="P296" i="2" s="1"/>
  <c r="K289" i="1"/>
  <c r="M291" i="1"/>
  <c r="K291" i="1"/>
  <c r="M293" i="1"/>
  <c r="K293" i="1"/>
  <c r="M295" i="1"/>
  <c r="P302" i="2" s="1"/>
  <c r="K295" i="1"/>
  <c r="M297" i="1"/>
  <c r="P304" i="2" s="1"/>
  <c r="K297" i="1"/>
  <c r="M301" i="1"/>
  <c r="K301" i="1"/>
  <c r="R308" i="2" s="1"/>
  <c r="S308" i="2" s="1"/>
  <c r="M303" i="1"/>
  <c r="K303" i="1"/>
  <c r="L303" i="1" s="1"/>
  <c r="M305" i="1"/>
  <c r="P312" i="2" s="1"/>
  <c r="K305" i="1"/>
  <c r="L305" i="1" s="1"/>
  <c r="M307" i="1"/>
  <c r="K307" i="1"/>
  <c r="L307" i="1" s="1"/>
  <c r="M311" i="1"/>
  <c r="K311" i="1"/>
  <c r="L311" i="1" s="1"/>
  <c r="M313" i="1"/>
  <c r="K313" i="1"/>
  <c r="L313" i="1" s="1"/>
  <c r="M315" i="1"/>
  <c r="K315" i="1"/>
  <c r="L315" i="1" s="1"/>
  <c r="M317" i="1"/>
  <c r="P324" i="2" s="1"/>
  <c r="K317" i="1"/>
  <c r="M319" i="1"/>
  <c r="P326" i="2" s="1"/>
  <c r="M321" i="1"/>
  <c r="P328" i="2" s="1"/>
  <c r="K321" i="1"/>
  <c r="M323" i="1"/>
  <c r="P330" i="2" s="1"/>
  <c r="T330" i="2" s="1"/>
  <c r="AB330" i="2" s="1"/>
  <c r="K323" i="1"/>
  <c r="M325" i="1"/>
  <c r="P332" i="2" s="1"/>
  <c r="K325" i="1"/>
  <c r="M327" i="1"/>
  <c r="K327" i="1"/>
  <c r="M329" i="1"/>
  <c r="P336" i="2" s="1"/>
  <c r="K329" i="1"/>
  <c r="M333" i="1"/>
  <c r="K333" i="1"/>
  <c r="M335" i="1"/>
  <c r="P342" i="2" s="1"/>
  <c r="K335" i="1"/>
  <c r="M337" i="1"/>
  <c r="P344" i="2" s="1"/>
  <c r="K337" i="1"/>
  <c r="L337" i="1" s="1"/>
  <c r="O10" i="2"/>
  <c r="L10" i="2" s="1"/>
  <c r="Z281" i="2"/>
  <c r="AA281" i="2" s="1"/>
  <c r="M345" i="1"/>
  <c r="K345" i="1"/>
  <c r="M353" i="1"/>
  <c r="K353" i="1"/>
  <c r="L353" i="1" s="1"/>
  <c r="M359" i="1"/>
  <c r="P366" i="2" s="1"/>
  <c r="K359" i="1"/>
  <c r="L359" i="1" s="1"/>
  <c r="M361" i="1"/>
  <c r="P368" i="2" s="1"/>
  <c r="K361" i="1"/>
  <c r="M367" i="1"/>
  <c r="K367" i="1"/>
  <c r="L367" i="1" s="1"/>
  <c r="M369" i="1"/>
  <c r="K369" i="1"/>
  <c r="L369" i="1" s="1"/>
  <c r="M375" i="1"/>
  <c r="K375" i="1"/>
  <c r="L375" i="1" s="1"/>
  <c r="M377" i="1"/>
  <c r="K377" i="1"/>
  <c r="M383" i="1"/>
  <c r="P390" i="2" s="1"/>
  <c r="K383" i="1"/>
  <c r="L383" i="1" s="1"/>
  <c r="M385" i="1"/>
  <c r="P392" i="2" s="1"/>
  <c r="K385" i="1"/>
  <c r="M391" i="1"/>
  <c r="P398" i="2" s="1"/>
  <c r="K391" i="1"/>
  <c r="M393" i="1"/>
  <c r="K393" i="1"/>
  <c r="M399" i="1"/>
  <c r="K399" i="1"/>
  <c r="M401" i="1"/>
  <c r="P408" i="2" s="1"/>
  <c r="K401" i="1"/>
  <c r="L401" i="1" s="1"/>
  <c r="M411" i="1"/>
  <c r="K411" i="1"/>
  <c r="M413" i="1"/>
  <c r="K413" i="1"/>
  <c r="Z236" i="2"/>
  <c r="AA236" i="2" s="1"/>
  <c r="AD236" i="2" s="1"/>
  <c r="K343" i="1"/>
  <c r="L343" i="1" s="1"/>
  <c r="K355" i="1"/>
  <c r="K371" i="1"/>
  <c r="R378" i="2" s="1"/>
  <c r="S378" i="2" s="1"/>
  <c r="K387" i="1"/>
  <c r="L387" i="1" s="1"/>
  <c r="K403" i="1"/>
  <c r="K347" i="1"/>
  <c r="K357" i="1"/>
  <c r="L357" i="1" s="1"/>
  <c r="K373" i="1"/>
  <c r="K389" i="1"/>
  <c r="K405" i="1"/>
  <c r="K339" i="1"/>
  <c r="K349" i="1"/>
  <c r="K363" i="1"/>
  <c r="K379" i="1"/>
  <c r="K395" i="1"/>
  <c r="M40" i="1"/>
  <c r="M112" i="1"/>
  <c r="P119" i="2" s="1"/>
  <c r="T119" i="2" s="1"/>
  <c r="AB119" i="2" s="1"/>
  <c r="AE119" i="2" s="1"/>
  <c r="K414" i="1"/>
  <c r="L414" i="1" s="1"/>
  <c r="K418" i="1"/>
  <c r="K434" i="1"/>
  <c r="L434" i="1" s="1"/>
  <c r="T196" i="1"/>
  <c r="AN328" i="2"/>
  <c r="AN75" i="2"/>
  <c r="AN124" i="2"/>
  <c r="AN221" i="2"/>
  <c r="AN211" i="2"/>
  <c r="AN418" i="2"/>
  <c r="AN28" i="2"/>
  <c r="AB188" i="2"/>
  <c r="AN204" i="2"/>
  <c r="AN426" i="2"/>
  <c r="AN138" i="2"/>
  <c r="AN419" i="2"/>
  <c r="AN218" i="2"/>
  <c r="AN215" i="2"/>
  <c r="AN374" i="2"/>
  <c r="AB187" i="2"/>
  <c r="W184" i="2"/>
  <c r="AC184" i="2" s="1"/>
  <c r="V112" i="2"/>
  <c r="V109" i="2"/>
  <c r="V71" i="2"/>
  <c r="V79" i="2"/>
  <c r="V72" i="2"/>
  <c r="W22" i="2"/>
  <c r="AC22" i="2" s="1"/>
  <c r="AH22" i="2" s="1"/>
  <c r="AI22" i="2" s="1"/>
  <c r="AJ22" i="2" s="1"/>
  <c r="AN22" i="2" s="1"/>
  <c r="V22" i="2"/>
  <c r="W149" i="2"/>
  <c r="AC149" i="2" s="1"/>
  <c r="AH149" i="2" s="1"/>
  <c r="AI149" i="2" s="1"/>
  <c r="AJ149" i="2" s="1"/>
  <c r="AN149" i="2" s="1"/>
  <c r="V149" i="2"/>
  <c r="V18" i="2"/>
  <c r="W25" i="2"/>
  <c r="AC25" i="2" s="1"/>
  <c r="AH25" i="2" s="1"/>
  <c r="V25" i="2"/>
  <c r="W160" i="2"/>
  <c r="AC160" i="2" s="1"/>
  <c r="AH160" i="2" s="1"/>
  <c r="AI160" i="2" s="1"/>
  <c r="AJ160" i="2" s="1"/>
  <c r="V160" i="2"/>
  <c r="W246" i="2"/>
  <c r="AC246" i="2" s="1"/>
  <c r="AH246" i="2" s="1"/>
  <c r="AI246" i="2" s="1"/>
  <c r="AJ246" i="2" s="1"/>
  <c r="AN246" i="2" s="1"/>
  <c r="V246" i="2"/>
  <c r="W266" i="2"/>
  <c r="AC266" i="2" s="1"/>
  <c r="AH266" i="2" s="1"/>
  <c r="AI266" i="2" s="1"/>
  <c r="AJ266" i="2" s="1"/>
  <c r="V266" i="2"/>
  <c r="AC347" i="2"/>
  <c r="AH347" i="2" s="1"/>
  <c r="AL205" i="2"/>
  <c r="AM205" i="2" s="1"/>
  <c r="AN205" i="2" s="1"/>
  <c r="M42" i="1"/>
  <c r="P49" i="2" s="1"/>
  <c r="T49" i="2" s="1"/>
  <c r="AB49" i="2" s="1"/>
  <c r="M58" i="1"/>
  <c r="P65" i="2" s="1"/>
  <c r="T65" i="2" s="1"/>
  <c r="AB65" i="2" s="1"/>
  <c r="M74" i="1"/>
  <c r="P81" i="2" s="1"/>
  <c r="Q81" i="2" s="1"/>
  <c r="M90" i="1"/>
  <c r="M106" i="1"/>
  <c r="P113" i="2" s="1"/>
  <c r="Q113" i="2" s="1"/>
  <c r="M130" i="1"/>
  <c r="P137" i="2" s="1"/>
  <c r="Q137" i="2" s="1"/>
  <c r="K198" i="1"/>
  <c r="K214" i="1"/>
  <c r="L214" i="1" s="1"/>
  <c r="K230" i="1"/>
  <c r="L230" i="1" s="1"/>
  <c r="K246" i="1"/>
  <c r="L246" i="1" s="1"/>
  <c r="K262" i="1"/>
  <c r="K286" i="1"/>
  <c r="L286" i="1" s="1"/>
  <c r="M434" i="1"/>
  <c r="Z13" i="2"/>
  <c r="AA13" i="2" s="1"/>
  <c r="Z52" i="2"/>
  <c r="AA52" i="2" s="1"/>
  <c r="M38" i="1"/>
  <c r="P45" i="2" s="1"/>
  <c r="T45" i="2" s="1"/>
  <c r="AB45" i="2" s="1"/>
  <c r="AE45" i="2" s="1"/>
  <c r="I45" i="2" s="1"/>
  <c r="M46" i="1"/>
  <c r="M54" i="1"/>
  <c r="P61" i="2" s="1"/>
  <c r="T61" i="2" s="1"/>
  <c r="AB61" i="2" s="1"/>
  <c r="AE61" i="2" s="1"/>
  <c r="I61" i="2" s="1"/>
  <c r="M70" i="1"/>
  <c r="P77" i="2" s="1"/>
  <c r="M86" i="1"/>
  <c r="M102" i="1"/>
  <c r="M110" i="1"/>
  <c r="P117" i="2" s="1"/>
  <c r="T117" i="2" s="1"/>
  <c r="AB117" i="2" s="1"/>
  <c r="M118" i="1"/>
  <c r="K190" i="1"/>
  <c r="K206" i="1"/>
  <c r="L206" i="1" s="1"/>
  <c r="K222" i="1"/>
  <c r="K238" i="1"/>
  <c r="R245" i="2" s="1"/>
  <c r="S245" i="2" s="1"/>
  <c r="K254" i="1"/>
  <c r="L254" i="1" s="1"/>
  <c r="K270" i="1"/>
  <c r="K276" i="1"/>
  <c r="K282" i="1"/>
  <c r="M418" i="1"/>
  <c r="P425" i="2" s="1"/>
  <c r="AC409" i="2"/>
  <c r="AL185" i="2"/>
  <c r="AM185" i="2" s="1"/>
  <c r="AN185" i="2" s="1"/>
  <c r="K6" i="1"/>
  <c r="L6" i="1" s="1"/>
  <c r="M36" i="1"/>
  <c r="P43" i="2" s="1"/>
  <c r="M44" i="1"/>
  <c r="M52" i="1"/>
  <c r="P59" i="2" s="1"/>
  <c r="Q59" i="2" s="1"/>
  <c r="M68" i="1"/>
  <c r="P75" i="2" s="1"/>
  <c r="M84" i="1"/>
  <c r="P91" i="2" s="1"/>
  <c r="M100" i="1"/>
  <c r="M116" i="1"/>
  <c r="P123" i="2" s="1"/>
  <c r="T123" i="2" s="1"/>
  <c r="AB123" i="2" s="1"/>
  <c r="M124" i="1"/>
  <c r="K188" i="1"/>
  <c r="L188" i="1" s="1"/>
  <c r="K204" i="1"/>
  <c r="K220" i="1"/>
  <c r="K236" i="1"/>
  <c r="K252" i="1"/>
  <c r="L252" i="1" s="1"/>
  <c r="K268" i="1"/>
  <c r="K274" i="1"/>
  <c r="R281" i="2" s="1"/>
  <c r="S281" i="2" s="1"/>
  <c r="M426" i="1"/>
  <c r="P433" i="2" s="1"/>
  <c r="W49" i="2"/>
  <c r="AC49" i="2" s="1"/>
  <c r="AH49" i="2" s="1"/>
  <c r="V49" i="2"/>
  <c r="W67" i="2"/>
  <c r="AC67" i="2" s="1"/>
  <c r="V67" i="2"/>
  <c r="W209" i="2"/>
  <c r="AC209" i="2" s="1"/>
  <c r="V209" i="2"/>
  <c r="V89" i="2"/>
  <c r="W32" i="2"/>
  <c r="AC32" i="2" s="1"/>
  <c r="AH32" i="2" s="1"/>
  <c r="AI32" i="2" s="1"/>
  <c r="AJ32" i="2" s="1"/>
  <c r="AN32" i="2" s="1"/>
  <c r="V32" i="2"/>
  <c r="W42" i="2"/>
  <c r="AC42" i="2" s="1"/>
  <c r="AH42" i="2" s="1"/>
  <c r="AI42" i="2" s="1"/>
  <c r="AJ42" i="2" s="1"/>
  <c r="V42" i="2"/>
  <c r="W76" i="2"/>
  <c r="AC76" i="2" s="1"/>
  <c r="AH76" i="2" s="1"/>
  <c r="AI76" i="2" s="1"/>
  <c r="AJ76" i="2" s="1"/>
  <c r="V76" i="2"/>
  <c r="W83" i="2"/>
  <c r="AC83" i="2" s="1"/>
  <c r="V83" i="2"/>
  <c r="O119" i="2"/>
  <c r="L119" i="2" s="1"/>
  <c r="W127" i="2"/>
  <c r="AC127" i="2" s="1"/>
  <c r="AH127" i="2" s="1"/>
  <c r="V127" i="2"/>
  <c r="W298" i="2"/>
  <c r="AC298" i="2" s="1"/>
  <c r="AH298" i="2" s="1"/>
  <c r="AI298" i="2" s="1"/>
  <c r="AJ298" i="2" s="1"/>
  <c r="V298" i="2"/>
  <c r="W385" i="2"/>
  <c r="AC385" i="2" s="1"/>
  <c r="AH385" i="2" s="1"/>
  <c r="AI385" i="2" s="1"/>
  <c r="AJ385" i="2" s="1"/>
  <c r="V385" i="2"/>
  <c r="W429" i="2"/>
  <c r="AC429" i="2" s="1"/>
  <c r="V429" i="2"/>
  <c r="O22" i="2"/>
  <c r="L22" i="2" s="1"/>
  <c r="W38" i="2"/>
  <c r="AC38" i="2" s="1"/>
  <c r="W13" i="2"/>
  <c r="AC13" i="2" s="1"/>
  <c r="AH13" i="2" s="1"/>
  <c r="I13" i="2" s="1"/>
  <c r="V13" i="2"/>
  <c r="W110" i="2"/>
  <c r="AC110" i="2" s="1"/>
  <c r="V110" i="2"/>
  <c r="W39" i="2"/>
  <c r="AC39" i="2" s="1"/>
  <c r="AH39" i="2" s="1"/>
  <c r="AI39" i="2" s="1"/>
  <c r="AJ39" i="2" s="1"/>
  <c r="V39" i="2"/>
  <c r="W66" i="2"/>
  <c r="AC66" i="2" s="1"/>
  <c r="V66" i="2"/>
  <c r="Z87" i="2"/>
  <c r="O87" i="2"/>
  <c r="L87" i="2" s="1"/>
  <c r="W111" i="2"/>
  <c r="AC111" i="2" s="1"/>
  <c r="V111" i="2"/>
  <c r="W220" i="2"/>
  <c r="AC220" i="2" s="1"/>
  <c r="AH220" i="2" s="1"/>
  <c r="AI220" i="2" s="1"/>
  <c r="AJ220" i="2" s="1"/>
  <c r="V220" i="2"/>
  <c r="V29" i="2"/>
  <c r="W29" i="2"/>
  <c r="AC29" i="2" s="1"/>
  <c r="W40" i="2"/>
  <c r="AC40" i="2" s="1"/>
  <c r="AH40" i="2" s="1"/>
  <c r="AI40" i="2" s="1"/>
  <c r="AJ40" i="2" s="1"/>
  <c r="V40" i="2"/>
  <c r="W92" i="2"/>
  <c r="AC92" i="2" s="1"/>
  <c r="AH92" i="2" s="1"/>
  <c r="AI92" i="2" s="1"/>
  <c r="AJ92" i="2" s="1"/>
  <c r="V92" i="2"/>
  <c r="W136" i="2"/>
  <c r="AC136" i="2" s="1"/>
  <c r="V136" i="2"/>
  <c r="W243" i="2"/>
  <c r="AC243" i="2" s="1"/>
  <c r="AH243" i="2" s="1"/>
  <c r="AI243" i="2" s="1"/>
  <c r="AJ243" i="2" s="1"/>
  <c r="V243" i="2"/>
  <c r="W247" i="2"/>
  <c r="AC247" i="2" s="1"/>
  <c r="V247" i="2"/>
  <c r="W259" i="2"/>
  <c r="AC259" i="2" s="1"/>
  <c r="AH259" i="2" s="1"/>
  <c r="AI259" i="2" s="1"/>
  <c r="AJ259" i="2" s="1"/>
  <c r="V259" i="2"/>
  <c r="W262" i="2"/>
  <c r="AC262" i="2" s="1"/>
  <c r="V262" i="2"/>
  <c r="V26" i="2"/>
  <c r="S234" i="1"/>
  <c r="T234" i="1"/>
  <c r="T347" i="1"/>
  <c r="S347" i="1"/>
  <c r="M4" i="1"/>
  <c r="P11" i="2" s="1"/>
  <c r="K4" i="1"/>
  <c r="M8" i="1"/>
  <c r="P15" i="2" s="1"/>
  <c r="K8" i="1"/>
  <c r="M10" i="1"/>
  <c r="P17" i="2" s="1"/>
  <c r="K10" i="1"/>
  <c r="M12" i="1"/>
  <c r="K12" i="1"/>
  <c r="M14" i="1"/>
  <c r="M16" i="1"/>
  <c r="K16" i="1"/>
  <c r="K18" i="1"/>
  <c r="L18" i="1" s="1"/>
  <c r="M18" i="1"/>
  <c r="K20" i="1"/>
  <c r="L20" i="1" s="1"/>
  <c r="M20" i="1"/>
  <c r="K22" i="1"/>
  <c r="M22" i="1"/>
  <c r="P29" i="2" s="1"/>
  <c r="K24" i="1"/>
  <c r="M24" i="1"/>
  <c r="K26" i="1"/>
  <c r="L26" i="1" s="1"/>
  <c r="M26" i="1"/>
  <c r="K28" i="1"/>
  <c r="L28" i="1" s="1"/>
  <c r="K34" i="1"/>
  <c r="L34" i="1" s="1"/>
  <c r="K50" i="1"/>
  <c r="K60" i="1"/>
  <c r="L60" i="1" s="1"/>
  <c r="K62" i="1"/>
  <c r="L62" i="1" s="1"/>
  <c r="K64" i="1"/>
  <c r="L64" i="1" s="1"/>
  <c r="K66" i="1"/>
  <c r="K76" i="1"/>
  <c r="K78" i="1"/>
  <c r="R85" i="2" s="1"/>
  <c r="S85" i="2" s="1"/>
  <c r="K80" i="1"/>
  <c r="L80" i="1" s="1"/>
  <c r="K82" i="1"/>
  <c r="K92" i="1"/>
  <c r="K94" i="1"/>
  <c r="L94" i="1" s="1"/>
  <c r="K96" i="1"/>
  <c r="K98" i="1"/>
  <c r="K108" i="1"/>
  <c r="K114" i="1"/>
  <c r="R121" i="2" s="1"/>
  <c r="S121" i="2" s="1"/>
  <c r="K122" i="1"/>
  <c r="L122" i="1" s="1"/>
  <c r="K126" i="1"/>
  <c r="L126" i="1" s="1"/>
  <c r="K128" i="1"/>
  <c r="L128" i="1" s="1"/>
  <c r="K132" i="1"/>
  <c r="L132" i="1" s="1"/>
  <c r="M134" i="1"/>
  <c r="P141" i="2" s="1"/>
  <c r="K134" i="1"/>
  <c r="M136" i="1"/>
  <c r="K136" i="1"/>
  <c r="M138" i="1"/>
  <c r="K138" i="1"/>
  <c r="M140" i="1"/>
  <c r="P147" i="2" s="1"/>
  <c r="K140" i="1"/>
  <c r="L140" i="1" s="1"/>
  <c r="M142" i="1"/>
  <c r="K142" i="1"/>
  <c r="L142" i="1" s="1"/>
  <c r="M144" i="1"/>
  <c r="K144" i="1"/>
  <c r="M146" i="1"/>
  <c r="P153" i="2" s="1"/>
  <c r="K146" i="1"/>
  <c r="L146" i="1" s="1"/>
  <c r="M148" i="1"/>
  <c r="P155" i="2" s="1"/>
  <c r="M150" i="1"/>
  <c r="K150" i="1"/>
  <c r="L150" i="1" s="1"/>
  <c r="M152" i="1"/>
  <c r="K152" i="1"/>
  <c r="M154" i="1"/>
  <c r="K154" i="1"/>
  <c r="M156" i="1"/>
  <c r="K156" i="1"/>
  <c r="L156" i="1" s="1"/>
  <c r="M158" i="1"/>
  <c r="K158" i="1"/>
  <c r="L158" i="1" s="1"/>
  <c r="M160" i="1"/>
  <c r="K160" i="1"/>
  <c r="M162" i="1"/>
  <c r="P169" i="2" s="1"/>
  <c r="K162" i="1"/>
  <c r="M164" i="1"/>
  <c r="P171" i="2" s="1"/>
  <c r="M166" i="1"/>
  <c r="P173" i="2" s="1"/>
  <c r="K166" i="1"/>
  <c r="M168" i="1"/>
  <c r="P175" i="2" s="1"/>
  <c r="K168" i="1"/>
  <c r="L168" i="1" s="1"/>
  <c r="M170" i="1"/>
  <c r="P177" i="2" s="1"/>
  <c r="K170" i="1"/>
  <c r="M172" i="1"/>
  <c r="K172" i="1"/>
  <c r="R179" i="2" s="1"/>
  <c r="S179" i="2" s="1"/>
  <c r="M174" i="1"/>
  <c r="P181" i="2" s="1"/>
  <c r="K174" i="1"/>
  <c r="R181" i="2" s="1"/>
  <c r="S181" i="2" s="1"/>
  <c r="M176" i="1"/>
  <c r="K176" i="1"/>
  <c r="M178" i="1"/>
  <c r="P185" i="2" s="1"/>
  <c r="K178" i="1"/>
  <c r="R185" i="2" s="1"/>
  <c r="S185" i="2" s="1"/>
  <c r="M180" i="1"/>
  <c r="M182" i="1"/>
  <c r="K182" i="1"/>
  <c r="R189" i="2" s="1"/>
  <c r="S189" i="2" s="1"/>
  <c r="M184" i="1"/>
  <c r="P191" i="2" s="1"/>
  <c r="K184" i="1"/>
  <c r="R191" i="2" s="1"/>
  <c r="S191" i="2" s="1"/>
  <c r="M186" i="1"/>
  <c r="K186" i="1"/>
  <c r="R193" i="2" s="1"/>
  <c r="S193" i="2" s="1"/>
  <c r="Z130" i="2"/>
  <c r="AA130" i="2" s="1"/>
  <c r="AD130" i="2" s="1"/>
  <c r="AK130" i="2" s="1"/>
  <c r="AL130" i="2" s="1"/>
  <c r="AM130" i="2" s="1"/>
  <c r="V156" i="2"/>
  <c r="Z215" i="2"/>
  <c r="K192" i="1"/>
  <c r="K200" i="1"/>
  <c r="L200" i="1" s="1"/>
  <c r="K208" i="1"/>
  <c r="K216" i="1"/>
  <c r="K224" i="1"/>
  <c r="K232" i="1"/>
  <c r="K240" i="1"/>
  <c r="K248" i="1"/>
  <c r="K256" i="1"/>
  <c r="K264" i="1"/>
  <c r="K272" i="1"/>
  <c r="K280" i="1"/>
  <c r="M288" i="1"/>
  <c r="K288" i="1"/>
  <c r="M290" i="1"/>
  <c r="K290" i="1"/>
  <c r="M292" i="1"/>
  <c r="K292" i="1"/>
  <c r="M294" i="1"/>
  <c r="K294" i="1"/>
  <c r="M296" i="1"/>
  <c r="K296" i="1"/>
  <c r="M298" i="1"/>
  <c r="P305" i="2" s="1"/>
  <c r="K298" i="1"/>
  <c r="M300" i="1"/>
  <c r="P307" i="2" s="1"/>
  <c r="K300" i="1"/>
  <c r="M302" i="1"/>
  <c r="K302" i="1"/>
  <c r="M304" i="1"/>
  <c r="K304" i="1"/>
  <c r="M306" i="1"/>
  <c r="P313" i="2" s="1"/>
  <c r="K306" i="1"/>
  <c r="M308" i="1"/>
  <c r="P315" i="2" s="1"/>
  <c r="K308" i="1"/>
  <c r="M310" i="1"/>
  <c r="K310" i="1"/>
  <c r="M312" i="1"/>
  <c r="P319" i="2" s="1"/>
  <c r="K312" i="1"/>
  <c r="M314" i="1"/>
  <c r="K314" i="1"/>
  <c r="M316" i="1"/>
  <c r="P323" i="2" s="1"/>
  <c r="K316" i="1"/>
  <c r="M318" i="1"/>
  <c r="P325" i="2" s="1"/>
  <c r="K318" i="1"/>
  <c r="M320" i="1"/>
  <c r="P327" i="2" s="1"/>
  <c r="K320" i="1"/>
  <c r="M322" i="1"/>
  <c r="P329" i="2" s="1"/>
  <c r="K322" i="1"/>
  <c r="M324" i="1"/>
  <c r="K324" i="1"/>
  <c r="M326" i="1"/>
  <c r="P333" i="2" s="1"/>
  <c r="K326" i="1"/>
  <c r="M328" i="1"/>
  <c r="K328" i="1"/>
  <c r="M330" i="1"/>
  <c r="P337" i="2" s="1"/>
  <c r="K330" i="1"/>
  <c r="M332" i="1"/>
  <c r="K332" i="1"/>
  <c r="K194" i="1"/>
  <c r="K202" i="1"/>
  <c r="K210" i="1"/>
  <c r="K218" i="1"/>
  <c r="K226" i="1"/>
  <c r="K234" i="1"/>
  <c r="L234" i="1" s="1"/>
  <c r="K242" i="1"/>
  <c r="K250" i="1"/>
  <c r="K258" i="1"/>
  <c r="K266" i="1"/>
  <c r="K412" i="1"/>
  <c r="M422" i="1"/>
  <c r="M408" i="1"/>
  <c r="P415" i="2" s="1"/>
  <c r="M414" i="1"/>
  <c r="P421" i="2" s="1"/>
  <c r="M430" i="1"/>
  <c r="M334" i="1"/>
  <c r="K334" i="1"/>
  <c r="M336" i="1"/>
  <c r="P343" i="2" s="1"/>
  <c r="K336" i="1"/>
  <c r="M338" i="1"/>
  <c r="P345" i="2" s="1"/>
  <c r="K338" i="1"/>
  <c r="M340" i="1"/>
  <c r="P347" i="2" s="1"/>
  <c r="K340" i="1"/>
  <c r="M342" i="1"/>
  <c r="K342" i="1"/>
  <c r="M344" i="1"/>
  <c r="P351" i="2" s="1"/>
  <c r="K344" i="1"/>
  <c r="M346" i="1"/>
  <c r="K346" i="1"/>
  <c r="M348" i="1"/>
  <c r="P355" i="2" s="1"/>
  <c r="K348" i="1"/>
  <c r="M350" i="1"/>
  <c r="P357" i="2" s="1"/>
  <c r="K350" i="1"/>
  <c r="L350" i="1" s="1"/>
  <c r="M352" i="1"/>
  <c r="P359" i="2" s="1"/>
  <c r="K352" i="1"/>
  <c r="M354" i="1"/>
  <c r="P361" i="2" s="1"/>
  <c r="K354" i="1"/>
  <c r="M356" i="1"/>
  <c r="K356" i="1"/>
  <c r="M358" i="1"/>
  <c r="K358" i="1"/>
  <c r="M360" i="1"/>
  <c r="K360" i="1"/>
  <c r="M362" i="1"/>
  <c r="P369" i="2" s="1"/>
  <c r="K362" i="1"/>
  <c r="M364" i="1"/>
  <c r="P371" i="2" s="1"/>
  <c r="K364" i="1"/>
  <c r="M366" i="1"/>
  <c r="P373" i="2" s="1"/>
  <c r="K366" i="1"/>
  <c r="M368" i="1"/>
  <c r="K368" i="1"/>
  <c r="M370" i="1"/>
  <c r="P377" i="2" s="1"/>
  <c r="K370" i="1"/>
  <c r="M372" i="1"/>
  <c r="K372" i="1"/>
  <c r="M374" i="1"/>
  <c r="P381" i="2" s="1"/>
  <c r="K374" i="1"/>
  <c r="M376" i="1"/>
  <c r="P383" i="2" s="1"/>
  <c r="K376" i="1"/>
  <c r="M378" i="1"/>
  <c r="P385" i="2" s="1"/>
  <c r="K378" i="1"/>
  <c r="M380" i="1"/>
  <c r="P387" i="2" s="1"/>
  <c r="K380" i="1"/>
  <c r="M382" i="1"/>
  <c r="K382" i="1"/>
  <c r="M384" i="1"/>
  <c r="K384" i="1"/>
  <c r="M386" i="1"/>
  <c r="K386" i="1"/>
  <c r="M388" i="1"/>
  <c r="K388" i="1"/>
  <c r="M390" i="1"/>
  <c r="K390" i="1"/>
  <c r="M392" i="1"/>
  <c r="P399" i="2" s="1"/>
  <c r="K392" i="1"/>
  <c r="M394" i="1"/>
  <c r="K394" i="1"/>
  <c r="M396" i="1"/>
  <c r="K396" i="1"/>
  <c r="M398" i="1"/>
  <c r="P405" i="2" s="1"/>
  <c r="K398" i="1"/>
  <c r="M400" i="1"/>
  <c r="K400" i="1"/>
  <c r="L400" i="1" s="1"/>
  <c r="M402" i="1"/>
  <c r="K402" i="1"/>
  <c r="M404" i="1"/>
  <c r="P411" i="2" s="1"/>
  <c r="K404" i="1"/>
  <c r="M406" i="1"/>
  <c r="P413" i="2" s="1"/>
  <c r="K406" i="1"/>
  <c r="M410" i="1"/>
  <c r="K410" i="1"/>
  <c r="M416" i="1"/>
  <c r="P423" i="2" s="1"/>
  <c r="T423" i="2" s="1"/>
  <c r="AB423" i="2" s="1"/>
  <c r="K416" i="1"/>
  <c r="M420" i="1"/>
  <c r="P427" i="2" s="1"/>
  <c r="Q427" i="2" s="1"/>
  <c r="K420" i="1"/>
  <c r="M424" i="1"/>
  <c r="K424" i="1"/>
  <c r="M428" i="1"/>
  <c r="P435" i="2" s="1"/>
  <c r="Q435" i="2" s="1"/>
  <c r="K428" i="1"/>
  <c r="M432" i="1"/>
  <c r="P439" i="2" s="1"/>
  <c r="Q439" i="2" s="1"/>
  <c r="K432" i="1"/>
  <c r="M436" i="1"/>
  <c r="P443" i="2" s="1"/>
  <c r="Q443" i="2" s="1"/>
  <c r="K436" i="1"/>
  <c r="AC261" i="2"/>
  <c r="AC280" i="2"/>
  <c r="AH280" i="2" s="1"/>
  <c r="O72" i="2"/>
  <c r="L72" i="2" s="1"/>
  <c r="Z78" i="2"/>
  <c r="AA78" i="2" s="1"/>
  <c r="AD78" i="2" s="1"/>
  <c r="AK78" i="2" s="1"/>
  <c r="AL78" i="2" s="1"/>
  <c r="AM78" i="2" s="1"/>
  <c r="O78" i="2"/>
  <c r="L78" i="2" s="1"/>
  <c r="Z80" i="2"/>
  <c r="Z84" i="2"/>
  <c r="AA84" i="2" s="1"/>
  <c r="AD84" i="2" s="1"/>
  <c r="AK84" i="2" s="1"/>
  <c r="AL84" i="2" s="1"/>
  <c r="AM84" i="2" s="1"/>
  <c r="Z88" i="2"/>
  <c r="AA88" i="2" s="1"/>
  <c r="AD88" i="2" s="1"/>
  <c r="AK88" i="2" s="1"/>
  <c r="AL88" i="2" s="1"/>
  <c r="AM88" i="2" s="1"/>
  <c r="O88" i="2"/>
  <c r="L88" i="2" s="1"/>
  <c r="Z91" i="2"/>
  <c r="AA91" i="2" s="1"/>
  <c r="AD91" i="2" s="1"/>
  <c r="AK91" i="2" s="1"/>
  <c r="AL91" i="2" s="1"/>
  <c r="AM91" i="2" s="1"/>
  <c r="O91" i="2"/>
  <c r="L91" i="2" s="1"/>
  <c r="Z93" i="2"/>
  <c r="AA93" i="2" s="1"/>
  <c r="AD93" i="2" s="1"/>
  <c r="AK93" i="2" s="1"/>
  <c r="AL93" i="2" s="1"/>
  <c r="AM93" i="2" s="1"/>
  <c r="O93" i="2"/>
  <c r="L93" i="2" s="1"/>
  <c r="O95" i="2"/>
  <c r="L95" i="2" s="1"/>
  <c r="O106" i="2"/>
  <c r="L106" i="2" s="1"/>
  <c r="O114" i="2"/>
  <c r="L114" i="2" s="1"/>
  <c r="Z123" i="2"/>
  <c r="AA123" i="2" s="1"/>
  <c r="AD123" i="2" s="1"/>
  <c r="AK123" i="2" s="1"/>
  <c r="AL123" i="2" s="1"/>
  <c r="AM123" i="2" s="1"/>
  <c r="O123" i="2"/>
  <c r="L123" i="2" s="1"/>
  <c r="W125" i="2"/>
  <c r="AC125" i="2" s="1"/>
  <c r="AH125" i="2" s="1"/>
  <c r="AI125" i="2" s="1"/>
  <c r="AJ125" i="2" s="1"/>
  <c r="V125" i="2"/>
  <c r="W131" i="2"/>
  <c r="AC131" i="2" s="1"/>
  <c r="V131" i="2"/>
  <c r="W151" i="2"/>
  <c r="AC151" i="2" s="1"/>
  <c r="AH151" i="2" s="1"/>
  <c r="AI151" i="2" s="1"/>
  <c r="AJ151" i="2" s="1"/>
  <c r="AN151" i="2" s="1"/>
  <c r="V151" i="2"/>
  <c r="V240" i="2"/>
  <c r="W240" i="2"/>
  <c r="AC240" i="2" s="1"/>
  <c r="AH240" i="2" s="1"/>
  <c r="AI240" i="2" s="1"/>
  <c r="AJ240" i="2" s="1"/>
  <c r="O241" i="2"/>
  <c r="L241" i="2" s="1"/>
  <c r="Z246" i="2"/>
  <c r="AA246" i="2" s="1"/>
  <c r="AD246" i="2" s="1"/>
  <c r="AK246" i="2" s="1"/>
  <c r="AL246" i="2" s="1"/>
  <c r="AM246" i="2" s="1"/>
  <c r="O246" i="2"/>
  <c r="L246" i="2" s="1"/>
  <c r="W284" i="2"/>
  <c r="AC284" i="2" s="1"/>
  <c r="AH284" i="2" s="1"/>
  <c r="AI284" i="2" s="1"/>
  <c r="AJ284" i="2" s="1"/>
  <c r="AN284" i="2" s="1"/>
  <c r="V284" i="2"/>
  <c r="W294" i="2"/>
  <c r="AC294" i="2" s="1"/>
  <c r="V294" i="2"/>
  <c r="O32" i="2"/>
  <c r="L32" i="2" s="1"/>
  <c r="O38" i="2"/>
  <c r="L38" i="2" s="1"/>
  <c r="Z42" i="2"/>
  <c r="AA42" i="2" s="1"/>
  <c r="AD42" i="2" s="1"/>
  <c r="AK42" i="2" s="1"/>
  <c r="AL42" i="2" s="1"/>
  <c r="AM42" i="2" s="1"/>
  <c r="O42" i="2"/>
  <c r="L42" i="2" s="1"/>
  <c r="W69" i="2"/>
  <c r="AC69" i="2" s="1"/>
  <c r="AH69" i="2" s="1"/>
  <c r="AI69" i="2" s="1"/>
  <c r="AJ69" i="2" s="1"/>
  <c r="V69" i="2"/>
  <c r="Z18" i="2"/>
  <c r="AA18" i="2" s="1"/>
  <c r="AD18" i="2" s="1"/>
  <c r="AK18" i="2" s="1"/>
  <c r="AL18" i="2" s="1"/>
  <c r="AM18" i="2" s="1"/>
  <c r="O18" i="2"/>
  <c r="L18" i="2" s="1"/>
  <c r="O253" i="2"/>
  <c r="L253" i="2" s="1"/>
  <c r="V359" i="2"/>
  <c r="W359" i="2"/>
  <c r="AC359" i="2" s="1"/>
  <c r="O161" i="2"/>
  <c r="L161" i="2" s="1"/>
  <c r="V43" i="2"/>
  <c r="V225" i="2"/>
  <c r="W11" i="2"/>
  <c r="AC11" i="2" s="1"/>
  <c r="AH11" i="2" s="1"/>
  <c r="AI11" i="2" s="1"/>
  <c r="AJ11" i="2" s="1"/>
  <c r="V11" i="2"/>
  <c r="O162" i="2"/>
  <c r="L162" i="2" s="1"/>
  <c r="W182" i="2"/>
  <c r="AC182" i="2" s="1"/>
  <c r="V182" i="2"/>
  <c r="AL13" i="2"/>
  <c r="AM13" i="2" s="1"/>
  <c r="AH18" i="2"/>
  <c r="AI18" i="2" s="1"/>
  <c r="AJ18" i="2" s="1"/>
  <c r="AN18" i="2" s="1"/>
  <c r="Z35" i="2"/>
  <c r="O35" i="2"/>
  <c r="L35" i="2" s="1"/>
  <c r="Z47" i="2"/>
  <c r="AA47" i="2" s="1"/>
  <c r="AD47" i="2" s="1"/>
  <c r="AK47" i="2" s="1"/>
  <c r="AL47" i="2" s="1"/>
  <c r="AM47" i="2" s="1"/>
  <c r="O47" i="2"/>
  <c r="L47" i="2" s="1"/>
  <c r="V51" i="2"/>
  <c r="W51" i="2"/>
  <c r="AC51" i="2" s="1"/>
  <c r="AH51" i="2" s="1"/>
  <c r="AI51" i="2" s="1"/>
  <c r="AJ51" i="2" s="1"/>
  <c r="AN51" i="2" s="1"/>
  <c r="Z168" i="2"/>
  <c r="AA168" i="2" s="1"/>
  <c r="AD168" i="2" s="1"/>
  <c r="AK168" i="2" s="1"/>
  <c r="AL168" i="2" s="1"/>
  <c r="AM168" i="2" s="1"/>
  <c r="O168" i="2"/>
  <c r="L168" i="2" s="1"/>
  <c r="W178" i="2"/>
  <c r="AC178" i="2" s="1"/>
  <c r="AH178" i="2" s="1"/>
  <c r="AI178" i="2" s="1"/>
  <c r="AJ178" i="2" s="1"/>
  <c r="V178" i="2"/>
  <c r="W180" i="2"/>
  <c r="AC180" i="2" s="1"/>
  <c r="AH180" i="2" s="1"/>
  <c r="AI180" i="2" s="1"/>
  <c r="AJ180" i="2" s="1"/>
  <c r="AN180" i="2" s="1"/>
  <c r="V180" i="2"/>
  <c r="W130" i="2"/>
  <c r="AC130" i="2" s="1"/>
  <c r="AH130" i="2" s="1"/>
  <c r="W19" i="2"/>
  <c r="AC19" i="2" s="1"/>
  <c r="AH19" i="2" s="1"/>
  <c r="AI19" i="2" s="1"/>
  <c r="AJ19" i="2" s="1"/>
  <c r="V19" i="2"/>
  <c r="W27" i="2"/>
  <c r="AC27" i="2" s="1"/>
  <c r="V27" i="2"/>
  <c r="Z39" i="2"/>
  <c r="AA39" i="2" s="1"/>
  <c r="AD39" i="2" s="1"/>
  <c r="AK39" i="2" s="1"/>
  <c r="AL39" i="2" s="1"/>
  <c r="AM39" i="2" s="1"/>
  <c r="O41" i="2"/>
  <c r="L41" i="2" s="1"/>
  <c r="R41" i="2"/>
  <c r="S41" i="2" s="1"/>
  <c r="Z41" i="2"/>
  <c r="Z76" i="2"/>
  <c r="AA76" i="2" s="1"/>
  <c r="AD76" i="2" s="1"/>
  <c r="AK76" i="2" s="1"/>
  <c r="AL76" i="2" s="1"/>
  <c r="AM76" i="2" s="1"/>
  <c r="O76" i="2"/>
  <c r="L76" i="2" s="1"/>
  <c r="Z79" i="2"/>
  <c r="AA79" i="2" s="1"/>
  <c r="AD79" i="2" s="1"/>
  <c r="AK79" i="2" s="1"/>
  <c r="AL79" i="2" s="1"/>
  <c r="AM79" i="2" s="1"/>
  <c r="O109" i="2"/>
  <c r="L109" i="2" s="1"/>
  <c r="O111" i="2"/>
  <c r="L111" i="2" s="1"/>
  <c r="Z147" i="2"/>
  <c r="AA147" i="2" s="1"/>
  <c r="AD147" i="2" s="1"/>
  <c r="AK147" i="2" s="1"/>
  <c r="AL147" i="2" s="1"/>
  <c r="AM147" i="2" s="1"/>
  <c r="O147" i="2"/>
  <c r="L147" i="2" s="1"/>
  <c r="W150" i="2"/>
  <c r="AC150" i="2" s="1"/>
  <c r="AH150" i="2" s="1"/>
  <c r="AI150" i="2" s="1"/>
  <c r="AJ150" i="2" s="1"/>
  <c r="V150" i="2"/>
  <c r="O153" i="2"/>
  <c r="L153" i="2" s="1"/>
  <c r="Z155" i="2"/>
  <c r="Z214" i="2"/>
  <c r="AA214" i="2" s="1"/>
  <c r="AD214" i="2" s="1"/>
  <c r="AK214" i="2" s="1"/>
  <c r="AL214" i="2" s="1"/>
  <c r="AM214" i="2" s="1"/>
  <c r="O214" i="2"/>
  <c r="L214" i="2" s="1"/>
  <c r="Z220" i="2"/>
  <c r="AA220" i="2" s="1"/>
  <c r="AD220" i="2" s="1"/>
  <c r="AK220" i="2" s="1"/>
  <c r="AL220" i="2" s="1"/>
  <c r="AM220" i="2" s="1"/>
  <c r="O220" i="2"/>
  <c r="L220" i="2" s="1"/>
  <c r="Z259" i="2"/>
  <c r="AA259" i="2" s="1"/>
  <c r="AD259" i="2" s="1"/>
  <c r="AK259" i="2" s="1"/>
  <c r="AL259" i="2" s="1"/>
  <c r="AM259" i="2" s="1"/>
  <c r="Z298" i="2"/>
  <c r="AA298" i="2" s="1"/>
  <c r="AD298" i="2" s="1"/>
  <c r="AK298" i="2" s="1"/>
  <c r="AL298" i="2" s="1"/>
  <c r="AM298" i="2" s="1"/>
  <c r="O298" i="2"/>
  <c r="L298" i="2" s="1"/>
  <c r="Z157" i="2"/>
  <c r="AA157" i="2" s="1"/>
  <c r="AD157" i="2" s="1"/>
  <c r="AK157" i="2" s="1"/>
  <c r="AL157" i="2" s="1"/>
  <c r="AM157" i="2" s="1"/>
  <c r="O23" i="2"/>
  <c r="L23" i="2" s="1"/>
  <c r="Z36" i="2"/>
  <c r="AA36" i="2" s="1"/>
  <c r="AD36" i="2" s="1"/>
  <c r="AK36" i="2" s="1"/>
  <c r="AL36" i="2" s="1"/>
  <c r="AM36" i="2" s="1"/>
  <c r="Z48" i="2"/>
  <c r="AA48" i="2" s="1"/>
  <c r="AD48" i="2" s="1"/>
  <c r="AK48" i="2" s="1"/>
  <c r="AL48" i="2" s="1"/>
  <c r="AM48" i="2" s="1"/>
  <c r="O48" i="2"/>
  <c r="L48" i="2" s="1"/>
  <c r="W50" i="2"/>
  <c r="AC50" i="2" s="1"/>
  <c r="AH50" i="2" s="1"/>
  <c r="V50" i="2"/>
  <c r="V70" i="2"/>
  <c r="W70" i="2"/>
  <c r="AC70" i="2" s="1"/>
  <c r="W123" i="2"/>
  <c r="AC123" i="2" s="1"/>
  <c r="AH123" i="2" s="1"/>
  <c r="V123" i="2"/>
  <c r="W132" i="2"/>
  <c r="AC132" i="2" s="1"/>
  <c r="AH132" i="2" s="1"/>
  <c r="AI132" i="2" s="1"/>
  <c r="AJ132" i="2" s="1"/>
  <c r="AN132" i="2" s="1"/>
  <c r="V132" i="2"/>
  <c r="Z159" i="2"/>
  <c r="W195" i="2"/>
  <c r="AC195" i="2" s="1"/>
  <c r="AH195" i="2" s="1"/>
  <c r="AI195" i="2" s="1"/>
  <c r="AJ195" i="2" s="1"/>
  <c r="V195" i="2"/>
  <c r="Z266" i="2"/>
  <c r="AA266" i="2" s="1"/>
  <c r="AD266" i="2" s="1"/>
  <c r="AK266" i="2" s="1"/>
  <c r="AL266" i="2" s="1"/>
  <c r="AM266" i="2" s="1"/>
  <c r="Z444" i="2"/>
  <c r="AA444" i="2" s="1"/>
  <c r="AD444" i="2" s="1"/>
  <c r="AK444" i="2" s="1"/>
  <c r="AL444" i="2" s="1"/>
  <c r="AM444" i="2" s="1"/>
  <c r="AH79" i="2"/>
  <c r="AI79" i="2" s="1"/>
  <c r="AJ79" i="2" s="1"/>
  <c r="AI88" i="2"/>
  <c r="AJ88" i="2" s="1"/>
  <c r="AC154" i="2"/>
  <c r="AH154" i="2" s="1"/>
  <c r="AI154" i="2" s="1"/>
  <c r="AJ154" i="2" s="1"/>
  <c r="AN154" i="2" s="1"/>
  <c r="O213" i="2"/>
  <c r="L213" i="2" s="1"/>
  <c r="AC236" i="2"/>
  <c r="AH236" i="2" s="1"/>
  <c r="AI236" i="2" s="1"/>
  <c r="AJ236" i="2" s="1"/>
  <c r="AL236" i="2"/>
  <c r="AM236" i="2" s="1"/>
  <c r="AI387" i="2"/>
  <c r="AJ387" i="2" s="1"/>
  <c r="W309" i="2"/>
  <c r="AC309" i="2" s="1"/>
  <c r="AH309" i="2" s="1"/>
  <c r="AI309" i="2" s="1"/>
  <c r="AJ309" i="2" s="1"/>
  <c r="AN309" i="2" s="1"/>
  <c r="V309" i="2"/>
  <c r="W330" i="2"/>
  <c r="AC330" i="2" s="1"/>
  <c r="V330" i="2"/>
  <c r="Z366" i="2"/>
  <c r="AA366" i="2" s="1"/>
  <c r="AD366" i="2" s="1"/>
  <c r="AK366" i="2" s="1"/>
  <c r="AL366" i="2" s="1"/>
  <c r="AM366" i="2" s="1"/>
  <c r="Z378" i="2"/>
  <c r="AA378" i="2" s="1"/>
  <c r="AD378" i="2" s="1"/>
  <c r="AK378" i="2" s="1"/>
  <c r="AL378" i="2" s="1"/>
  <c r="AM378" i="2" s="1"/>
  <c r="Z407" i="2"/>
  <c r="O424" i="2"/>
  <c r="L424" i="2" s="1"/>
  <c r="AI38" i="2"/>
  <c r="AJ38" i="2" s="1"/>
  <c r="AN38" i="2" s="1"/>
  <c r="W104" i="2"/>
  <c r="AC104" i="2" s="1"/>
  <c r="AH104" i="2" s="1"/>
  <c r="AI104" i="2" s="1"/>
  <c r="AJ104" i="2" s="1"/>
  <c r="V104" i="2"/>
  <c r="O133" i="2"/>
  <c r="L133" i="2" s="1"/>
  <c r="W147" i="2"/>
  <c r="AC147" i="2" s="1"/>
  <c r="AH147" i="2" s="1"/>
  <c r="AI147" i="2" s="1"/>
  <c r="AJ147" i="2" s="1"/>
  <c r="V147" i="2"/>
  <c r="W155" i="2"/>
  <c r="AC155" i="2" s="1"/>
  <c r="AH155" i="2" s="1"/>
  <c r="AI155" i="2" s="1"/>
  <c r="AJ155" i="2" s="1"/>
  <c r="V155" i="2"/>
  <c r="W163" i="2"/>
  <c r="AC163" i="2" s="1"/>
  <c r="V163" i="2"/>
  <c r="Z210" i="2"/>
  <c r="AA210" i="2" s="1"/>
  <c r="AD210" i="2" s="1"/>
  <c r="AK210" i="2" s="1"/>
  <c r="AL210" i="2" s="1"/>
  <c r="AM210" i="2" s="1"/>
  <c r="O210" i="2"/>
  <c r="L210" i="2" s="1"/>
  <c r="Z239" i="2"/>
  <c r="AA239" i="2" s="1"/>
  <c r="AD239" i="2" s="1"/>
  <c r="AK239" i="2" s="1"/>
  <c r="AL239" i="2" s="1"/>
  <c r="AM239" i="2" s="1"/>
  <c r="L147" i="1"/>
  <c r="R184" i="2"/>
  <c r="S184" i="2" s="1"/>
  <c r="V48" i="2"/>
  <c r="Z33" i="2"/>
  <c r="AA33" i="2" s="1"/>
  <c r="AD33" i="2" s="1"/>
  <c r="AK33" i="2" s="1"/>
  <c r="AL33" i="2" s="1"/>
  <c r="AM33" i="2" s="1"/>
  <c r="Z34" i="2"/>
  <c r="AA34" i="2" s="1"/>
  <c r="AD34" i="2" s="1"/>
  <c r="AK34" i="2" s="1"/>
  <c r="Z50" i="2"/>
  <c r="AA50" i="2" s="1"/>
  <c r="AD50" i="2" s="1"/>
  <c r="AK50" i="2" s="1"/>
  <c r="AL50" i="2" s="1"/>
  <c r="AM50" i="2" s="1"/>
  <c r="Z117" i="2"/>
  <c r="AA117" i="2" s="1"/>
  <c r="AD117" i="2" s="1"/>
  <c r="AK117" i="2" s="1"/>
  <c r="I117" i="2" s="1"/>
  <c r="Z119" i="2"/>
  <c r="AA119" i="2" s="1"/>
  <c r="AD119" i="2" s="1"/>
  <c r="AK119" i="2" s="1"/>
  <c r="AL119" i="2" s="1"/>
  <c r="AM119" i="2" s="1"/>
  <c r="Z127" i="2"/>
  <c r="AA127" i="2" s="1"/>
  <c r="AD127" i="2" s="1"/>
  <c r="AK127" i="2" s="1"/>
  <c r="Z148" i="2"/>
  <c r="AA148" i="2" s="1"/>
  <c r="AD148" i="2" s="1"/>
  <c r="AK148" i="2" s="1"/>
  <c r="AL148" i="2" s="1"/>
  <c r="AM148" i="2" s="1"/>
  <c r="Z179" i="2"/>
  <c r="AA179" i="2" s="1"/>
  <c r="AD179" i="2" s="1"/>
  <c r="AK179" i="2" s="1"/>
  <c r="AL179" i="2" s="1"/>
  <c r="AM179" i="2" s="1"/>
  <c r="Z184" i="2"/>
  <c r="AA184" i="2" s="1"/>
  <c r="AD184" i="2" s="1"/>
  <c r="AK184" i="2" s="1"/>
  <c r="I184" i="2" s="1"/>
  <c r="Z189" i="2"/>
  <c r="AA189" i="2" s="1"/>
  <c r="AD189" i="2" s="1"/>
  <c r="AK189" i="2" s="1"/>
  <c r="AL189" i="2" s="1"/>
  <c r="AM189" i="2" s="1"/>
  <c r="Z191" i="2"/>
  <c r="AA191" i="2" s="1"/>
  <c r="AD191" i="2" s="1"/>
  <c r="AK191" i="2" s="1"/>
  <c r="AL191" i="2" s="1"/>
  <c r="AM191" i="2" s="1"/>
  <c r="Z197" i="2"/>
  <c r="Z222" i="2"/>
  <c r="AA222" i="2" s="1"/>
  <c r="AD222" i="2" s="1"/>
  <c r="AK222" i="2" s="1"/>
  <c r="AL222" i="2" s="1"/>
  <c r="AM222" i="2" s="1"/>
  <c r="Z233" i="2"/>
  <c r="Z295" i="2"/>
  <c r="Z297" i="2"/>
  <c r="AA297" i="2" s="1"/>
  <c r="AD297" i="2" s="1"/>
  <c r="AK297" i="2" s="1"/>
  <c r="AL297" i="2" s="1"/>
  <c r="AM297" i="2" s="1"/>
  <c r="Z308" i="2"/>
  <c r="AA308" i="2" s="1"/>
  <c r="AD308" i="2" s="1"/>
  <c r="AK308" i="2" s="1"/>
  <c r="AL308" i="2" s="1"/>
  <c r="AM308" i="2" s="1"/>
  <c r="Z340" i="2"/>
  <c r="AA340" i="2" s="1"/>
  <c r="AD340" i="2" s="1"/>
  <c r="AK340" i="2" s="1"/>
  <c r="K407" i="1"/>
  <c r="W31" i="2"/>
  <c r="AC31" i="2" s="1"/>
  <c r="AH31" i="2" s="1"/>
  <c r="AI31" i="2" s="1"/>
  <c r="AJ31" i="2" s="1"/>
  <c r="AN31" i="2" s="1"/>
  <c r="Z43" i="2"/>
  <c r="AA43" i="2" s="1"/>
  <c r="AD43" i="2" s="1"/>
  <c r="AK43" i="2" s="1"/>
  <c r="AL43" i="2" s="1"/>
  <c r="AM43" i="2" s="1"/>
  <c r="AN43" i="2" s="1"/>
  <c r="Z64" i="2"/>
  <c r="AA64" i="2" s="1"/>
  <c r="AD64" i="2" s="1"/>
  <c r="AK64" i="2" s="1"/>
  <c r="AL64" i="2" s="1"/>
  <c r="AM64" i="2" s="1"/>
  <c r="Z116" i="2"/>
  <c r="Z125" i="2"/>
  <c r="Z126" i="2"/>
  <c r="AA126" i="2" s="1"/>
  <c r="AD126" i="2" s="1"/>
  <c r="AK126" i="2" s="1"/>
  <c r="I126" i="2" s="1"/>
  <c r="Z128" i="2"/>
  <c r="AA128" i="2" s="1"/>
  <c r="AD128" i="2" s="1"/>
  <c r="AK128" i="2" s="1"/>
  <c r="Z145" i="2"/>
  <c r="AA145" i="2" s="1"/>
  <c r="AD145" i="2" s="1"/>
  <c r="AK145" i="2" s="1"/>
  <c r="AL145" i="2" s="1"/>
  <c r="AM145" i="2" s="1"/>
  <c r="Z156" i="2"/>
  <c r="AA156" i="2" s="1"/>
  <c r="AD156" i="2" s="1"/>
  <c r="AK156" i="2" s="1"/>
  <c r="Z178" i="2"/>
  <c r="AA178" i="2" s="1"/>
  <c r="AD178" i="2" s="1"/>
  <c r="AK178" i="2" s="1"/>
  <c r="AL178" i="2" s="1"/>
  <c r="AM178" i="2" s="1"/>
  <c r="Z186" i="2"/>
  <c r="Z223" i="2"/>
  <c r="AA223" i="2" s="1"/>
  <c r="AD223" i="2" s="1"/>
  <c r="AK223" i="2" s="1"/>
  <c r="Z238" i="2"/>
  <c r="AA238" i="2" s="1"/>
  <c r="AD238" i="2" s="1"/>
  <c r="AK238" i="2" s="1"/>
  <c r="AL238" i="2" s="1"/>
  <c r="AM238" i="2" s="1"/>
  <c r="Z285" i="2"/>
  <c r="AA285" i="2" s="1"/>
  <c r="AD285" i="2" s="1"/>
  <c r="AK285" i="2" s="1"/>
  <c r="AL285" i="2" s="1"/>
  <c r="AM285" i="2" s="1"/>
  <c r="Z319" i="2"/>
  <c r="AA319" i="2" s="1"/>
  <c r="AD319" i="2" s="1"/>
  <c r="AK319" i="2" s="1"/>
  <c r="AL319" i="2" s="1"/>
  <c r="AM319" i="2" s="1"/>
  <c r="S136" i="1"/>
  <c r="T136" i="1"/>
  <c r="M415" i="1"/>
  <c r="P422" i="2" s="1"/>
  <c r="K415" i="1"/>
  <c r="M417" i="1"/>
  <c r="P424" i="2" s="1"/>
  <c r="K417" i="1"/>
  <c r="M419" i="1"/>
  <c r="P426" i="2" s="1"/>
  <c r="K419" i="1"/>
  <c r="M421" i="1"/>
  <c r="P428" i="2" s="1"/>
  <c r="K421" i="1"/>
  <c r="M423" i="1"/>
  <c r="K423" i="1"/>
  <c r="M425" i="1"/>
  <c r="P432" i="2" s="1"/>
  <c r="K425" i="1"/>
  <c r="M427" i="1"/>
  <c r="P434" i="2" s="1"/>
  <c r="K427" i="1"/>
  <c r="M429" i="1"/>
  <c r="P436" i="2" s="1"/>
  <c r="K429" i="1"/>
  <c r="M431" i="1"/>
  <c r="K431" i="1"/>
  <c r="M433" i="1"/>
  <c r="K433" i="1"/>
  <c r="M435" i="1"/>
  <c r="K435" i="1"/>
  <c r="M437" i="1"/>
  <c r="P444" i="2" s="1"/>
  <c r="K437" i="1"/>
  <c r="AC109" i="2"/>
  <c r="AH109" i="2" s="1"/>
  <c r="AC112" i="2"/>
  <c r="AC164" i="2"/>
  <c r="AH164" i="2" s="1"/>
  <c r="AI164" i="2" s="1"/>
  <c r="AJ164" i="2" s="1"/>
  <c r="AN164" i="2" s="1"/>
  <c r="AC167" i="2"/>
  <c r="AH167" i="2" s="1"/>
  <c r="AI167" i="2" s="1"/>
  <c r="AJ167" i="2" s="1"/>
  <c r="AI173" i="2"/>
  <c r="AJ173" i="2" s="1"/>
  <c r="V23" i="2"/>
  <c r="Z40" i="2"/>
  <c r="AA40" i="2" s="1"/>
  <c r="AD40" i="2" s="1"/>
  <c r="AK40" i="2" s="1"/>
  <c r="V44" i="2"/>
  <c r="Z44" i="2"/>
  <c r="AA44" i="2" s="1"/>
  <c r="AD44" i="2" s="1"/>
  <c r="AK44" i="2" s="1"/>
  <c r="AL44" i="2" s="1"/>
  <c r="AM44" i="2" s="1"/>
  <c r="Z49" i="2"/>
  <c r="AA49" i="2" s="1"/>
  <c r="AD49" i="2" s="1"/>
  <c r="AK49" i="2" s="1"/>
  <c r="V52" i="2"/>
  <c r="Z85" i="2"/>
  <c r="Z86" i="2"/>
  <c r="AA86" i="2" s="1"/>
  <c r="AD86" i="2" s="1"/>
  <c r="AK86" i="2" s="1"/>
  <c r="AL86" i="2" s="1"/>
  <c r="AM86" i="2" s="1"/>
  <c r="Z89" i="2"/>
  <c r="AA89" i="2" s="1"/>
  <c r="AD89" i="2" s="1"/>
  <c r="AK89" i="2" s="1"/>
  <c r="Z90" i="2"/>
  <c r="AA90" i="2" s="1"/>
  <c r="AD90" i="2" s="1"/>
  <c r="AK90" i="2" s="1"/>
  <c r="AL90" i="2" s="1"/>
  <c r="AM90" i="2" s="1"/>
  <c r="Z92" i="2"/>
  <c r="AA92" i="2" s="1"/>
  <c r="AD92" i="2" s="1"/>
  <c r="AK92" i="2" s="1"/>
  <c r="AL92" i="2" s="1"/>
  <c r="AM92" i="2" s="1"/>
  <c r="Z94" i="2"/>
  <c r="AA94" i="2" s="1"/>
  <c r="AD94" i="2" s="1"/>
  <c r="AK94" i="2" s="1"/>
  <c r="AL94" i="2" s="1"/>
  <c r="AM94" i="2" s="1"/>
  <c r="Z113" i="2"/>
  <c r="AA113" i="2" s="1"/>
  <c r="AD113" i="2" s="1"/>
  <c r="AK113" i="2" s="1"/>
  <c r="Z131" i="2"/>
  <c r="AA131" i="2" s="1"/>
  <c r="AD131" i="2" s="1"/>
  <c r="AK131" i="2" s="1"/>
  <c r="I131" i="2" s="1"/>
  <c r="Z160" i="2"/>
  <c r="Z166" i="2"/>
  <c r="AA166" i="2" s="1"/>
  <c r="AD166" i="2" s="1"/>
  <c r="AK166" i="2" s="1"/>
  <c r="AL166" i="2" s="1"/>
  <c r="AM166" i="2" s="1"/>
  <c r="Z206" i="2"/>
  <c r="AA206" i="2" s="1"/>
  <c r="AD206" i="2" s="1"/>
  <c r="AK206" i="2" s="1"/>
  <c r="AL206" i="2" s="1"/>
  <c r="AM206" i="2" s="1"/>
  <c r="Z208" i="2"/>
  <c r="AA208" i="2" s="1"/>
  <c r="AD208" i="2" s="1"/>
  <c r="AK208" i="2" s="1"/>
  <c r="AL208" i="2" s="1"/>
  <c r="AM208" i="2" s="1"/>
  <c r="Z217" i="2"/>
  <c r="AA217" i="2" s="1"/>
  <c r="AD217" i="2" s="1"/>
  <c r="AK217" i="2" s="1"/>
  <c r="Z260" i="2"/>
  <c r="AK281" i="2"/>
  <c r="AL281" i="2" s="1"/>
  <c r="AM281" i="2" s="1"/>
  <c r="AH320" i="2"/>
  <c r="AI320" i="2" s="1"/>
  <c r="AJ320" i="2" s="1"/>
  <c r="K409" i="1"/>
  <c r="Z14" i="2"/>
  <c r="AC162" i="2"/>
  <c r="AH162" i="2" s="1"/>
  <c r="AI162" i="2" s="1"/>
  <c r="AJ162" i="2" s="1"/>
  <c r="Z167" i="2"/>
  <c r="AA167" i="2" s="1"/>
  <c r="AD167" i="2" s="1"/>
  <c r="AK167" i="2" s="1"/>
  <c r="AB183" i="2"/>
  <c r="AI183" i="2"/>
  <c r="AJ183" i="2" s="1"/>
  <c r="AC313" i="2"/>
  <c r="AC288" i="2"/>
  <c r="AH288" i="2" s="1"/>
  <c r="AC314" i="2"/>
  <c r="AC193" i="2"/>
  <c r="AH193" i="2" s="1"/>
  <c r="AI193" i="2" s="1"/>
  <c r="AJ193" i="2" s="1"/>
  <c r="AC245" i="2"/>
  <c r="AH245" i="2" s="1"/>
  <c r="AI245" i="2" s="1"/>
  <c r="AJ245" i="2" s="1"/>
  <c r="AC336" i="2"/>
  <c r="AC303" i="2"/>
  <c r="AC321" i="2"/>
  <c r="AH321" i="2" s="1"/>
  <c r="AI321" i="2" s="1"/>
  <c r="AJ321" i="2" s="1"/>
  <c r="AN321" i="2" s="1"/>
  <c r="AC360" i="2"/>
  <c r="AH360" i="2" s="1"/>
  <c r="AI360" i="2" s="1"/>
  <c r="AJ360" i="2" s="1"/>
  <c r="AN360" i="2" s="1"/>
  <c r="AC391" i="2"/>
  <c r="AH391" i="2" s="1"/>
  <c r="AC417" i="2"/>
  <c r="AC48" i="2"/>
  <c r="AH48" i="2" s="1"/>
  <c r="AI48" i="2" s="1"/>
  <c r="AJ48" i="2" s="1"/>
  <c r="AC68" i="2"/>
  <c r="AC348" i="2"/>
  <c r="AH348" i="2" s="1"/>
  <c r="AC436" i="2"/>
  <c r="AC378" i="2"/>
  <c r="AH378" i="2" s="1"/>
  <c r="AC58" i="2"/>
  <c r="AC142" i="2"/>
  <c r="AC148" i="2"/>
  <c r="AH148" i="2" s="1"/>
  <c r="AI148" i="2" s="1"/>
  <c r="AJ148" i="2" s="1"/>
  <c r="AC152" i="2"/>
  <c r="AC105" i="2"/>
  <c r="AC144" i="2"/>
  <c r="AC158" i="2"/>
  <c r="AH158" i="2" s="1"/>
  <c r="AI158" i="2" s="1"/>
  <c r="AJ158" i="2" s="1"/>
  <c r="AN158" i="2" s="1"/>
  <c r="AC189" i="2"/>
  <c r="AH189" i="2" s="1"/>
  <c r="AI189" i="2" s="1"/>
  <c r="AJ189" i="2" s="1"/>
  <c r="AC225" i="2"/>
  <c r="AC260" i="2"/>
  <c r="AH260" i="2" s="1"/>
  <c r="AI260" i="2" s="1"/>
  <c r="AJ260" i="2" s="1"/>
  <c r="AC264" i="2"/>
  <c r="AC279" i="2"/>
  <c r="AC386" i="2"/>
  <c r="AH386" i="2" s="1"/>
  <c r="AI386" i="2" s="1"/>
  <c r="AJ386" i="2" s="1"/>
  <c r="AN386" i="2" s="1"/>
  <c r="AC366" i="2"/>
  <c r="AH366" i="2" s="1"/>
  <c r="AI366" i="2" s="1"/>
  <c r="AJ366" i="2" s="1"/>
  <c r="AC281" i="2"/>
  <c r="AH281" i="2" s="1"/>
  <c r="AC310" i="2"/>
  <c r="AH310" i="2" s="1"/>
  <c r="AI310" i="2" s="1"/>
  <c r="AJ310" i="2" s="1"/>
  <c r="AN310" i="2" s="1"/>
  <c r="AF187" i="2"/>
  <c r="AG187" i="2" s="1"/>
  <c r="I378" i="2" l="1"/>
  <c r="AH291" i="2"/>
  <c r="AI291" i="2" s="1"/>
  <c r="AJ291" i="2" s="1"/>
  <c r="V229" i="2"/>
  <c r="AH203" i="2"/>
  <c r="I203" i="2" s="1"/>
  <c r="W250" i="2"/>
  <c r="AC250" i="2" s="1"/>
  <c r="AH250" i="2" s="1"/>
  <c r="AI250" i="2" s="1"/>
  <c r="AJ250" i="2" s="1"/>
  <c r="Z234" i="2"/>
  <c r="AA234" i="2" s="1"/>
  <c r="AD234" i="2" s="1"/>
  <c r="AK234" i="2" s="1"/>
  <c r="AL234" i="2" s="1"/>
  <c r="AM234" i="2" s="1"/>
  <c r="I281" i="2"/>
  <c r="I123" i="2"/>
  <c r="M123" i="2" s="1"/>
  <c r="I25" i="2"/>
  <c r="I347" i="2"/>
  <c r="I280" i="2"/>
  <c r="I20" i="2"/>
  <c r="I34" i="2"/>
  <c r="I238" i="2"/>
  <c r="I90" i="2"/>
  <c r="I282" i="2"/>
  <c r="I64" i="2"/>
  <c r="J64" i="2" s="1"/>
  <c r="I210" i="2"/>
  <c r="I148" i="2"/>
  <c r="I79" i="2"/>
  <c r="I50" i="2"/>
  <c r="I127" i="2"/>
  <c r="I49" i="2"/>
  <c r="I78" i="2"/>
  <c r="I154" i="2"/>
  <c r="M154" i="2" s="1"/>
  <c r="I259" i="2"/>
  <c r="M259" i="2" s="1"/>
  <c r="I128" i="2"/>
  <c r="I39" i="2"/>
  <c r="I108" i="2"/>
  <c r="I47" i="2"/>
  <c r="R93" i="2"/>
  <c r="S93" i="2" s="1"/>
  <c r="R117" i="2"/>
  <c r="S117" i="2" s="1"/>
  <c r="R214" i="2"/>
  <c r="S214" i="2" s="1"/>
  <c r="R86" i="2"/>
  <c r="S86" i="2" s="1"/>
  <c r="O443" i="2"/>
  <c r="L443" i="2" s="1"/>
  <c r="O404" i="2"/>
  <c r="L404" i="2" s="1"/>
  <c r="O393" i="2"/>
  <c r="L393" i="2" s="1"/>
  <c r="O439" i="2"/>
  <c r="L439" i="2" s="1"/>
  <c r="Z431" i="2"/>
  <c r="AA431" i="2" s="1"/>
  <c r="AD431" i="2" s="1"/>
  <c r="AK431" i="2" s="1"/>
  <c r="AL431" i="2" s="1"/>
  <c r="AM431" i="2" s="1"/>
  <c r="O398" i="2"/>
  <c r="L398" i="2" s="1"/>
  <c r="O432" i="2"/>
  <c r="L432" i="2" s="1"/>
  <c r="O413" i="2"/>
  <c r="L413" i="2" s="1"/>
  <c r="O409" i="2"/>
  <c r="L409" i="2" s="1"/>
  <c r="O338" i="2"/>
  <c r="L338" i="2" s="1"/>
  <c r="O365" i="2"/>
  <c r="L365" i="2" s="1"/>
  <c r="O356" i="2"/>
  <c r="L356" i="2" s="1"/>
  <c r="O305" i="2"/>
  <c r="L305" i="2" s="1"/>
  <c r="O286" i="2"/>
  <c r="L286" i="2" s="1"/>
  <c r="O273" i="2"/>
  <c r="L273" i="2" s="1"/>
  <c r="O350" i="2"/>
  <c r="L350" i="2" s="1"/>
  <c r="O336" i="2"/>
  <c r="L336" i="2" s="1"/>
  <c r="O332" i="2"/>
  <c r="L332" i="2" s="1"/>
  <c r="O317" i="2"/>
  <c r="L317" i="2" s="1"/>
  <c r="O302" i="2"/>
  <c r="L302" i="2" s="1"/>
  <c r="O388" i="2"/>
  <c r="L388" i="2" s="1"/>
  <c r="O376" i="2"/>
  <c r="L376" i="2" s="1"/>
  <c r="O368" i="2"/>
  <c r="L368" i="2" s="1"/>
  <c r="O328" i="2"/>
  <c r="L328" i="2" s="1"/>
  <c r="O276" i="2"/>
  <c r="L276" i="2" s="1"/>
  <c r="O271" i="2"/>
  <c r="L271" i="2" s="1"/>
  <c r="O139" i="2"/>
  <c r="L139" i="2" s="1"/>
  <c r="O235" i="2"/>
  <c r="L235" i="2" s="1"/>
  <c r="O176" i="2"/>
  <c r="L176" i="2" s="1"/>
  <c r="O249" i="2"/>
  <c r="L249" i="2" s="1"/>
  <c r="O136" i="2"/>
  <c r="L136" i="2" s="1"/>
  <c r="O237" i="2"/>
  <c r="L237" i="2" s="1"/>
  <c r="O225" i="2"/>
  <c r="L225" i="2" s="1"/>
  <c r="O207" i="2"/>
  <c r="L207" i="2" s="1"/>
  <c r="O12" i="2"/>
  <c r="L12" i="2" s="1"/>
  <c r="O294" i="2"/>
  <c r="L294" i="2" s="1"/>
  <c r="O261" i="2"/>
  <c r="L261" i="2" s="1"/>
  <c r="O129" i="2"/>
  <c r="L129" i="2" s="1"/>
  <c r="O74" i="2"/>
  <c r="L74" i="2" s="1"/>
  <c r="Z67" i="2"/>
  <c r="O416" i="2"/>
  <c r="L416" i="2" s="1"/>
  <c r="O370" i="2"/>
  <c r="L370" i="2" s="1"/>
  <c r="O216" i="2"/>
  <c r="L216" i="2" s="1"/>
  <c r="O192" i="2"/>
  <c r="L192" i="2" s="1"/>
  <c r="O152" i="2"/>
  <c r="L152" i="2" s="1"/>
  <c r="O142" i="2"/>
  <c r="L142" i="2" s="1"/>
  <c r="O105" i="2"/>
  <c r="L105" i="2" s="1"/>
  <c r="O242" i="2"/>
  <c r="L242" i="2" s="1"/>
  <c r="O17" i="2"/>
  <c r="L17" i="2" s="1"/>
  <c r="O403" i="2"/>
  <c r="L403" i="2" s="1"/>
  <c r="O399" i="2"/>
  <c r="L399" i="2" s="1"/>
  <c r="O442" i="2"/>
  <c r="L442" i="2" s="1"/>
  <c r="O402" i="2"/>
  <c r="L402" i="2" s="1"/>
  <c r="O438" i="2"/>
  <c r="L438" i="2" s="1"/>
  <c r="O430" i="2"/>
  <c r="L430" i="2" s="1"/>
  <c r="O425" i="2"/>
  <c r="L425" i="2" s="1"/>
  <c r="O408" i="2"/>
  <c r="L408" i="2" s="1"/>
  <c r="O392" i="2"/>
  <c r="L392" i="2" s="1"/>
  <c r="O387" i="2"/>
  <c r="L387" i="2" s="1"/>
  <c r="O381" i="2"/>
  <c r="L381" i="2" s="1"/>
  <c r="O352" i="2"/>
  <c r="L352" i="2" s="1"/>
  <c r="O344" i="2"/>
  <c r="L344" i="2" s="1"/>
  <c r="O337" i="2"/>
  <c r="L337" i="2" s="1"/>
  <c r="O333" i="2"/>
  <c r="L333" i="2" s="1"/>
  <c r="O325" i="2"/>
  <c r="L325" i="2" s="1"/>
  <c r="O318" i="2"/>
  <c r="L318" i="2" s="1"/>
  <c r="O314" i="2"/>
  <c r="L314" i="2" s="1"/>
  <c r="O303" i="2"/>
  <c r="L303" i="2" s="1"/>
  <c r="O375" i="2"/>
  <c r="L375" i="2" s="1"/>
  <c r="O363" i="2"/>
  <c r="L363" i="2" s="1"/>
  <c r="O292" i="2"/>
  <c r="L292" i="2" s="1"/>
  <c r="O277" i="2"/>
  <c r="L277" i="2" s="1"/>
  <c r="O272" i="2"/>
  <c r="L272" i="2" s="1"/>
  <c r="O353" i="2"/>
  <c r="L353" i="2" s="1"/>
  <c r="O343" i="2"/>
  <c r="L343" i="2" s="1"/>
  <c r="O329" i="2"/>
  <c r="L329" i="2" s="1"/>
  <c r="O311" i="2"/>
  <c r="L311" i="2" s="1"/>
  <c r="O301" i="2"/>
  <c r="L301" i="2" s="1"/>
  <c r="O420" i="2"/>
  <c r="L420" i="2" s="1"/>
  <c r="O362" i="2"/>
  <c r="L362" i="2" s="1"/>
  <c r="O357" i="2"/>
  <c r="L357" i="2" s="1"/>
  <c r="O291" i="2"/>
  <c r="L291" i="2" s="1"/>
  <c r="O269" i="2"/>
  <c r="L269" i="2" s="1"/>
  <c r="O255" i="2"/>
  <c r="L255" i="2" s="1"/>
  <c r="O228" i="2"/>
  <c r="L228" i="2" s="1"/>
  <c r="O224" i="2"/>
  <c r="L224" i="2" s="1"/>
  <c r="O200" i="2"/>
  <c r="L200" i="2" s="1"/>
  <c r="O170" i="2"/>
  <c r="L170" i="2" s="1"/>
  <c r="O171" i="2"/>
  <c r="L171" i="2" s="1"/>
  <c r="O141" i="2"/>
  <c r="L141" i="2" s="1"/>
  <c r="O96" i="2"/>
  <c r="L96" i="2" s="1"/>
  <c r="O252" i="2"/>
  <c r="L252" i="2" s="1"/>
  <c r="O234" i="2"/>
  <c r="L234" i="2" s="1"/>
  <c r="O199" i="2"/>
  <c r="L199" i="2" s="1"/>
  <c r="O177" i="2"/>
  <c r="L177" i="2" s="1"/>
  <c r="O173" i="2"/>
  <c r="L173" i="2" s="1"/>
  <c r="Z247" i="2"/>
  <c r="AA247" i="2" s="1"/>
  <c r="AD247" i="2" s="1"/>
  <c r="AK247" i="2" s="1"/>
  <c r="AL247" i="2" s="1"/>
  <c r="AM247" i="2" s="1"/>
  <c r="O66" i="2"/>
  <c r="L66" i="2" s="1"/>
  <c r="O58" i="2"/>
  <c r="L58" i="2" s="1"/>
  <c r="O354" i="2"/>
  <c r="L354" i="2" s="1"/>
  <c r="O83" i="2"/>
  <c r="L83" i="2" s="1"/>
  <c r="O68" i="2"/>
  <c r="L68" i="2" s="1"/>
  <c r="Z429" i="2"/>
  <c r="AA429" i="2" s="1"/>
  <c r="AD429" i="2" s="1"/>
  <c r="O400" i="2"/>
  <c r="L400" i="2" s="1"/>
  <c r="O396" i="2"/>
  <c r="L396" i="2" s="1"/>
  <c r="O411" i="2"/>
  <c r="L411" i="2" s="1"/>
  <c r="O324" i="2"/>
  <c r="L324" i="2" s="1"/>
  <c r="O379" i="2"/>
  <c r="L379" i="2" s="1"/>
  <c r="O369" i="2"/>
  <c r="L369" i="2" s="1"/>
  <c r="O361" i="2"/>
  <c r="L361" i="2" s="1"/>
  <c r="O322" i="2"/>
  <c r="L322" i="2" s="1"/>
  <c r="O288" i="2"/>
  <c r="L288" i="2" s="1"/>
  <c r="O348" i="2"/>
  <c r="L348" i="2" s="1"/>
  <c r="O315" i="2"/>
  <c r="L315" i="2" s="1"/>
  <c r="O304" i="2"/>
  <c r="L304" i="2" s="1"/>
  <c r="O407" i="2"/>
  <c r="L407" i="2" s="1"/>
  <c r="O391" i="2"/>
  <c r="L391" i="2" s="1"/>
  <c r="O385" i="2"/>
  <c r="L385" i="2" s="1"/>
  <c r="O380" i="2"/>
  <c r="L380" i="2" s="1"/>
  <c r="O278" i="2"/>
  <c r="L278" i="2" s="1"/>
  <c r="O274" i="2"/>
  <c r="L274" i="2" s="1"/>
  <c r="Z204" i="2"/>
  <c r="O53" i="2"/>
  <c r="L53" i="2" s="1"/>
  <c r="O174" i="2"/>
  <c r="L174" i="2" s="1"/>
  <c r="O99" i="2"/>
  <c r="L99" i="2" s="1"/>
  <c r="O56" i="2"/>
  <c r="L56" i="2" s="1"/>
  <c r="O229" i="2"/>
  <c r="L229" i="2" s="1"/>
  <c r="O264" i="2"/>
  <c r="L264" i="2" s="1"/>
  <c r="O71" i="2"/>
  <c r="L71" i="2" s="1"/>
  <c r="O412" i="2"/>
  <c r="L412" i="2" s="1"/>
  <c r="O306" i="2"/>
  <c r="L306" i="2" s="1"/>
  <c r="O194" i="2"/>
  <c r="L194" i="2" s="1"/>
  <c r="O163" i="2"/>
  <c r="L163" i="2" s="1"/>
  <c r="O146" i="2"/>
  <c r="L146" i="2" s="1"/>
  <c r="O115" i="2"/>
  <c r="L115" i="2" s="1"/>
  <c r="O101" i="2"/>
  <c r="L101" i="2" s="1"/>
  <c r="O29" i="2"/>
  <c r="L29" i="2" s="1"/>
  <c r="O279" i="2"/>
  <c r="L279" i="2" s="1"/>
  <c r="O219" i="2"/>
  <c r="L219" i="2" s="1"/>
  <c r="O122" i="2"/>
  <c r="L122" i="2" s="1"/>
  <c r="O75" i="2"/>
  <c r="L75" i="2" s="1"/>
  <c r="O405" i="2"/>
  <c r="L405" i="2" s="1"/>
  <c r="O397" i="2"/>
  <c r="L397" i="2" s="1"/>
  <c r="O428" i="2"/>
  <c r="L428" i="2" s="1"/>
  <c r="O395" i="2"/>
  <c r="L395" i="2" s="1"/>
  <c r="O423" i="2"/>
  <c r="L423" i="2" s="1"/>
  <c r="O415" i="2"/>
  <c r="L415" i="2" s="1"/>
  <c r="O389" i="2"/>
  <c r="L389" i="2" s="1"/>
  <c r="O335" i="2"/>
  <c r="L335" i="2" s="1"/>
  <c r="O312" i="2"/>
  <c r="L312" i="2" s="1"/>
  <c r="O373" i="2"/>
  <c r="L373" i="2" s="1"/>
  <c r="O367" i="2"/>
  <c r="L367" i="2" s="1"/>
  <c r="O351" i="2"/>
  <c r="L351" i="2" s="1"/>
  <c r="O345" i="2"/>
  <c r="L345" i="2" s="1"/>
  <c r="O341" i="2"/>
  <c r="L341" i="2" s="1"/>
  <c r="O313" i="2"/>
  <c r="L313" i="2" s="1"/>
  <c r="O287" i="2"/>
  <c r="L287" i="2" s="1"/>
  <c r="O384" i="2"/>
  <c r="L384" i="2" s="1"/>
  <c r="O323" i="2"/>
  <c r="L323" i="2" s="1"/>
  <c r="O293" i="2"/>
  <c r="L293" i="2" s="1"/>
  <c r="O289" i="2"/>
  <c r="L289" i="2" s="1"/>
  <c r="O140" i="2"/>
  <c r="L140" i="2" s="1"/>
  <c r="O248" i="2"/>
  <c r="L248" i="2" s="1"/>
  <c r="O226" i="2"/>
  <c r="L226" i="2" s="1"/>
  <c r="O202" i="2"/>
  <c r="L202" i="2" s="1"/>
  <c r="O250" i="2"/>
  <c r="L250" i="2" s="1"/>
  <c r="O102" i="2"/>
  <c r="L102" i="2" s="1"/>
  <c r="O54" i="2"/>
  <c r="L54" i="2" s="1"/>
  <c r="O232" i="2"/>
  <c r="L232" i="2" s="1"/>
  <c r="O209" i="2"/>
  <c r="L209" i="2" s="1"/>
  <c r="O201" i="2"/>
  <c r="L201" i="2" s="1"/>
  <c r="O182" i="2"/>
  <c r="L182" i="2" s="1"/>
  <c r="O175" i="2"/>
  <c r="L175" i="2" s="1"/>
  <c r="O169" i="2"/>
  <c r="L169" i="2" s="1"/>
  <c r="O330" i="2"/>
  <c r="L330" i="2" s="1"/>
  <c r="O262" i="2"/>
  <c r="L262" i="2" s="1"/>
  <c r="O62" i="2"/>
  <c r="L62" i="2" s="1"/>
  <c r="Z16" i="2"/>
  <c r="AA16" i="2" s="1"/>
  <c r="AD16" i="2" s="1"/>
  <c r="AK16" i="2" s="1"/>
  <c r="AL16" i="2" s="1"/>
  <c r="AM16" i="2" s="1"/>
  <c r="O406" i="2"/>
  <c r="L406" i="2" s="1"/>
  <c r="O382" i="2"/>
  <c r="L382" i="2" s="1"/>
  <c r="O144" i="2"/>
  <c r="L144" i="2" s="1"/>
  <c r="Z112" i="2"/>
  <c r="AA112" i="2" s="1"/>
  <c r="AD112" i="2" s="1"/>
  <c r="AK112" i="2" s="1"/>
  <c r="AL112" i="2" s="1"/>
  <c r="AM112" i="2" s="1"/>
  <c r="O283" i="2"/>
  <c r="L283" i="2" s="1"/>
  <c r="O244" i="2"/>
  <c r="L244" i="2" s="1"/>
  <c r="O230" i="2"/>
  <c r="L230" i="2" s="1"/>
  <c r="L40" i="1"/>
  <c r="R20" i="2"/>
  <c r="S20" i="2" s="1"/>
  <c r="R63" i="2"/>
  <c r="S63" i="2" s="1"/>
  <c r="R33" i="2"/>
  <c r="S33" i="2" s="1"/>
  <c r="R25" i="2"/>
  <c r="S25" i="2" s="1"/>
  <c r="R285" i="2"/>
  <c r="S285" i="2" s="1"/>
  <c r="R79" i="2"/>
  <c r="S79" i="2" s="1"/>
  <c r="L32" i="1"/>
  <c r="R111" i="2"/>
  <c r="S111" i="2" s="1"/>
  <c r="R87" i="2"/>
  <c r="S87" i="2" s="1"/>
  <c r="R135" i="2"/>
  <c r="S135" i="2" s="1"/>
  <c r="R94" i="2"/>
  <c r="S94" i="2" s="1"/>
  <c r="R45" i="2"/>
  <c r="S45" i="2" s="1"/>
  <c r="R125" i="2"/>
  <c r="S125" i="2" s="1"/>
  <c r="Q35" i="2"/>
  <c r="R109" i="2"/>
  <c r="S109" i="2" s="1"/>
  <c r="P220" i="2"/>
  <c r="T220" i="2" s="1"/>
  <c r="AB220" i="2" s="1"/>
  <c r="AE220" i="2" s="1"/>
  <c r="I220" i="2" s="1"/>
  <c r="P225" i="2"/>
  <c r="T225" i="2" s="1"/>
  <c r="AB225" i="2" s="1"/>
  <c r="AE225" i="2" s="1"/>
  <c r="U3" i="1"/>
  <c r="U10" i="2" s="1"/>
  <c r="W10" i="2" s="1"/>
  <c r="AC10" i="2" s="1"/>
  <c r="AH10" i="2" s="1"/>
  <c r="R284" i="2"/>
  <c r="S284" i="2" s="1"/>
  <c r="R43" i="2"/>
  <c r="S43" i="2" s="1"/>
  <c r="M187" i="2"/>
  <c r="R68" i="2"/>
  <c r="S68" i="2" s="1"/>
  <c r="R51" i="2"/>
  <c r="S51" i="2" s="1"/>
  <c r="L143" i="1"/>
  <c r="R21" i="2"/>
  <c r="S21" i="2" s="1"/>
  <c r="R132" i="2"/>
  <c r="S132" i="2" s="1"/>
  <c r="R374" i="2"/>
  <c r="S374" i="2" s="1"/>
  <c r="R59" i="2"/>
  <c r="S59" i="2" s="1"/>
  <c r="AA14" i="2"/>
  <c r="AD14" i="2" s="1"/>
  <c r="AK14" i="2" s="1"/>
  <c r="AL14" i="2" s="1"/>
  <c r="AM14" i="2" s="1"/>
  <c r="R390" i="2"/>
  <c r="S390" i="2" s="1"/>
  <c r="R240" i="2"/>
  <c r="S240" i="2" s="1"/>
  <c r="R160" i="2"/>
  <c r="S160" i="2" s="1"/>
  <c r="R123" i="2"/>
  <c r="S123" i="2" s="1"/>
  <c r="R91" i="2"/>
  <c r="S91" i="2" s="1"/>
  <c r="R155" i="2"/>
  <c r="S155" i="2" s="1"/>
  <c r="P223" i="2"/>
  <c r="T223" i="2" s="1"/>
  <c r="AB223" i="2" s="1"/>
  <c r="AE223" i="2" s="1"/>
  <c r="R107" i="2"/>
  <c r="S107" i="2" s="1"/>
  <c r="AA80" i="2"/>
  <c r="AD80" i="2" s="1"/>
  <c r="AK80" i="2" s="1"/>
  <c r="AL80" i="2" s="1"/>
  <c r="AM80" i="2" s="1"/>
  <c r="AN80" i="2" s="1"/>
  <c r="R105" i="2"/>
  <c r="S105" i="2" s="1"/>
  <c r="P207" i="2"/>
  <c r="T207" i="2" s="1"/>
  <c r="AB207" i="2" s="1"/>
  <c r="AE207" i="2" s="1"/>
  <c r="O431" i="2"/>
  <c r="L431" i="2" s="1"/>
  <c r="W207" i="2"/>
  <c r="AC207" i="2" s="1"/>
  <c r="AH207" i="2" s="1"/>
  <c r="AI207" i="2" s="1"/>
  <c r="AJ207" i="2" s="1"/>
  <c r="AH192" i="2"/>
  <c r="AI192" i="2" s="1"/>
  <c r="AJ192" i="2" s="1"/>
  <c r="AH216" i="2"/>
  <c r="AI216" i="2" s="1"/>
  <c r="AJ216" i="2" s="1"/>
  <c r="AH416" i="2"/>
  <c r="AI416" i="2" s="1"/>
  <c r="AJ416" i="2" s="1"/>
  <c r="V86" i="2"/>
  <c r="AN46" i="2"/>
  <c r="L203" i="1"/>
  <c r="L29" i="1"/>
  <c r="Z323" i="2"/>
  <c r="AA323" i="2" s="1"/>
  <c r="AD323" i="2" s="1"/>
  <c r="AK323" i="2" s="1"/>
  <c r="AL323" i="2" s="1"/>
  <c r="AM323" i="2" s="1"/>
  <c r="R147" i="2"/>
  <c r="S147" i="2" s="1"/>
  <c r="W300" i="2"/>
  <c r="AC300" i="2" s="1"/>
  <c r="AH300" i="2" s="1"/>
  <c r="AI300" i="2" s="1"/>
  <c r="AJ300" i="2" s="1"/>
  <c r="AN300" i="2" s="1"/>
  <c r="P287" i="2"/>
  <c r="T287" i="2" s="1"/>
  <c r="AB287" i="2" s="1"/>
  <c r="AE287" i="2" s="1"/>
  <c r="I287" i="2" s="1"/>
  <c r="V203" i="2"/>
  <c r="M188" i="2"/>
  <c r="J24" i="2"/>
  <c r="Z12" i="2"/>
  <c r="AA12" i="2" s="1"/>
  <c r="AD12" i="2" s="1"/>
  <c r="AK12" i="2" s="1"/>
  <c r="AL12" i="2" s="1"/>
  <c r="AM12" i="2" s="1"/>
  <c r="R439" i="2"/>
  <c r="S439" i="2" s="1"/>
  <c r="Z442" i="2"/>
  <c r="AA442" i="2" s="1"/>
  <c r="AD442" i="2" s="1"/>
  <c r="AK442" i="2" s="1"/>
  <c r="AL442" i="2" s="1"/>
  <c r="AM442" i="2" s="1"/>
  <c r="Z443" i="2"/>
  <c r="AA443" i="2" s="1"/>
  <c r="AD443" i="2" s="1"/>
  <c r="AK443" i="2" s="1"/>
  <c r="AL443" i="2" s="1"/>
  <c r="AM443" i="2" s="1"/>
  <c r="AH142" i="2"/>
  <c r="AI142" i="2" s="1"/>
  <c r="AJ142" i="2" s="1"/>
  <c r="AH105" i="2"/>
  <c r="AI105" i="2" s="1"/>
  <c r="AJ105" i="2" s="1"/>
  <c r="AH152" i="2"/>
  <c r="AI152" i="2" s="1"/>
  <c r="AJ152" i="2" s="1"/>
  <c r="AN152" i="2" s="1"/>
  <c r="Z105" i="2"/>
  <c r="AA105" i="2" s="1"/>
  <c r="AD105" i="2" s="1"/>
  <c r="AK105" i="2" s="1"/>
  <c r="AL105" i="2" s="1"/>
  <c r="AM105" i="2" s="1"/>
  <c r="Z192" i="2"/>
  <c r="AA192" i="2" s="1"/>
  <c r="AD192" i="2" s="1"/>
  <c r="AK192" i="2" s="1"/>
  <c r="AL192" i="2" s="1"/>
  <c r="AM192" i="2" s="1"/>
  <c r="Z152" i="2"/>
  <c r="AA152" i="2" s="1"/>
  <c r="AD152" i="2" s="1"/>
  <c r="AK152" i="2" s="1"/>
  <c r="AL152" i="2" s="1"/>
  <c r="AM152" i="2" s="1"/>
  <c r="AA125" i="2"/>
  <c r="AD125" i="2" s="1"/>
  <c r="AK125" i="2" s="1"/>
  <c r="AL125" i="2" s="1"/>
  <c r="AM125" i="2" s="1"/>
  <c r="AN125" i="2" s="1"/>
  <c r="W285" i="2"/>
  <c r="AC285" i="2" s="1"/>
  <c r="AH285" i="2" s="1"/>
  <c r="AI285" i="2" s="1"/>
  <c r="AJ285" i="2" s="1"/>
  <c r="AN285" i="2" s="1"/>
  <c r="AH247" i="2"/>
  <c r="AI247" i="2" s="1"/>
  <c r="AJ247" i="2" s="1"/>
  <c r="R49" i="2"/>
  <c r="S49" i="2" s="1"/>
  <c r="Z142" i="2"/>
  <c r="AA142" i="2" s="1"/>
  <c r="AD142" i="2" s="1"/>
  <c r="AK142" i="2" s="1"/>
  <c r="AL142" i="2" s="1"/>
  <c r="AM142" i="2" s="1"/>
  <c r="L301" i="1"/>
  <c r="Z370" i="2"/>
  <c r="AA370" i="2" s="1"/>
  <c r="AD370" i="2" s="1"/>
  <c r="AK370" i="2" s="1"/>
  <c r="AL370" i="2" s="1"/>
  <c r="AM370" i="2" s="1"/>
  <c r="O247" i="2"/>
  <c r="L247" i="2" s="1"/>
  <c r="AH66" i="2"/>
  <c r="AI66" i="2" s="1"/>
  <c r="AJ66" i="2" s="1"/>
  <c r="AN66" i="2" s="1"/>
  <c r="M121" i="2"/>
  <c r="AH58" i="2"/>
  <c r="Z58" i="2"/>
  <c r="AA58" i="2" s="1"/>
  <c r="AD58" i="2" s="1"/>
  <c r="AK58" i="2" s="1"/>
  <c r="AL58" i="2" s="1"/>
  <c r="AM58" i="2" s="1"/>
  <c r="R322" i="2"/>
  <c r="S322" i="2" s="1"/>
  <c r="Z416" i="2"/>
  <c r="AA416" i="2" s="1"/>
  <c r="AD416" i="2" s="1"/>
  <c r="AK416" i="2" s="1"/>
  <c r="AL416" i="2" s="1"/>
  <c r="AM416" i="2" s="1"/>
  <c r="Z216" i="2"/>
  <c r="AA216" i="2" s="1"/>
  <c r="AD216" i="2" s="1"/>
  <c r="AK216" i="2" s="1"/>
  <c r="AL216" i="2" s="1"/>
  <c r="AM216" i="2" s="1"/>
  <c r="J185" i="2"/>
  <c r="M374" i="2"/>
  <c r="J55" i="2"/>
  <c r="Q10" i="2"/>
  <c r="AB10" i="2"/>
  <c r="AE10" i="2" s="1"/>
  <c r="R270" i="2"/>
  <c r="S270" i="2" s="1"/>
  <c r="AI14" i="2"/>
  <c r="AJ14" i="2" s="1"/>
  <c r="AI13" i="2"/>
  <c r="AJ13" i="2" s="1"/>
  <c r="AN13" i="2" s="1"/>
  <c r="J13" i="2"/>
  <c r="AL126" i="2"/>
  <c r="AM126" i="2" s="1"/>
  <c r="AN126" i="2" s="1"/>
  <c r="J126" i="2"/>
  <c r="AF210" i="2"/>
  <c r="AG210" i="2" s="1"/>
  <c r="AI108" i="2"/>
  <c r="AJ108" i="2" s="1"/>
  <c r="AN108" i="2" s="1"/>
  <c r="AI348" i="2"/>
  <c r="AJ348" i="2" s="1"/>
  <c r="AI288" i="2"/>
  <c r="AJ288" i="2" s="1"/>
  <c r="AI378" i="2"/>
  <c r="AJ378" i="2" s="1"/>
  <c r="AN378" i="2" s="1"/>
  <c r="AI25" i="2"/>
  <c r="AJ25" i="2" s="1"/>
  <c r="AF78" i="2"/>
  <c r="AG78" i="2" s="1"/>
  <c r="AF154" i="2"/>
  <c r="AG154" i="2" s="1"/>
  <c r="AI391" i="2"/>
  <c r="AJ391" i="2" s="1"/>
  <c r="AI34" i="2"/>
  <c r="AJ34" i="2" s="1"/>
  <c r="AI109" i="2"/>
  <c r="AJ109" i="2" s="1"/>
  <c r="AN109" i="2" s="1"/>
  <c r="J109" i="2"/>
  <c r="AI123" i="2"/>
  <c r="AJ123" i="2" s="1"/>
  <c r="AN123" i="2" s="1"/>
  <c r="AF38" i="2"/>
  <c r="AG38" i="2" s="1"/>
  <c r="J79" i="2"/>
  <c r="AI50" i="2"/>
  <c r="AJ50" i="2" s="1"/>
  <c r="AN50" i="2" s="1"/>
  <c r="AI280" i="2"/>
  <c r="AJ280" i="2" s="1"/>
  <c r="AI49" i="2"/>
  <c r="AJ49" i="2" s="1"/>
  <c r="AF238" i="2"/>
  <c r="AG238" i="2" s="1"/>
  <c r="AF259" i="2"/>
  <c r="AG259" i="2" s="1"/>
  <c r="AF45" i="2"/>
  <c r="AG45" i="2" s="1"/>
  <c r="AI347" i="2"/>
  <c r="AJ347" i="2" s="1"/>
  <c r="AN347" i="2" s="1"/>
  <c r="AF119" i="2"/>
  <c r="AG119" i="2" s="1"/>
  <c r="AF148" i="2"/>
  <c r="AG148" i="2" s="1"/>
  <c r="AF120" i="2"/>
  <c r="AG120" i="2" s="1"/>
  <c r="AF90" i="2"/>
  <c r="AG90" i="2" s="1"/>
  <c r="AI47" i="2"/>
  <c r="AJ47" i="2" s="1"/>
  <c r="AN47" i="2" s="1"/>
  <c r="AF116" i="2"/>
  <c r="AG116" i="2" s="1"/>
  <c r="AI128" i="2"/>
  <c r="AJ128" i="2" s="1"/>
  <c r="AF20" i="2"/>
  <c r="AG20" i="2" s="1"/>
  <c r="AI282" i="2"/>
  <c r="AJ282" i="2" s="1"/>
  <c r="AN282" i="2" s="1"/>
  <c r="AI64" i="2"/>
  <c r="AJ64" i="2" s="1"/>
  <c r="AN64" i="2" s="1"/>
  <c r="AI35" i="2"/>
  <c r="AJ35" i="2" s="1"/>
  <c r="AI281" i="2"/>
  <c r="AJ281" i="2" s="1"/>
  <c r="AN281" i="2" s="1"/>
  <c r="AI127" i="2"/>
  <c r="AJ127" i="2" s="1"/>
  <c r="AF61" i="2"/>
  <c r="AG61" i="2" s="1"/>
  <c r="AF39" i="2"/>
  <c r="AG39" i="2" s="1"/>
  <c r="J39" i="2"/>
  <c r="AH244" i="2"/>
  <c r="AI244" i="2" s="1"/>
  <c r="AJ244" i="2" s="1"/>
  <c r="AH68" i="2"/>
  <c r="AI68" i="2" s="1"/>
  <c r="AJ68" i="2" s="1"/>
  <c r="Z68" i="2"/>
  <c r="AA68" i="2" s="1"/>
  <c r="AD68" i="2" s="1"/>
  <c r="AK68" i="2" s="1"/>
  <c r="AL68" i="2" s="1"/>
  <c r="AM68" i="2" s="1"/>
  <c r="O55" i="2"/>
  <c r="L55" i="2" s="1"/>
  <c r="R171" i="2"/>
  <c r="S171" i="2" s="1"/>
  <c r="Q78" i="2"/>
  <c r="Q117" i="2"/>
  <c r="V214" i="2"/>
  <c r="AH370" i="2"/>
  <c r="AI370" i="2" s="1"/>
  <c r="AJ370" i="2" s="1"/>
  <c r="Z387" i="2"/>
  <c r="AA387" i="2" s="1"/>
  <c r="AD387" i="2" s="1"/>
  <c r="AK387" i="2" s="1"/>
  <c r="AL387" i="2" s="1"/>
  <c r="AM387" i="2" s="1"/>
  <c r="AN387" i="2" s="1"/>
  <c r="Z283" i="2"/>
  <c r="AA283" i="2" s="1"/>
  <c r="AD283" i="2" s="1"/>
  <c r="AK283" i="2" s="1"/>
  <c r="AL283" i="2" s="1"/>
  <c r="AM283" i="2" s="1"/>
  <c r="Z199" i="2"/>
  <c r="AA199" i="2" s="1"/>
  <c r="AD199" i="2" s="1"/>
  <c r="AK199" i="2" s="1"/>
  <c r="I199" i="2" s="1"/>
  <c r="O67" i="2"/>
  <c r="L67" i="2" s="1"/>
  <c r="T72" i="2"/>
  <c r="AB72" i="2" s="1"/>
  <c r="AE72" i="2" s="1"/>
  <c r="Z74" i="2"/>
  <c r="AA74" i="2" s="1"/>
  <c r="AD74" i="2" s="1"/>
  <c r="AK74" i="2" s="1"/>
  <c r="V364" i="2"/>
  <c r="R100" i="2"/>
  <c r="S100" i="2" s="1"/>
  <c r="Z230" i="2"/>
  <c r="AA230" i="2" s="1"/>
  <c r="AL230" i="2" s="1"/>
  <c r="Z171" i="2"/>
  <c r="AH420" i="2"/>
  <c r="Z177" i="2"/>
  <c r="AA177" i="2" s="1"/>
  <c r="AD177" i="2" s="1"/>
  <c r="AK177" i="2" s="1"/>
  <c r="AL177" i="2" s="1"/>
  <c r="AM177" i="2" s="1"/>
  <c r="R357" i="2"/>
  <c r="S357" i="2" s="1"/>
  <c r="V33" i="2"/>
  <c r="W324" i="2"/>
  <c r="AC324" i="2" s="1"/>
  <c r="AH324" i="2" s="1"/>
  <c r="I324" i="2" s="1"/>
  <c r="AH303" i="2"/>
  <c r="AI303" i="2" s="1"/>
  <c r="AJ303" i="2" s="1"/>
  <c r="AH314" i="2"/>
  <c r="Z425" i="2"/>
  <c r="AA425" i="2" s="1"/>
  <c r="AD425" i="2" s="1"/>
  <c r="AK425" i="2" s="1"/>
  <c r="AL425" i="2" s="1"/>
  <c r="AM425" i="2" s="1"/>
  <c r="Z291" i="2"/>
  <c r="AA291" i="2" s="1"/>
  <c r="AD291" i="2" s="1"/>
  <c r="AK291" i="2" s="1"/>
  <c r="AL291" i="2" s="1"/>
  <c r="AM291" i="2" s="1"/>
  <c r="AN291" i="2" s="1"/>
  <c r="Z352" i="2"/>
  <c r="AA352" i="2" s="1"/>
  <c r="AD352" i="2" s="1"/>
  <c r="AK352" i="2" s="1"/>
  <c r="AL352" i="2" s="1"/>
  <c r="AM352" i="2" s="1"/>
  <c r="Z173" i="2"/>
  <c r="AA173" i="2" s="1"/>
  <c r="AD173" i="2" s="1"/>
  <c r="AK173" i="2" s="1"/>
  <c r="AL173" i="2" s="1"/>
  <c r="AM173" i="2" s="1"/>
  <c r="AN173" i="2" s="1"/>
  <c r="Z96" i="2"/>
  <c r="AA96" i="2" s="1"/>
  <c r="AD96" i="2" s="1"/>
  <c r="AK96" i="2" s="1"/>
  <c r="AL96" i="2" s="1"/>
  <c r="AM96" i="2" s="1"/>
  <c r="AH261" i="2"/>
  <c r="AI261" i="2" s="1"/>
  <c r="AJ261" i="2" s="1"/>
  <c r="AN261" i="2" s="1"/>
  <c r="R177" i="2"/>
  <c r="S177" i="2" s="1"/>
  <c r="R173" i="2"/>
  <c r="S173" i="2" s="1"/>
  <c r="V176" i="2"/>
  <c r="Z433" i="2"/>
  <c r="AA433" i="2" s="1"/>
  <c r="AD433" i="2" s="1"/>
  <c r="AK433" i="2" s="1"/>
  <c r="AL433" i="2" s="1"/>
  <c r="AM433" i="2" s="1"/>
  <c r="AH174" i="2"/>
  <c r="AI174" i="2" s="1"/>
  <c r="AJ174" i="2" s="1"/>
  <c r="Q257" i="2"/>
  <c r="Z348" i="2"/>
  <c r="AA348" i="2" s="1"/>
  <c r="AD348" i="2" s="1"/>
  <c r="AK348" i="2" s="1"/>
  <c r="AL348" i="2" s="1"/>
  <c r="AM348" i="2" s="1"/>
  <c r="Z277" i="2"/>
  <c r="AL277" i="2" s="1"/>
  <c r="Z141" i="2"/>
  <c r="AA141" i="2" s="1"/>
  <c r="AD141" i="2" s="1"/>
  <c r="AK141" i="2" s="1"/>
  <c r="AL141" i="2" s="1"/>
  <c r="AM141" i="2" s="1"/>
  <c r="Z389" i="2"/>
  <c r="AA389" i="2" s="1"/>
  <c r="AD389" i="2" s="1"/>
  <c r="AK389" i="2" s="1"/>
  <c r="AL389" i="2" s="1"/>
  <c r="AM389" i="2" s="1"/>
  <c r="AN389" i="2" s="1"/>
  <c r="Z289" i="2"/>
  <c r="AA289" i="2" s="1"/>
  <c r="AD289" i="2" s="1"/>
  <c r="AK289" i="2" s="1"/>
  <c r="AL289" i="2" s="1"/>
  <c r="AM289" i="2" s="1"/>
  <c r="R320" i="2"/>
  <c r="S320" i="2" s="1"/>
  <c r="Q39" i="2"/>
  <c r="W351" i="2"/>
  <c r="AC351" i="2" s="1"/>
  <c r="AH351" i="2" s="1"/>
  <c r="L183" i="1"/>
  <c r="R96" i="2"/>
  <c r="S96" i="2" s="1"/>
  <c r="Z402" i="2"/>
  <c r="AA402" i="2" s="1"/>
  <c r="AD402" i="2" s="1"/>
  <c r="AK402" i="2" s="1"/>
  <c r="AL402" i="2" s="1"/>
  <c r="AM402" i="2" s="1"/>
  <c r="Z439" i="2"/>
  <c r="AA439" i="2" s="1"/>
  <c r="AD439" i="2" s="1"/>
  <c r="AK439" i="2" s="1"/>
  <c r="AL439" i="2" s="1"/>
  <c r="AM439" i="2" s="1"/>
  <c r="Z312" i="2"/>
  <c r="AA312" i="2" s="1"/>
  <c r="AD312" i="2" s="1"/>
  <c r="AK312" i="2" s="1"/>
  <c r="AL312" i="2" s="1"/>
  <c r="AM312" i="2" s="1"/>
  <c r="Z358" i="2"/>
  <c r="AA358" i="2" s="1"/>
  <c r="AD358" i="2" s="1"/>
  <c r="AK358" i="2" s="1"/>
  <c r="AL358" i="2" s="1"/>
  <c r="AM358" i="2" s="1"/>
  <c r="Z98" i="2"/>
  <c r="AA98" i="2" s="1"/>
  <c r="R69" i="2"/>
  <c r="S69" i="2" s="1"/>
  <c r="Z341" i="2"/>
  <c r="AA341" i="2" s="1"/>
  <c r="AD341" i="2" s="1"/>
  <c r="AK341" i="2" s="1"/>
  <c r="AL341" i="2" s="1"/>
  <c r="AM341" i="2" s="1"/>
  <c r="Z226" i="2"/>
  <c r="AA226" i="2" s="1"/>
  <c r="AD226" i="2" s="1"/>
  <c r="AK226" i="2" s="1"/>
  <c r="AL226" i="2" s="1"/>
  <c r="AM226" i="2" s="1"/>
  <c r="Z140" i="2"/>
  <c r="AA140" i="2" s="1"/>
  <c r="AD140" i="2" s="1"/>
  <c r="AK140" i="2" s="1"/>
  <c r="AL140" i="2" s="1"/>
  <c r="AM140" i="2" s="1"/>
  <c r="L371" i="1"/>
  <c r="R180" i="2"/>
  <c r="S180" i="2" s="1"/>
  <c r="W289" i="2"/>
  <c r="AC289" i="2" s="1"/>
  <c r="AH289" i="2" s="1"/>
  <c r="AI289" i="2" s="1"/>
  <c r="AJ289" i="2" s="1"/>
  <c r="R196" i="2"/>
  <c r="S196" i="2" s="1"/>
  <c r="Q79" i="2"/>
  <c r="AH264" i="2"/>
  <c r="AI264" i="2" s="1"/>
  <c r="AJ264" i="2" s="1"/>
  <c r="AN264" i="2" s="1"/>
  <c r="Z367" i="2"/>
  <c r="AA367" i="2" s="1"/>
  <c r="AD367" i="2" s="1"/>
  <c r="AK367" i="2" s="1"/>
  <c r="AL367" i="2" s="1"/>
  <c r="AM367" i="2" s="1"/>
  <c r="AN367" i="2" s="1"/>
  <c r="L179" i="1"/>
  <c r="Z356" i="2"/>
  <c r="AA356" i="2" s="1"/>
  <c r="AD356" i="2" s="1"/>
  <c r="AK356" i="2" s="1"/>
  <c r="AL356" i="2" s="1"/>
  <c r="AM356" i="2" s="1"/>
  <c r="O98" i="2"/>
  <c r="L98" i="2" s="1"/>
  <c r="AH262" i="2"/>
  <c r="AI262" i="2" s="1"/>
  <c r="AJ262" i="2" s="1"/>
  <c r="Z55" i="2"/>
  <c r="Z248" i="2"/>
  <c r="AA248" i="2" s="1"/>
  <c r="AD248" i="2" s="1"/>
  <c r="AK248" i="2" s="1"/>
  <c r="AL248" i="2" s="1"/>
  <c r="AM248" i="2" s="1"/>
  <c r="Z255" i="2"/>
  <c r="AA255" i="2" s="1"/>
  <c r="AD255" i="2" s="1"/>
  <c r="AK255" i="2" s="1"/>
  <c r="AL255" i="2" s="1"/>
  <c r="AM255" i="2" s="1"/>
  <c r="AH316" i="2"/>
  <c r="AI316" i="2" s="1"/>
  <c r="AJ316" i="2" s="1"/>
  <c r="AH279" i="2"/>
  <c r="AA155" i="2"/>
  <c r="AD155" i="2" s="1"/>
  <c r="AK155" i="2" s="1"/>
  <c r="AL155" i="2" s="1"/>
  <c r="AM155" i="2" s="1"/>
  <c r="AN155" i="2" s="1"/>
  <c r="R55" i="2"/>
  <c r="S55" i="2" s="1"/>
  <c r="W191" i="2"/>
  <c r="AC191" i="2" s="1"/>
  <c r="AH191" i="2" s="1"/>
  <c r="AI191" i="2" s="1"/>
  <c r="AJ191" i="2" s="1"/>
  <c r="AN191" i="2" s="1"/>
  <c r="Z83" i="2"/>
  <c r="AA83" i="2" s="1"/>
  <c r="AD83" i="2" s="1"/>
  <c r="AK83" i="2" s="1"/>
  <c r="AL83" i="2" s="1"/>
  <c r="AM83" i="2" s="1"/>
  <c r="Z279" i="2"/>
  <c r="AA279" i="2" s="1"/>
  <c r="AD279" i="2" s="1"/>
  <c r="AK279" i="2" s="1"/>
  <c r="AL279" i="2" s="1"/>
  <c r="AM279" i="2" s="1"/>
  <c r="Z163" i="2"/>
  <c r="AA163" i="2" s="1"/>
  <c r="AD163" i="2" s="1"/>
  <c r="AK163" i="2" s="1"/>
  <c r="AL163" i="2" s="1"/>
  <c r="AM163" i="2" s="1"/>
  <c r="AH83" i="2"/>
  <c r="AI83" i="2" s="1"/>
  <c r="AJ83" i="2" s="1"/>
  <c r="AA260" i="2"/>
  <c r="AD260" i="2" s="1"/>
  <c r="AK260" i="2" s="1"/>
  <c r="AL260" i="2" s="1"/>
  <c r="AM260" i="2" s="1"/>
  <c r="AN260" i="2" s="1"/>
  <c r="Q278" i="2"/>
  <c r="Z413" i="2"/>
  <c r="AA413" i="2" s="1"/>
  <c r="AD413" i="2" s="1"/>
  <c r="AK413" i="2" s="1"/>
  <c r="AL413" i="2" s="1"/>
  <c r="AM413" i="2" s="1"/>
  <c r="Z317" i="2"/>
  <c r="AA317" i="2" s="1"/>
  <c r="AD317" i="2" s="1"/>
  <c r="AK317" i="2" s="1"/>
  <c r="AL317" i="2" s="1"/>
  <c r="AM317" i="2" s="1"/>
  <c r="Z338" i="2"/>
  <c r="AA338" i="2" s="1"/>
  <c r="AD338" i="2" s="1"/>
  <c r="AK338" i="2" s="1"/>
  <c r="AL338" i="2" s="1"/>
  <c r="AM338" i="2" s="1"/>
  <c r="W403" i="2"/>
  <c r="AC403" i="2" s="1"/>
  <c r="AH403" i="2" s="1"/>
  <c r="I403" i="2" s="1"/>
  <c r="T57" i="2"/>
  <c r="AB57" i="2" s="1"/>
  <c r="AE57" i="2" s="1"/>
  <c r="I57" i="2" s="1"/>
  <c r="T73" i="2"/>
  <c r="AB73" i="2" s="1"/>
  <c r="AE73" i="2" s="1"/>
  <c r="I73" i="2" s="1"/>
  <c r="T102" i="2"/>
  <c r="AB102" i="2" s="1"/>
  <c r="AE102" i="2" s="1"/>
  <c r="V174" i="2"/>
  <c r="R232" i="2"/>
  <c r="S232" i="2" s="1"/>
  <c r="AH336" i="2"/>
  <c r="AI336" i="2" s="1"/>
  <c r="AJ336" i="2" s="1"/>
  <c r="Z400" i="2"/>
  <c r="AA400" i="2" s="1"/>
  <c r="AD400" i="2" s="1"/>
  <c r="AK400" i="2" s="1"/>
  <c r="AL400" i="2" s="1"/>
  <c r="AM400" i="2" s="1"/>
  <c r="Z201" i="2"/>
  <c r="AA201" i="2" s="1"/>
  <c r="AD201" i="2" s="1"/>
  <c r="AK201" i="2" s="1"/>
  <c r="AL201" i="2" s="1"/>
  <c r="AM201" i="2" s="1"/>
  <c r="R175" i="2"/>
  <c r="S175" i="2" s="1"/>
  <c r="O65" i="2"/>
  <c r="L65" i="2" s="1"/>
  <c r="W412" i="2"/>
  <c r="AC412" i="2" s="1"/>
  <c r="AH412" i="2" s="1"/>
  <c r="AI412" i="2" s="1"/>
  <c r="AJ412" i="2" s="1"/>
  <c r="AH409" i="2"/>
  <c r="AI409" i="2" s="1"/>
  <c r="AJ409" i="2" s="1"/>
  <c r="Z100" i="2"/>
  <c r="AA100" i="2" s="1"/>
  <c r="AD100" i="2" s="1"/>
  <c r="Z326" i="2"/>
  <c r="AA326" i="2" s="1"/>
  <c r="AD326" i="2" s="1"/>
  <c r="AK326" i="2" s="1"/>
  <c r="AL326" i="2" s="1"/>
  <c r="AM326" i="2" s="1"/>
  <c r="Z75" i="2"/>
  <c r="Q126" i="2"/>
  <c r="Q65" i="2"/>
  <c r="Q362" i="2"/>
  <c r="Z423" i="2"/>
  <c r="AA423" i="2" s="1"/>
  <c r="AD423" i="2" s="1"/>
  <c r="AK423" i="2" s="1"/>
  <c r="AL423" i="2" s="1"/>
  <c r="AM423" i="2" s="1"/>
  <c r="Z335" i="2"/>
  <c r="AA335" i="2" s="1"/>
  <c r="AD335" i="2" s="1"/>
  <c r="AK335" i="2" s="1"/>
  <c r="AL335" i="2" s="1"/>
  <c r="AM335" i="2" s="1"/>
  <c r="Z373" i="2"/>
  <c r="AA373" i="2" s="1"/>
  <c r="AD373" i="2" s="1"/>
  <c r="AK373" i="2" s="1"/>
  <c r="I373" i="2" s="1"/>
  <c r="Q330" i="2"/>
  <c r="AH144" i="2"/>
  <c r="AI144" i="2" s="1"/>
  <c r="AJ144" i="2" s="1"/>
  <c r="Z438" i="2"/>
  <c r="AA438" i="2" s="1"/>
  <c r="AD438" i="2" s="1"/>
  <c r="AK438" i="2" s="1"/>
  <c r="AL438" i="2" s="1"/>
  <c r="AM438" i="2" s="1"/>
  <c r="Z381" i="2"/>
  <c r="AA381" i="2" s="1"/>
  <c r="AD381" i="2" s="1"/>
  <c r="AK381" i="2" s="1"/>
  <c r="AL381" i="2" s="1"/>
  <c r="AM381" i="2" s="1"/>
  <c r="AA186" i="2"/>
  <c r="AD186" i="2" s="1"/>
  <c r="AK186" i="2" s="1"/>
  <c r="I186" i="2" s="1"/>
  <c r="AA233" i="2"/>
  <c r="AD233" i="2" s="1"/>
  <c r="AK233" i="2" s="1"/>
  <c r="AL233" i="2" s="1"/>
  <c r="AM233" i="2" s="1"/>
  <c r="Z144" i="2"/>
  <c r="AA144" i="2" s="1"/>
  <c r="AD144" i="2" s="1"/>
  <c r="AK144" i="2" s="1"/>
  <c r="AL144" i="2" s="1"/>
  <c r="AM144" i="2" s="1"/>
  <c r="R224" i="2"/>
  <c r="S224" i="2" s="1"/>
  <c r="Z357" i="2"/>
  <c r="AA357" i="2" s="1"/>
  <c r="AD357" i="2" s="1"/>
  <c r="AK357" i="2" s="1"/>
  <c r="AL357" i="2" s="1"/>
  <c r="AM357" i="2" s="1"/>
  <c r="T439" i="2"/>
  <c r="AB439" i="2" s="1"/>
  <c r="AE439" i="2" s="1"/>
  <c r="Q90" i="2"/>
  <c r="AH294" i="2"/>
  <c r="AI294" i="2" s="1"/>
  <c r="AJ294" i="2" s="1"/>
  <c r="O112" i="2"/>
  <c r="L112" i="2" s="1"/>
  <c r="W97" i="2"/>
  <c r="AC97" i="2" s="1"/>
  <c r="AH97" i="2" s="1"/>
  <c r="AI97" i="2" s="1"/>
  <c r="AJ97" i="2" s="1"/>
  <c r="AN97" i="2" s="1"/>
  <c r="AH67" i="2"/>
  <c r="AI67" i="2" s="1"/>
  <c r="AJ67" i="2" s="1"/>
  <c r="AH283" i="2"/>
  <c r="AI283" i="2" s="1"/>
  <c r="AJ283" i="2" s="1"/>
  <c r="AE144" i="2"/>
  <c r="Z269" i="2"/>
  <c r="AA269" i="2" s="1"/>
  <c r="AD269" i="2" s="1"/>
  <c r="AK269" i="2" s="1"/>
  <c r="AL269" i="2" s="1"/>
  <c r="AM269" i="2" s="1"/>
  <c r="Z344" i="2"/>
  <c r="AA344" i="2" s="1"/>
  <c r="AD344" i="2" s="1"/>
  <c r="AK344" i="2" s="1"/>
  <c r="AL344" i="2" s="1"/>
  <c r="AM344" i="2" s="1"/>
  <c r="V317" i="2"/>
  <c r="AA159" i="2"/>
  <c r="AN159" i="2" s="1"/>
  <c r="R261" i="2"/>
  <c r="S261" i="2" s="1"/>
  <c r="V291" i="2"/>
  <c r="R74" i="2"/>
  <c r="S74" i="2" s="1"/>
  <c r="AH301" i="2"/>
  <c r="AI301" i="2" s="1"/>
  <c r="AJ301" i="2" s="1"/>
  <c r="AN301" i="2" s="1"/>
  <c r="W333" i="2"/>
  <c r="AC333" i="2" s="1"/>
  <c r="AH333" i="2" s="1"/>
  <c r="AI333" i="2" s="1"/>
  <c r="AJ333" i="2" s="1"/>
  <c r="AH129" i="2"/>
  <c r="AI129" i="2" s="1"/>
  <c r="AJ129" i="2" s="1"/>
  <c r="AN129" i="2" s="1"/>
  <c r="Z392" i="2"/>
  <c r="AA392" i="2" s="1"/>
  <c r="AD392" i="2" s="1"/>
  <c r="AK392" i="2" s="1"/>
  <c r="AL392" i="2" s="1"/>
  <c r="AM392" i="2" s="1"/>
  <c r="Z375" i="2"/>
  <c r="AA375" i="2" s="1"/>
  <c r="AD375" i="2" s="1"/>
  <c r="AK375" i="2" s="1"/>
  <c r="AL375" i="2" s="1"/>
  <c r="AM375" i="2" s="1"/>
  <c r="Z430" i="2"/>
  <c r="AA430" i="2" s="1"/>
  <c r="AD430" i="2" s="1"/>
  <c r="AK430" i="2" s="1"/>
  <c r="AL430" i="2" s="1"/>
  <c r="AM430" i="2" s="1"/>
  <c r="AH112" i="2"/>
  <c r="AI112" i="2" s="1"/>
  <c r="AJ112" i="2" s="1"/>
  <c r="Z294" i="2"/>
  <c r="AA294" i="2" s="1"/>
  <c r="AD294" i="2" s="1"/>
  <c r="AK294" i="2" s="1"/>
  <c r="AL294" i="2" s="1"/>
  <c r="AM294" i="2" s="1"/>
  <c r="Z200" i="2"/>
  <c r="AA200" i="2" s="1"/>
  <c r="AD200" i="2" s="1"/>
  <c r="AK200" i="2" s="1"/>
  <c r="I200" i="2" s="1"/>
  <c r="Z170" i="2"/>
  <c r="AA170" i="2" s="1"/>
  <c r="AD170" i="2" s="1"/>
  <c r="AK170" i="2" s="1"/>
  <c r="AL170" i="2" s="1"/>
  <c r="AM170" i="2" s="1"/>
  <c r="Z314" i="2"/>
  <c r="AA314" i="2" s="1"/>
  <c r="AD314" i="2" s="1"/>
  <c r="AK314" i="2" s="1"/>
  <c r="AL314" i="2" s="1"/>
  <c r="AM314" i="2" s="1"/>
  <c r="AA295" i="2"/>
  <c r="AD295" i="2" s="1"/>
  <c r="AK295" i="2" s="1"/>
  <c r="AL295" i="2" s="1"/>
  <c r="AM295" i="2" s="1"/>
  <c r="AN295" i="2" s="1"/>
  <c r="Z224" i="2"/>
  <c r="AA224" i="2" s="1"/>
  <c r="AD224" i="2" s="1"/>
  <c r="AK224" i="2" s="1"/>
  <c r="AL224" i="2" s="1"/>
  <c r="AM224" i="2" s="1"/>
  <c r="Z420" i="2"/>
  <c r="AA420" i="2" s="1"/>
  <c r="AD420" i="2" s="1"/>
  <c r="AK420" i="2" s="1"/>
  <c r="AL420" i="2" s="1"/>
  <c r="AM420" i="2" s="1"/>
  <c r="Z362" i="2"/>
  <c r="AA362" i="2" s="1"/>
  <c r="AD362" i="2" s="1"/>
  <c r="AK362" i="2" s="1"/>
  <c r="AL362" i="2" s="1"/>
  <c r="AM362" i="2" s="1"/>
  <c r="Z129" i="2"/>
  <c r="AA129" i="2" s="1"/>
  <c r="AD129" i="2" s="1"/>
  <c r="R294" i="2"/>
  <c r="S294" i="2" s="1"/>
  <c r="Z382" i="2"/>
  <c r="AA382" i="2" s="1"/>
  <c r="AD382" i="2" s="1"/>
  <c r="AK382" i="2" s="1"/>
  <c r="AL382" i="2" s="1"/>
  <c r="AM382" i="2" s="1"/>
  <c r="V57" i="2"/>
  <c r="Z343" i="2"/>
  <c r="AA343" i="2" s="1"/>
  <c r="AD343" i="2" s="1"/>
  <c r="AK343" i="2" s="1"/>
  <c r="AL343" i="2" s="1"/>
  <c r="AM343" i="2" s="1"/>
  <c r="Z405" i="2"/>
  <c r="AA405" i="2" s="1"/>
  <c r="AD405" i="2" s="1"/>
  <c r="AK405" i="2" s="1"/>
  <c r="AL405" i="2" s="1"/>
  <c r="AM405" i="2" s="1"/>
  <c r="Q148" i="2"/>
  <c r="Z329" i="2"/>
  <c r="AA329" i="2" s="1"/>
  <c r="AD329" i="2" s="1"/>
  <c r="AK329" i="2" s="1"/>
  <c r="AL329" i="2" s="1"/>
  <c r="AM329" i="2" s="1"/>
  <c r="Z397" i="2"/>
  <c r="AA397" i="2" s="1"/>
  <c r="AD397" i="2" s="1"/>
  <c r="AK397" i="2" s="1"/>
  <c r="AL397" i="2" s="1"/>
  <c r="AM397" i="2" s="1"/>
  <c r="AH400" i="2"/>
  <c r="Z353" i="2"/>
  <c r="AA353" i="2" s="1"/>
  <c r="AD353" i="2" s="1"/>
  <c r="AK353" i="2" s="1"/>
  <c r="AL353" i="2" s="1"/>
  <c r="AM353" i="2" s="1"/>
  <c r="Z311" i="2"/>
  <c r="AA311" i="2" s="1"/>
  <c r="AD311" i="2" s="1"/>
  <c r="AK311" i="2" s="1"/>
  <c r="AL311" i="2" s="1"/>
  <c r="AM311" i="2" s="1"/>
  <c r="AH396" i="2"/>
  <c r="Z396" i="2"/>
  <c r="AA396" i="2" s="1"/>
  <c r="AD396" i="2" s="1"/>
  <c r="AK396" i="2" s="1"/>
  <c r="AL396" i="2" s="1"/>
  <c r="AM396" i="2" s="1"/>
  <c r="Z376" i="2"/>
  <c r="AA376" i="2" s="1"/>
  <c r="AD376" i="2" s="1"/>
  <c r="AK376" i="2" s="1"/>
  <c r="AL376" i="2" s="1"/>
  <c r="AM376" i="2" s="1"/>
  <c r="AH182" i="2"/>
  <c r="AI182" i="2" s="1"/>
  <c r="AJ182" i="2" s="1"/>
  <c r="AN182" i="2" s="1"/>
  <c r="R83" i="2"/>
  <c r="S83" i="2" s="1"/>
  <c r="Z219" i="2"/>
  <c r="AE330" i="2"/>
  <c r="AE68" i="2"/>
  <c r="V201" i="2"/>
  <c r="V400" i="2"/>
  <c r="V349" i="2"/>
  <c r="Z363" i="2"/>
  <c r="AA363" i="2" s="1"/>
  <c r="AD363" i="2" s="1"/>
  <c r="AK363" i="2" s="1"/>
  <c r="AL363" i="2" s="1"/>
  <c r="AM363" i="2" s="1"/>
  <c r="Z322" i="2"/>
  <c r="AA322" i="2" s="1"/>
  <c r="AD322" i="2" s="1"/>
  <c r="AK322" i="2" s="1"/>
  <c r="AL322" i="2" s="1"/>
  <c r="AM322" i="2" s="1"/>
  <c r="Z292" i="2"/>
  <c r="AA292" i="2" s="1"/>
  <c r="AD292" i="2" s="1"/>
  <c r="AK292" i="2" s="1"/>
  <c r="AL292" i="2" s="1"/>
  <c r="AM292" i="2" s="1"/>
  <c r="Z228" i="2"/>
  <c r="AA228" i="2" s="1"/>
  <c r="AD228" i="2" s="1"/>
  <c r="AK228" i="2" s="1"/>
  <c r="AL228" i="2" s="1"/>
  <c r="AM228" i="2" s="1"/>
  <c r="AA72" i="2"/>
  <c r="AD72" i="2" s="1"/>
  <c r="AK72" i="2" s="1"/>
  <c r="AL72" i="2" s="1"/>
  <c r="AM72" i="2" s="1"/>
  <c r="AN72" i="2" s="1"/>
  <c r="Z333" i="2"/>
  <c r="AA333" i="2" s="1"/>
  <c r="AD333" i="2" s="1"/>
  <c r="AK333" i="2" s="1"/>
  <c r="AL333" i="2" s="1"/>
  <c r="AM333" i="2" s="1"/>
  <c r="Z318" i="2"/>
  <c r="AA318" i="2" s="1"/>
  <c r="AD318" i="2" s="1"/>
  <c r="AK318" i="2" s="1"/>
  <c r="AL318" i="2" s="1"/>
  <c r="AM318" i="2" s="1"/>
  <c r="AN318" i="2" s="1"/>
  <c r="Z303" i="2"/>
  <c r="AA303" i="2" s="1"/>
  <c r="AD303" i="2" s="1"/>
  <c r="AK303" i="2" s="1"/>
  <c r="AL303" i="2" s="1"/>
  <c r="AM303" i="2" s="1"/>
  <c r="O331" i="2"/>
  <c r="L331" i="2" s="1"/>
  <c r="Z331" i="2"/>
  <c r="AA331" i="2" s="1"/>
  <c r="AD331" i="2" s="1"/>
  <c r="AK331" i="2" s="1"/>
  <c r="AL331" i="2" s="1"/>
  <c r="AM331" i="2" s="1"/>
  <c r="R312" i="2"/>
  <c r="S312" i="2" s="1"/>
  <c r="R187" i="2"/>
  <c r="S187" i="2" s="1"/>
  <c r="L291" i="1"/>
  <c r="T270" i="2"/>
  <c r="AB270" i="2" s="1"/>
  <c r="AE270" i="2" s="1"/>
  <c r="I270" i="2" s="1"/>
  <c r="Q270" i="2"/>
  <c r="AH422" i="2"/>
  <c r="AI422" i="2" s="1"/>
  <c r="AJ422" i="2" s="1"/>
  <c r="V185" i="2"/>
  <c r="W185" i="2"/>
  <c r="AC185" i="2" s="1"/>
  <c r="O103" i="2"/>
  <c r="L103" i="2" s="1"/>
  <c r="AH103" i="2"/>
  <c r="AI103" i="2" s="1"/>
  <c r="AJ103" i="2" s="1"/>
  <c r="Z103" i="2"/>
  <c r="AA103" i="2" s="1"/>
  <c r="AD103" i="2" s="1"/>
  <c r="AK103" i="2" s="1"/>
  <c r="AL103" i="2" s="1"/>
  <c r="AM103" i="2" s="1"/>
  <c r="O27" i="2"/>
  <c r="L27" i="2" s="1"/>
  <c r="Z27" i="2"/>
  <c r="AA27" i="2" s="1"/>
  <c r="AD27" i="2" s="1"/>
  <c r="AK27" i="2" s="1"/>
  <c r="AL27" i="2" s="1"/>
  <c r="AM27" i="2" s="1"/>
  <c r="Z399" i="2"/>
  <c r="AA399" i="2" s="1"/>
  <c r="AD399" i="2" s="1"/>
  <c r="AK399" i="2" s="1"/>
  <c r="I399" i="2" s="1"/>
  <c r="L266" i="1"/>
  <c r="R273" i="2"/>
  <c r="S273" i="2" s="1"/>
  <c r="L339" i="1"/>
  <c r="R346" i="2"/>
  <c r="S346" i="2" s="1"/>
  <c r="O440" i="2"/>
  <c r="L440" i="2" s="1"/>
  <c r="Z440" i="2"/>
  <c r="AA440" i="2" s="1"/>
  <c r="AD440" i="2" s="1"/>
  <c r="AK440" i="2" s="1"/>
  <c r="AL440" i="2" s="1"/>
  <c r="AM440" i="2" s="1"/>
  <c r="AH440" i="2"/>
  <c r="AI440" i="2" s="1"/>
  <c r="AJ440" i="2" s="1"/>
  <c r="O427" i="2"/>
  <c r="L427" i="2" s="1"/>
  <c r="Z427" i="2"/>
  <c r="AA427" i="2" s="1"/>
  <c r="AD427" i="2" s="1"/>
  <c r="AK427" i="2" s="1"/>
  <c r="AL427" i="2" s="1"/>
  <c r="AM427" i="2" s="1"/>
  <c r="O349" i="2"/>
  <c r="L349" i="2" s="1"/>
  <c r="Z349" i="2"/>
  <c r="AA349" i="2" s="1"/>
  <c r="AD349" i="2" s="1"/>
  <c r="AK349" i="2" s="1"/>
  <c r="AL349" i="2" s="1"/>
  <c r="AM349" i="2" s="1"/>
  <c r="O342" i="2"/>
  <c r="L342" i="2" s="1"/>
  <c r="Z342" i="2"/>
  <c r="AA342" i="2" s="1"/>
  <c r="AD342" i="2" s="1"/>
  <c r="AK342" i="2" s="1"/>
  <c r="AL342" i="2" s="1"/>
  <c r="AM342" i="2" s="1"/>
  <c r="O316" i="2"/>
  <c r="L316" i="2" s="1"/>
  <c r="R316" i="2"/>
  <c r="S316" i="2" s="1"/>
  <c r="Z316" i="2"/>
  <c r="AA316" i="2" s="1"/>
  <c r="AD316" i="2" s="1"/>
  <c r="AK316" i="2" s="1"/>
  <c r="AL316" i="2" s="1"/>
  <c r="AM316" i="2" s="1"/>
  <c r="O358" i="2"/>
  <c r="L358" i="2" s="1"/>
  <c r="R358" i="2"/>
  <c r="S358" i="2" s="1"/>
  <c r="W326" i="2"/>
  <c r="AC326" i="2" s="1"/>
  <c r="AH326" i="2" s="1"/>
  <c r="AI326" i="2" s="1"/>
  <c r="AJ326" i="2" s="1"/>
  <c r="V326" i="2"/>
  <c r="O275" i="2"/>
  <c r="L275" i="2" s="1"/>
  <c r="Z275" i="2"/>
  <c r="AA275" i="2" s="1"/>
  <c r="AD275" i="2" s="1"/>
  <c r="AK275" i="2" s="1"/>
  <c r="AL275" i="2" s="1"/>
  <c r="AM275" i="2" s="1"/>
  <c r="Z422" i="2"/>
  <c r="AA422" i="2" s="1"/>
  <c r="AD422" i="2" s="1"/>
  <c r="AK422" i="2" s="1"/>
  <c r="AL422" i="2" s="1"/>
  <c r="AM422" i="2" s="1"/>
  <c r="O422" i="2"/>
  <c r="L422" i="2" s="1"/>
  <c r="O364" i="2"/>
  <c r="L364" i="2" s="1"/>
  <c r="Z364" i="2"/>
  <c r="AA364" i="2" s="1"/>
  <c r="AD364" i="2" s="1"/>
  <c r="AK364" i="2" s="1"/>
  <c r="AL364" i="2" s="1"/>
  <c r="AM364" i="2" s="1"/>
  <c r="O359" i="2"/>
  <c r="L359" i="2" s="1"/>
  <c r="Z359" i="2"/>
  <c r="AA359" i="2" s="1"/>
  <c r="AD359" i="2" s="1"/>
  <c r="AK359" i="2" s="1"/>
  <c r="AL359" i="2" s="1"/>
  <c r="AM359" i="2" s="1"/>
  <c r="AN359" i="2" s="1"/>
  <c r="O355" i="2"/>
  <c r="L355" i="2" s="1"/>
  <c r="Z355" i="2"/>
  <c r="AA355" i="2" s="1"/>
  <c r="AD355" i="2" s="1"/>
  <c r="AK355" i="2" s="1"/>
  <c r="AL355" i="2" s="1"/>
  <c r="AM355" i="2" s="1"/>
  <c r="AN355" i="2" s="1"/>
  <c r="O257" i="2"/>
  <c r="L257" i="2" s="1"/>
  <c r="Z257" i="2"/>
  <c r="AA257" i="2" s="1"/>
  <c r="AD257" i="2" s="1"/>
  <c r="AK257" i="2" s="1"/>
  <c r="AL257" i="2" s="1"/>
  <c r="AM257" i="2" s="1"/>
  <c r="O256" i="2"/>
  <c r="L256" i="2" s="1"/>
  <c r="Z256" i="2"/>
  <c r="AA256" i="2" s="1"/>
  <c r="AD256" i="2" s="1"/>
  <c r="AK256" i="2" s="1"/>
  <c r="AL256" i="2" s="1"/>
  <c r="AM256" i="2" s="1"/>
  <c r="O231" i="2"/>
  <c r="L231" i="2" s="1"/>
  <c r="Z231" i="2"/>
  <c r="AA231" i="2" s="1"/>
  <c r="AD231" i="2" s="1"/>
  <c r="AK231" i="2" s="1"/>
  <c r="AL231" i="2" s="1"/>
  <c r="AM231" i="2" s="1"/>
  <c r="O198" i="2"/>
  <c r="L198" i="2" s="1"/>
  <c r="Z198" i="2"/>
  <c r="AA198" i="2" s="1"/>
  <c r="AD198" i="2" s="1"/>
  <c r="AK198" i="2" s="1"/>
  <c r="AL198" i="2" s="1"/>
  <c r="AM198" i="2" s="1"/>
  <c r="O172" i="2"/>
  <c r="L172" i="2" s="1"/>
  <c r="Z172" i="2"/>
  <c r="AA172" i="2" s="1"/>
  <c r="AD172" i="2" s="1"/>
  <c r="AK172" i="2" s="1"/>
  <c r="AL172" i="2" s="1"/>
  <c r="AM172" i="2" s="1"/>
  <c r="Z253" i="2"/>
  <c r="AA253" i="2" s="1"/>
  <c r="AD253" i="2" s="1"/>
  <c r="AK253" i="2" s="1"/>
  <c r="AL253" i="2" s="1"/>
  <c r="AM253" i="2" s="1"/>
  <c r="R253" i="2"/>
  <c r="S253" i="2" s="1"/>
  <c r="W170" i="2"/>
  <c r="AC170" i="2" s="1"/>
  <c r="AH170" i="2" s="1"/>
  <c r="AI170" i="2" s="1"/>
  <c r="AJ170" i="2" s="1"/>
  <c r="V170" i="2"/>
  <c r="AA213" i="2"/>
  <c r="AD213" i="2" s="1"/>
  <c r="AK213" i="2" s="1"/>
  <c r="AL213" i="2" s="1"/>
  <c r="AM213" i="2" s="1"/>
  <c r="AN213" i="2" s="1"/>
  <c r="O203" i="2"/>
  <c r="L203" i="2" s="1"/>
  <c r="R203" i="2"/>
  <c r="S203" i="2" s="1"/>
  <c r="W54" i="2"/>
  <c r="AC54" i="2" s="1"/>
  <c r="AH54" i="2" s="1"/>
  <c r="AI54" i="2" s="1"/>
  <c r="AJ54" i="2" s="1"/>
  <c r="V54" i="2"/>
  <c r="L11" i="1"/>
  <c r="R18" i="2"/>
  <c r="S18" i="2" s="1"/>
  <c r="O414" i="2"/>
  <c r="L414" i="2" s="1"/>
  <c r="Z414" i="2"/>
  <c r="AA414" i="2" s="1"/>
  <c r="AD414" i="2" s="1"/>
  <c r="AK414" i="2" s="1"/>
  <c r="AL414" i="2" s="1"/>
  <c r="AM414" i="2" s="1"/>
  <c r="O183" i="2"/>
  <c r="L183" i="2" s="1"/>
  <c r="Z183" i="2"/>
  <c r="AA183" i="2" s="1"/>
  <c r="AD183" i="2" s="1"/>
  <c r="AK183" i="2" s="1"/>
  <c r="I183" i="2" s="1"/>
  <c r="O110" i="2"/>
  <c r="L110" i="2" s="1"/>
  <c r="Z110" i="2"/>
  <c r="AA110" i="2" s="1"/>
  <c r="AD110" i="2" s="1"/>
  <c r="AK110" i="2" s="1"/>
  <c r="AL110" i="2" s="1"/>
  <c r="AM110" i="2" s="1"/>
  <c r="O30" i="2"/>
  <c r="L30" i="2" s="1"/>
  <c r="R30" i="2"/>
  <c r="S30" i="2" s="1"/>
  <c r="T80" i="2"/>
  <c r="AB80" i="2" s="1"/>
  <c r="AE80" i="2" s="1"/>
  <c r="I80" i="2" s="1"/>
  <c r="Q80" i="2"/>
  <c r="T213" i="2"/>
  <c r="AB213" i="2" s="1"/>
  <c r="AE213" i="2" s="1"/>
  <c r="Q213" i="2"/>
  <c r="Q136" i="2"/>
  <c r="T136" i="2"/>
  <c r="AB136" i="2" s="1"/>
  <c r="Q130" i="2"/>
  <c r="T130" i="2"/>
  <c r="AB130" i="2" s="1"/>
  <c r="AE130" i="2" s="1"/>
  <c r="I130" i="2" s="1"/>
  <c r="T74" i="2"/>
  <c r="AB74" i="2" s="1"/>
  <c r="Q74" i="2"/>
  <c r="L3" i="1"/>
  <c r="R10" i="2"/>
  <c r="S10" i="2" s="1"/>
  <c r="O436" i="2"/>
  <c r="L436" i="2" s="1"/>
  <c r="Z436" i="2"/>
  <c r="AA436" i="2" s="1"/>
  <c r="AD436" i="2" s="1"/>
  <c r="AK436" i="2" s="1"/>
  <c r="AL436" i="2" s="1"/>
  <c r="AM436" i="2" s="1"/>
  <c r="AH331" i="2"/>
  <c r="AI331" i="2" s="1"/>
  <c r="AJ331" i="2" s="1"/>
  <c r="AA35" i="2"/>
  <c r="AD35" i="2" s="1"/>
  <c r="AK35" i="2" s="1"/>
  <c r="AL35" i="2" s="1"/>
  <c r="AM35" i="2" s="1"/>
  <c r="R183" i="2"/>
  <c r="S183" i="2" s="1"/>
  <c r="R65" i="2"/>
  <c r="S65" i="2" s="1"/>
  <c r="AH349" i="2"/>
  <c r="AI349" i="2" s="1"/>
  <c r="AJ349" i="2" s="1"/>
  <c r="AH256" i="2"/>
  <c r="AI256" i="2" s="1"/>
  <c r="AJ256" i="2" s="1"/>
  <c r="Z409" i="2"/>
  <c r="AA409" i="2" s="1"/>
  <c r="AD409" i="2" s="1"/>
  <c r="AK409" i="2" s="1"/>
  <c r="AL409" i="2" s="1"/>
  <c r="AM409" i="2" s="1"/>
  <c r="Z365" i="2"/>
  <c r="AA365" i="2" s="1"/>
  <c r="AD365" i="2" s="1"/>
  <c r="AK365" i="2" s="1"/>
  <c r="AL365" i="2" s="1"/>
  <c r="AM365" i="2" s="1"/>
  <c r="Z271" i="2"/>
  <c r="AA271" i="2" s="1"/>
  <c r="AD271" i="2" s="1"/>
  <c r="AK271" i="2" s="1"/>
  <c r="AL271" i="2" s="1"/>
  <c r="AM271" i="2" s="1"/>
  <c r="AA85" i="2"/>
  <c r="AD85" i="2" s="1"/>
  <c r="AK85" i="2" s="1"/>
  <c r="AL85" i="2" s="1"/>
  <c r="AM85" i="2" s="1"/>
  <c r="AN85" i="2" s="1"/>
  <c r="Z54" i="2"/>
  <c r="AA54" i="2" s="1"/>
  <c r="AD54" i="2" s="1"/>
  <c r="AK54" i="2" s="1"/>
  <c r="AL54" i="2" s="1"/>
  <c r="AM54" i="2" s="1"/>
  <c r="R52" i="2"/>
  <c r="S52" i="2" s="1"/>
  <c r="R298" i="2"/>
  <c r="S298" i="2" s="1"/>
  <c r="Z332" i="2"/>
  <c r="AA332" i="2" s="1"/>
  <c r="AD332" i="2" s="1"/>
  <c r="AK332" i="2" s="1"/>
  <c r="AL332" i="2" s="1"/>
  <c r="AM332" i="2" s="1"/>
  <c r="Q186" i="2"/>
  <c r="AA197" i="2"/>
  <c r="AD197" i="2" s="1"/>
  <c r="AK197" i="2" s="1"/>
  <c r="AL197" i="2" s="1"/>
  <c r="AM197" i="2" s="1"/>
  <c r="AN197" i="2" s="1"/>
  <c r="R388" i="2"/>
  <c r="S388" i="2" s="1"/>
  <c r="Z175" i="2"/>
  <c r="AA175" i="2" s="1"/>
  <c r="AD175" i="2" s="1"/>
  <c r="AK175" i="2" s="1"/>
  <c r="AL175" i="2" s="1"/>
  <c r="AM175" i="2" s="1"/>
  <c r="AN175" i="2" s="1"/>
  <c r="Z388" i="2"/>
  <c r="AA388" i="2" s="1"/>
  <c r="AD388" i="2" s="1"/>
  <c r="AK388" i="2" s="1"/>
  <c r="AL388" i="2" s="1"/>
  <c r="AM388" i="2" s="1"/>
  <c r="AH330" i="2"/>
  <c r="AI330" i="2" s="1"/>
  <c r="AJ330" i="2" s="1"/>
  <c r="AH317" i="2"/>
  <c r="AI317" i="2" s="1"/>
  <c r="AJ317" i="2" s="1"/>
  <c r="Z209" i="2"/>
  <c r="AA209" i="2" s="1"/>
  <c r="AD209" i="2" s="1"/>
  <c r="AK209" i="2" s="1"/>
  <c r="AL209" i="2" s="1"/>
  <c r="AM209" i="2" s="1"/>
  <c r="Z62" i="2"/>
  <c r="AA62" i="2" s="1"/>
  <c r="AD62" i="2" s="1"/>
  <c r="AK62" i="2" s="1"/>
  <c r="AL62" i="2" s="1"/>
  <c r="AM62" i="2" s="1"/>
  <c r="V34" i="2"/>
  <c r="Q68" i="2"/>
  <c r="R32" i="2"/>
  <c r="S32" i="2" s="1"/>
  <c r="V238" i="2"/>
  <c r="AE423" i="2"/>
  <c r="R166" i="2"/>
  <c r="S166" i="2" s="1"/>
  <c r="R99" i="2"/>
  <c r="S99" i="2" s="1"/>
  <c r="V422" i="2"/>
  <c r="V407" i="2"/>
  <c r="R119" i="2"/>
  <c r="S119" i="2" s="1"/>
  <c r="Q259" i="2"/>
  <c r="Z176" i="2"/>
  <c r="AA176" i="2" s="1"/>
  <c r="AD176" i="2" s="1"/>
  <c r="AK176" i="2" s="1"/>
  <c r="AL176" i="2" s="1"/>
  <c r="AM176" i="2" s="1"/>
  <c r="R113" i="2"/>
  <c r="S113" i="2" s="1"/>
  <c r="AE138" i="2"/>
  <c r="I138" i="2" s="1"/>
  <c r="W237" i="2"/>
  <c r="AC237" i="2" s="1"/>
  <c r="AH237" i="2" s="1"/>
  <c r="AI237" i="2" s="1"/>
  <c r="AJ237" i="2" s="1"/>
  <c r="AH293" i="2"/>
  <c r="AI293" i="2" s="1"/>
  <c r="AJ293" i="2" s="1"/>
  <c r="AN293" i="2" s="1"/>
  <c r="AH27" i="2"/>
  <c r="AI27" i="2" s="1"/>
  <c r="AJ27" i="2" s="1"/>
  <c r="AH110" i="2"/>
  <c r="AH313" i="2"/>
  <c r="AI313" i="2" s="1"/>
  <c r="AJ313" i="2" s="1"/>
  <c r="AA160" i="2"/>
  <c r="AD160" i="2" s="1"/>
  <c r="AK160" i="2" s="1"/>
  <c r="AL160" i="2" s="1"/>
  <c r="AM160" i="2" s="1"/>
  <c r="AN160" i="2" s="1"/>
  <c r="Z398" i="2"/>
  <c r="AA398" i="2" s="1"/>
  <c r="AD398" i="2" s="1"/>
  <c r="AK398" i="2" s="1"/>
  <c r="AL398" i="2" s="1"/>
  <c r="AM398" i="2" s="1"/>
  <c r="Z286" i="2"/>
  <c r="AA286" i="2" s="1"/>
  <c r="AD286" i="2" s="1"/>
  <c r="AK286" i="2" s="1"/>
  <c r="AL286" i="2" s="1"/>
  <c r="AM286" i="2" s="1"/>
  <c r="Z17" i="2"/>
  <c r="AA17" i="2" s="1"/>
  <c r="AD17" i="2" s="1"/>
  <c r="AK17" i="2" s="1"/>
  <c r="AL17" i="2" s="1"/>
  <c r="AM17" i="2" s="1"/>
  <c r="L157" i="1"/>
  <c r="AA407" i="2"/>
  <c r="AD407" i="2" s="1"/>
  <c r="AK407" i="2" s="1"/>
  <c r="AL407" i="2" s="1"/>
  <c r="AM407" i="2" s="1"/>
  <c r="Z368" i="2"/>
  <c r="AA368" i="2" s="1"/>
  <c r="AD368" i="2" s="1"/>
  <c r="AK368" i="2" s="1"/>
  <c r="AL368" i="2" s="1"/>
  <c r="AM368" i="2" s="1"/>
  <c r="Z328" i="2"/>
  <c r="Z273" i="2"/>
  <c r="AA273" i="2" s="1"/>
  <c r="AD273" i="2" s="1"/>
  <c r="AK273" i="2" s="1"/>
  <c r="AL273" i="2" s="1"/>
  <c r="AM273" i="2" s="1"/>
  <c r="AN273" i="2" s="1"/>
  <c r="R95" i="2"/>
  <c r="S95" i="2" s="1"/>
  <c r="R219" i="2"/>
  <c r="S219" i="2" s="1"/>
  <c r="Q123" i="2"/>
  <c r="R398" i="2"/>
  <c r="S398" i="2" s="1"/>
  <c r="T111" i="2"/>
  <c r="AB111" i="2" s="1"/>
  <c r="AE111" i="2" s="1"/>
  <c r="I111" i="2" s="1"/>
  <c r="V205" i="2"/>
  <c r="AH364" i="2"/>
  <c r="AI364" i="2" s="1"/>
  <c r="AJ364" i="2" s="1"/>
  <c r="AH209" i="2"/>
  <c r="AI209" i="2" s="1"/>
  <c r="AJ209" i="2" s="1"/>
  <c r="R229" i="2"/>
  <c r="S229" i="2" s="1"/>
  <c r="R126" i="2"/>
  <c r="S126" i="2" s="1"/>
  <c r="R127" i="2"/>
  <c r="S127" i="2" s="1"/>
  <c r="P419" i="2"/>
  <c r="Q419" i="2" s="1"/>
  <c r="AE257" i="2"/>
  <c r="Z351" i="2"/>
  <c r="AA351" i="2" s="1"/>
  <c r="AD351" i="2" s="1"/>
  <c r="AK351" i="2" s="1"/>
  <c r="AL351" i="2" s="1"/>
  <c r="AM351" i="2" s="1"/>
  <c r="Z336" i="2"/>
  <c r="AA336" i="2" s="1"/>
  <c r="AD336" i="2" s="1"/>
  <c r="AK336" i="2" s="1"/>
  <c r="AL336" i="2" s="1"/>
  <c r="AM336" i="2" s="1"/>
  <c r="Z276" i="2"/>
  <c r="AA276" i="2" s="1"/>
  <c r="AD276" i="2" s="1"/>
  <c r="AK276" i="2" s="1"/>
  <c r="AL276" i="2" s="1"/>
  <c r="AM276" i="2" s="1"/>
  <c r="AH229" i="2"/>
  <c r="AI229" i="2" s="1"/>
  <c r="AJ229" i="2" s="1"/>
  <c r="AN229" i="2" s="1"/>
  <c r="AA121" i="2"/>
  <c r="AH201" i="2"/>
  <c r="AI201" i="2" s="1"/>
  <c r="AJ201" i="2" s="1"/>
  <c r="T211" i="2"/>
  <c r="AB211" i="2" s="1"/>
  <c r="AE211" i="2" s="1"/>
  <c r="I211" i="2" s="1"/>
  <c r="Q211" i="2"/>
  <c r="T195" i="2"/>
  <c r="AB195" i="2" s="1"/>
  <c r="AE195" i="2" s="1"/>
  <c r="I195" i="2" s="1"/>
  <c r="Q195" i="2"/>
  <c r="Z313" i="2"/>
  <c r="AA313" i="2" s="1"/>
  <c r="AD313" i="2" s="1"/>
  <c r="AK313" i="2" s="1"/>
  <c r="AL313" i="2" s="1"/>
  <c r="AM313" i="2" s="1"/>
  <c r="T265" i="2"/>
  <c r="AB265" i="2" s="1"/>
  <c r="AE265" i="2" s="1"/>
  <c r="I265" i="2" s="1"/>
  <c r="Q265" i="2"/>
  <c r="Z101" i="2"/>
  <c r="AA101" i="2" s="1"/>
  <c r="AD101" i="2" s="1"/>
  <c r="AK101" i="2" s="1"/>
  <c r="AL101" i="2" s="1"/>
  <c r="AM101" i="2" s="1"/>
  <c r="AA69" i="2"/>
  <c r="AD69" i="2" s="1"/>
  <c r="AK69" i="2" s="1"/>
  <c r="AL69" i="2" s="1"/>
  <c r="AM69" i="2" s="1"/>
  <c r="AN69" i="2" s="1"/>
  <c r="AH12" i="2"/>
  <c r="AI12" i="2" s="1"/>
  <c r="AJ12" i="2" s="1"/>
  <c r="R338" i="2"/>
  <c r="S338" i="2" s="1"/>
  <c r="AH377" i="2"/>
  <c r="AI377" i="2" s="1"/>
  <c r="AJ377" i="2" s="1"/>
  <c r="AN377" i="2" s="1"/>
  <c r="Z424" i="2"/>
  <c r="AA424" i="2" s="1"/>
  <c r="AD424" i="2" s="1"/>
  <c r="AK424" i="2" s="1"/>
  <c r="AL424" i="2" s="1"/>
  <c r="AM424" i="2" s="1"/>
  <c r="AH344" i="2"/>
  <c r="AI344" i="2" s="1"/>
  <c r="AJ344" i="2" s="1"/>
  <c r="AH337" i="2"/>
  <c r="AI337" i="2" s="1"/>
  <c r="AJ337" i="2" s="1"/>
  <c r="AN337" i="2" s="1"/>
  <c r="AH312" i="2"/>
  <c r="AI312" i="2" s="1"/>
  <c r="AJ312" i="2" s="1"/>
  <c r="Z415" i="2"/>
  <c r="AA415" i="2" s="1"/>
  <c r="AD415" i="2" s="1"/>
  <c r="AK415" i="2" s="1"/>
  <c r="AL415" i="2" s="1"/>
  <c r="AM415" i="2" s="1"/>
  <c r="AH345" i="2"/>
  <c r="AI345" i="2" s="1"/>
  <c r="AJ345" i="2" s="1"/>
  <c r="AN345" i="2" s="1"/>
  <c r="Z258" i="2"/>
  <c r="AA258" i="2" s="1"/>
  <c r="AD258" i="2" s="1"/>
  <c r="AK258" i="2" s="1"/>
  <c r="AL258" i="2" s="1"/>
  <c r="AM258" i="2" s="1"/>
  <c r="Z250" i="2"/>
  <c r="AA250" i="2" s="1"/>
  <c r="AD250" i="2" s="1"/>
  <c r="AK250" i="2" s="1"/>
  <c r="AL250" i="2" s="1"/>
  <c r="AM250" i="2" s="1"/>
  <c r="Z137" i="2"/>
  <c r="AA137" i="2" s="1"/>
  <c r="Z232" i="2"/>
  <c r="AA232" i="2" s="1"/>
  <c r="AD232" i="2" s="1"/>
  <c r="AK232" i="2" s="1"/>
  <c r="AL232" i="2" s="1"/>
  <c r="AM232" i="2" s="1"/>
  <c r="AN232" i="2" s="1"/>
  <c r="AH140" i="2"/>
  <c r="AI140" i="2" s="1"/>
  <c r="AJ140" i="2" s="1"/>
  <c r="AH172" i="2"/>
  <c r="AI172" i="2" s="1"/>
  <c r="AJ172" i="2" s="1"/>
  <c r="AH382" i="2"/>
  <c r="AI382" i="2" s="1"/>
  <c r="AJ382" i="2" s="1"/>
  <c r="AE346" i="2"/>
  <c r="I346" i="2" s="1"/>
  <c r="AH226" i="2"/>
  <c r="AI226" i="2" s="1"/>
  <c r="AJ226" i="2" s="1"/>
  <c r="AH71" i="2"/>
  <c r="AI71" i="2" s="1"/>
  <c r="AJ71" i="2" s="1"/>
  <c r="AN71" i="2" s="1"/>
  <c r="AH176" i="2"/>
  <c r="AI176" i="2" s="1"/>
  <c r="AJ176" i="2" s="1"/>
  <c r="AH413" i="2"/>
  <c r="AI413" i="2" s="1"/>
  <c r="AJ413" i="2" s="1"/>
  <c r="AH26" i="2"/>
  <c r="AI26" i="2" s="1"/>
  <c r="AJ26" i="2" s="1"/>
  <c r="AN26" i="2" s="1"/>
  <c r="AA320" i="2"/>
  <c r="AD320" i="2" s="1"/>
  <c r="AK320" i="2" s="1"/>
  <c r="AL320" i="2" s="1"/>
  <c r="AM320" i="2" s="1"/>
  <c r="AN320" i="2" s="1"/>
  <c r="Q316" i="2"/>
  <c r="T316" i="2"/>
  <c r="AB316" i="2" s="1"/>
  <c r="AE316" i="2" s="1"/>
  <c r="AE278" i="2"/>
  <c r="Q210" i="2"/>
  <c r="Z369" i="2"/>
  <c r="AA369" i="2" s="1"/>
  <c r="AD369" i="2" s="1"/>
  <c r="AK369" i="2" s="1"/>
  <c r="AL369" i="2" s="1"/>
  <c r="AM369" i="2" s="1"/>
  <c r="Z361" i="2"/>
  <c r="AA361" i="2" s="1"/>
  <c r="AD361" i="2" s="1"/>
  <c r="AK361" i="2" s="1"/>
  <c r="AL361" i="2" s="1"/>
  <c r="AM361" i="2" s="1"/>
  <c r="Z278" i="2"/>
  <c r="AA278" i="2" s="1"/>
  <c r="AD278" i="2" s="1"/>
  <c r="AK278" i="2" s="1"/>
  <c r="AL278" i="2" s="1"/>
  <c r="AM278" i="2" s="1"/>
  <c r="AH225" i="2"/>
  <c r="AI225" i="2" s="1"/>
  <c r="AJ225" i="2" s="1"/>
  <c r="AH436" i="2"/>
  <c r="AI436" i="2" s="1"/>
  <c r="AJ436" i="2" s="1"/>
  <c r="AH417" i="2"/>
  <c r="I417" i="2" s="1"/>
  <c r="Z411" i="2"/>
  <c r="AA411" i="2" s="1"/>
  <c r="AD411" i="2" s="1"/>
  <c r="AK411" i="2" s="1"/>
  <c r="AL411" i="2" s="1"/>
  <c r="AM411" i="2" s="1"/>
  <c r="Z379" i="2"/>
  <c r="AA379" i="2" s="1"/>
  <c r="AD379" i="2" s="1"/>
  <c r="AK379" i="2" s="1"/>
  <c r="AL379" i="2" s="1"/>
  <c r="AM379" i="2" s="1"/>
  <c r="Z262" i="2"/>
  <c r="AA262" i="2" s="1"/>
  <c r="AD262" i="2" s="1"/>
  <c r="AK262" i="2" s="1"/>
  <c r="AL262" i="2" s="1"/>
  <c r="AM262" i="2" s="1"/>
  <c r="R237" i="2"/>
  <c r="S237" i="2" s="1"/>
  <c r="Z225" i="2"/>
  <c r="AA225" i="2" s="1"/>
  <c r="AD225" i="2" s="1"/>
  <c r="AK225" i="2" s="1"/>
  <c r="AL225" i="2" s="1"/>
  <c r="AM225" i="2" s="1"/>
  <c r="Z174" i="2"/>
  <c r="AA174" i="2" s="1"/>
  <c r="AD174" i="2" s="1"/>
  <c r="AK174" i="2" s="1"/>
  <c r="AL174" i="2" s="1"/>
  <c r="AM174" i="2" s="1"/>
  <c r="Z136" i="2"/>
  <c r="AA136" i="2" s="1"/>
  <c r="AD136" i="2" s="1"/>
  <c r="AK136" i="2" s="1"/>
  <c r="AL136" i="2" s="1"/>
  <c r="AM136" i="2" s="1"/>
  <c r="AA116" i="2"/>
  <c r="AD116" i="2" s="1"/>
  <c r="AK116" i="2" s="1"/>
  <c r="AL116" i="2" s="1"/>
  <c r="AM116" i="2" s="1"/>
  <c r="AN116" i="2" s="1"/>
  <c r="L331" i="1"/>
  <c r="R194" i="2"/>
  <c r="S194" i="2" s="1"/>
  <c r="Z412" i="2"/>
  <c r="AA412" i="2" s="1"/>
  <c r="AD412" i="2" s="1"/>
  <c r="AK412" i="2" s="1"/>
  <c r="AL412" i="2" s="1"/>
  <c r="AM412" i="2" s="1"/>
  <c r="Z391" i="2"/>
  <c r="AA391" i="2" s="1"/>
  <c r="AD391" i="2" s="1"/>
  <c r="AK391" i="2" s="1"/>
  <c r="AL391" i="2" s="1"/>
  <c r="AM391" i="2" s="1"/>
  <c r="Z380" i="2"/>
  <c r="AA380" i="2" s="1"/>
  <c r="AD380" i="2" s="1"/>
  <c r="AK380" i="2" s="1"/>
  <c r="AL380" i="2" s="1"/>
  <c r="AM380" i="2" s="1"/>
  <c r="Z207" i="2"/>
  <c r="AA207" i="2" s="1"/>
  <c r="AD207" i="2" s="1"/>
  <c r="AK207" i="2" s="1"/>
  <c r="AL207" i="2" s="1"/>
  <c r="AM207" i="2" s="1"/>
  <c r="R163" i="2"/>
  <c r="S163" i="2" s="1"/>
  <c r="R62" i="2"/>
  <c r="S62" i="2" s="1"/>
  <c r="Z330" i="2"/>
  <c r="AA330" i="2" s="1"/>
  <c r="AD330" i="2" s="1"/>
  <c r="AK330" i="2" s="1"/>
  <c r="AL330" i="2" s="1"/>
  <c r="AM330" i="2" s="1"/>
  <c r="O26" i="2"/>
  <c r="L26" i="2" s="1"/>
  <c r="R122" i="2"/>
  <c r="S122" i="2" s="1"/>
  <c r="AE174" i="2"/>
  <c r="R136" i="2"/>
  <c r="S136" i="2" s="1"/>
  <c r="L99" i="1"/>
  <c r="V56" i="2"/>
  <c r="Q354" i="2"/>
  <c r="Z315" i="2"/>
  <c r="AA315" i="2" s="1"/>
  <c r="AD315" i="2" s="1"/>
  <c r="AK315" i="2" s="1"/>
  <c r="AL315" i="2" s="1"/>
  <c r="AM315" i="2" s="1"/>
  <c r="AN315" i="2" s="1"/>
  <c r="AH16" i="2"/>
  <c r="Q282" i="2"/>
  <c r="Z288" i="2"/>
  <c r="AA288" i="2" s="1"/>
  <c r="AD288" i="2" s="1"/>
  <c r="AK288" i="2" s="1"/>
  <c r="AL288" i="2" s="1"/>
  <c r="AM288" i="2" s="1"/>
  <c r="Z146" i="2"/>
  <c r="AA146" i="2" s="1"/>
  <c r="AD146" i="2" s="1"/>
  <c r="AK146" i="2" s="1"/>
  <c r="AL146" i="2" s="1"/>
  <c r="AM146" i="2" s="1"/>
  <c r="R364" i="2"/>
  <c r="S364" i="2" s="1"/>
  <c r="R260" i="2"/>
  <c r="S260" i="2" s="1"/>
  <c r="L225" i="1"/>
  <c r="Z385" i="2"/>
  <c r="AA385" i="2" s="1"/>
  <c r="AD385" i="2" s="1"/>
  <c r="AK385" i="2" s="1"/>
  <c r="AL385" i="2" s="1"/>
  <c r="AM385" i="2" s="1"/>
  <c r="AN385" i="2" s="1"/>
  <c r="V345" i="2"/>
  <c r="V140" i="2"/>
  <c r="O16" i="2"/>
  <c r="L16" i="2" s="1"/>
  <c r="AA21" i="2"/>
  <c r="AD21" i="2" s="1"/>
  <c r="AK21" i="2" s="1"/>
  <c r="AL21" i="2" s="1"/>
  <c r="AM21" i="2" s="1"/>
  <c r="AN21" i="2" s="1"/>
  <c r="Q134" i="2"/>
  <c r="R241" i="2"/>
  <c r="S241" i="2" s="1"/>
  <c r="R114" i="2"/>
  <c r="S114" i="2" s="1"/>
  <c r="R78" i="2"/>
  <c r="S78" i="2" s="1"/>
  <c r="AH194" i="2"/>
  <c r="AI194" i="2" s="1"/>
  <c r="AJ194" i="2" s="1"/>
  <c r="Z29" i="2"/>
  <c r="AA29" i="2" s="1"/>
  <c r="AD29" i="2" s="1"/>
  <c r="AK29" i="2" s="1"/>
  <c r="I29" i="2" s="1"/>
  <c r="AH146" i="2"/>
  <c r="AI146" i="2" s="1"/>
  <c r="AJ146" i="2" s="1"/>
  <c r="R53" i="2"/>
  <c r="S53" i="2" s="1"/>
  <c r="O204" i="2"/>
  <c r="L204" i="2" s="1"/>
  <c r="V416" i="2"/>
  <c r="V84" i="2"/>
  <c r="Q238" i="2"/>
  <c r="V344" i="2"/>
  <c r="V337" i="2"/>
  <c r="V312" i="2"/>
  <c r="V80" i="2"/>
  <c r="AN44" i="2"/>
  <c r="R222" i="2"/>
  <c r="S222" i="2" s="1"/>
  <c r="Q276" i="2"/>
  <c r="Z237" i="2"/>
  <c r="AA237" i="2" s="1"/>
  <c r="AD237" i="2" s="1"/>
  <c r="AK237" i="2" s="1"/>
  <c r="AL237" i="2" s="1"/>
  <c r="AM237" i="2" s="1"/>
  <c r="Z194" i="2"/>
  <c r="AA194" i="2" s="1"/>
  <c r="AD194" i="2" s="1"/>
  <c r="AK194" i="2" s="1"/>
  <c r="AL194" i="2" s="1"/>
  <c r="AM194" i="2" s="1"/>
  <c r="AH62" i="2"/>
  <c r="AI62" i="2" s="1"/>
  <c r="AJ62" i="2" s="1"/>
  <c r="AH163" i="2"/>
  <c r="AI163" i="2" s="1"/>
  <c r="AJ163" i="2" s="1"/>
  <c r="R221" i="2"/>
  <c r="S221" i="2" s="1"/>
  <c r="AA67" i="2"/>
  <c r="AD67" i="2" s="1"/>
  <c r="AK67" i="2" s="1"/>
  <c r="AL67" i="2" s="1"/>
  <c r="AM67" i="2" s="1"/>
  <c r="R84" i="2"/>
  <c r="S84" i="2" s="1"/>
  <c r="R207" i="2"/>
  <c r="S207" i="2" s="1"/>
  <c r="R286" i="2"/>
  <c r="S286" i="2" s="1"/>
  <c r="R115" i="2"/>
  <c r="S115" i="2" s="1"/>
  <c r="R29" i="2"/>
  <c r="S29" i="2" s="1"/>
  <c r="R254" i="2"/>
  <c r="S254" i="2" s="1"/>
  <c r="AH136" i="2"/>
  <c r="V172" i="2"/>
  <c r="R58" i="2"/>
  <c r="S58" i="2" s="1"/>
  <c r="AH429" i="2"/>
  <c r="AI429" i="2" s="1"/>
  <c r="AJ429" i="2" s="1"/>
  <c r="AN429" i="2" s="1"/>
  <c r="AH407" i="2"/>
  <c r="AI407" i="2" s="1"/>
  <c r="AJ407" i="2" s="1"/>
  <c r="R172" i="2"/>
  <c r="S172" i="2" s="1"/>
  <c r="AH17" i="2"/>
  <c r="AI17" i="2" s="1"/>
  <c r="AJ17" i="2" s="1"/>
  <c r="AH306" i="2"/>
  <c r="AI306" i="2" s="1"/>
  <c r="AJ306" i="2" s="1"/>
  <c r="AN306" i="2" s="1"/>
  <c r="AN94" i="2"/>
  <c r="T258" i="2"/>
  <c r="AB258" i="2" s="1"/>
  <c r="AE258" i="2" s="1"/>
  <c r="Q258" i="2"/>
  <c r="Q45" i="2"/>
  <c r="R247" i="2"/>
  <c r="S247" i="2" s="1"/>
  <c r="R267" i="2"/>
  <c r="S267" i="2" s="1"/>
  <c r="Q202" i="2"/>
  <c r="R394" i="2"/>
  <c r="S394" i="2" s="1"/>
  <c r="R244" i="2"/>
  <c r="S244" i="2" s="1"/>
  <c r="Q423" i="2"/>
  <c r="Q20" i="2"/>
  <c r="R27" i="2"/>
  <c r="S27" i="2" s="1"/>
  <c r="R259" i="2"/>
  <c r="S259" i="2" s="1"/>
  <c r="Q120" i="2"/>
  <c r="R72" i="2"/>
  <c r="S72" i="2" s="1"/>
  <c r="T59" i="2"/>
  <c r="AB59" i="2" s="1"/>
  <c r="AE59" i="2" s="1"/>
  <c r="I59" i="2" s="1"/>
  <c r="T137" i="2"/>
  <c r="AB137" i="2" s="1"/>
  <c r="R156" i="2"/>
  <c r="S156" i="2" s="1"/>
  <c r="R306" i="2"/>
  <c r="S306" i="2" s="1"/>
  <c r="R382" i="2"/>
  <c r="S382" i="2" s="1"/>
  <c r="R366" i="2"/>
  <c r="S366" i="2" s="1"/>
  <c r="R407" i="2"/>
  <c r="S407" i="2" s="1"/>
  <c r="R213" i="2"/>
  <c r="S213" i="2" s="1"/>
  <c r="R48" i="2"/>
  <c r="S48" i="2" s="1"/>
  <c r="R35" i="2"/>
  <c r="S35" i="2" s="1"/>
  <c r="R129" i="2"/>
  <c r="S129" i="2" s="1"/>
  <c r="Q116" i="2"/>
  <c r="R112" i="2"/>
  <c r="S112" i="2" s="1"/>
  <c r="R88" i="2"/>
  <c r="S88" i="2" s="1"/>
  <c r="T81" i="2"/>
  <c r="AB81" i="2" s="1"/>
  <c r="AE81" i="2" s="1"/>
  <c r="Q38" i="2"/>
  <c r="Q174" i="2"/>
  <c r="Q275" i="2"/>
  <c r="Q154" i="2"/>
  <c r="Q271" i="2"/>
  <c r="R44" i="2"/>
  <c r="S44" i="2" s="1"/>
  <c r="Z134" i="2"/>
  <c r="W181" i="2"/>
  <c r="AC181" i="2" s="1"/>
  <c r="AH181" i="2" s="1"/>
  <c r="AI181" i="2" s="1"/>
  <c r="AJ181" i="2" s="1"/>
  <c r="AN181" i="2" s="1"/>
  <c r="V181" i="2"/>
  <c r="P297" i="2"/>
  <c r="Q297" i="2" s="1"/>
  <c r="W222" i="2"/>
  <c r="AC222" i="2" s="1"/>
  <c r="AH222" i="2" s="1"/>
  <c r="AI222" i="2" s="1"/>
  <c r="AJ222" i="2" s="1"/>
  <c r="AN222" i="2" s="1"/>
  <c r="V222" i="2"/>
  <c r="P184" i="2"/>
  <c r="W443" i="2"/>
  <c r="AC443" i="2" s="1"/>
  <c r="AH443" i="2" s="1"/>
  <c r="AI443" i="2" s="1"/>
  <c r="AJ443" i="2" s="1"/>
  <c r="V443" i="2"/>
  <c r="AK244" i="2"/>
  <c r="AL244" i="2" s="1"/>
  <c r="AM244" i="2" s="1"/>
  <c r="Z244" i="2"/>
  <c r="W119" i="2"/>
  <c r="AC119" i="2" s="1"/>
  <c r="AH119" i="2" s="1"/>
  <c r="AI119" i="2" s="1"/>
  <c r="AJ119" i="2" s="1"/>
  <c r="AN119" i="2" s="1"/>
  <c r="V119" i="2"/>
  <c r="U136" i="1"/>
  <c r="U143" i="2" s="1"/>
  <c r="Q144" i="2"/>
  <c r="R57" i="2"/>
  <c r="S57" i="2" s="1"/>
  <c r="R211" i="2"/>
  <c r="S211" i="2" s="1"/>
  <c r="P97" i="2"/>
  <c r="P272" i="2"/>
  <c r="Q272" i="2" s="1"/>
  <c r="P206" i="2"/>
  <c r="P104" i="2"/>
  <c r="R56" i="2"/>
  <c r="S56" i="2" s="1"/>
  <c r="W365" i="2"/>
  <c r="AC365" i="2" s="1"/>
  <c r="AH365" i="2" s="1"/>
  <c r="AI365" i="2" s="1"/>
  <c r="AJ365" i="2" s="1"/>
  <c r="V365" i="2"/>
  <c r="W168" i="2"/>
  <c r="AC168" i="2" s="1"/>
  <c r="AH168" i="2" s="1"/>
  <c r="AI168" i="2" s="1"/>
  <c r="AJ168" i="2" s="1"/>
  <c r="AN168" i="2" s="1"/>
  <c r="V168" i="2"/>
  <c r="P127" i="2"/>
  <c r="W394" i="2"/>
  <c r="AC394" i="2" s="1"/>
  <c r="AH394" i="2" s="1"/>
  <c r="AI394" i="2" s="1"/>
  <c r="AJ394" i="2" s="1"/>
  <c r="AN394" i="2" s="1"/>
  <c r="V394" i="2"/>
  <c r="L228" i="1"/>
  <c r="R75" i="2"/>
  <c r="S75" i="2" s="1"/>
  <c r="W157" i="2"/>
  <c r="AC157" i="2" s="1"/>
  <c r="AH157" i="2" s="1"/>
  <c r="AI157" i="2" s="1"/>
  <c r="AJ157" i="2" s="1"/>
  <c r="AN157" i="2" s="1"/>
  <c r="V157" i="2"/>
  <c r="Q100" i="2"/>
  <c r="R98" i="2"/>
  <c r="S98" i="2" s="1"/>
  <c r="P349" i="2"/>
  <c r="T349" i="2" s="1"/>
  <c r="AB349" i="2" s="1"/>
  <c r="AE349" i="2" s="1"/>
  <c r="P429" i="2"/>
  <c r="T429" i="2" s="1"/>
  <c r="AB429" i="2" s="1"/>
  <c r="AE429" i="2" s="1"/>
  <c r="P311" i="2"/>
  <c r="T311" i="2" s="1"/>
  <c r="AB311" i="2" s="1"/>
  <c r="AE311" i="2" s="1"/>
  <c r="Q61" i="2"/>
  <c r="P193" i="2"/>
  <c r="T193" i="2" s="1"/>
  <c r="AB193" i="2" s="1"/>
  <c r="AE193" i="2" s="1"/>
  <c r="I193" i="2" s="1"/>
  <c r="P189" i="2"/>
  <c r="T189" i="2" s="1"/>
  <c r="AB189" i="2" s="1"/>
  <c r="AE189" i="2" s="1"/>
  <c r="I189" i="2" s="1"/>
  <c r="P149" i="2"/>
  <c r="Q49" i="2"/>
  <c r="R269" i="2"/>
  <c r="S269" i="2" s="1"/>
  <c r="P420" i="2"/>
  <c r="Q420" i="2" s="1"/>
  <c r="P340" i="2"/>
  <c r="Q340" i="2" s="1"/>
  <c r="P140" i="2"/>
  <c r="L81" i="1"/>
  <c r="W161" i="2"/>
  <c r="AC161" i="2" s="1"/>
  <c r="AH161" i="2" s="1"/>
  <c r="AI161" i="2" s="1"/>
  <c r="AJ161" i="2" s="1"/>
  <c r="AN161" i="2" s="1"/>
  <c r="V161" i="2"/>
  <c r="O221" i="2"/>
  <c r="L221" i="2" s="1"/>
  <c r="Z221" i="2"/>
  <c r="W81" i="2"/>
  <c r="AC81" i="2" s="1"/>
  <c r="AH81" i="2" s="1"/>
  <c r="AI81" i="2" s="1"/>
  <c r="AJ81" i="2" s="1"/>
  <c r="AN81" i="2" s="1"/>
  <c r="V81" i="2"/>
  <c r="W308" i="2"/>
  <c r="AC308" i="2" s="1"/>
  <c r="AH308" i="2" s="1"/>
  <c r="AI308" i="2" s="1"/>
  <c r="AJ308" i="2" s="1"/>
  <c r="AN308" i="2" s="1"/>
  <c r="V308" i="2"/>
  <c r="W177" i="2"/>
  <c r="AC177" i="2" s="1"/>
  <c r="AH177" i="2" s="1"/>
  <c r="AI177" i="2" s="1"/>
  <c r="AJ177" i="2" s="1"/>
  <c r="V177" i="2"/>
  <c r="W101" i="2"/>
  <c r="AC101" i="2" s="1"/>
  <c r="AH101" i="2" s="1"/>
  <c r="AI101" i="2" s="1"/>
  <c r="AJ101" i="2" s="1"/>
  <c r="V101" i="2"/>
  <c r="T113" i="2"/>
  <c r="AB113" i="2" s="1"/>
  <c r="AE113" i="2" s="1"/>
  <c r="I113" i="2" s="1"/>
  <c r="P125" i="2"/>
  <c r="R14" i="2"/>
  <c r="S14" i="2" s="1"/>
  <c r="O394" i="2"/>
  <c r="L394" i="2" s="1"/>
  <c r="Z394" i="2"/>
  <c r="AA394" i="2" s="1"/>
  <c r="AD394" i="2" s="1"/>
  <c r="W404" i="2"/>
  <c r="AC404" i="2" s="1"/>
  <c r="AH404" i="2" s="1"/>
  <c r="AI404" i="2" s="1"/>
  <c r="AJ404" i="2" s="1"/>
  <c r="AN404" i="2" s="1"/>
  <c r="V404" i="2"/>
  <c r="V399" i="2"/>
  <c r="W399" i="2"/>
  <c r="AC399" i="2" s="1"/>
  <c r="L222" i="1"/>
  <c r="L91" i="1"/>
  <c r="L432" i="1"/>
  <c r="R168" i="2"/>
  <c r="S168" i="2" s="1"/>
  <c r="P165" i="2"/>
  <c r="T165" i="2" s="1"/>
  <c r="AB165" i="2" s="1"/>
  <c r="AE165" i="2" s="1"/>
  <c r="I165" i="2" s="1"/>
  <c r="P205" i="2"/>
  <c r="P161" i="2"/>
  <c r="T161" i="2" s="1"/>
  <c r="AB161" i="2" s="1"/>
  <c r="AE161" i="2" s="1"/>
  <c r="P157" i="2"/>
  <c r="T157" i="2" s="1"/>
  <c r="AB157" i="2" s="1"/>
  <c r="AE157" i="2" s="1"/>
  <c r="P350" i="2"/>
  <c r="P145" i="2"/>
  <c r="Q145" i="2" s="1"/>
  <c r="P142" i="2"/>
  <c r="R23" i="2"/>
  <c r="S23" i="2" s="1"/>
  <c r="R19" i="2"/>
  <c r="S19" i="2" s="1"/>
  <c r="R54" i="2"/>
  <c r="S54" i="2" s="1"/>
  <c r="S438" i="1"/>
  <c r="P131" i="2"/>
  <c r="T131" i="2" s="1"/>
  <c r="AB131" i="2" s="1"/>
  <c r="P251" i="2"/>
  <c r="P442" i="2"/>
  <c r="T442" i="2" s="1"/>
  <c r="AB442" i="2" s="1"/>
  <c r="AE442" i="2" s="1"/>
  <c r="P247" i="2"/>
  <c r="P438" i="2"/>
  <c r="T438" i="2" s="1"/>
  <c r="AB438" i="2" s="1"/>
  <c r="AE438" i="2" s="1"/>
  <c r="P133" i="2"/>
  <c r="P430" i="2"/>
  <c r="T430" i="2" s="1"/>
  <c r="AB430" i="2" s="1"/>
  <c r="AE430" i="2" s="1"/>
  <c r="P267" i="2"/>
  <c r="P431" i="2"/>
  <c r="Q431" i="2" s="1"/>
  <c r="P285" i="2"/>
  <c r="P409" i="2"/>
  <c r="Q409" i="2" s="1"/>
  <c r="P129" i="2"/>
  <c r="P401" i="2"/>
  <c r="T401" i="2" s="1"/>
  <c r="AB401" i="2" s="1"/>
  <c r="AE401" i="2" s="1"/>
  <c r="P410" i="2"/>
  <c r="P397" i="2"/>
  <c r="T397" i="2" s="1"/>
  <c r="AB397" i="2" s="1"/>
  <c r="AE397" i="2" s="1"/>
  <c r="P402" i="2"/>
  <c r="P393" i="2"/>
  <c r="Q393" i="2" s="1"/>
  <c r="P386" i="2"/>
  <c r="P389" i="2"/>
  <c r="T389" i="2" s="1"/>
  <c r="AB389" i="2" s="1"/>
  <c r="AE389" i="2" s="1"/>
  <c r="P370" i="2"/>
  <c r="P365" i="2"/>
  <c r="T365" i="2" s="1"/>
  <c r="AB365" i="2" s="1"/>
  <c r="AE365" i="2" s="1"/>
  <c r="P353" i="2"/>
  <c r="T353" i="2" s="1"/>
  <c r="AB353" i="2" s="1"/>
  <c r="AE353" i="2" s="1"/>
  <c r="P87" i="2"/>
  <c r="P341" i="2"/>
  <c r="T341" i="2" s="1"/>
  <c r="AB341" i="2" s="1"/>
  <c r="AE341" i="2" s="1"/>
  <c r="P263" i="2"/>
  <c r="P321" i="2"/>
  <c r="Q321" i="2" s="1"/>
  <c r="P338" i="2"/>
  <c r="P317" i="2"/>
  <c r="T317" i="2" s="1"/>
  <c r="AB317" i="2" s="1"/>
  <c r="AE317" i="2" s="1"/>
  <c r="P294" i="2"/>
  <c r="P309" i="2"/>
  <c r="Q309" i="2" s="1"/>
  <c r="P83" i="2"/>
  <c r="P301" i="2"/>
  <c r="Q301" i="2" s="1"/>
  <c r="P261" i="2"/>
  <c r="R159" i="2"/>
  <c r="S159" i="2" s="1"/>
  <c r="R151" i="2"/>
  <c r="S151" i="2" s="1"/>
  <c r="L98" i="1"/>
  <c r="L92" i="1"/>
  <c r="P33" i="2"/>
  <c r="T33" i="2" s="1"/>
  <c r="AB33" i="2" s="1"/>
  <c r="AE33" i="2" s="1"/>
  <c r="I33" i="2" s="1"/>
  <c r="P99" i="2"/>
  <c r="P23" i="2"/>
  <c r="T23" i="2" s="1"/>
  <c r="AB23" i="2" s="1"/>
  <c r="AE23" i="2" s="1"/>
  <c r="I23" i="2" s="1"/>
  <c r="P199" i="2"/>
  <c r="T19" i="2"/>
  <c r="AB19" i="2" s="1"/>
  <c r="AE19" i="2" s="1"/>
  <c r="I19" i="2" s="1"/>
  <c r="P54" i="2"/>
  <c r="R350" i="2"/>
  <c r="S350" i="2" s="1"/>
  <c r="R26" i="2"/>
  <c r="S26" i="2" s="1"/>
  <c r="L268" i="1"/>
  <c r="R278" i="2"/>
  <c r="S278" i="2" s="1"/>
  <c r="P179" i="2"/>
  <c r="T179" i="2" s="1"/>
  <c r="AB179" i="2" s="1"/>
  <c r="AE179" i="2" s="1"/>
  <c r="I179" i="2" s="1"/>
  <c r="P167" i="2"/>
  <c r="T167" i="2" s="1"/>
  <c r="AB167" i="2" s="1"/>
  <c r="AE167" i="2" s="1"/>
  <c r="I167" i="2" s="1"/>
  <c r="P253" i="2"/>
  <c r="P163" i="2"/>
  <c r="Q163" i="2" s="1"/>
  <c r="P159" i="2"/>
  <c r="T159" i="2" s="1"/>
  <c r="AB159" i="2" s="1"/>
  <c r="AE159" i="2" s="1"/>
  <c r="P151" i="2"/>
  <c r="T151" i="2" s="1"/>
  <c r="AB151" i="2" s="1"/>
  <c r="AE151" i="2" s="1"/>
  <c r="I151" i="2" s="1"/>
  <c r="P289" i="2"/>
  <c r="P143" i="2"/>
  <c r="Q143" i="2" s="1"/>
  <c r="R139" i="2"/>
  <c r="S139" i="2" s="1"/>
  <c r="R61" i="2"/>
  <c r="S61" i="2" s="1"/>
  <c r="P25" i="2"/>
  <c r="R238" i="2"/>
  <c r="S238" i="2" s="1"/>
  <c r="R195" i="2"/>
  <c r="S195" i="2" s="1"/>
  <c r="P107" i="2"/>
  <c r="T107" i="2" s="1"/>
  <c r="AB107" i="2" s="1"/>
  <c r="AE107" i="2" s="1"/>
  <c r="I107" i="2" s="1"/>
  <c r="P51" i="2"/>
  <c r="T51" i="2" s="1"/>
  <c r="AB51" i="2" s="1"/>
  <c r="AE51" i="2" s="1"/>
  <c r="I51" i="2" s="1"/>
  <c r="P440" i="2"/>
  <c r="T440" i="2" s="1"/>
  <c r="AB440" i="2" s="1"/>
  <c r="AE440" i="2" s="1"/>
  <c r="P197" i="2"/>
  <c r="U63" i="2"/>
  <c r="P417" i="2"/>
  <c r="Q417" i="2" s="1"/>
  <c r="P221" i="2"/>
  <c r="P407" i="2"/>
  <c r="T407" i="2" s="1"/>
  <c r="AB407" i="2" s="1"/>
  <c r="AE407" i="2" s="1"/>
  <c r="P48" i="2"/>
  <c r="P403" i="2"/>
  <c r="T403" i="2" s="1"/>
  <c r="AB403" i="2" s="1"/>
  <c r="P414" i="2"/>
  <c r="P395" i="2"/>
  <c r="Q395" i="2" s="1"/>
  <c r="P394" i="2"/>
  <c r="P391" i="2"/>
  <c r="T391" i="2" s="1"/>
  <c r="AB391" i="2" s="1"/>
  <c r="P378" i="2"/>
  <c r="P379" i="2"/>
  <c r="Q379" i="2" s="1"/>
  <c r="P283" i="2"/>
  <c r="P375" i="2"/>
  <c r="Q375" i="2" s="1"/>
  <c r="P194" i="2"/>
  <c r="P367" i="2"/>
  <c r="T367" i="2" s="1"/>
  <c r="AB367" i="2" s="1"/>
  <c r="AE367" i="2" s="1"/>
  <c r="P219" i="2"/>
  <c r="P363" i="2"/>
  <c r="T363" i="2" s="1"/>
  <c r="AB363" i="2" s="1"/>
  <c r="AE363" i="2" s="1"/>
  <c r="P89" i="2"/>
  <c r="P437" i="2"/>
  <c r="Q437" i="2" s="1"/>
  <c r="P95" i="2"/>
  <c r="P339" i="2"/>
  <c r="T339" i="2" s="1"/>
  <c r="AB339" i="2" s="1"/>
  <c r="AE339" i="2" s="1"/>
  <c r="I339" i="2" s="1"/>
  <c r="P217" i="2"/>
  <c r="P335" i="2"/>
  <c r="Q335" i="2" s="1"/>
  <c r="P86" i="2"/>
  <c r="P331" i="2"/>
  <c r="T331" i="2" s="1"/>
  <c r="AB331" i="2" s="1"/>
  <c r="AE331" i="2" s="1"/>
  <c r="P303" i="2"/>
  <c r="T303" i="2" s="1"/>
  <c r="AB303" i="2" s="1"/>
  <c r="AE303" i="2" s="1"/>
  <c r="P293" i="2"/>
  <c r="P299" i="2"/>
  <c r="Q299" i="2" s="1"/>
  <c r="P215" i="2"/>
  <c r="P295" i="2"/>
  <c r="T295" i="2" s="1"/>
  <c r="AB295" i="2" s="1"/>
  <c r="AE295" i="2" s="1"/>
  <c r="L240" i="1"/>
  <c r="R77" i="2"/>
  <c r="S77" i="2" s="1"/>
  <c r="R169" i="2"/>
  <c r="S169" i="2" s="1"/>
  <c r="R22" i="2"/>
  <c r="S22" i="2" s="1"/>
  <c r="L154" i="1"/>
  <c r="R64" i="2"/>
  <c r="S64" i="2" s="1"/>
  <c r="R145" i="2"/>
  <c r="S145" i="2" s="1"/>
  <c r="R142" i="2"/>
  <c r="S142" i="2" s="1"/>
  <c r="R103" i="2"/>
  <c r="S103" i="2" s="1"/>
  <c r="R228" i="2"/>
  <c r="S228" i="2" s="1"/>
  <c r="R89" i="2"/>
  <c r="S89" i="2" s="1"/>
  <c r="R73" i="2"/>
  <c r="S73" i="2" s="1"/>
  <c r="P31" i="2"/>
  <c r="T31" i="2" s="1"/>
  <c r="AB31" i="2" s="1"/>
  <c r="AE31" i="2" s="1"/>
  <c r="I31" i="2" s="1"/>
  <c r="P13" i="2"/>
  <c r="P27" i="2"/>
  <c r="P21" i="2"/>
  <c r="Q21" i="2" s="1"/>
  <c r="P135" i="2"/>
  <c r="U234" i="1"/>
  <c r="R24" i="2"/>
  <c r="S24" i="2" s="1"/>
  <c r="P109" i="2"/>
  <c r="P53" i="2"/>
  <c r="Q53" i="2" s="1"/>
  <c r="R293" i="2"/>
  <c r="S293" i="2" s="1"/>
  <c r="R425" i="2"/>
  <c r="S425" i="2" s="1"/>
  <c r="R131" i="2"/>
  <c r="S131" i="2" s="1"/>
  <c r="R120" i="2"/>
  <c r="S120" i="2" s="1"/>
  <c r="P418" i="2"/>
  <c r="T418" i="2" s="1"/>
  <c r="AB418" i="2" s="1"/>
  <c r="AE418" i="2" s="1"/>
  <c r="I418" i="2" s="1"/>
  <c r="P406" i="2"/>
  <c r="T406" i="2" s="1"/>
  <c r="AB406" i="2" s="1"/>
  <c r="AE406" i="2" s="1"/>
  <c r="I406" i="2" s="1"/>
  <c r="P382" i="2"/>
  <c r="T382" i="2" s="1"/>
  <c r="AB382" i="2" s="1"/>
  <c r="AE382" i="2" s="1"/>
  <c r="P374" i="2"/>
  <c r="T374" i="2" s="1"/>
  <c r="AB374" i="2" s="1"/>
  <c r="P352" i="2"/>
  <c r="T352" i="2" s="1"/>
  <c r="AB352" i="2" s="1"/>
  <c r="AE352" i="2" s="1"/>
  <c r="R344" i="2"/>
  <c r="S344" i="2" s="1"/>
  <c r="P264" i="2"/>
  <c r="Q264" i="2" s="1"/>
  <c r="P260" i="2"/>
  <c r="Q260" i="2" s="1"/>
  <c r="P226" i="2"/>
  <c r="T226" i="2" s="1"/>
  <c r="AB226" i="2" s="1"/>
  <c r="AE226" i="2" s="1"/>
  <c r="P222" i="2"/>
  <c r="P198" i="2"/>
  <c r="T198" i="2" s="1"/>
  <c r="AB198" i="2" s="1"/>
  <c r="AE198" i="2" s="1"/>
  <c r="P182" i="2"/>
  <c r="P178" i="2"/>
  <c r="Q178" i="2" s="1"/>
  <c r="P166" i="2"/>
  <c r="P160" i="2"/>
  <c r="P156" i="2"/>
  <c r="R146" i="2"/>
  <c r="S146" i="2" s="1"/>
  <c r="P124" i="2"/>
  <c r="P98" i="2"/>
  <c r="P94" i="2"/>
  <c r="T94" i="2" s="1"/>
  <c r="AB94" i="2" s="1"/>
  <c r="AE94" i="2" s="1"/>
  <c r="I94" i="2" s="1"/>
  <c r="L83" i="1"/>
  <c r="P88" i="2"/>
  <c r="P82" i="2"/>
  <c r="P76" i="2"/>
  <c r="R66" i="2"/>
  <c r="S66" i="2" s="1"/>
  <c r="L53" i="1"/>
  <c r="P56" i="2"/>
  <c r="T56" i="2" s="1"/>
  <c r="AB56" i="2" s="1"/>
  <c r="AE56" i="2" s="1"/>
  <c r="P52" i="2"/>
  <c r="R46" i="2"/>
  <c r="S46" i="2" s="1"/>
  <c r="R348" i="2"/>
  <c r="S348" i="2" s="1"/>
  <c r="P42" i="2"/>
  <c r="P172" i="2"/>
  <c r="P44" i="2"/>
  <c r="Z441" i="2"/>
  <c r="O441" i="2"/>
  <c r="L441" i="2" s="1"/>
  <c r="Z434" i="2"/>
  <c r="O434" i="2"/>
  <c r="L434" i="2" s="1"/>
  <c r="W427" i="2"/>
  <c r="AC427" i="2" s="1"/>
  <c r="AH427" i="2" s="1"/>
  <c r="AI427" i="2" s="1"/>
  <c r="AJ427" i="2" s="1"/>
  <c r="V427" i="2"/>
  <c r="W423" i="2"/>
  <c r="AC423" i="2" s="1"/>
  <c r="AH423" i="2" s="1"/>
  <c r="AI423" i="2" s="1"/>
  <c r="AJ423" i="2" s="1"/>
  <c r="V423" i="2"/>
  <c r="P279" i="2"/>
  <c r="P243" i="2"/>
  <c r="P235" i="2"/>
  <c r="T227" i="2"/>
  <c r="AB227" i="2" s="1"/>
  <c r="AE227" i="2" s="1"/>
  <c r="I227" i="2" s="1"/>
  <c r="Q227" i="2"/>
  <c r="P103" i="2"/>
  <c r="P85" i="2"/>
  <c r="P41" i="2"/>
  <c r="P114" i="2"/>
  <c r="P18" i="2"/>
  <c r="O429" i="2"/>
  <c r="L429" i="2" s="1"/>
  <c r="R429" i="2"/>
  <c r="S429" i="2" s="1"/>
  <c r="P348" i="2"/>
  <c r="W376" i="2"/>
  <c r="AC376" i="2" s="1"/>
  <c r="AH376" i="2" s="1"/>
  <c r="AI376" i="2" s="1"/>
  <c r="AJ376" i="2" s="1"/>
  <c r="V376" i="2"/>
  <c r="W278" i="2"/>
  <c r="AC278" i="2" s="1"/>
  <c r="AH278" i="2" s="1"/>
  <c r="AI278" i="2" s="1"/>
  <c r="AJ278" i="2" s="1"/>
  <c r="V278" i="2"/>
  <c r="W274" i="2"/>
  <c r="AC274" i="2" s="1"/>
  <c r="AH274" i="2" s="1"/>
  <c r="I274" i="2" s="1"/>
  <c r="V274" i="2"/>
  <c r="O371" i="2"/>
  <c r="L371" i="2" s="1"/>
  <c r="Z371" i="2"/>
  <c r="AA371" i="2" s="1"/>
  <c r="AD371" i="2" s="1"/>
  <c r="O346" i="2"/>
  <c r="L346" i="2" s="1"/>
  <c r="Z346" i="2"/>
  <c r="W338" i="2"/>
  <c r="AC338" i="2" s="1"/>
  <c r="AH338" i="2" s="1"/>
  <c r="AI338" i="2" s="1"/>
  <c r="AJ338" i="2" s="1"/>
  <c r="V338" i="2"/>
  <c r="W375" i="2"/>
  <c r="AC375" i="2" s="1"/>
  <c r="AH375" i="2" s="1"/>
  <c r="V375" i="2"/>
  <c r="W361" i="2"/>
  <c r="AC361" i="2" s="1"/>
  <c r="AH361" i="2" s="1"/>
  <c r="AI361" i="2" s="1"/>
  <c r="AJ361" i="2" s="1"/>
  <c r="V361" i="2"/>
  <c r="W272" i="2"/>
  <c r="AC272" i="2" s="1"/>
  <c r="AH272" i="2" s="1"/>
  <c r="I272" i="2" s="1"/>
  <c r="V272" i="2"/>
  <c r="W401" i="2"/>
  <c r="AC401" i="2" s="1"/>
  <c r="AH401" i="2" s="1"/>
  <c r="AI401" i="2" s="1"/>
  <c r="AJ401" i="2" s="1"/>
  <c r="AN401" i="2" s="1"/>
  <c r="V401" i="2"/>
  <c r="W353" i="2"/>
  <c r="AC353" i="2" s="1"/>
  <c r="AH353" i="2" s="1"/>
  <c r="AI353" i="2" s="1"/>
  <c r="AJ353" i="2" s="1"/>
  <c r="V353" i="2"/>
  <c r="W327" i="2"/>
  <c r="AC327" i="2" s="1"/>
  <c r="AH327" i="2" s="1"/>
  <c r="AI327" i="2" s="1"/>
  <c r="AJ327" i="2" s="1"/>
  <c r="AN327" i="2" s="1"/>
  <c r="V327" i="2"/>
  <c r="W302" i="2"/>
  <c r="AC302" i="2" s="1"/>
  <c r="AH302" i="2" s="1"/>
  <c r="I302" i="2" s="1"/>
  <c r="V302" i="2"/>
  <c r="R251" i="2"/>
  <c r="S251" i="2" s="1"/>
  <c r="O251" i="2"/>
  <c r="L251" i="2" s="1"/>
  <c r="AI230" i="2"/>
  <c r="V173" i="2"/>
  <c r="W173" i="2"/>
  <c r="AC173" i="2" s="1"/>
  <c r="W139" i="2"/>
  <c r="AC139" i="2" s="1"/>
  <c r="AH139" i="2" s="1"/>
  <c r="AI139" i="2" s="1"/>
  <c r="AJ139" i="2" s="1"/>
  <c r="AN139" i="2" s="1"/>
  <c r="V139" i="2"/>
  <c r="W53" i="2"/>
  <c r="AC53" i="2" s="1"/>
  <c r="V53" i="2"/>
  <c r="W208" i="2"/>
  <c r="AC208" i="2" s="1"/>
  <c r="AH208" i="2" s="1"/>
  <c r="AI208" i="2" s="1"/>
  <c r="AJ208" i="2" s="1"/>
  <c r="AN208" i="2" s="1"/>
  <c r="V208" i="2"/>
  <c r="W200" i="2"/>
  <c r="AC200" i="2" s="1"/>
  <c r="V200" i="2"/>
  <c r="W269" i="2"/>
  <c r="AC269" i="2" s="1"/>
  <c r="AH269" i="2" s="1"/>
  <c r="AI269" i="2" s="1"/>
  <c r="AJ269" i="2" s="1"/>
  <c r="V269" i="2"/>
  <c r="W253" i="2"/>
  <c r="AC253" i="2" s="1"/>
  <c r="AH253" i="2" s="1"/>
  <c r="AI253" i="2" s="1"/>
  <c r="AJ253" i="2" s="1"/>
  <c r="V253" i="2"/>
  <c r="W145" i="2"/>
  <c r="AC145" i="2" s="1"/>
  <c r="AH145" i="2" s="1"/>
  <c r="AI145" i="2" s="1"/>
  <c r="AJ145" i="2" s="1"/>
  <c r="AN145" i="2" s="1"/>
  <c r="V145" i="2"/>
  <c r="W96" i="2"/>
  <c r="AC96" i="2" s="1"/>
  <c r="AH96" i="2" s="1"/>
  <c r="AI96" i="2" s="1"/>
  <c r="AJ96" i="2" s="1"/>
  <c r="V96" i="2"/>
  <c r="AH56" i="2"/>
  <c r="AI56" i="2" s="1"/>
  <c r="AJ56" i="2" s="1"/>
  <c r="AN56" i="2" s="1"/>
  <c r="R197" i="2"/>
  <c r="S197" i="2" s="1"/>
  <c r="P93" i="2"/>
  <c r="R421" i="2"/>
  <c r="S421" i="2" s="1"/>
  <c r="P47" i="2"/>
  <c r="R376" i="2"/>
  <c r="S376" i="2" s="1"/>
  <c r="R220" i="2"/>
  <c r="S220" i="2" s="1"/>
  <c r="R360" i="2"/>
  <c r="S360" i="2" s="1"/>
  <c r="P334" i="2"/>
  <c r="Q334" i="2" s="1"/>
  <c r="P322" i="2"/>
  <c r="T322" i="2" s="1"/>
  <c r="AB322" i="2" s="1"/>
  <c r="AE322" i="2" s="1"/>
  <c r="P318" i="2"/>
  <c r="Q318" i="2" s="1"/>
  <c r="P314" i="2"/>
  <c r="Q314" i="2" s="1"/>
  <c r="P310" i="2"/>
  <c r="P300" i="2"/>
  <c r="T300" i="2" s="1"/>
  <c r="AB300" i="2" s="1"/>
  <c r="AE300" i="2" s="1"/>
  <c r="P268" i="2"/>
  <c r="P248" i="2"/>
  <c r="Q248" i="2" s="1"/>
  <c r="P244" i="2"/>
  <c r="P240" i="2"/>
  <c r="Q240" i="2" s="1"/>
  <c r="P236" i="2"/>
  <c r="Q236" i="2" s="1"/>
  <c r="P216" i="2"/>
  <c r="T216" i="2" s="1"/>
  <c r="AB216" i="2" s="1"/>
  <c r="AE216" i="2" s="1"/>
  <c r="R198" i="2"/>
  <c r="S198" i="2" s="1"/>
  <c r="R182" i="2"/>
  <c r="S182" i="2" s="1"/>
  <c r="P168" i="2"/>
  <c r="T168" i="2" s="1"/>
  <c r="AB168" i="2" s="1"/>
  <c r="AE168" i="2" s="1"/>
  <c r="R158" i="2"/>
  <c r="S158" i="2" s="1"/>
  <c r="R152" i="2"/>
  <c r="S152" i="2" s="1"/>
  <c r="R134" i="2"/>
  <c r="S134" i="2" s="1"/>
  <c r="R130" i="2"/>
  <c r="S130" i="2" s="1"/>
  <c r="P110" i="2"/>
  <c r="P106" i="2"/>
  <c r="R102" i="2"/>
  <c r="S102" i="2" s="1"/>
  <c r="R92" i="2"/>
  <c r="S92" i="2" s="1"/>
  <c r="P70" i="2"/>
  <c r="T70" i="2" s="1"/>
  <c r="AB70" i="2" s="1"/>
  <c r="P66" i="2"/>
  <c r="T66" i="2" s="1"/>
  <c r="AB66" i="2" s="1"/>
  <c r="AE66" i="2" s="1"/>
  <c r="P62" i="2"/>
  <c r="P60" i="2"/>
  <c r="R50" i="2"/>
  <c r="S50" i="2" s="1"/>
  <c r="P40" i="2"/>
  <c r="Q40" i="2" s="1"/>
  <c r="P32" i="2"/>
  <c r="P26" i="2"/>
  <c r="T26" i="2" s="1"/>
  <c r="AB26" i="2" s="1"/>
  <c r="AE26" i="2" s="1"/>
  <c r="P22" i="2"/>
  <c r="Q22" i="2" s="1"/>
  <c r="W433" i="2"/>
  <c r="AC433" i="2" s="1"/>
  <c r="AH433" i="2" s="1"/>
  <c r="AI433" i="2" s="1"/>
  <c r="AJ433" i="2" s="1"/>
  <c r="V433" i="2"/>
  <c r="Z426" i="2"/>
  <c r="O426" i="2"/>
  <c r="L426" i="2" s="1"/>
  <c r="W411" i="2"/>
  <c r="AC411" i="2" s="1"/>
  <c r="AH411" i="2" s="1"/>
  <c r="AI411" i="2" s="1"/>
  <c r="AJ411" i="2" s="1"/>
  <c r="V411" i="2"/>
  <c r="O401" i="2"/>
  <c r="L401" i="2" s="1"/>
  <c r="Z401" i="2"/>
  <c r="AA401" i="2" s="1"/>
  <c r="AD401" i="2" s="1"/>
  <c r="P277" i="2"/>
  <c r="P269" i="2"/>
  <c r="P249" i="2"/>
  <c r="P241" i="2"/>
  <c r="T233" i="2"/>
  <c r="AB233" i="2" s="1"/>
  <c r="AE233" i="2" s="1"/>
  <c r="Q233" i="2"/>
  <c r="P121" i="2"/>
  <c r="P101" i="2"/>
  <c r="Z435" i="2"/>
  <c r="O435" i="2"/>
  <c r="L435" i="2" s="1"/>
  <c r="W428" i="2"/>
  <c r="AC428" i="2" s="1"/>
  <c r="AH428" i="2" s="1"/>
  <c r="AI428" i="2" s="1"/>
  <c r="AJ428" i="2" s="1"/>
  <c r="AN428" i="2" s="1"/>
  <c r="V428" i="2"/>
  <c r="T416" i="2"/>
  <c r="AB416" i="2" s="1"/>
  <c r="AE416" i="2" s="1"/>
  <c r="Q416" i="2"/>
  <c r="P404" i="2"/>
  <c r="P388" i="2"/>
  <c r="P372" i="2"/>
  <c r="T358" i="2"/>
  <c r="AB358" i="2" s="1"/>
  <c r="AE358" i="2" s="1"/>
  <c r="Q358" i="2"/>
  <c r="P250" i="2"/>
  <c r="W442" i="2"/>
  <c r="AC442" i="2" s="1"/>
  <c r="AH442" i="2" s="1"/>
  <c r="AI442" i="2" s="1"/>
  <c r="AJ442" i="2" s="1"/>
  <c r="V442" i="2"/>
  <c r="R437" i="2"/>
  <c r="S437" i="2" s="1"/>
  <c r="O437" i="2"/>
  <c r="L437" i="2" s="1"/>
  <c r="Z417" i="2"/>
  <c r="AA417" i="2" s="1"/>
  <c r="AD417" i="2" s="1"/>
  <c r="O417" i="2"/>
  <c r="L417" i="2" s="1"/>
  <c r="W398" i="2"/>
  <c r="AC398" i="2" s="1"/>
  <c r="AH398" i="2" s="1"/>
  <c r="I398" i="2" s="1"/>
  <c r="V398" i="2"/>
  <c r="W368" i="2"/>
  <c r="AC368" i="2" s="1"/>
  <c r="AH368" i="2" s="1"/>
  <c r="AI368" i="2" s="1"/>
  <c r="AJ368" i="2" s="1"/>
  <c r="V368" i="2"/>
  <c r="W357" i="2"/>
  <c r="AC357" i="2" s="1"/>
  <c r="AH357" i="2" s="1"/>
  <c r="V357" i="2"/>
  <c r="O290" i="2"/>
  <c r="L290" i="2" s="1"/>
  <c r="Z290" i="2"/>
  <c r="W352" i="2"/>
  <c r="AC352" i="2" s="1"/>
  <c r="AH352" i="2" s="1"/>
  <c r="AI352" i="2" s="1"/>
  <c r="AJ352" i="2" s="1"/>
  <c r="V352" i="2"/>
  <c r="W371" i="2"/>
  <c r="AC371" i="2" s="1"/>
  <c r="AH371" i="2" s="1"/>
  <c r="AI371" i="2" s="1"/>
  <c r="AJ371" i="2" s="1"/>
  <c r="AN371" i="2" s="1"/>
  <c r="V371" i="2"/>
  <c r="W358" i="2"/>
  <c r="AC358" i="2" s="1"/>
  <c r="AH358" i="2" s="1"/>
  <c r="AI358" i="2" s="1"/>
  <c r="AJ358" i="2" s="1"/>
  <c r="V358" i="2"/>
  <c r="O334" i="2"/>
  <c r="L334" i="2" s="1"/>
  <c r="Z334" i="2"/>
  <c r="AA334" i="2" s="1"/>
  <c r="O327" i="2"/>
  <c r="L327" i="2" s="1"/>
  <c r="Z327" i="2"/>
  <c r="AA327" i="2" s="1"/>
  <c r="W292" i="2"/>
  <c r="AC292" i="2" s="1"/>
  <c r="AH292" i="2" s="1"/>
  <c r="AI292" i="2" s="1"/>
  <c r="AJ292" i="2" s="1"/>
  <c r="V292" i="2"/>
  <c r="AI277" i="2"/>
  <c r="Z372" i="2"/>
  <c r="AA372" i="2" s="1"/>
  <c r="AD372" i="2" s="1"/>
  <c r="O372" i="2"/>
  <c r="L372" i="2" s="1"/>
  <c r="W341" i="2"/>
  <c r="AC341" i="2" s="1"/>
  <c r="AH341" i="2" s="1"/>
  <c r="AI341" i="2" s="1"/>
  <c r="AJ341" i="2" s="1"/>
  <c r="V341" i="2"/>
  <c r="W332" i="2"/>
  <c r="AC332" i="2" s="1"/>
  <c r="AH332" i="2" s="1"/>
  <c r="AI332" i="2" s="1"/>
  <c r="AJ332" i="2" s="1"/>
  <c r="V332" i="2"/>
  <c r="O300" i="2"/>
  <c r="L300" i="2" s="1"/>
  <c r="Z300" i="2"/>
  <c r="R258" i="2"/>
  <c r="S258" i="2" s="1"/>
  <c r="O258" i="2"/>
  <c r="L258" i="2" s="1"/>
  <c r="W232" i="2"/>
  <c r="AC232" i="2" s="1"/>
  <c r="V232" i="2"/>
  <c r="R97" i="2"/>
  <c r="S97" i="2" s="1"/>
  <c r="O97" i="2"/>
  <c r="L97" i="2" s="1"/>
  <c r="Z97" i="2"/>
  <c r="AA97" i="2" s="1"/>
  <c r="AD97" i="2" s="1"/>
  <c r="O138" i="2"/>
  <c r="L138" i="2" s="1"/>
  <c r="Z138" i="2"/>
  <c r="W233" i="2"/>
  <c r="AC233" i="2" s="1"/>
  <c r="AH233" i="2" s="1"/>
  <c r="AI233" i="2" s="1"/>
  <c r="AJ233" i="2" s="1"/>
  <c r="V233" i="2"/>
  <c r="W228" i="2"/>
  <c r="AC228" i="2" s="1"/>
  <c r="AH228" i="2" s="1"/>
  <c r="AI228" i="2" s="1"/>
  <c r="AJ228" i="2" s="1"/>
  <c r="V228" i="2"/>
  <c r="W206" i="2"/>
  <c r="AC206" i="2" s="1"/>
  <c r="AH206" i="2" s="1"/>
  <c r="I206" i="2" s="1"/>
  <c r="V206" i="2"/>
  <c r="O100" i="2"/>
  <c r="L100" i="2" s="1"/>
  <c r="W257" i="2"/>
  <c r="AC257" i="2" s="1"/>
  <c r="AH257" i="2" s="1"/>
  <c r="AI257" i="2" s="1"/>
  <c r="AJ257" i="2" s="1"/>
  <c r="V257" i="2"/>
  <c r="O205" i="2"/>
  <c r="L205" i="2" s="1"/>
  <c r="Z205" i="2"/>
  <c r="AA205" i="2" s="1"/>
  <c r="W100" i="2"/>
  <c r="AC100" i="2" s="1"/>
  <c r="V100" i="2"/>
  <c r="R289" i="2"/>
  <c r="S289" i="2" s="1"/>
  <c r="R291" i="2"/>
  <c r="S291" i="2" s="1"/>
  <c r="P400" i="2"/>
  <c r="Q400" i="2" s="1"/>
  <c r="P384" i="2"/>
  <c r="T384" i="2" s="1"/>
  <c r="AB384" i="2" s="1"/>
  <c r="AE384" i="2" s="1"/>
  <c r="P376" i="2"/>
  <c r="Q376" i="2" s="1"/>
  <c r="P360" i="2"/>
  <c r="T360" i="2" s="1"/>
  <c r="AB360" i="2" s="1"/>
  <c r="AE360" i="2" s="1"/>
  <c r="I360" i="2" s="1"/>
  <c r="P262" i="2"/>
  <c r="Q262" i="2" s="1"/>
  <c r="P252" i="2"/>
  <c r="Q252" i="2" s="1"/>
  <c r="R212" i="2"/>
  <c r="S212" i="2" s="1"/>
  <c r="P196" i="2"/>
  <c r="Q196" i="2" s="1"/>
  <c r="P190" i="2"/>
  <c r="T190" i="2" s="1"/>
  <c r="AB190" i="2" s="1"/>
  <c r="AE190" i="2" s="1"/>
  <c r="I190" i="2" s="1"/>
  <c r="P162" i="2"/>
  <c r="Q162" i="2" s="1"/>
  <c r="P158" i="2"/>
  <c r="T158" i="2" s="1"/>
  <c r="AB158" i="2" s="1"/>
  <c r="AE158" i="2" s="1"/>
  <c r="I158" i="2" s="1"/>
  <c r="R148" i="2"/>
  <c r="S148" i="2" s="1"/>
  <c r="R230" i="2"/>
  <c r="S230" i="2" s="1"/>
  <c r="P146" i="2"/>
  <c r="P132" i="2"/>
  <c r="P128" i="2"/>
  <c r="P112" i="2"/>
  <c r="R104" i="2"/>
  <c r="S104" i="2" s="1"/>
  <c r="R250" i="2"/>
  <c r="S250" i="2" s="1"/>
  <c r="L85" i="1"/>
  <c r="P84" i="2"/>
  <c r="L57" i="1"/>
  <c r="R415" i="2"/>
  <c r="S415" i="2" s="1"/>
  <c r="P50" i="2"/>
  <c r="P36" i="2"/>
  <c r="P16" i="2"/>
  <c r="P12" i="2"/>
  <c r="P96" i="2"/>
  <c r="W438" i="2"/>
  <c r="AC438" i="2" s="1"/>
  <c r="AH438" i="2" s="1"/>
  <c r="AI438" i="2" s="1"/>
  <c r="AJ438" i="2" s="1"/>
  <c r="V438" i="2"/>
  <c r="W432" i="2"/>
  <c r="AC432" i="2" s="1"/>
  <c r="AH432" i="2" s="1"/>
  <c r="AI432" i="2" s="1"/>
  <c r="AJ432" i="2" s="1"/>
  <c r="AN432" i="2" s="1"/>
  <c r="V432" i="2"/>
  <c r="W425" i="2"/>
  <c r="AC425" i="2" s="1"/>
  <c r="AH425" i="2" s="1"/>
  <c r="AI425" i="2" s="1"/>
  <c r="AJ425" i="2" s="1"/>
  <c r="V425" i="2"/>
  <c r="Z418" i="2"/>
  <c r="O418" i="2"/>
  <c r="L418" i="2" s="1"/>
  <c r="Z410" i="2"/>
  <c r="O410" i="2"/>
  <c r="L410" i="2" s="1"/>
  <c r="W381" i="2"/>
  <c r="AC381" i="2" s="1"/>
  <c r="AH381" i="2" s="1"/>
  <c r="V381" i="2"/>
  <c r="T291" i="2"/>
  <c r="AB291" i="2" s="1"/>
  <c r="AE291" i="2" s="1"/>
  <c r="Q291" i="2"/>
  <c r="P255" i="2"/>
  <c r="P239" i="2"/>
  <c r="P231" i="2"/>
  <c r="T203" i="2"/>
  <c r="AB203" i="2" s="1"/>
  <c r="Q203" i="2"/>
  <c r="P139" i="2"/>
  <c r="P115" i="2"/>
  <c r="P69" i="2"/>
  <c r="P230" i="2"/>
  <c r="P71" i="2"/>
  <c r="Z421" i="2"/>
  <c r="O421" i="2"/>
  <c r="L421" i="2" s="1"/>
  <c r="W414" i="2"/>
  <c r="AC414" i="2" s="1"/>
  <c r="AH414" i="2" s="1"/>
  <c r="V414" i="2"/>
  <c r="W390" i="2"/>
  <c r="AC390" i="2" s="1"/>
  <c r="AH390" i="2" s="1"/>
  <c r="I390" i="2" s="1"/>
  <c r="V390" i="2"/>
  <c r="W384" i="2"/>
  <c r="AC384" i="2" s="1"/>
  <c r="AH384" i="2" s="1"/>
  <c r="AI384" i="2" s="1"/>
  <c r="AJ384" i="2" s="1"/>
  <c r="AN384" i="2" s="1"/>
  <c r="V384" i="2"/>
  <c r="P356" i="2"/>
  <c r="P214" i="2"/>
  <c r="P63" i="2"/>
  <c r="O433" i="2"/>
  <c r="L433" i="2" s="1"/>
  <c r="R433" i="2"/>
  <c r="S433" i="2" s="1"/>
  <c r="W402" i="2"/>
  <c r="AC402" i="2" s="1"/>
  <c r="AH402" i="2" s="1"/>
  <c r="AI402" i="2" s="1"/>
  <c r="AJ402" i="2" s="1"/>
  <c r="V402" i="2"/>
  <c r="Z383" i="2"/>
  <c r="AA383" i="2" s="1"/>
  <c r="AD383" i="2" s="1"/>
  <c r="O383" i="2"/>
  <c r="L383" i="2" s="1"/>
  <c r="W380" i="2"/>
  <c r="AC380" i="2" s="1"/>
  <c r="AH380" i="2" s="1"/>
  <c r="AI380" i="2" s="1"/>
  <c r="AJ380" i="2" s="1"/>
  <c r="V380" i="2"/>
  <c r="W372" i="2"/>
  <c r="AC372" i="2" s="1"/>
  <c r="AH372" i="2" s="1"/>
  <c r="AI372" i="2" s="1"/>
  <c r="AJ372" i="2" s="1"/>
  <c r="AN372" i="2" s="1"/>
  <c r="V372" i="2"/>
  <c r="W362" i="2"/>
  <c r="AC362" i="2" s="1"/>
  <c r="AH362" i="2" s="1"/>
  <c r="V362" i="2"/>
  <c r="W323" i="2"/>
  <c r="AC323" i="2" s="1"/>
  <c r="AH323" i="2" s="1"/>
  <c r="AI323" i="2" s="1"/>
  <c r="AJ323" i="2" s="1"/>
  <c r="V323" i="2"/>
  <c r="O299" i="2"/>
  <c r="L299" i="2" s="1"/>
  <c r="Z299" i="2"/>
  <c r="W276" i="2"/>
  <c r="AC276" i="2" s="1"/>
  <c r="AH276" i="2" s="1"/>
  <c r="V276" i="2"/>
  <c r="O377" i="2"/>
  <c r="L377" i="2" s="1"/>
  <c r="Z377" i="2"/>
  <c r="AA377" i="2" s="1"/>
  <c r="AD377" i="2" s="1"/>
  <c r="W335" i="2"/>
  <c r="AC335" i="2" s="1"/>
  <c r="AH335" i="2" s="1"/>
  <c r="AI335" i="2" s="1"/>
  <c r="AJ335" i="2" s="1"/>
  <c r="V335" i="2"/>
  <c r="W379" i="2"/>
  <c r="AC379" i="2" s="1"/>
  <c r="AH379" i="2" s="1"/>
  <c r="I379" i="2" s="1"/>
  <c r="V379" i="2"/>
  <c r="W369" i="2"/>
  <c r="AC369" i="2" s="1"/>
  <c r="AH369" i="2" s="1"/>
  <c r="AI369" i="2" s="1"/>
  <c r="AJ369" i="2" s="1"/>
  <c r="V369" i="2"/>
  <c r="W356" i="2"/>
  <c r="AC356" i="2" s="1"/>
  <c r="AH356" i="2" s="1"/>
  <c r="AI356" i="2" s="1"/>
  <c r="AJ356" i="2" s="1"/>
  <c r="V356" i="2"/>
  <c r="W405" i="2"/>
  <c r="AC405" i="2" s="1"/>
  <c r="AH405" i="2" s="1"/>
  <c r="AI405" i="2" s="1"/>
  <c r="AJ405" i="2" s="1"/>
  <c r="V405" i="2"/>
  <c r="W329" i="2"/>
  <c r="AC329" i="2" s="1"/>
  <c r="AH329" i="2" s="1"/>
  <c r="AI329" i="2" s="1"/>
  <c r="AJ329" i="2" s="1"/>
  <c r="V329" i="2"/>
  <c r="W311" i="2"/>
  <c r="AC311" i="2" s="1"/>
  <c r="AH311" i="2" s="1"/>
  <c r="AI311" i="2" s="1"/>
  <c r="AJ311" i="2" s="1"/>
  <c r="V311" i="2"/>
  <c r="V199" i="2"/>
  <c r="W199" i="2"/>
  <c r="AC199" i="2" s="1"/>
  <c r="R137" i="2"/>
  <c r="S137" i="2" s="1"/>
  <c r="O137" i="2"/>
  <c r="L137" i="2" s="1"/>
  <c r="W251" i="2"/>
  <c r="AC251" i="2" s="1"/>
  <c r="AH251" i="2" s="1"/>
  <c r="AI251" i="2" s="1"/>
  <c r="AJ251" i="2" s="1"/>
  <c r="AN251" i="2" s="1"/>
  <c r="V251" i="2"/>
  <c r="W137" i="2"/>
  <c r="AC137" i="2" s="1"/>
  <c r="AH137" i="2" s="1"/>
  <c r="I137" i="2" s="1"/>
  <c r="V137" i="2"/>
  <c r="W98" i="2"/>
  <c r="V98" i="2"/>
  <c r="R81" i="2"/>
  <c r="S81" i="2" s="1"/>
  <c r="W248" i="2"/>
  <c r="AC248" i="2" s="1"/>
  <c r="AH248" i="2" s="1"/>
  <c r="AI248" i="2" s="1"/>
  <c r="AJ248" i="2" s="1"/>
  <c r="V248" i="2"/>
  <c r="Z227" i="2"/>
  <c r="O227" i="2"/>
  <c r="L227" i="2" s="1"/>
  <c r="W202" i="2"/>
  <c r="AC202" i="2" s="1"/>
  <c r="AH202" i="2" s="1"/>
  <c r="I202" i="2" s="1"/>
  <c r="V202" i="2"/>
  <c r="AH198" i="2"/>
  <c r="AI198" i="2" s="1"/>
  <c r="AJ198" i="2" s="1"/>
  <c r="W271" i="2"/>
  <c r="AC271" i="2" s="1"/>
  <c r="AH271" i="2" s="1"/>
  <c r="V271" i="2"/>
  <c r="W255" i="2"/>
  <c r="AC255" i="2" s="1"/>
  <c r="AH255" i="2" s="1"/>
  <c r="AI255" i="2" s="1"/>
  <c r="AJ255" i="2" s="1"/>
  <c r="V255" i="2"/>
  <c r="O135" i="2"/>
  <c r="L135" i="2" s="1"/>
  <c r="Z135" i="2"/>
  <c r="W99" i="2"/>
  <c r="AC99" i="2" s="1"/>
  <c r="AH99" i="2" s="1"/>
  <c r="AI99" i="2" s="1"/>
  <c r="AJ99" i="2" s="1"/>
  <c r="AN99" i="2" s="1"/>
  <c r="V99" i="2"/>
  <c r="P441" i="2"/>
  <c r="T441" i="2" s="1"/>
  <c r="AB441" i="2" s="1"/>
  <c r="AE441" i="2" s="1"/>
  <c r="I441" i="2" s="1"/>
  <c r="R441" i="2"/>
  <c r="S441" i="2" s="1"/>
  <c r="R418" i="2"/>
  <c r="S418" i="2" s="1"/>
  <c r="L391" i="1"/>
  <c r="R404" i="2"/>
  <c r="S404" i="2" s="1"/>
  <c r="P320" i="2"/>
  <c r="Q320" i="2" s="1"/>
  <c r="P308" i="2"/>
  <c r="T308" i="2" s="1"/>
  <c r="AB308" i="2" s="1"/>
  <c r="AE308" i="2" s="1"/>
  <c r="P298" i="2"/>
  <c r="T298" i="2" s="1"/>
  <c r="AB298" i="2" s="1"/>
  <c r="AE298" i="2" s="1"/>
  <c r="I298" i="2" s="1"/>
  <c r="P284" i="2"/>
  <c r="Q284" i="2" s="1"/>
  <c r="P246" i="2"/>
  <c r="P242" i="2"/>
  <c r="Q242" i="2" s="1"/>
  <c r="L221" i="1"/>
  <c r="R235" i="2"/>
  <c r="S235" i="2" s="1"/>
  <c r="P218" i="2"/>
  <c r="Q218" i="2" s="1"/>
  <c r="P204" i="2"/>
  <c r="T204" i="2" s="1"/>
  <c r="AB204" i="2" s="1"/>
  <c r="AE204" i="2" s="1"/>
  <c r="I204" i="2" s="1"/>
  <c r="R138" i="2"/>
  <c r="S138" i="2" s="1"/>
  <c r="R124" i="2"/>
  <c r="S124" i="2" s="1"/>
  <c r="P122" i="2"/>
  <c r="P118" i="2"/>
  <c r="R116" i="2"/>
  <c r="S116" i="2" s="1"/>
  <c r="R372" i="2"/>
  <c r="S372" i="2" s="1"/>
  <c r="P108" i="2"/>
  <c r="P92" i="2"/>
  <c r="R82" i="2"/>
  <c r="S82" i="2" s="1"/>
  <c r="R70" i="2"/>
  <c r="S70" i="2" s="1"/>
  <c r="P64" i="2"/>
  <c r="R34" i="2"/>
  <c r="S34" i="2" s="1"/>
  <c r="P24" i="2"/>
  <c r="P14" i="2"/>
  <c r="P286" i="2"/>
  <c r="P58" i="2"/>
  <c r="W437" i="2"/>
  <c r="AC437" i="2" s="1"/>
  <c r="AH437" i="2" s="1"/>
  <c r="AI437" i="2" s="1"/>
  <c r="AJ437" i="2" s="1"/>
  <c r="AN437" i="2" s="1"/>
  <c r="V437" i="2"/>
  <c r="W430" i="2"/>
  <c r="AC430" i="2" s="1"/>
  <c r="AH430" i="2" s="1"/>
  <c r="AI430" i="2" s="1"/>
  <c r="AJ430" i="2" s="1"/>
  <c r="V430" i="2"/>
  <c r="W415" i="2"/>
  <c r="AC415" i="2" s="1"/>
  <c r="AH415" i="2" s="1"/>
  <c r="AI415" i="2" s="1"/>
  <c r="AJ415" i="2" s="1"/>
  <c r="V415" i="2"/>
  <c r="W408" i="2"/>
  <c r="AC408" i="2" s="1"/>
  <c r="AH408" i="2" s="1"/>
  <c r="AI408" i="2" s="1"/>
  <c r="AJ408" i="2" s="1"/>
  <c r="AN408" i="2" s="1"/>
  <c r="V408" i="2"/>
  <c r="W392" i="2"/>
  <c r="AC392" i="2" s="1"/>
  <c r="AH392" i="2" s="1"/>
  <c r="AI392" i="2" s="1"/>
  <c r="AJ392" i="2" s="1"/>
  <c r="V392" i="2"/>
  <c r="P281" i="2"/>
  <c r="P273" i="2"/>
  <c r="P245" i="2"/>
  <c r="T237" i="2"/>
  <c r="AB237" i="2" s="1"/>
  <c r="AE237" i="2" s="1"/>
  <c r="Q237" i="2"/>
  <c r="P229" i="2"/>
  <c r="P209" i="2"/>
  <c r="T201" i="2"/>
  <c r="AB201" i="2" s="1"/>
  <c r="AE201" i="2" s="1"/>
  <c r="Q201" i="2"/>
  <c r="P105" i="2"/>
  <c r="P67" i="2"/>
  <c r="P55" i="2"/>
  <c r="W410" i="2"/>
  <c r="AC410" i="2" s="1"/>
  <c r="AH410" i="2" s="1"/>
  <c r="AI410" i="2" s="1"/>
  <c r="AJ410" i="2" s="1"/>
  <c r="AN410" i="2" s="1"/>
  <c r="V410" i="2"/>
  <c r="P34" i="2"/>
  <c r="W439" i="2"/>
  <c r="AC439" i="2" s="1"/>
  <c r="AH439" i="2" s="1"/>
  <c r="AI439" i="2" s="1"/>
  <c r="AJ439" i="2" s="1"/>
  <c r="V439" i="2"/>
  <c r="W431" i="2"/>
  <c r="AC431" i="2" s="1"/>
  <c r="AH431" i="2" s="1"/>
  <c r="AI431" i="2" s="1"/>
  <c r="AJ431" i="2" s="1"/>
  <c r="V431" i="2"/>
  <c r="W424" i="2"/>
  <c r="AC424" i="2" s="1"/>
  <c r="AH424" i="2" s="1"/>
  <c r="AI424" i="2" s="1"/>
  <c r="AJ424" i="2" s="1"/>
  <c r="V424" i="2"/>
  <c r="Z419" i="2"/>
  <c r="O419" i="2"/>
  <c r="L419" i="2" s="1"/>
  <c r="W388" i="2"/>
  <c r="AC388" i="2" s="1"/>
  <c r="AH388" i="2" s="1"/>
  <c r="AI388" i="2" s="1"/>
  <c r="AJ388" i="2" s="1"/>
  <c r="V388" i="2"/>
  <c r="T412" i="2"/>
  <c r="AB412" i="2" s="1"/>
  <c r="AE412" i="2" s="1"/>
  <c r="Q412" i="2"/>
  <c r="P396" i="2"/>
  <c r="P380" i="2"/>
  <c r="P364" i="2"/>
  <c r="P306" i="2"/>
  <c r="P164" i="2"/>
  <c r="P30" i="2"/>
  <c r="W395" i="2"/>
  <c r="AC395" i="2" s="1"/>
  <c r="AH395" i="2" s="1"/>
  <c r="AI395" i="2" s="1"/>
  <c r="AJ395" i="2" s="1"/>
  <c r="AN395" i="2" s="1"/>
  <c r="V395" i="2"/>
  <c r="O326" i="2"/>
  <c r="L326" i="2" s="1"/>
  <c r="R326" i="2"/>
  <c r="S326" i="2" s="1"/>
  <c r="W342" i="2"/>
  <c r="AC342" i="2" s="1"/>
  <c r="AH342" i="2" s="1"/>
  <c r="AI342" i="2" s="1"/>
  <c r="AJ342" i="2" s="1"/>
  <c r="V342" i="2"/>
  <c r="W325" i="2"/>
  <c r="AC325" i="2" s="1"/>
  <c r="AH325" i="2" s="1"/>
  <c r="AI325" i="2" s="1"/>
  <c r="AJ325" i="2" s="1"/>
  <c r="AN325" i="2" s="1"/>
  <c r="V325" i="2"/>
  <c r="W363" i="2"/>
  <c r="AC363" i="2" s="1"/>
  <c r="AH363" i="2" s="1"/>
  <c r="AI363" i="2" s="1"/>
  <c r="AJ363" i="2" s="1"/>
  <c r="V363" i="2"/>
  <c r="W322" i="2"/>
  <c r="AC322" i="2" s="1"/>
  <c r="AH322" i="2" s="1"/>
  <c r="AI322" i="2" s="1"/>
  <c r="AJ322" i="2" s="1"/>
  <c r="V322" i="2"/>
  <c r="W286" i="2"/>
  <c r="AC286" i="2" s="1"/>
  <c r="AH286" i="2" s="1"/>
  <c r="AI286" i="2" s="1"/>
  <c r="AJ286" i="2" s="1"/>
  <c r="V286" i="2"/>
  <c r="W275" i="2"/>
  <c r="AC275" i="2" s="1"/>
  <c r="AH275" i="2" s="1"/>
  <c r="V275" i="2"/>
  <c r="W397" i="2"/>
  <c r="AC397" i="2" s="1"/>
  <c r="AH397" i="2" s="1"/>
  <c r="AI397" i="2" s="1"/>
  <c r="AJ397" i="2" s="1"/>
  <c r="V397" i="2"/>
  <c r="W350" i="2"/>
  <c r="AC350" i="2" s="1"/>
  <c r="AH350" i="2" s="1"/>
  <c r="AI350" i="2" s="1"/>
  <c r="AJ350" i="2" s="1"/>
  <c r="AN350" i="2" s="1"/>
  <c r="V350" i="2"/>
  <c r="W343" i="2"/>
  <c r="AC343" i="2" s="1"/>
  <c r="AH343" i="2" s="1"/>
  <c r="AI343" i="2" s="1"/>
  <c r="AJ343" i="2" s="1"/>
  <c r="V343" i="2"/>
  <c r="W334" i="2"/>
  <c r="AC334" i="2" s="1"/>
  <c r="AH334" i="2" s="1"/>
  <c r="AI334" i="2" s="1"/>
  <c r="AJ334" i="2" s="1"/>
  <c r="AN334" i="2" s="1"/>
  <c r="V334" i="2"/>
  <c r="W304" i="2"/>
  <c r="AC304" i="2" s="1"/>
  <c r="AH304" i="2" s="1"/>
  <c r="AI304" i="2" s="1"/>
  <c r="AJ304" i="2" s="1"/>
  <c r="AN304" i="2" s="1"/>
  <c r="V304" i="2"/>
  <c r="W234" i="2"/>
  <c r="AC234" i="2" s="1"/>
  <c r="AH234" i="2" s="1"/>
  <c r="AI234" i="2" s="1"/>
  <c r="AJ234" i="2" s="1"/>
  <c r="V234" i="2"/>
  <c r="O134" i="2"/>
  <c r="L134" i="2" s="1"/>
  <c r="W235" i="2"/>
  <c r="AC235" i="2" s="1"/>
  <c r="AH235" i="2" s="1"/>
  <c r="AI235" i="2" s="1"/>
  <c r="AJ235" i="2" s="1"/>
  <c r="AN235" i="2" s="1"/>
  <c r="V235" i="2"/>
  <c r="W231" i="2"/>
  <c r="AC231" i="2" s="1"/>
  <c r="AH231" i="2" s="1"/>
  <c r="V231" i="2"/>
  <c r="W224" i="2"/>
  <c r="AC224" i="2" s="1"/>
  <c r="AH224" i="2" s="1"/>
  <c r="AI224" i="2" s="1"/>
  <c r="AJ224" i="2" s="1"/>
  <c r="V224" i="2"/>
  <c r="O270" i="2"/>
  <c r="L270" i="2" s="1"/>
  <c r="Z270" i="2"/>
  <c r="O254" i="2"/>
  <c r="L254" i="2" s="1"/>
  <c r="Z254" i="2"/>
  <c r="W141" i="2"/>
  <c r="AC141" i="2" s="1"/>
  <c r="AH141" i="2" s="1"/>
  <c r="AI141" i="2" s="1"/>
  <c r="AJ141" i="2" s="1"/>
  <c r="V141" i="2"/>
  <c r="W102" i="2"/>
  <c r="AC102" i="2" s="1"/>
  <c r="AH102" i="2" s="1"/>
  <c r="AI102" i="2" s="1"/>
  <c r="AJ102" i="2" s="1"/>
  <c r="AN102" i="2" s="1"/>
  <c r="V102" i="2"/>
  <c r="Z53" i="2"/>
  <c r="AA53" i="2" s="1"/>
  <c r="AD53" i="2" s="1"/>
  <c r="L405" i="1"/>
  <c r="R412" i="2"/>
  <c r="S412" i="2" s="1"/>
  <c r="L393" i="1"/>
  <c r="R400" i="2"/>
  <c r="S400" i="2" s="1"/>
  <c r="L377" i="1"/>
  <c r="R384" i="2"/>
  <c r="S384" i="2" s="1"/>
  <c r="L361" i="1"/>
  <c r="R368" i="2"/>
  <c r="S368" i="2" s="1"/>
  <c r="L333" i="1"/>
  <c r="R340" i="2"/>
  <c r="S340" i="2" s="1"/>
  <c r="L293" i="1"/>
  <c r="R300" i="2"/>
  <c r="S300" i="2" s="1"/>
  <c r="L289" i="1"/>
  <c r="R296" i="2"/>
  <c r="S296" i="2" s="1"/>
  <c r="L265" i="1"/>
  <c r="R272" i="2"/>
  <c r="S272" i="2" s="1"/>
  <c r="T228" i="2"/>
  <c r="AB228" i="2" s="1"/>
  <c r="AE228" i="2" s="1"/>
  <c r="Q228" i="2"/>
  <c r="T200" i="2"/>
  <c r="AB200" i="2" s="1"/>
  <c r="Q200" i="2"/>
  <c r="R140" i="2"/>
  <c r="S140" i="2" s="1"/>
  <c r="L133" i="1"/>
  <c r="L5" i="1"/>
  <c r="R12" i="2"/>
  <c r="S12" i="2" s="1"/>
  <c r="R408" i="2"/>
  <c r="S408" i="2" s="1"/>
  <c r="R242" i="2"/>
  <c r="S242" i="2" s="1"/>
  <c r="R218" i="2"/>
  <c r="S218" i="2" s="1"/>
  <c r="R188" i="2"/>
  <c r="S188" i="2" s="1"/>
  <c r="R178" i="2"/>
  <c r="S178" i="2" s="1"/>
  <c r="R162" i="2"/>
  <c r="S162" i="2" s="1"/>
  <c r="R153" i="2"/>
  <c r="S153" i="2" s="1"/>
  <c r="R67" i="2"/>
  <c r="S67" i="2" s="1"/>
  <c r="R161" i="2"/>
  <c r="S161" i="2" s="1"/>
  <c r="R80" i="2"/>
  <c r="S80" i="2" s="1"/>
  <c r="R310" i="2"/>
  <c r="S310" i="2" s="1"/>
  <c r="L190" i="1"/>
  <c r="L262" i="1"/>
  <c r="L349" i="1"/>
  <c r="R356" i="2"/>
  <c r="S356" i="2" s="1"/>
  <c r="L389" i="1"/>
  <c r="R396" i="2"/>
  <c r="S396" i="2" s="1"/>
  <c r="L403" i="1"/>
  <c r="R410" i="2"/>
  <c r="S410" i="2" s="1"/>
  <c r="R318" i="2"/>
  <c r="S318" i="2" s="1"/>
  <c r="L411" i="1"/>
  <c r="T408" i="2"/>
  <c r="AB408" i="2" s="1"/>
  <c r="AE408" i="2" s="1"/>
  <c r="Q408" i="2"/>
  <c r="T392" i="2"/>
  <c r="AB392" i="2" s="1"/>
  <c r="AE392" i="2" s="1"/>
  <c r="Q392" i="2"/>
  <c r="T368" i="2"/>
  <c r="AB368" i="2" s="1"/>
  <c r="AE368" i="2" s="1"/>
  <c r="Q368" i="2"/>
  <c r="T344" i="2"/>
  <c r="AB344" i="2" s="1"/>
  <c r="AE344" i="2" s="1"/>
  <c r="Q344" i="2"/>
  <c r="T326" i="2"/>
  <c r="AB326" i="2" s="1"/>
  <c r="AE326" i="2" s="1"/>
  <c r="Q326" i="2"/>
  <c r="T304" i="2"/>
  <c r="AB304" i="2" s="1"/>
  <c r="AE304" i="2" s="1"/>
  <c r="Q304" i="2"/>
  <c r="T296" i="2"/>
  <c r="AB296" i="2" s="1"/>
  <c r="AE296" i="2" s="1"/>
  <c r="I296" i="2" s="1"/>
  <c r="Q296" i="2"/>
  <c r="L283" i="1"/>
  <c r="R290" i="2"/>
  <c r="S290" i="2" s="1"/>
  <c r="L257" i="1"/>
  <c r="R264" i="2"/>
  <c r="S264" i="2" s="1"/>
  <c r="L245" i="1"/>
  <c r="R252" i="2"/>
  <c r="S252" i="2" s="1"/>
  <c r="L227" i="1"/>
  <c r="R234" i="2"/>
  <c r="S234" i="2" s="1"/>
  <c r="T212" i="2"/>
  <c r="AB212" i="2" s="1"/>
  <c r="AE212" i="2" s="1"/>
  <c r="I212" i="2" s="1"/>
  <c r="Q212" i="2"/>
  <c r="T208" i="2"/>
  <c r="AB208" i="2" s="1"/>
  <c r="AE208" i="2" s="1"/>
  <c r="Q208" i="2"/>
  <c r="L193" i="1"/>
  <c r="R200" i="2"/>
  <c r="S200" i="2" s="1"/>
  <c r="T180" i="2"/>
  <c r="AB180" i="2" s="1"/>
  <c r="AE180" i="2" s="1"/>
  <c r="I180" i="2" s="1"/>
  <c r="Q180" i="2"/>
  <c r="T176" i="2"/>
  <c r="AB176" i="2" s="1"/>
  <c r="AE176" i="2" s="1"/>
  <c r="Q176" i="2"/>
  <c r="L163" i="1"/>
  <c r="R170" i="2"/>
  <c r="S170" i="2" s="1"/>
  <c r="T152" i="2"/>
  <c r="AB152" i="2" s="1"/>
  <c r="AE152" i="2" s="1"/>
  <c r="Q152" i="2"/>
  <c r="L129" i="1"/>
  <c r="L123" i="1"/>
  <c r="L121" i="1"/>
  <c r="R128" i="2"/>
  <c r="S128" i="2" s="1"/>
  <c r="L95" i="1"/>
  <c r="L93" i="1"/>
  <c r="L75" i="1"/>
  <c r="L59" i="1"/>
  <c r="L49" i="1"/>
  <c r="L43" i="1"/>
  <c r="L27" i="1"/>
  <c r="L21" i="1"/>
  <c r="R28" i="2"/>
  <c r="S28" i="2" s="1"/>
  <c r="L363" i="1"/>
  <c r="R370" i="2"/>
  <c r="S370" i="2" s="1"/>
  <c r="L347" i="1"/>
  <c r="R354" i="2"/>
  <c r="S354" i="2" s="1"/>
  <c r="L355" i="1"/>
  <c r="R362" i="2"/>
  <c r="S362" i="2" s="1"/>
  <c r="L323" i="1"/>
  <c r="R330" i="2"/>
  <c r="S330" i="2" s="1"/>
  <c r="T290" i="2"/>
  <c r="AB290" i="2" s="1"/>
  <c r="AE290" i="2" s="1"/>
  <c r="I290" i="2" s="1"/>
  <c r="Q290" i="2"/>
  <c r="L269" i="1"/>
  <c r="R276" i="2"/>
  <c r="S276" i="2" s="1"/>
  <c r="L249" i="1"/>
  <c r="R256" i="2"/>
  <c r="S256" i="2" s="1"/>
  <c r="T234" i="2"/>
  <c r="AB234" i="2" s="1"/>
  <c r="AE234" i="2" s="1"/>
  <c r="Q234" i="2"/>
  <c r="L201" i="1"/>
  <c r="R208" i="2"/>
  <c r="S208" i="2" s="1"/>
  <c r="R268" i="2"/>
  <c r="S268" i="2" s="1"/>
  <c r="R282" i="2"/>
  <c r="S282" i="2" s="1"/>
  <c r="R246" i="2"/>
  <c r="S246" i="2" s="1"/>
  <c r="T435" i="2"/>
  <c r="AB435" i="2" s="1"/>
  <c r="AE435" i="2" s="1"/>
  <c r="I435" i="2" s="1"/>
  <c r="L175" i="1"/>
  <c r="R149" i="2"/>
  <c r="S149" i="2" s="1"/>
  <c r="R165" i="2"/>
  <c r="S165" i="2" s="1"/>
  <c r="Q138" i="2"/>
  <c r="R262" i="2"/>
  <c r="S262" i="2" s="1"/>
  <c r="L151" i="1"/>
  <c r="Q119" i="2"/>
  <c r="L395" i="1"/>
  <c r="R402" i="2"/>
  <c r="S402" i="2" s="1"/>
  <c r="L373" i="1"/>
  <c r="R380" i="2"/>
  <c r="S380" i="2" s="1"/>
  <c r="R314" i="2"/>
  <c r="S314" i="2" s="1"/>
  <c r="L399" i="1"/>
  <c r="R406" i="2"/>
  <c r="S406" i="2" s="1"/>
  <c r="L345" i="1"/>
  <c r="R352" i="2"/>
  <c r="S352" i="2" s="1"/>
  <c r="L335" i="1"/>
  <c r="R342" i="2"/>
  <c r="S342" i="2" s="1"/>
  <c r="L329" i="1"/>
  <c r="R336" i="2"/>
  <c r="S336" i="2" s="1"/>
  <c r="L325" i="1"/>
  <c r="R332" i="2"/>
  <c r="S332" i="2" s="1"/>
  <c r="L321" i="1"/>
  <c r="R328" i="2"/>
  <c r="S328" i="2" s="1"/>
  <c r="L317" i="1"/>
  <c r="R324" i="2"/>
  <c r="S324" i="2" s="1"/>
  <c r="L295" i="1"/>
  <c r="R302" i="2"/>
  <c r="S302" i="2" s="1"/>
  <c r="L285" i="1"/>
  <c r="R292" i="2"/>
  <c r="S292" i="2" s="1"/>
  <c r="T288" i="2"/>
  <c r="AB288" i="2" s="1"/>
  <c r="Q288" i="2"/>
  <c r="L273" i="1"/>
  <c r="R280" i="2"/>
  <c r="S280" i="2" s="1"/>
  <c r="L267" i="1"/>
  <c r="R274" i="2"/>
  <c r="S274" i="2" s="1"/>
  <c r="T266" i="2"/>
  <c r="AB266" i="2" s="1"/>
  <c r="AE266" i="2" s="1"/>
  <c r="I266" i="2" s="1"/>
  <c r="Q266" i="2"/>
  <c r="T254" i="2"/>
  <c r="AB254" i="2" s="1"/>
  <c r="AE254" i="2" s="1"/>
  <c r="I254" i="2" s="1"/>
  <c r="Q254" i="2"/>
  <c r="L241" i="1"/>
  <c r="R248" i="2"/>
  <c r="S248" i="2" s="1"/>
  <c r="L229" i="1"/>
  <c r="R236" i="2"/>
  <c r="S236" i="2" s="1"/>
  <c r="T232" i="2"/>
  <c r="AB232" i="2" s="1"/>
  <c r="AE232" i="2" s="1"/>
  <c r="Q232" i="2"/>
  <c r="L209" i="1"/>
  <c r="R216" i="2"/>
  <c r="S216" i="2" s="1"/>
  <c r="L199" i="1"/>
  <c r="R206" i="2"/>
  <c r="S206" i="2" s="1"/>
  <c r="L191" i="1"/>
  <c r="L169" i="1"/>
  <c r="R176" i="2"/>
  <c r="S176" i="2" s="1"/>
  <c r="T170" i="2"/>
  <c r="AB170" i="2" s="1"/>
  <c r="AE170" i="2" s="1"/>
  <c r="Q170" i="2"/>
  <c r="L137" i="1"/>
  <c r="R144" i="2"/>
  <c r="S144" i="2" s="1"/>
  <c r="L111" i="1"/>
  <c r="R118" i="2"/>
  <c r="S118" i="2" s="1"/>
  <c r="L101" i="1"/>
  <c r="R108" i="2"/>
  <c r="S108" i="2" s="1"/>
  <c r="L97" i="1"/>
  <c r="T46" i="2"/>
  <c r="AB46" i="2" s="1"/>
  <c r="AE46" i="2" s="1"/>
  <c r="I46" i="2" s="1"/>
  <c r="Q46" i="2"/>
  <c r="T28" i="2"/>
  <c r="AB28" i="2" s="1"/>
  <c r="AE28" i="2" s="1"/>
  <c r="I28" i="2" s="1"/>
  <c r="Q28" i="2"/>
  <c r="L385" i="1"/>
  <c r="R392" i="2"/>
  <c r="S392" i="2" s="1"/>
  <c r="L327" i="1"/>
  <c r="R334" i="2"/>
  <c r="S334" i="2" s="1"/>
  <c r="L297" i="1"/>
  <c r="R304" i="2"/>
  <c r="S304" i="2" s="1"/>
  <c r="T224" i="2"/>
  <c r="AB224" i="2" s="1"/>
  <c r="AE224" i="2" s="1"/>
  <c r="Q224" i="2"/>
  <c r="AN265" i="2"/>
  <c r="R38" i="2"/>
  <c r="S38" i="2" s="1"/>
  <c r="T443" i="2"/>
  <c r="AB443" i="2" s="1"/>
  <c r="AE443" i="2" s="1"/>
  <c r="R157" i="2"/>
  <c r="S157" i="2" s="1"/>
  <c r="R110" i="2"/>
  <c r="S110" i="2" s="1"/>
  <c r="R76" i="2"/>
  <c r="S76" i="2" s="1"/>
  <c r="R16" i="2"/>
  <c r="S16" i="2" s="1"/>
  <c r="R42" i="2"/>
  <c r="S42" i="2" s="1"/>
  <c r="R71" i="2"/>
  <c r="S71" i="2" s="1"/>
  <c r="L170" i="1"/>
  <c r="L76" i="1"/>
  <c r="R174" i="2"/>
  <c r="S174" i="2" s="1"/>
  <c r="R192" i="2"/>
  <c r="S192" i="2" s="1"/>
  <c r="L418" i="1"/>
  <c r="L379" i="1"/>
  <c r="R386" i="2"/>
  <c r="S386" i="2" s="1"/>
  <c r="L413" i="1"/>
  <c r="R420" i="2"/>
  <c r="S420" i="2" s="1"/>
  <c r="T398" i="2"/>
  <c r="AB398" i="2" s="1"/>
  <c r="Q398" i="2"/>
  <c r="T390" i="2"/>
  <c r="AB390" i="2" s="1"/>
  <c r="Q390" i="2"/>
  <c r="T366" i="2"/>
  <c r="AB366" i="2" s="1"/>
  <c r="AE366" i="2" s="1"/>
  <c r="I366" i="2" s="1"/>
  <c r="Q366" i="2"/>
  <c r="T342" i="2"/>
  <c r="AB342" i="2" s="1"/>
  <c r="AE342" i="2" s="1"/>
  <c r="Q342" i="2"/>
  <c r="T336" i="2"/>
  <c r="AB336" i="2" s="1"/>
  <c r="AE336" i="2" s="1"/>
  <c r="I336" i="2" s="1"/>
  <c r="Q336" i="2"/>
  <c r="T332" i="2"/>
  <c r="AB332" i="2" s="1"/>
  <c r="AE332" i="2" s="1"/>
  <c r="Q332" i="2"/>
  <c r="T328" i="2"/>
  <c r="AB328" i="2" s="1"/>
  <c r="AE328" i="2" s="1"/>
  <c r="I328" i="2" s="1"/>
  <c r="Q328" i="2"/>
  <c r="T324" i="2"/>
  <c r="AB324" i="2" s="1"/>
  <c r="Q324" i="2"/>
  <c r="T312" i="2"/>
  <c r="AB312" i="2" s="1"/>
  <c r="AE312" i="2" s="1"/>
  <c r="I312" i="2" s="1"/>
  <c r="Q312" i="2"/>
  <c r="T302" i="2"/>
  <c r="AB302" i="2" s="1"/>
  <c r="Q302" i="2"/>
  <c r="T292" i="2"/>
  <c r="AB292" i="2" s="1"/>
  <c r="AE292" i="2" s="1"/>
  <c r="Q292" i="2"/>
  <c r="L281" i="1"/>
  <c r="R288" i="2"/>
  <c r="S288" i="2" s="1"/>
  <c r="T280" i="2"/>
  <c r="AB280" i="2" s="1"/>
  <c r="Q280" i="2"/>
  <c r="T274" i="2"/>
  <c r="AB274" i="2" s="1"/>
  <c r="Q274" i="2"/>
  <c r="L259" i="1"/>
  <c r="R266" i="2"/>
  <c r="S266" i="2" s="1"/>
  <c r="T256" i="2"/>
  <c r="AB256" i="2" s="1"/>
  <c r="AE256" i="2" s="1"/>
  <c r="Q256" i="2"/>
  <c r="L219" i="1"/>
  <c r="R226" i="2"/>
  <c r="S226" i="2" s="1"/>
  <c r="L195" i="1"/>
  <c r="R202" i="2"/>
  <c r="S202" i="2" s="1"/>
  <c r="T192" i="2"/>
  <c r="AB192" i="2" s="1"/>
  <c r="AE192" i="2" s="1"/>
  <c r="Q192" i="2"/>
  <c r="T150" i="2"/>
  <c r="AB150" i="2" s="1"/>
  <c r="AE150" i="2" s="1"/>
  <c r="I150" i="2" s="1"/>
  <c r="Q150" i="2"/>
  <c r="L33" i="1"/>
  <c r="R40" i="2"/>
  <c r="S40" i="2" s="1"/>
  <c r="R204" i="2"/>
  <c r="S204" i="2" s="1"/>
  <c r="AN296" i="2"/>
  <c r="AN166" i="2"/>
  <c r="AN298" i="2"/>
  <c r="AN243" i="2"/>
  <c r="AN57" i="2"/>
  <c r="AN210" i="2"/>
  <c r="AN23" i="2"/>
  <c r="AN39" i="2"/>
  <c r="AN90" i="2"/>
  <c r="T425" i="2"/>
  <c r="AB425" i="2" s="1"/>
  <c r="AE425" i="2" s="1"/>
  <c r="Q425" i="2"/>
  <c r="L204" i="1"/>
  <c r="T433" i="2"/>
  <c r="AB433" i="2" s="1"/>
  <c r="AE433" i="2" s="1"/>
  <c r="Q433" i="2"/>
  <c r="L236" i="1"/>
  <c r="R243" i="2"/>
  <c r="S243" i="2" s="1"/>
  <c r="T91" i="2"/>
  <c r="AB91" i="2" s="1"/>
  <c r="AE91" i="2" s="1"/>
  <c r="I91" i="2" s="1"/>
  <c r="Q91" i="2"/>
  <c r="T43" i="2"/>
  <c r="AB43" i="2" s="1"/>
  <c r="AE43" i="2" s="1"/>
  <c r="I43" i="2" s="1"/>
  <c r="Q43" i="2"/>
  <c r="T77" i="2"/>
  <c r="AB77" i="2" s="1"/>
  <c r="AE77" i="2" s="1"/>
  <c r="I77" i="2" s="1"/>
  <c r="Q77" i="2"/>
  <c r="L274" i="1"/>
  <c r="L184" i="1"/>
  <c r="L182" i="1"/>
  <c r="L178" i="1"/>
  <c r="L152" i="1"/>
  <c r="AN214" i="2"/>
  <c r="L220" i="1"/>
  <c r="R227" i="2"/>
  <c r="S227" i="2" s="1"/>
  <c r="T75" i="2"/>
  <c r="AB75" i="2" s="1"/>
  <c r="AE75" i="2" s="1"/>
  <c r="I75" i="2" s="1"/>
  <c r="Q75" i="2"/>
  <c r="L276" i="1"/>
  <c r="R283" i="2"/>
  <c r="S283" i="2" s="1"/>
  <c r="L198" i="1"/>
  <c r="R205" i="2"/>
  <c r="S205" i="2" s="1"/>
  <c r="R13" i="2"/>
  <c r="S13" i="2" s="1"/>
  <c r="AN147" i="2"/>
  <c r="AN79" i="2"/>
  <c r="L270" i="1"/>
  <c r="R277" i="2"/>
  <c r="S277" i="2" s="1"/>
  <c r="R275" i="2"/>
  <c r="S275" i="2" s="1"/>
  <c r="L238" i="1"/>
  <c r="L282" i="1"/>
  <c r="AF79" i="2"/>
  <c r="AG79" i="2" s="1"/>
  <c r="T347" i="2"/>
  <c r="AB347" i="2" s="1"/>
  <c r="Q347" i="2"/>
  <c r="L328" i="1"/>
  <c r="R335" i="2"/>
  <c r="S335" i="2" s="1"/>
  <c r="L316" i="1"/>
  <c r="R323" i="2"/>
  <c r="S323" i="2" s="1"/>
  <c r="L304" i="1"/>
  <c r="R311" i="2"/>
  <c r="S311" i="2" s="1"/>
  <c r="L296" i="1"/>
  <c r="R303" i="2"/>
  <c r="S303" i="2" s="1"/>
  <c r="L280" i="1"/>
  <c r="R287" i="2"/>
  <c r="S287" i="2" s="1"/>
  <c r="L216" i="1"/>
  <c r="R223" i="2"/>
  <c r="S223" i="2" s="1"/>
  <c r="T177" i="2"/>
  <c r="AB177" i="2" s="1"/>
  <c r="AE177" i="2" s="1"/>
  <c r="Q177" i="2"/>
  <c r="L160" i="1"/>
  <c r="R167" i="2"/>
  <c r="S167" i="2" s="1"/>
  <c r="T153" i="2"/>
  <c r="AB153" i="2" s="1"/>
  <c r="AE153" i="2" s="1"/>
  <c r="I153" i="2" s="1"/>
  <c r="Q153" i="2"/>
  <c r="L136" i="1"/>
  <c r="R143" i="2"/>
  <c r="S143" i="2" s="1"/>
  <c r="T11" i="2"/>
  <c r="AB11" i="2" s="1"/>
  <c r="AE11" i="2" s="1"/>
  <c r="I11" i="2" s="1"/>
  <c r="Q11" i="2"/>
  <c r="AN266" i="2"/>
  <c r="R133" i="2"/>
  <c r="S133" i="2" s="1"/>
  <c r="AN236" i="2"/>
  <c r="T427" i="2"/>
  <c r="AB427" i="2" s="1"/>
  <c r="AE427" i="2" s="1"/>
  <c r="L436" i="1"/>
  <c r="R443" i="2"/>
  <c r="S443" i="2" s="1"/>
  <c r="L428" i="1"/>
  <c r="R435" i="2"/>
  <c r="S435" i="2" s="1"/>
  <c r="L420" i="1"/>
  <c r="R427" i="2"/>
  <c r="S427" i="2" s="1"/>
  <c r="R417" i="2"/>
  <c r="S417" i="2" s="1"/>
  <c r="L410" i="1"/>
  <c r="L404" i="1"/>
  <c r="R411" i="2"/>
  <c r="S411" i="2" s="1"/>
  <c r="L396" i="1"/>
  <c r="R403" i="2"/>
  <c r="S403" i="2" s="1"/>
  <c r="L392" i="1"/>
  <c r="R399" i="2"/>
  <c r="S399" i="2" s="1"/>
  <c r="L388" i="1"/>
  <c r="R395" i="2"/>
  <c r="S395" i="2" s="1"/>
  <c r="L384" i="1"/>
  <c r="R391" i="2"/>
  <c r="S391" i="2" s="1"/>
  <c r="L380" i="1"/>
  <c r="R387" i="2"/>
  <c r="S387" i="2" s="1"/>
  <c r="L376" i="1"/>
  <c r="R383" i="2"/>
  <c r="S383" i="2" s="1"/>
  <c r="L372" i="1"/>
  <c r="R379" i="2"/>
  <c r="S379" i="2" s="1"/>
  <c r="L368" i="1"/>
  <c r="R375" i="2"/>
  <c r="S375" i="2" s="1"/>
  <c r="L364" i="1"/>
  <c r="R371" i="2"/>
  <c r="S371" i="2" s="1"/>
  <c r="L360" i="1"/>
  <c r="R367" i="2"/>
  <c r="S367" i="2" s="1"/>
  <c r="L356" i="1"/>
  <c r="R363" i="2"/>
  <c r="S363" i="2" s="1"/>
  <c r="L352" i="1"/>
  <c r="R359" i="2"/>
  <c r="S359" i="2" s="1"/>
  <c r="L348" i="1"/>
  <c r="R355" i="2"/>
  <c r="S355" i="2" s="1"/>
  <c r="L344" i="1"/>
  <c r="R351" i="2"/>
  <c r="S351" i="2" s="1"/>
  <c r="L340" i="1"/>
  <c r="R347" i="2"/>
  <c r="S347" i="2" s="1"/>
  <c r="L336" i="1"/>
  <c r="R343" i="2"/>
  <c r="S343" i="2" s="1"/>
  <c r="L258" i="1"/>
  <c r="R265" i="2"/>
  <c r="S265" i="2" s="1"/>
  <c r="L226" i="1"/>
  <c r="R233" i="2"/>
  <c r="S233" i="2" s="1"/>
  <c r="L194" i="1"/>
  <c r="R201" i="2"/>
  <c r="S201" i="2" s="1"/>
  <c r="T337" i="2"/>
  <c r="AB337" i="2" s="1"/>
  <c r="AE337" i="2" s="1"/>
  <c r="Q337" i="2"/>
  <c r="T333" i="2"/>
  <c r="AB333" i="2" s="1"/>
  <c r="AE333" i="2" s="1"/>
  <c r="Q333" i="2"/>
  <c r="T329" i="2"/>
  <c r="AB329" i="2" s="1"/>
  <c r="AE329" i="2" s="1"/>
  <c r="I329" i="2" s="1"/>
  <c r="Q329" i="2"/>
  <c r="T325" i="2"/>
  <c r="AB325" i="2" s="1"/>
  <c r="AE325" i="2" s="1"/>
  <c r="Q325" i="2"/>
  <c r="T313" i="2"/>
  <c r="AB313" i="2" s="1"/>
  <c r="AE313" i="2" s="1"/>
  <c r="Q313" i="2"/>
  <c r="T305" i="2"/>
  <c r="AB305" i="2" s="1"/>
  <c r="AE305" i="2" s="1"/>
  <c r="I305" i="2" s="1"/>
  <c r="Q305" i="2"/>
  <c r="L256" i="1"/>
  <c r="R263" i="2"/>
  <c r="S263" i="2" s="1"/>
  <c r="L224" i="1"/>
  <c r="R231" i="2"/>
  <c r="S231" i="2" s="1"/>
  <c r="L192" i="1"/>
  <c r="R199" i="2"/>
  <c r="S199" i="2" s="1"/>
  <c r="L186" i="1"/>
  <c r="L172" i="1"/>
  <c r="T175" i="2"/>
  <c r="AB175" i="2" s="1"/>
  <c r="AE175" i="2" s="1"/>
  <c r="I175" i="2" s="1"/>
  <c r="Q175" i="2"/>
  <c r="T169" i="2"/>
  <c r="AB169" i="2" s="1"/>
  <c r="AE169" i="2" s="1"/>
  <c r="I169" i="2" s="1"/>
  <c r="Q169" i="2"/>
  <c r="T141" i="2"/>
  <c r="AB141" i="2" s="1"/>
  <c r="AE141" i="2" s="1"/>
  <c r="Q141" i="2"/>
  <c r="L108" i="1"/>
  <c r="L96" i="1"/>
  <c r="L22" i="1"/>
  <c r="L16" i="1"/>
  <c r="L10" i="1"/>
  <c r="R17" i="2"/>
  <c r="S17" i="2" s="1"/>
  <c r="L4" i="1"/>
  <c r="R11" i="2"/>
  <c r="S11" i="2" s="1"/>
  <c r="T411" i="2"/>
  <c r="AB411" i="2" s="1"/>
  <c r="AE411" i="2" s="1"/>
  <c r="Q411" i="2"/>
  <c r="T383" i="2"/>
  <c r="AB383" i="2" s="1"/>
  <c r="AE383" i="2" s="1"/>
  <c r="I383" i="2" s="1"/>
  <c r="Q383" i="2"/>
  <c r="T371" i="2"/>
  <c r="AB371" i="2" s="1"/>
  <c r="AE371" i="2" s="1"/>
  <c r="Q371" i="2"/>
  <c r="T359" i="2"/>
  <c r="AB359" i="2" s="1"/>
  <c r="AE359" i="2" s="1"/>
  <c r="Q359" i="2"/>
  <c r="T355" i="2"/>
  <c r="AB355" i="2" s="1"/>
  <c r="AE355" i="2" s="1"/>
  <c r="Q355" i="2"/>
  <c r="T343" i="2"/>
  <c r="AB343" i="2" s="1"/>
  <c r="AE343" i="2" s="1"/>
  <c r="Q343" i="2"/>
  <c r="L218" i="1"/>
  <c r="R225" i="2"/>
  <c r="S225" i="2" s="1"/>
  <c r="L332" i="1"/>
  <c r="R339" i="2"/>
  <c r="S339" i="2" s="1"/>
  <c r="L320" i="1"/>
  <c r="R327" i="2"/>
  <c r="S327" i="2" s="1"/>
  <c r="L312" i="1"/>
  <c r="R319" i="2"/>
  <c r="S319" i="2" s="1"/>
  <c r="L300" i="1"/>
  <c r="R307" i="2"/>
  <c r="S307" i="2" s="1"/>
  <c r="L292" i="1"/>
  <c r="R299" i="2"/>
  <c r="S299" i="2" s="1"/>
  <c r="L248" i="1"/>
  <c r="R255" i="2"/>
  <c r="S255" i="2" s="1"/>
  <c r="T171" i="2"/>
  <c r="AB171" i="2" s="1"/>
  <c r="AE171" i="2" s="1"/>
  <c r="I171" i="2" s="1"/>
  <c r="Q171" i="2"/>
  <c r="T17" i="2"/>
  <c r="AB17" i="2" s="1"/>
  <c r="AE17" i="2" s="1"/>
  <c r="Q17" i="2"/>
  <c r="AN297" i="2"/>
  <c r="R101" i="2"/>
  <c r="S101" i="2" s="1"/>
  <c r="L424" i="1"/>
  <c r="R431" i="2"/>
  <c r="S431" i="2" s="1"/>
  <c r="L416" i="1"/>
  <c r="R423" i="2"/>
  <c r="S423" i="2" s="1"/>
  <c r="L406" i="1"/>
  <c r="R413" i="2"/>
  <c r="S413" i="2" s="1"/>
  <c r="L402" i="1"/>
  <c r="R409" i="2"/>
  <c r="S409" i="2" s="1"/>
  <c r="L398" i="1"/>
  <c r="R405" i="2"/>
  <c r="S405" i="2" s="1"/>
  <c r="L394" i="1"/>
  <c r="R401" i="2"/>
  <c r="S401" i="2" s="1"/>
  <c r="L390" i="1"/>
  <c r="R397" i="2"/>
  <c r="S397" i="2" s="1"/>
  <c r="L386" i="1"/>
  <c r="R393" i="2"/>
  <c r="S393" i="2" s="1"/>
  <c r="L382" i="1"/>
  <c r="R389" i="2"/>
  <c r="S389" i="2" s="1"/>
  <c r="L378" i="1"/>
  <c r="R385" i="2"/>
  <c r="S385" i="2" s="1"/>
  <c r="L374" i="1"/>
  <c r="R381" i="2"/>
  <c r="S381" i="2" s="1"/>
  <c r="L370" i="1"/>
  <c r="R377" i="2"/>
  <c r="S377" i="2" s="1"/>
  <c r="L366" i="1"/>
  <c r="R373" i="2"/>
  <c r="S373" i="2" s="1"/>
  <c r="L362" i="1"/>
  <c r="R369" i="2"/>
  <c r="S369" i="2" s="1"/>
  <c r="L358" i="1"/>
  <c r="R365" i="2"/>
  <c r="S365" i="2" s="1"/>
  <c r="L354" i="1"/>
  <c r="R361" i="2"/>
  <c r="S361" i="2" s="1"/>
  <c r="L346" i="1"/>
  <c r="R353" i="2"/>
  <c r="S353" i="2" s="1"/>
  <c r="L342" i="1"/>
  <c r="R349" i="2"/>
  <c r="S349" i="2" s="1"/>
  <c r="R345" i="2"/>
  <c r="S345" i="2" s="1"/>
  <c r="L338" i="1"/>
  <c r="L334" i="1"/>
  <c r="R341" i="2"/>
  <c r="S341" i="2" s="1"/>
  <c r="T421" i="2"/>
  <c r="AB421" i="2" s="1"/>
  <c r="AE421" i="2" s="1"/>
  <c r="I421" i="2" s="1"/>
  <c r="Q421" i="2"/>
  <c r="L242" i="1"/>
  <c r="R249" i="2"/>
  <c r="S249" i="2" s="1"/>
  <c r="L210" i="1"/>
  <c r="R217" i="2"/>
  <c r="S217" i="2" s="1"/>
  <c r="T327" i="2"/>
  <c r="AB327" i="2" s="1"/>
  <c r="AE327" i="2" s="1"/>
  <c r="Q327" i="2"/>
  <c r="T323" i="2"/>
  <c r="AB323" i="2" s="1"/>
  <c r="AE323" i="2" s="1"/>
  <c r="Q323" i="2"/>
  <c r="T319" i="2"/>
  <c r="AB319" i="2" s="1"/>
  <c r="AE319" i="2" s="1"/>
  <c r="I319" i="2" s="1"/>
  <c r="Q319" i="2"/>
  <c r="T315" i="2"/>
  <c r="AB315" i="2" s="1"/>
  <c r="AE315" i="2" s="1"/>
  <c r="Q315" i="2"/>
  <c r="T307" i="2"/>
  <c r="AB307" i="2" s="1"/>
  <c r="AE307" i="2" s="1"/>
  <c r="I307" i="2" s="1"/>
  <c r="Q307" i="2"/>
  <c r="L272" i="1"/>
  <c r="R279" i="2"/>
  <c r="S279" i="2" s="1"/>
  <c r="L208" i="1"/>
  <c r="R215" i="2"/>
  <c r="S215" i="2" s="1"/>
  <c r="L176" i="1"/>
  <c r="L174" i="1"/>
  <c r="L166" i="1"/>
  <c r="L162" i="1"/>
  <c r="T155" i="2"/>
  <c r="AB155" i="2" s="1"/>
  <c r="AE155" i="2" s="1"/>
  <c r="I155" i="2" s="1"/>
  <c r="Q155" i="2"/>
  <c r="L144" i="1"/>
  <c r="L138" i="1"/>
  <c r="L114" i="1"/>
  <c r="L82" i="1"/>
  <c r="L78" i="1"/>
  <c r="L66" i="1"/>
  <c r="L50" i="1"/>
  <c r="L24" i="1"/>
  <c r="R31" i="2"/>
  <c r="S31" i="2" s="1"/>
  <c r="L12" i="1"/>
  <c r="L8" i="1"/>
  <c r="R15" i="2"/>
  <c r="S15" i="2" s="1"/>
  <c r="U347" i="1"/>
  <c r="T399" i="2"/>
  <c r="AB399" i="2" s="1"/>
  <c r="Q399" i="2"/>
  <c r="T387" i="2"/>
  <c r="AB387" i="2" s="1"/>
  <c r="AE387" i="2" s="1"/>
  <c r="Q387" i="2"/>
  <c r="T351" i="2"/>
  <c r="AB351" i="2" s="1"/>
  <c r="Q351" i="2"/>
  <c r="L250" i="1"/>
  <c r="R257" i="2"/>
  <c r="S257" i="2" s="1"/>
  <c r="L324" i="1"/>
  <c r="R331" i="2"/>
  <c r="S331" i="2" s="1"/>
  <c r="L308" i="1"/>
  <c r="R315" i="2"/>
  <c r="S315" i="2" s="1"/>
  <c r="L288" i="1"/>
  <c r="R295" i="2"/>
  <c r="S295" i="2" s="1"/>
  <c r="T191" i="2"/>
  <c r="AB191" i="2" s="1"/>
  <c r="AE191" i="2" s="1"/>
  <c r="Q191" i="2"/>
  <c r="T185" i="2"/>
  <c r="AB185" i="2" s="1"/>
  <c r="Q185" i="2"/>
  <c r="T147" i="2"/>
  <c r="AB147" i="2" s="1"/>
  <c r="AE147" i="2" s="1"/>
  <c r="I147" i="2" s="1"/>
  <c r="Q147" i="2"/>
  <c r="AN42" i="2"/>
  <c r="AN319" i="2"/>
  <c r="T413" i="2"/>
  <c r="AB413" i="2" s="1"/>
  <c r="AE413" i="2" s="1"/>
  <c r="Q413" i="2"/>
  <c r="T405" i="2"/>
  <c r="AB405" i="2" s="1"/>
  <c r="AE405" i="2" s="1"/>
  <c r="Q405" i="2"/>
  <c r="T385" i="2"/>
  <c r="AB385" i="2" s="1"/>
  <c r="AE385" i="2" s="1"/>
  <c r="Q385" i="2"/>
  <c r="T381" i="2"/>
  <c r="AB381" i="2" s="1"/>
  <c r="Q381" i="2"/>
  <c r="T377" i="2"/>
  <c r="AB377" i="2" s="1"/>
  <c r="AE377" i="2" s="1"/>
  <c r="I377" i="2" s="1"/>
  <c r="Q377" i="2"/>
  <c r="T373" i="2"/>
  <c r="AB373" i="2" s="1"/>
  <c r="Q373" i="2"/>
  <c r="T369" i="2"/>
  <c r="AB369" i="2" s="1"/>
  <c r="AE369" i="2" s="1"/>
  <c r="Q369" i="2"/>
  <c r="T361" i="2"/>
  <c r="AB361" i="2" s="1"/>
  <c r="AE361" i="2" s="1"/>
  <c r="Q361" i="2"/>
  <c r="T357" i="2"/>
  <c r="AB357" i="2" s="1"/>
  <c r="Q357" i="2"/>
  <c r="T345" i="2"/>
  <c r="AB345" i="2" s="1"/>
  <c r="AE345" i="2" s="1"/>
  <c r="I345" i="2" s="1"/>
  <c r="Q345" i="2"/>
  <c r="T415" i="2"/>
  <c r="AB415" i="2" s="1"/>
  <c r="AE415" i="2" s="1"/>
  <c r="Q415" i="2"/>
  <c r="L412" i="1"/>
  <c r="R419" i="2"/>
  <c r="S419" i="2" s="1"/>
  <c r="L202" i="1"/>
  <c r="R209" i="2"/>
  <c r="S209" i="2" s="1"/>
  <c r="L330" i="1"/>
  <c r="R337" i="2"/>
  <c r="S337" i="2" s="1"/>
  <c r="L326" i="1"/>
  <c r="R333" i="2"/>
  <c r="S333" i="2" s="1"/>
  <c r="L322" i="1"/>
  <c r="R329" i="2"/>
  <c r="S329" i="2" s="1"/>
  <c r="L318" i="1"/>
  <c r="R325" i="2"/>
  <c r="S325" i="2" s="1"/>
  <c r="L314" i="1"/>
  <c r="R321" i="2"/>
  <c r="S321" i="2" s="1"/>
  <c r="L310" i="1"/>
  <c r="R317" i="2"/>
  <c r="S317" i="2" s="1"/>
  <c r="L306" i="1"/>
  <c r="R313" i="2"/>
  <c r="S313" i="2" s="1"/>
  <c r="L302" i="1"/>
  <c r="R309" i="2"/>
  <c r="S309" i="2" s="1"/>
  <c r="L298" i="1"/>
  <c r="R305" i="2"/>
  <c r="S305" i="2" s="1"/>
  <c r="L294" i="1"/>
  <c r="R301" i="2"/>
  <c r="S301" i="2" s="1"/>
  <c r="L290" i="1"/>
  <c r="R297" i="2"/>
  <c r="S297" i="2" s="1"/>
  <c r="L264" i="1"/>
  <c r="R271" i="2"/>
  <c r="S271" i="2" s="1"/>
  <c r="L232" i="1"/>
  <c r="R239" i="2"/>
  <c r="S239" i="2" s="1"/>
  <c r="T181" i="2"/>
  <c r="AB181" i="2" s="1"/>
  <c r="AE181" i="2" s="1"/>
  <c r="Q181" i="2"/>
  <c r="T173" i="2"/>
  <c r="AB173" i="2" s="1"/>
  <c r="AE173" i="2" s="1"/>
  <c r="Q173" i="2"/>
  <c r="L134" i="1"/>
  <c r="R141" i="2"/>
  <c r="S141" i="2" s="1"/>
  <c r="T29" i="2"/>
  <c r="AB29" i="2" s="1"/>
  <c r="Q29" i="2"/>
  <c r="T15" i="2"/>
  <c r="AB15" i="2" s="1"/>
  <c r="AE15" i="2" s="1"/>
  <c r="I15" i="2" s="1"/>
  <c r="Q15" i="2"/>
  <c r="AL113" i="2"/>
  <c r="AM113" i="2" s="1"/>
  <c r="AN113" i="2" s="1"/>
  <c r="AL280" i="2"/>
  <c r="AM280" i="2" s="1"/>
  <c r="AL217" i="2"/>
  <c r="AM217" i="2" s="1"/>
  <c r="AN217" i="2" s="1"/>
  <c r="AL131" i="2"/>
  <c r="AM131" i="2" s="1"/>
  <c r="AN131" i="2" s="1"/>
  <c r="AL49" i="2"/>
  <c r="AM49" i="2" s="1"/>
  <c r="AL40" i="2"/>
  <c r="AM40" i="2" s="1"/>
  <c r="AN40" i="2" s="1"/>
  <c r="AL340" i="2"/>
  <c r="AM340" i="2" s="1"/>
  <c r="AN340" i="2" s="1"/>
  <c r="AL167" i="2"/>
  <c r="AM167" i="2" s="1"/>
  <c r="AN167" i="2" s="1"/>
  <c r="AL89" i="2"/>
  <c r="AM89" i="2" s="1"/>
  <c r="AN89" i="2" s="1"/>
  <c r="AL156" i="2"/>
  <c r="AM156" i="2" s="1"/>
  <c r="AN156" i="2" s="1"/>
  <c r="AL128" i="2"/>
  <c r="AM128" i="2" s="1"/>
  <c r="AL184" i="2"/>
  <c r="AM184" i="2" s="1"/>
  <c r="AN184" i="2" s="1"/>
  <c r="AL150" i="2"/>
  <c r="AM150" i="2" s="1"/>
  <c r="AN150" i="2" s="1"/>
  <c r="AL73" i="2"/>
  <c r="AM73" i="2" s="1"/>
  <c r="AN73" i="2" s="1"/>
  <c r="AL223" i="2"/>
  <c r="AM223" i="2" s="1"/>
  <c r="AN223" i="2" s="1"/>
  <c r="AL70" i="2"/>
  <c r="AM70" i="2" s="1"/>
  <c r="AN70" i="2" s="1"/>
  <c r="AL117" i="2"/>
  <c r="AM117" i="2" s="1"/>
  <c r="AN117" i="2" s="1"/>
  <c r="AL60" i="2"/>
  <c r="AM60" i="2" s="1"/>
  <c r="AN60" i="2" s="1"/>
  <c r="AI130" i="2"/>
  <c r="AJ130" i="2" s="1"/>
  <c r="AN130" i="2" s="1"/>
  <c r="AL127" i="2"/>
  <c r="AM127" i="2" s="1"/>
  <c r="AL34" i="2"/>
  <c r="AM34" i="2" s="1"/>
  <c r="AL25" i="2"/>
  <c r="AM25" i="2" s="1"/>
  <c r="AN76" i="2"/>
  <c r="L435" i="1"/>
  <c r="R442" i="2"/>
  <c r="S442" i="2" s="1"/>
  <c r="L427" i="1"/>
  <c r="R434" i="2"/>
  <c r="S434" i="2" s="1"/>
  <c r="L415" i="1"/>
  <c r="R422" i="2"/>
  <c r="S422" i="2" s="1"/>
  <c r="AN33" i="2"/>
  <c r="AN178" i="2"/>
  <c r="M65" i="2"/>
  <c r="J65" i="2"/>
  <c r="AN82" i="2"/>
  <c r="AN48" i="2"/>
  <c r="AN20" i="2"/>
  <c r="T444" i="2"/>
  <c r="AB444" i="2" s="1"/>
  <c r="AE444" i="2" s="1"/>
  <c r="I444" i="2" s="1"/>
  <c r="Q444" i="2"/>
  <c r="T436" i="2"/>
  <c r="AB436" i="2" s="1"/>
  <c r="AE436" i="2" s="1"/>
  <c r="Q436" i="2"/>
  <c r="T432" i="2"/>
  <c r="AB432" i="2" s="1"/>
  <c r="AE432" i="2" s="1"/>
  <c r="Q432" i="2"/>
  <c r="T428" i="2"/>
  <c r="AB428" i="2" s="1"/>
  <c r="AE428" i="2" s="1"/>
  <c r="Q428" i="2"/>
  <c r="T424" i="2"/>
  <c r="AB424" i="2" s="1"/>
  <c r="AE424" i="2" s="1"/>
  <c r="Q424" i="2"/>
  <c r="AN36" i="2"/>
  <c r="AN444" i="2"/>
  <c r="AN268" i="2"/>
  <c r="AN93" i="2"/>
  <c r="AN107" i="2"/>
  <c r="AN195" i="2"/>
  <c r="AN148" i="2"/>
  <c r="L423" i="1"/>
  <c r="R430" i="2"/>
  <c r="S430" i="2" s="1"/>
  <c r="AN106" i="2"/>
  <c r="AN92" i="2"/>
  <c r="AN245" i="2"/>
  <c r="AN193" i="2"/>
  <c r="AN162" i="2"/>
  <c r="AN104" i="2"/>
  <c r="T434" i="2"/>
  <c r="AB434" i="2" s="1"/>
  <c r="AE434" i="2" s="1"/>
  <c r="I434" i="2" s="1"/>
  <c r="Q434" i="2"/>
  <c r="T426" i="2"/>
  <c r="AB426" i="2" s="1"/>
  <c r="Q426" i="2"/>
  <c r="T422" i="2"/>
  <c r="AB422" i="2" s="1"/>
  <c r="AE422" i="2" s="1"/>
  <c r="Q422" i="2"/>
  <c r="AN86" i="2"/>
  <c r="AN91" i="2"/>
  <c r="AN240" i="2"/>
  <c r="AN238" i="2"/>
  <c r="AN179" i="2"/>
  <c r="R438" i="2"/>
  <c r="S438" i="2" s="1"/>
  <c r="L431" i="1"/>
  <c r="L419" i="1"/>
  <c r="R426" i="2"/>
  <c r="S426" i="2" s="1"/>
  <c r="R414" i="2"/>
  <c r="S414" i="2" s="1"/>
  <c r="L407" i="1"/>
  <c r="AN366" i="2"/>
  <c r="AN84" i="2"/>
  <c r="AN189" i="2"/>
  <c r="AN11" i="2"/>
  <c r="L409" i="1"/>
  <c r="R416" i="2"/>
  <c r="S416" i="2" s="1"/>
  <c r="AN239" i="2"/>
  <c r="L437" i="1"/>
  <c r="R444" i="2"/>
  <c r="S444" i="2" s="1"/>
  <c r="L433" i="1"/>
  <c r="R440" i="2"/>
  <c r="S440" i="2" s="1"/>
  <c r="L429" i="1"/>
  <c r="R436" i="2"/>
  <c r="S436" i="2" s="1"/>
  <c r="L425" i="1"/>
  <c r="R432" i="2"/>
  <c r="S432" i="2" s="1"/>
  <c r="L421" i="1"/>
  <c r="R428" i="2"/>
  <c r="S428" i="2" s="1"/>
  <c r="L417" i="1"/>
  <c r="R424" i="2"/>
  <c r="S424" i="2" s="1"/>
  <c r="AN259" i="2"/>
  <c r="AN220" i="2"/>
  <c r="AN88" i="2"/>
  <c r="AN78" i="2"/>
  <c r="AN19" i="2"/>
  <c r="AN98" i="2"/>
  <c r="I382" i="2" l="1"/>
  <c r="I371" i="2"/>
  <c r="I357" i="2"/>
  <c r="J357" i="2" s="1"/>
  <c r="I181" i="2"/>
  <c r="I359" i="2"/>
  <c r="I313" i="2"/>
  <c r="I231" i="2"/>
  <c r="J231" i="2" s="1"/>
  <c r="I304" i="2"/>
  <c r="I224" i="2"/>
  <c r="AN112" i="2"/>
  <c r="AI203" i="2"/>
  <c r="AJ203" i="2" s="1"/>
  <c r="AN203" i="2" s="1"/>
  <c r="T22" i="2"/>
  <c r="AB22" i="2" s="1"/>
  <c r="AE22" i="2" s="1"/>
  <c r="I22" i="2" s="1"/>
  <c r="I275" i="2"/>
  <c r="I271" i="2"/>
  <c r="I26" i="2"/>
  <c r="M26" i="2" s="1"/>
  <c r="I367" i="2"/>
  <c r="J367" i="2" s="1"/>
  <c r="I174" i="2"/>
  <c r="I316" i="2"/>
  <c r="M316" i="2" s="1"/>
  <c r="I327" i="2"/>
  <c r="I337" i="2"/>
  <c r="I400" i="2"/>
  <c r="I343" i="2"/>
  <c r="J343" i="2" s="1"/>
  <c r="I234" i="2"/>
  <c r="J234" i="2" s="1"/>
  <c r="I381" i="2"/>
  <c r="J381" i="2" s="1"/>
  <c r="I323" i="2"/>
  <c r="I355" i="2"/>
  <c r="M355" i="2" s="1"/>
  <c r="I325" i="2"/>
  <c r="I333" i="2"/>
  <c r="I226" i="2"/>
  <c r="M226" i="2" s="1"/>
  <c r="I295" i="2"/>
  <c r="M295" i="2" s="1"/>
  <c r="I303" i="2"/>
  <c r="M303" i="2" s="1"/>
  <c r="I192" i="2"/>
  <c r="M192" i="2" s="1"/>
  <c r="I443" i="2"/>
  <c r="J443" i="2" s="1"/>
  <c r="I232" i="2"/>
  <c r="M232" i="2" s="1"/>
  <c r="I413" i="2"/>
  <c r="J413" i="2" s="1"/>
  <c r="I191" i="2"/>
  <c r="J191" i="2" s="1"/>
  <c r="I228" i="2"/>
  <c r="M228" i="2" s="1"/>
  <c r="I331" i="2"/>
  <c r="J331" i="2" s="1"/>
  <c r="I414" i="2"/>
  <c r="M414" i="2" s="1"/>
  <c r="I17" i="2"/>
  <c r="M17" i="2" s="1"/>
  <c r="I291" i="2"/>
  <c r="J291" i="2" s="1"/>
  <c r="I416" i="2"/>
  <c r="J416" i="2" s="1"/>
  <c r="I424" i="2"/>
  <c r="M208" i="2"/>
  <c r="I408" i="2"/>
  <c r="M408" i="2" s="1"/>
  <c r="I201" i="2"/>
  <c r="J201" i="2" s="1"/>
  <c r="I276" i="2"/>
  <c r="J276" i="2" s="1"/>
  <c r="I216" i="2"/>
  <c r="J216" i="2" s="1"/>
  <c r="I16" i="2"/>
  <c r="M16" i="2" s="1"/>
  <c r="I365" i="2"/>
  <c r="M365" i="2" s="1"/>
  <c r="I110" i="2"/>
  <c r="J110" i="2" s="1"/>
  <c r="J279" i="2"/>
  <c r="I141" i="2"/>
  <c r="I425" i="2"/>
  <c r="J425" i="2" s="1"/>
  <c r="I292" i="2"/>
  <c r="I136" i="2"/>
  <c r="J136" i="2" s="1"/>
  <c r="I144" i="2"/>
  <c r="J144" i="2" s="1"/>
  <c r="I436" i="2"/>
  <c r="I369" i="2"/>
  <c r="J369" i="2" s="1"/>
  <c r="I427" i="2"/>
  <c r="J427" i="2" s="1"/>
  <c r="I433" i="2"/>
  <c r="J433" i="2" s="1"/>
  <c r="I176" i="2"/>
  <c r="J176" i="2" s="1"/>
  <c r="I344" i="2"/>
  <c r="J344" i="2" s="1"/>
  <c r="I412" i="2"/>
  <c r="J412" i="2" s="1"/>
  <c r="I308" i="2"/>
  <c r="J308" i="2" s="1"/>
  <c r="I362" i="2"/>
  <c r="J362" i="2" s="1"/>
  <c r="I300" i="2"/>
  <c r="I213" i="2"/>
  <c r="M213" i="2" s="1"/>
  <c r="I385" i="2"/>
  <c r="J385" i="2" s="1"/>
  <c r="I432" i="2"/>
  <c r="I173" i="2"/>
  <c r="M173" i="2" s="1"/>
  <c r="I361" i="2"/>
  <c r="I405" i="2"/>
  <c r="I170" i="2"/>
  <c r="J170" i="2" s="1"/>
  <c r="I326" i="2"/>
  <c r="J326" i="2" s="1"/>
  <c r="I368" i="2"/>
  <c r="J368" i="2" s="1"/>
  <c r="I237" i="2"/>
  <c r="J237" i="2" s="1"/>
  <c r="I152" i="2"/>
  <c r="J152" i="2" s="1"/>
  <c r="I392" i="2"/>
  <c r="J392" i="2" s="1"/>
  <c r="AN431" i="2"/>
  <c r="I407" i="2"/>
  <c r="I159" i="2"/>
  <c r="M159" i="2" s="1"/>
  <c r="I317" i="2"/>
  <c r="J317" i="2" s="1"/>
  <c r="I161" i="2"/>
  <c r="I349" i="2"/>
  <c r="J349" i="2" s="1"/>
  <c r="I396" i="2"/>
  <c r="M396" i="2" s="1"/>
  <c r="I428" i="2"/>
  <c r="I415" i="2"/>
  <c r="M415" i="2" s="1"/>
  <c r="I387" i="2"/>
  <c r="J387" i="2" s="1"/>
  <c r="I422" i="2"/>
  <c r="I315" i="2"/>
  <c r="M315" i="2" s="1"/>
  <c r="I411" i="2"/>
  <c r="J411" i="2" s="1"/>
  <c r="I177" i="2"/>
  <c r="M177" i="2" s="1"/>
  <c r="I256" i="2"/>
  <c r="J256" i="2" s="1"/>
  <c r="I332" i="2"/>
  <c r="J332" i="2" s="1"/>
  <c r="I342" i="2"/>
  <c r="J342" i="2" s="1"/>
  <c r="I66" i="2"/>
  <c r="I375" i="2"/>
  <c r="J375" i="2" s="1"/>
  <c r="I440" i="2"/>
  <c r="J389" i="2"/>
  <c r="I68" i="2"/>
  <c r="M68" i="2" s="1"/>
  <c r="I352" i="2"/>
  <c r="M352" i="2" s="1"/>
  <c r="I401" i="2"/>
  <c r="I438" i="2"/>
  <c r="I157" i="2"/>
  <c r="M157" i="2" s="1"/>
  <c r="I429" i="2"/>
  <c r="M429" i="2" s="1"/>
  <c r="I278" i="2"/>
  <c r="J278" i="2" s="1"/>
  <c r="I351" i="2"/>
  <c r="J351" i="2" s="1"/>
  <c r="I314" i="2"/>
  <c r="M314" i="2" s="1"/>
  <c r="I72" i="2"/>
  <c r="J72" i="2" s="1"/>
  <c r="I391" i="2"/>
  <c r="M391" i="2" s="1"/>
  <c r="I119" i="2"/>
  <c r="J119" i="2" s="1"/>
  <c r="I384" i="2"/>
  <c r="M384" i="2" s="1"/>
  <c r="I358" i="2"/>
  <c r="J358" i="2" s="1"/>
  <c r="I322" i="2"/>
  <c r="J322" i="2" s="1"/>
  <c r="M341" i="2"/>
  <c r="I257" i="2"/>
  <c r="J257" i="2" s="1"/>
  <c r="I423" i="2"/>
  <c r="J423" i="2" s="1"/>
  <c r="I35" i="2"/>
  <c r="M35" i="2" s="1"/>
  <c r="I14" i="2"/>
  <c r="M14" i="2" s="1"/>
  <c r="I233" i="2"/>
  <c r="J233" i="2" s="1"/>
  <c r="I56" i="2"/>
  <c r="J56" i="2" s="1"/>
  <c r="I397" i="2"/>
  <c r="M397" i="2" s="1"/>
  <c r="I430" i="2"/>
  <c r="I442" i="2"/>
  <c r="I420" i="2"/>
  <c r="J420" i="2" s="1"/>
  <c r="AI58" i="2"/>
  <c r="AJ58" i="2" s="1"/>
  <c r="AN58" i="2" s="1"/>
  <c r="I58" i="2"/>
  <c r="J58" i="2" s="1"/>
  <c r="I225" i="2"/>
  <c r="J225" i="2" s="1"/>
  <c r="I288" i="2"/>
  <c r="I363" i="2"/>
  <c r="J363" i="2" s="1"/>
  <c r="I353" i="2"/>
  <c r="M353" i="2" s="1"/>
  <c r="I311" i="2"/>
  <c r="J311" i="2" s="1"/>
  <c r="I81" i="2"/>
  <c r="M81" i="2" s="1"/>
  <c r="I330" i="2"/>
  <c r="M330" i="2" s="1"/>
  <c r="I439" i="2"/>
  <c r="J439" i="2" s="1"/>
  <c r="M102" i="2"/>
  <c r="I207" i="2"/>
  <c r="J207" i="2" s="1"/>
  <c r="I348" i="2"/>
  <c r="M348" i="2" s="1"/>
  <c r="I116" i="2"/>
  <c r="J116" i="2" s="1"/>
  <c r="Q223" i="2"/>
  <c r="Q207" i="2"/>
  <c r="Q220" i="2"/>
  <c r="AI10" i="2"/>
  <c r="AJ10" i="2" s="1"/>
  <c r="AN10" i="2" s="1"/>
  <c r="I10" i="2"/>
  <c r="J10" i="2" s="1"/>
  <c r="M323" i="2"/>
  <c r="J398" i="2"/>
  <c r="J329" i="2"/>
  <c r="M312" i="2"/>
  <c r="AN370" i="2"/>
  <c r="AF10" i="2"/>
  <c r="AG10" i="2" s="1"/>
  <c r="M55" i="2"/>
  <c r="Q225" i="2"/>
  <c r="AN247" i="2"/>
  <c r="V10" i="2"/>
  <c r="AN216" i="2"/>
  <c r="AN127" i="2"/>
  <c r="Q287" i="2"/>
  <c r="AN416" i="2"/>
  <c r="AN192" i="2"/>
  <c r="AN323" i="2"/>
  <c r="AN14" i="2"/>
  <c r="Q401" i="2"/>
  <c r="AN49" i="2"/>
  <c r="AN12" i="2"/>
  <c r="AN142" i="2"/>
  <c r="AN105" i="2"/>
  <c r="AN283" i="2"/>
  <c r="AN391" i="2"/>
  <c r="AN303" i="2"/>
  <c r="Q391" i="2"/>
  <c r="T417" i="2"/>
  <c r="AB417" i="2" s="1"/>
  <c r="T431" i="2"/>
  <c r="AB431" i="2" s="1"/>
  <c r="AE431" i="2" s="1"/>
  <c r="I431" i="2" s="1"/>
  <c r="T145" i="2"/>
  <c r="AB145" i="2" s="1"/>
  <c r="AE145" i="2" s="1"/>
  <c r="I145" i="2" s="1"/>
  <c r="AN128" i="2"/>
  <c r="T299" i="2"/>
  <c r="AB299" i="2" s="1"/>
  <c r="AE299" i="2" s="1"/>
  <c r="I299" i="2" s="1"/>
  <c r="T264" i="2"/>
  <c r="AB264" i="2" s="1"/>
  <c r="AE264" i="2" s="1"/>
  <c r="I264" i="2" s="1"/>
  <c r="AN288" i="2"/>
  <c r="AN280" i="2"/>
  <c r="AF171" i="2"/>
  <c r="AG171" i="2" s="1"/>
  <c r="J171" i="2"/>
  <c r="AF427" i="2"/>
  <c r="AG427" i="2" s="1"/>
  <c r="AF336" i="2"/>
  <c r="AG336" i="2" s="1"/>
  <c r="M336" i="2"/>
  <c r="AF443" i="2"/>
  <c r="AG443" i="2" s="1"/>
  <c r="AF296" i="2"/>
  <c r="AG296" i="2" s="1"/>
  <c r="J296" i="2"/>
  <c r="AF408" i="2"/>
  <c r="AG408" i="2" s="1"/>
  <c r="AF22" i="2"/>
  <c r="AG22" i="2" s="1"/>
  <c r="J22" i="2"/>
  <c r="AF237" i="2"/>
  <c r="AG237" i="2" s="1"/>
  <c r="AF31" i="2"/>
  <c r="AG31" i="2" s="1"/>
  <c r="M31" i="2"/>
  <c r="AF367" i="2"/>
  <c r="AG367" i="2" s="1"/>
  <c r="AF159" i="2"/>
  <c r="AG159" i="2" s="1"/>
  <c r="AF23" i="2"/>
  <c r="AG23" i="2" s="1"/>
  <c r="J23" i="2"/>
  <c r="J29" i="2"/>
  <c r="AI417" i="2"/>
  <c r="AJ417" i="2" s="1"/>
  <c r="AN417" i="2" s="1"/>
  <c r="J417" i="2"/>
  <c r="AF173" i="2"/>
  <c r="AG173" i="2" s="1"/>
  <c r="AF307" i="2"/>
  <c r="AG307" i="2" s="1"/>
  <c r="J307" i="2"/>
  <c r="AF319" i="2"/>
  <c r="AG319" i="2" s="1"/>
  <c r="M319" i="2"/>
  <c r="AF325" i="2"/>
  <c r="AG325" i="2" s="1"/>
  <c r="M325" i="2"/>
  <c r="AF46" i="2"/>
  <c r="AG46" i="2" s="1"/>
  <c r="AF254" i="2"/>
  <c r="AG254" i="2" s="1"/>
  <c r="M254" i="2"/>
  <c r="AF290" i="2"/>
  <c r="AG290" i="2" s="1"/>
  <c r="J290" i="2"/>
  <c r="AF416" i="2"/>
  <c r="AG416" i="2" s="1"/>
  <c r="AF233" i="2"/>
  <c r="AG233" i="2" s="1"/>
  <c r="AI302" i="2"/>
  <c r="AJ302" i="2" s="1"/>
  <c r="AN302" i="2" s="1"/>
  <c r="M302" i="2"/>
  <c r="AI375" i="2"/>
  <c r="AJ375" i="2" s="1"/>
  <c r="AN375" i="2" s="1"/>
  <c r="AF382" i="2"/>
  <c r="AG382" i="2" s="1"/>
  <c r="J382" i="2"/>
  <c r="AF107" i="2"/>
  <c r="AG107" i="2" s="1"/>
  <c r="M107" i="2"/>
  <c r="AF167" i="2"/>
  <c r="AG167" i="2" s="1"/>
  <c r="J167" i="2"/>
  <c r="AF211" i="2"/>
  <c r="AG211" i="2" s="1"/>
  <c r="J211" i="2"/>
  <c r="AF111" i="2"/>
  <c r="AG111" i="2" s="1"/>
  <c r="M111" i="2"/>
  <c r="AL373" i="2"/>
  <c r="AM373" i="2" s="1"/>
  <c r="AN373" i="2" s="1"/>
  <c r="M373" i="2"/>
  <c r="AI351" i="2"/>
  <c r="AJ351" i="2" s="1"/>
  <c r="AN351" i="2" s="1"/>
  <c r="AI314" i="2"/>
  <c r="AJ314" i="2" s="1"/>
  <c r="AN314" i="2" s="1"/>
  <c r="AF155" i="2"/>
  <c r="AG155" i="2" s="1"/>
  <c r="M155" i="2"/>
  <c r="AF343" i="2"/>
  <c r="AG343" i="2" s="1"/>
  <c r="AF383" i="2"/>
  <c r="AG383" i="2" s="1"/>
  <c r="J383" i="2"/>
  <c r="AF425" i="2"/>
  <c r="AG425" i="2" s="1"/>
  <c r="AF328" i="2"/>
  <c r="AG328" i="2" s="1"/>
  <c r="J328" i="2"/>
  <c r="AF208" i="2"/>
  <c r="AG208" i="2" s="1"/>
  <c r="AF368" i="2"/>
  <c r="AG368" i="2" s="1"/>
  <c r="AF441" i="2"/>
  <c r="AG441" i="2" s="1"/>
  <c r="J441" i="2"/>
  <c r="AF317" i="2"/>
  <c r="AG317" i="2" s="1"/>
  <c r="AF165" i="2"/>
  <c r="AG165" i="2" s="1"/>
  <c r="J165" i="2"/>
  <c r="AF174" i="2"/>
  <c r="AG174" i="2" s="1"/>
  <c r="M174" i="2"/>
  <c r="AF80" i="2"/>
  <c r="AG80" i="2" s="1"/>
  <c r="M80" i="2"/>
  <c r="AF330" i="2"/>
  <c r="AG330" i="2" s="1"/>
  <c r="AF72" i="2"/>
  <c r="AG72" i="2" s="1"/>
  <c r="AN25" i="2"/>
  <c r="AF15" i="2"/>
  <c r="AG15" i="2" s="1"/>
  <c r="J15" i="2"/>
  <c r="AF181" i="2"/>
  <c r="AG181" i="2" s="1"/>
  <c r="J181" i="2"/>
  <c r="AF415" i="2"/>
  <c r="AG415" i="2" s="1"/>
  <c r="AF369" i="2"/>
  <c r="AG369" i="2" s="1"/>
  <c r="AF377" i="2"/>
  <c r="AG377" i="2" s="1"/>
  <c r="M377" i="2"/>
  <c r="AF147" i="2"/>
  <c r="AG147" i="2" s="1"/>
  <c r="M147" i="2"/>
  <c r="AF191" i="2"/>
  <c r="AG191" i="2" s="1"/>
  <c r="AF387" i="2"/>
  <c r="AG387" i="2" s="1"/>
  <c r="AF315" i="2"/>
  <c r="AG315" i="2" s="1"/>
  <c r="AF323" i="2"/>
  <c r="AG323" i="2" s="1"/>
  <c r="AF175" i="2"/>
  <c r="AG175" i="2" s="1"/>
  <c r="M175" i="2"/>
  <c r="AF313" i="2"/>
  <c r="AG313" i="2" s="1"/>
  <c r="M313" i="2"/>
  <c r="AF337" i="2"/>
  <c r="AG337" i="2" s="1"/>
  <c r="J337" i="2"/>
  <c r="AF28" i="2"/>
  <c r="AG28" i="2" s="1"/>
  <c r="AF232" i="2"/>
  <c r="AG232" i="2" s="1"/>
  <c r="AI381" i="2"/>
  <c r="AJ381" i="2" s="1"/>
  <c r="AN381" i="2" s="1"/>
  <c r="AI357" i="2"/>
  <c r="AJ357" i="2" s="1"/>
  <c r="AN357" i="2" s="1"/>
  <c r="AF168" i="2"/>
  <c r="AG168" i="2" s="1"/>
  <c r="M168" i="2"/>
  <c r="AF227" i="2"/>
  <c r="AG227" i="2" s="1"/>
  <c r="M227" i="2"/>
  <c r="AF418" i="2"/>
  <c r="AG418" i="2" s="1"/>
  <c r="M418" i="2"/>
  <c r="AF295" i="2"/>
  <c r="AG295" i="2" s="1"/>
  <c r="AF303" i="2"/>
  <c r="AG303" i="2" s="1"/>
  <c r="AF223" i="2"/>
  <c r="AG223" i="2" s="1"/>
  <c r="M223" i="2"/>
  <c r="AF389" i="2"/>
  <c r="AG389" i="2" s="1"/>
  <c r="AF397" i="2"/>
  <c r="AG397" i="2" s="1"/>
  <c r="AF157" i="2"/>
  <c r="AG157" i="2" s="1"/>
  <c r="AF113" i="2"/>
  <c r="AG113" i="2" s="1"/>
  <c r="M113" i="2"/>
  <c r="AN35" i="2"/>
  <c r="AF130" i="2"/>
  <c r="AG130" i="2" s="1"/>
  <c r="J130" i="2"/>
  <c r="AL183" i="2"/>
  <c r="AM183" i="2" s="1"/>
  <c r="AN183" i="2" s="1"/>
  <c r="J183" i="2"/>
  <c r="AF102" i="2"/>
  <c r="AG102" i="2" s="1"/>
  <c r="AI324" i="2"/>
  <c r="AJ324" i="2" s="1"/>
  <c r="AN324" i="2" s="1"/>
  <c r="J324" i="2"/>
  <c r="AI420" i="2"/>
  <c r="AJ420" i="2" s="1"/>
  <c r="AN420" i="2" s="1"/>
  <c r="J288" i="2"/>
  <c r="AF433" i="2"/>
  <c r="AG433" i="2" s="1"/>
  <c r="AF312" i="2"/>
  <c r="AG312" i="2" s="1"/>
  <c r="AF224" i="2"/>
  <c r="AG224" i="2" s="1"/>
  <c r="J224" i="2"/>
  <c r="AF180" i="2"/>
  <c r="AG180" i="2" s="1"/>
  <c r="M180" i="2"/>
  <c r="AF326" i="2"/>
  <c r="AG326" i="2" s="1"/>
  <c r="AF341" i="2"/>
  <c r="AG341" i="2" s="1"/>
  <c r="AF311" i="2"/>
  <c r="AG311" i="2" s="1"/>
  <c r="AF258" i="2"/>
  <c r="AG258" i="2" s="1"/>
  <c r="AF287" i="2"/>
  <c r="AG287" i="2" s="1"/>
  <c r="M287" i="2"/>
  <c r="AN34" i="2"/>
  <c r="AF413" i="2"/>
  <c r="AG413" i="2" s="1"/>
  <c r="AF17" i="2"/>
  <c r="AG17" i="2" s="1"/>
  <c r="AF355" i="2"/>
  <c r="AG355" i="2" s="1"/>
  <c r="AF371" i="2"/>
  <c r="AG371" i="2" s="1"/>
  <c r="J371" i="2"/>
  <c r="AF11" i="2"/>
  <c r="AG11" i="2" s="1"/>
  <c r="M11" i="2"/>
  <c r="AF153" i="2"/>
  <c r="AG153" i="2" s="1"/>
  <c r="J153" i="2"/>
  <c r="AF177" i="2"/>
  <c r="AG177" i="2" s="1"/>
  <c r="AF256" i="2"/>
  <c r="AG256" i="2" s="1"/>
  <c r="AF342" i="2"/>
  <c r="AG342" i="2" s="1"/>
  <c r="AF435" i="2"/>
  <c r="AG435" i="2" s="1"/>
  <c r="J435" i="2"/>
  <c r="AF176" i="2"/>
  <c r="AG176" i="2" s="1"/>
  <c r="AF304" i="2"/>
  <c r="AG304" i="2" s="1"/>
  <c r="J304" i="2"/>
  <c r="AF344" i="2"/>
  <c r="AG344" i="2" s="1"/>
  <c r="AF392" i="2"/>
  <c r="AG392" i="2" s="1"/>
  <c r="AF412" i="2"/>
  <c r="AG412" i="2" s="1"/>
  <c r="AI362" i="2"/>
  <c r="AJ362" i="2" s="1"/>
  <c r="AN362" i="2" s="1"/>
  <c r="AF358" i="2"/>
  <c r="AG358" i="2" s="1"/>
  <c r="AF363" i="2"/>
  <c r="AG363" i="2" s="1"/>
  <c r="AF161" i="2"/>
  <c r="AG161" i="2" s="1"/>
  <c r="AF265" i="2"/>
  <c r="AG265" i="2" s="1"/>
  <c r="J265" i="2"/>
  <c r="AF213" i="2"/>
  <c r="AG213" i="2" s="1"/>
  <c r="AI396" i="2"/>
  <c r="AJ396" i="2" s="1"/>
  <c r="AN396" i="2" s="1"/>
  <c r="AL186" i="2"/>
  <c r="AM186" i="2" s="1"/>
  <c r="AN186" i="2" s="1"/>
  <c r="J186" i="2"/>
  <c r="AN348" i="2"/>
  <c r="AI275" i="2"/>
  <c r="AJ275" i="2" s="1"/>
  <c r="AN275" i="2" s="1"/>
  <c r="M275" i="2"/>
  <c r="AI271" i="2"/>
  <c r="AJ271" i="2" s="1"/>
  <c r="AN271" i="2" s="1"/>
  <c r="J271" i="2"/>
  <c r="AI276" i="2"/>
  <c r="AJ276" i="2" s="1"/>
  <c r="AN276" i="2" s="1"/>
  <c r="AF94" i="2"/>
  <c r="AG94" i="2" s="1"/>
  <c r="M94" i="2"/>
  <c r="AF331" i="2"/>
  <c r="AG331" i="2" s="1"/>
  <c r="AF353" i="2"/>
  <c r="AG353" i="2" s="1"/>
  <c r="AF193" i="2"/>
  <c r="AG193" i="2" s="1"/>
  <c r="J193" i="2"/>
  <c r="AL199" i="2"/>
  <c r="AM199" i="2" s="1"/>
  <c r="AN199" i="2" s="1"/>
  <c r="M199" i="2"/>
  <c r="AF305" i="2"/>
  <c r="AG305" i="2" s="1"/>
  <c r="M305" i="2"/>
  <c r="AF333" i="2"/>
  <c r="AG333" i="2" s="1"/>
  <c r="AF43" i="2"/>
  <c r="AG43" i="2" s="1"/>
  <c r="J43" i="2"/>
  <c r="AF150" i="2"/>
  <c r="AG150" i="2" s="1"/>
  <c r="J150" i="2"/>
  <c r="AF332" i="2"/>
  <c r="AG332" i="2" s="1"/>
  <c r="AF152" i="2"/>
  <c r="AG152" i="2" s="1"/>
  <c r="AF212" i="2"/>
  <c r="AG212" i="2" s="1"/>
  <c r="M212" i="2"/>
  <c r="AF228" i="2"/>
  <c r="AG228" i="2" s="1"/>
  <c r="AI414" i="2"/>
  <c r="AJ414" i="2" s="1"/>
  <c r="AN414" i="2" s="1"/>
  <c r="AF66" i="2"/>
  <c r="AG66" i="2" s="1"/>
  <c r="M66" i="2"/>
  <c r="AI272" i="2"/>
  <c r="AJ272" i="2" s="1"/>
  <c r="AN272" i="2" s="1"/>
  <c r="M272" i="2"/>
  <c r="AF56" i="2"/>
  <c r="AG56" i="2" s="1"/>
  <c r="AF198" i="2"/>
  <c r="AG198" i="2" s="1"/>
  <c r="J198" i="2"/>
  <c r="AF207" i="2"/>
  <c r="AG207" i="2" s="1"/>
  <c r="AF220" i="2"/>
  <c r="AG220" i="2" s="1"/>
  <c r="M220" i="2"/>
  <c r="AF278" i="2"/>
  <c r="AG278" i="2" s="1"/>
  <c r="AL74" i="2"/>
  <c r="AM74" i="2" s="1"/>
  <c r="AN74" i="2" s="1"/>
  <c r="M74" i="2"/>
  <c r="AF68" i="2"/>
  <c r="AG68" i="2" s="1"/>
  <c r="AF73" i="2"/>
  <c r="AG73" i="2" s="1"/>
  <c r="M73" i="2"/>
  <c r="AI279" i="2"/>
  <c r="AJ279" i="2" s="1"/>
  <c r="AN279" i="2" s="1"/>
  <c r="AF411" i="2"/>
  <c r="AG411" i="2" s="1"/>
  <c r="AF266" i="2"/>
  <c r="AG266" i="2" s="1"/>
  <c r="M266" i="2"/>
  <c r="AF201" i="2"/>
  <c r="AG201" i="2" s="1"/>
  <c r="AF33" i="2"/>
  <c r="AG33" i="2" s="1"/>
  <c r="M33" i="2"/>
  <c r="AF59" i="2"/>
  <c r="AG59" i="2" s="1"/>
  <c r="M59" i="2"/>
  <c r="AF346" i="2"/>
  <c r="AG346" i="2" s="1"/>
  <c r="J346" i="2"/>
  <c r="AF359" i="2"/>
  <c r="AG359" i="2" s="1"/>
  <c r="M359" i="2"/>
  <c r="AI231" i="2"/>
  <c r="AJ231" i="2" s="1"/>
  <c r="AN231" i="2" s="1"/>
  <c r="AI379" i="2"/>
  <c r="AJ379" i="2" s="1"/>
  <c r="AN379" i="2" s="1"/>
  <c r="M379" i="2"/>
  <c r="AI398" i="2"/>
  <c r="AJ398" i="2" s="1"/>
  <c r="AN398" i="2" s="1"/>
  <c r="AF179" i="2"/>
  <c r="AG179" i="2" s="1"/>
  <c r="J179" i="2"/>
  <c r="AF81" i="2"/>
  <c r="AG81" i="2" s="1"/>
  <c r="AF316" i="2"/>
  <c r="AG316" i="2" s="1"/>
  <c r="AF138" i="2"/>
  <c r="AG138" i="2" s="1"/>
  <c r="M138" i="2"/>
  <c r="AL399" i="2"/>
  <c r="AM399" i="2" s="1"/>
  <c r="AN399" i="2" s="1"/>
  <c r="J399" i="2"/>
  <c r="AF57" i="2"/>
  <c r="AG57" i="2" s="1"/>
  <c r="J57" i="2"/>
  <c r="AF234" i="2"/>
  <c r="AG234" i="2" s="1"/>
  <c r="AF257" i="2"/>
  <c r="AG257" i="2" s="1"/>
  <c r="AI110" i="2"/>
  <c r="AJ110" i="2" s="1"/>
  <c r="AN110" i="2" s="1"/>
  <c r="AF270" i="2"/>
  <c r="AG270" i="2" s="1"/>
  <c r="M270" i="2"/>
  <c r="AF144" i="2"/>
  <c r="AG144" i="2" s="1"/>
  <c r="AF385" i="2"/>
  <c r="AG385" i="2" s="1"/>
  <c r="AF329" i="2"/>
  <c r="AG329" i="2" s="1"/>
  <c r="AF77" i="2"/>
  <c r="AG77" i="2" s="1"/>
  <c r="J77" i="2"/>
  <c r="AF91" i="2"/>
  <c r="AG91" i="2" s="1"/>
  <c r="J91" i="2"/>
  <c r="AF192" i="2"/>
  <c r="AG192" i="2" s="1"/>
  <c r="AF292" i="2"/>
  <c r="AG292" i="2" s="1"/>
  <c r="M292" i="2"/>
  <c r="AF366" i="2"/>
  <c r="AG366" i="2" s="1"/>
  <c r="J366" i="2"/>
  <c r="AF170" i="2"/>
  <c r="AG170" i="2" s="1"/>
  <c r="AI390" i="2"/>
  <c r="AJ390" i="2" s="1"/>
  <c r="AN390" i="2" s="1"/>
  <c r="M390" i="2"/>
  <c r="AF291" i="2"/>
  <c r="AG291" i="2" s="1"/>
  <c r="AI206" i="2"/>
  <c r="AJ206" i="2" s="1"/>
  <c r="AN206" i="2" s="1"/>
  <c r="M206" i="2"/>
  <c r="AF26" i="2"/>
  <c r="AG26" i="2" s="1"/>
  <c r="AF225" i="2"/>
  <c r="AG225" i="2" s="1"/>
  <c r="AF189" i="2"/>
  <c r="AG189" i="2" s="1"/>
  <c r="J189" i="2"/>
  <c r="AF429" i="2"/>
  <c r="AG429" i="2" s="1"/>
  <c r="AI136" i="2"/>
  <c r="AJ136" i="2" s="1"/>
  <c r="AN136" i="2" s="1"/>
  <c r="AI16" i="2"/>
  <c r="AJ16" i="2" s="1"/>
  <c r="AN16" i="2" s="1"/>
  <c r="AF195" i="2"/>
  <c r="AG195" i="2" s="1"/>
  <c r="J195" i="2"/>
  <c r="AF423" i="2"/>
  <c r="AG423" i="2" s="1"/>
  <c r="AI400" i="2"/>
  <c r="AJ400" i="2" s="1"/>
  <c r="AN400" i="2" s="1"/>
  <c r="J400" i="2"/>
  <c r="AL200" i="2"/>
  <c r="AM200" i="2" s="1"/>
  <c r="AN200" i="2" s="1"/>
  <c r="M200" i="2"/>
  <c r="AF439" i="2"/>
  <c r="AG439" i="2" s="1"/>
  <c r="AI403" i="2"/>
  <c r="AJ403" i="2" s="1"/>
  <c r="AN403" i="2" s="1"/>
  <c r="J403" i="2"/>
  <c r="AN425" i="2"/>
  <c r="AN244" i="2"/>
  <c r="AN352" i="2"/>
  <c r="AN174" i="2"/>
  <c r="AN177" i="2"/>
  <c r="AN68" i="2"/>
  <c r="Q440" i="2"/>
  <c r="Q131" i="2"/>
  <c r="Q442" i="2"/>
  <c r="T163" i="2"/>
  <c r="AB163" i="2" s="1"/>
  <c r="AE163" i="2" s="1"/>
  <c r="I163" i="2" s="1"/>
  <c r="AN443" i="2"/>
  <c r="T437" i="2"/>
  <c r="AB437" i="2" s="1"/>
  <c r="AE437" i="2" s="1"/>
  <c r="I437" i="2" s="1"/>
  <c r="Q107" i="2"/>
  <c r="T420" i="2"/>
  <c r="AB420" i="2" s="1"/>
  <c r="T162" i="2"/>
  <c r="AB162" i="2" s="1"/>
  <c r="AE162" i="2" s="1"/>
  <c r="T419" i="2"/>
  <c r="AB419" i="2" s="1"/>
  <c r="AE419" i="2" s="1"/>
  <c r="I419" i="2" s="1"/>
  <c r="T409" i="2"/>
  <c r="AB409" i="2" s="1"/>
  <c r="AE409" i="2" s="1"/>
  <c r="I409" i="2" s="1"/>
  <c r="Q157" i="2"/>
  <c r="AN433" i="2"/>
  <c r="AN96" i="2"/>
  <c r="T320" i="2"/>
  <c r="AB320" i="2" s="1"/>
  <c r="AE320" i="2" s="1"/>
  <c r="I320" i="2" s="1"/>
  <c r="AN277" i="2"/>
  <c r="AN316" i="2"/>
  <c r="AN67" i="2"/>
  <c r="AN402" i="2"/>
  <c r="AN289" i="2"/>
  <c r="AN140" i="2"/>
  <c r="AN230" i="2"/>
  <c r="AN412" i="2"/>
  <c r="AN255" i="2"/>
  <c r="AN341" i="2"/>
  <c r="AN27" i="2"/>
  <c r="AN439" i="2"/>
  <c r="AN405" i="2"/>
  <c r="AN248" i="2"/>
  <c r="AN358" i="2"/>
  <c r="AN344" i="2"/>
  <c r="AN356" i="2"/>
  <c r="AN336" i="2"/>
  <c r="AN170" i="2"/>
  <c r="AN338" i="2"/>
  <c r="Q367" i="2"/>
  <c r="AN442" i="2"/>
  <c r="AN250" i="2"/>
  <c r="AN294" i="2"/>
  <c r="AN262" i="2"/>
  <c r="AN83" i="2"/>
  <c r="AN163" i="2"/>
  <c r="AN382" i="2"/>
  <c r="AN342" i="2"/>
  <c r="AN329" i="2"/>
  <c r="AN207" i="2"/>
  <c r="AN201" i="2"/>
  <c r="AN144" i="2"/>
  <c r="Q31" i="2"/>
  <c r="AN335" i="2"/>
  <c r="AN233" i="2"/>
  <c r="AN409" i="2"/>
  <c r="Q19" i="2"/>
  <c r="Q353" i="2"/>
  <c r="T393" i="2"/>
  <c r="AB393" i="2" s="1"/>
  <c r="AE393" i="2" s="1"/>
  <c r="I393" i="2" s="1"/>
  <c r="T143" i="2"/>
  <c r="AB143" i="2" s="1"/>
  <c r="AE143" i="2" s="1"/>
  <c r="Q438" i="2"/>
  <c r="T21" i="2"/>
  <c r="AB21" i="2" s="1"/>
  <c r="AE21" i="2" s="1"/>
  <c r="I21" i="2" s="1"/>
  <c r="T272" i="2"/>
  <c r="AB272" i="2" s="1"/>
  <c r="T53" i="2"/>
  <c r="AB53" i="2" s="1"/>
  <c r="AE53" i="2" s="1"/>
  <c r="I53" i="2" s="1"/>
  <c r="Q51" i="2"/>
  <c r="AN224" i="2"/>
  <c r="Q341" i="2"/>
  <c r="Q311" i="2"/>
  <c r="T340" i="2"/>
  <c r="AB340" i="2" s="1"/>
  <c r="AE340" i="2" s="1"/>
  <c r="I340" i="2" s="1"/>
  <c r="AN353" i="2"/>
  <c r="AN376" i="2"/>
  <c r="AN317" i="2"/>
  <c r="AN333" i="2"/>
  <c r="Q23" i="2"/>
  <c r="Q339" i="2"/>
  <c r="T301" i="2"/>
  <c r="AB301" i="2" s="1"/>
  <c r="AE301" i="2" s="1"/>
  <c r="I301" i="2" s="1"/>
  <c r="T240" i="2"/>
  <c r="AB240" i="2" s="1"/>
  <c r="AE240" i="2" s="1"/>
  <c r="I240" i="2" s="1"/>
  <c r="Q322" i="2"/>
  <c r="Q441" i="2"/>
  <c r="AN330" i="2"/>
  <c r="AN436" i="2"/>
  <c r="Q165" i="2"/>
  <c r="Q317" i="2"/>
  <c r="T260" i="2"/>
  <c r="AB260" i="2" s="1"/>
  <c r="AE260" i="2" s="1"/>
  <c r="I260" i="2" s="1"/>
  <c r="Q300" i="2"/>
  <c r="T376" i="2"/>
  <c r="AB376" i="2" s="1"/>
  <c r="AE376" i="2" s="1"/>
  <c r="I376" i="2" s="1"/>
  <c r="Q363" i="2"/>
  <c r="Q331" i="2"/>
  <c r="Q374" i="2"/>
  <c r="AN103" i="2"/>
  <c r="T375" i="2"/>
  <c r="AB375" i="2" s="1"/>
  <c r="AN257" i="2"/>
  <c r="AN430" i="2"/>
  <c r="AN422" i="2"/>
  <c r="AN234" i="2"/>
  <c r="AN17" i="2"/>
  <c r="AN326" i="2"/>
  <c r="AN440" i="2"/>
  <c r="AN392" i="2"/>
  <c r="AN292" i="2"/>
  <c r="AN172" i="2"/>
  <c r="AN313" i="2"/>
  <c r="AN256" i="2"/>
  <c r="AN286" i="2"/>
  <c r="AN311" i="2"/>
  <c r="AN332" i="2"/>
  <c r="AN368" i="2"/>
  <c r="AN209" i="2"/>
  <c r="AN331" i="2"/>
  <c r="AN228" i="2"/>
  <c r="AN407" i="2"/>
  <c r="AN198" i="2"/>
  <c r="AN176" i="2"/>
  <c r="AN364" i="2"/>
  <c r="AN397" i="2"/>
  <c r="AN62" i="2"/>
  <c r="AN237" i="2"/>
  <c r="Q389" i="2"/>
  <c r="Q397" i="2"/>
  <c r="Q167" i="2"/>
  <c r="Q429" i="2"/>
  <c r="Q189" i="2"/>
  <c r="Q382" i="2"/>
  <c r="Q430" i="2"/>
  <c r="Q151" i="2"/>
  <c r="Q198" i="2"/>
  <c r="Q56" i="2"/>
  <c r="AN388" i="2"/>
  <c r="AN253" i="2"/>
  <c r="AN413" i="2"/>
  <c r="AN349" i="2"/>
  <c r="Q308" i="2"/>
  <c r="T40" i="2"/>
  <c r="AB40" i="2" s="1"/>
  <c r="AE40" i="2" s="1"/>
  <c r="I40" i="2" s="1"/>
  <c r="T334" i="2"/>
  <c r="AB334" i="2" s="1"/>
  <c r="AE334" i="2" s="1"/>
  <c r="I334" i="2" s="1"/>
  <c r="Q384" i="2"/>
  <c r="AN54" i="2"/>
  <c r="AN343" i="2"/>
  <c r="AN226" i="2"/>
  <c r="T242" i="2"/>
  <c r="AB242" i="2" s="1"/>
  <c r="AE242" i="2" s="1"/>
  <c r="I242" i="2" s="1"/>
  <c r="AN101" i="2"/>
  <c r="AN269" i="2"/>
  <c r="AN415" i="2"/>
  <c r="AN312" i="2"/>
  <c r="AN194" i="2"/>
  <c r="AN380" i="2"/>
  <c r="AN365" i="2"/>
  <c r="AN438" i="2"/>
  <c r="AN146" i="2"/>
  <c r="AN225" i="2"/>
  <c r="AN322" i="2"/>
  <c r="AN363" i="2"/>
  <c r="AN361" i="2"/>
  <c r="AN278" i="2"/>
  <c r="AN423" i="2"/>
  <c r="AL29" i="2"/>
  <c r="AM29" i="2" s="1"/>
  <c r="AN29" i="2" s="1"/>
  <c r="AN369" i="2"/>
  <c r="AF190" i="2"/>
  <c r="AG190" i="2" s="1"/>
  <c r="J190" i="2"/>
  <c r="AF406" i="2"/>
  <c r="AG406" i="2" s="1"/>
  <c r="M406" i="2"/>
  <c r="AF216" i="2"/>
  <c r="AG216" i="2" s="1"/>
  <c r="Q33" i="2"/>
  <c r="T335" i="2"/>
  <c r="AB335" i="2" s="1"/>
  <c r="AE335" i="2" s="1"/>
  <c r="I335" i="2" s="1"/>
  <c r="Q159" i="2"/>
  <c r="T395" i="2"/>
  <c r="AB395" i="2" s="1"/>
  <c r="AE395" i="2" s="1"/>
  <c r="I395" i="2" s="1"/>
  <c r="T309" i="2"/>
  <c r="AB309" i="2" s="1"/>
  <c r="AE309" i="2" s="1"/>
  <c r="I309" i="2" s="1"/>
  <c r="T379" i="2"/>
  <c r="AB379" i="2" s="1"/>
  <c r="T248" i="2"/>
  <c r="AB248" i="2" s="1"/>
  <c r="AE248" i="2" s="1"/>
  <c r="T262" i="2"/>
  <c r="AB262" i="2" s="1"/>
  <c r="AE262" i="2" s="1"/>
  <c r="I262" i="2" s="1"/>
  <c r="T314" i="2"/>
  <c r="AB314" i="2" s="1"/>
  <c r="T400" i="2"/>
  <c r="AB400" i="2" s="1"/>
  <c r="AN141" i="2"/>
  <c r="Q193" i="2"/>
  <c r="Q407" i="2"/>
  <c r="Q216" i="2"/>
  <c r="Q406" i="2"/>
  <c r="Q70" i="2"/>
  <c r="Q190" i="2"/>
  <c r="T218" i="2"/>
  <c r="AB218" i="2" s="1"/>
  <c r="AE218" i="2" s="1"/>
  <c r="I218" i="2" s="1"/>
  <c r="AN424" i="2"/>
  <c r="Q179" i="2"/>
  <c r="AN411" i="2"/>
  <c r="V4" i="2"/>
  <c r="AN427" i="2"/>
  <c r="V3" i="2"/>
  <c r="M13" i="2"/>
  <c r="V143" i="2"/>
  <c r="W143" i="2"/>
  <c r="AC143" i="2" s="1"/>
  <c r="AH143" i="2" s="1"/>
  <c r="Q352" i="2"/>
  <c r="M39" i="2"/>
  <c r="T318" i="2"/>
  <c r="AB318" i="2" s="1"/>
  <c r="AE318" i="2" s="1"/>
  <c r="I318" i="2" s="1"/>
  <c r="AF300" i="2"/>
  <c r="AG300" i="2" s="1"/>
  <c r="AF365" i="2"/>
  <c r="AG365" i="2" s="1"/>
  <c r="AF322" i="2"/>
  <c r="AG322" i="2" s="1"/>
  <c r="AF226" i="2"/>
  <c r="AG226" i="2" s="1"/>
  <c r="AF352" i="2"/>
  <c r="AG352" i="2" s="1"/>
  <c r="AF349" i="2"/>
  <c r="AG349" i="2" s="1"/>
  <c r="Q168" i="2"/>
  <c r="Q349" i="2"/>
  <c r="Q365" i="2"/>
  <c r="Q161" i="2"/>
  <c r="Q295" i="2"/>
  <c r="Q303" i="2"/>
  <c r="Q403" i="2"/>
  <c r="T297" i="2"/>
  <c r="AB297" i="2" s="1"/>
  <c r="AE297" i="2" s="1"/>
  <c r="I297" i="2" s="1"/>
  <c r="T321" i="2"/>
  <c r="AB321" i="2" s="1"/>
  <c r="AE321" i="2" s="1"/>
  <c r="I321" i="2" s="1"/>
  <c r="T178" i="2"/>
  <c r="AB178" i="2" s="1"/>
  <c r="AE178" i="2" s="1"/>
  <c r="I178" i="2" s="1"/>
  <c r="T236" i="2"/>
  <c r="AB236" i="2" s="1"/>
  <c r="AE236" i="2" s="1"/>
  <c r="I236" i="2" s="1"/>
  <c r="Q298" i="2"/>
  <c r="Q418" i="2"/>
  <c r="Q226" i="2"/>
  <c r="T196" i="2"/>
  <c r="AB196" i="2" s="1"/>
  <c r="AE196" i="2" s="1"/>
  <c r="I196" i="2" s="1"/>
  <c r="Q360" i="2"/>
  <c r="T284" i="2"/>
  <c r="AB284" i="2" s="1"/>
  <c r="AE284" i="2" s="1"/>
  <c r="I284" i="2" s="1"/>
  <c r="Q94" i="2"/>
  <c r="AF360" i="2"/>
  <c r="AG360" i="2" s="1"/>
  <c r="M360" i="2"/>
  <c r="Q26" i="2"/>
  <c r="T206" i="2"/>
  <c r="AB206" i="2" s="1"/>
  <c r="Q206" i="2"/>
  <c r="Q140" i="2"/>
  <c r="T140" i="2"/>
  <c r="AB140" i="2" s="1"/>
  <c r="AE140" i="2" s="1"/>
  <c r="I140" i="2" s="1"/>
  <c r="T127" i="2"/>
  <c r="AB127" i="2" s="1"/>
  <c r="Q127" i="2"/>
  <c r="T184" i="2"/>
  <c r="AB184" i="2" s="1"/>
  <c r="Q184" i="2"/>
  <c r="Q125" i="2"/>
  <c r="T125" i="2"/>
  <c r="AB125" i="2" s="1"/>
  <c r="AE125" i="2" s="1"/>
  <c r="I125" i="2" s="1"/>
  <c r="T149" i="2"/>
  <c r="AB149" i="2" s="1"/>
  <c r="AE149" i="2" s="1"/>
  <c r="Q149" i="2"/>
  <c r="Q97" i="2"/>
  <c r="T97" i="2"/>
  <c r="AB97" i="2" s="1"/>
  <c r="AE97" i="2" s="1"/>
  <c r="I97" i="2" s="1"/>
  <c r="T104" i="2"/>
  <c r="AB104" i="2" s="1"/>
  <c r="AE104" i="2" s="1"/>
  <c r="I104" i="2" s="1"/>
  <c r="Q104" i="2"/>
  <c r="AF204" i="2"/>
  <c r="AG204" i="2" s="1"/>
  <c r="M204" i="2"/>
  <c r="AF308" i="2"/>
  <c r="AG308" i="2" s="1"/>
  <c r="AF384" i="2"/>
  <c r="AG384" i="2" s="1"/>
  <c r="Q66" i="2"/>
  <c r="T252" i="2"/>
  <c r="AB252" i="2" s="1"/>
  <c r="AE252" i="2" s="1"/>
  <c r="I252" i="2" s="1"/>
  <c r="Q204" i="2"/>
  <c r="AF298" i="2"/>
  <c r="AG298" i="2" s="1"/>
  <c r="M298" i="2"/>
  <c r="AF158" i="2"/>
  <c r="AG158" i="2" s="1"/>
  <c r="M158" i="2"/>
  <c r="T164" i="2"/>
  <c r="AB164" i="2" s="1"/>
  <c r="AE164" i="2" s="1"/>
  <c r="I164" i="2" s="1"/>
  <c r="Q164" i="2"/>
  <c r="T396" i="2"/>
  <c r="AB396" i="2" s="1"/>
  <c r="Q396" i="2"/>
  <c r="T55" i="2"/>
  <c r="AB55" i="2" s="1"/>
  <c r="Q55" i="2"/>
  <c r="T14" i="2"/>
  <c r="AB14" i="2" s="1"/>
  <c r="Q14" i="2"/>
  <c r="AI137" i="2"/>
  <c r="AJ137" i="2" s="1"/>
  <c r="AN137" i="2" s="1"/>
  <c r="Q71" i="2"/>
  <c r="T71" i="2"/>
  <c r="AB71" i="2" s="1"/>
  <c r="AE71" i="2" s="1"/>
  <c r="I71" i="2" s="1"/>
  <c r="T139" i="2"/>
  <c r="AB139" i="2" s="1"/>
  <c r="AE139" i="2" s="1"/>
  <c r="I139" i="2" s="1"/>
  <c r="Q139" i="2"/>
  <c r="T239" i="2"/>
  <c r="AB239" i="2" s="1"/>
  <c r="AE239" i="2" s="1"/>
  <c r="I239" i="2" s="1"/>
  <c r="Q239" i="2"/>
  <c r="Q96" i="2"/>
  <c r="T96" i="2"/>
  <c r="AB96" i="2" s="1"/>
  <c r="AE96" i="2" s="1"/>
  <c r="T50" i="2"/>
  <c r="AB50" i="2" s="1"/>
  <c r="Q50" i="2"/>
  <c r="T128" i="2"/>
  <c r="AB128" i="2" s="1"/>
  <c r="Q128" i="2"/>
  <c r="T269" i="2"/>
  <c r="AB269" i="2" s="1"/>
  <c r="AE269" i="2" s="1"/>
  <c r="I269" i="2" s="1"/>
  <c r="Q269" i="2"/>
  <c r="J426" i="2"/>
  <c r="M426" i="2"/>
  <c r="T60" i="2"/>
  <c r="AB60" i="2" s="1"/>
  <c r="AE60" i="2" s="1"/>
  <c r="I60" i="2" s="1"/>
  <c r="Q60" i="2"/>
  <c r="T268" i="2"/>
  <c r="AB268" i="2" s="1"/>
  <c r="AE268" i="2" s="1"/>
  <c r="I268" i="2" s="1"/>
  <c r="Q268" i="2"/>
  <c r="T93" i="2"/>
  <c r="AB93" i="2" s="1"/>
  <c r="AE93" i="2" s="1"/>
  <c r="I93" i="2" s="1"/>
  <c r="Q93" i="2"/>
  <c r="T41" i="2"/>
  <c r="AB41" i="2" s="1"/>
  <c r="AE41" i="2" s="1"/>
  <c r="I41" i="2" s="1"/>
  <c r="Q41" i="2"/>
  <c r="T44" i="2"/>
  <c r="AB44" i="2" s="1"/>
  <c r="AE44" i="2" s="1"/>
  <c r="I44" i="2" s="1"/>
  <c r="Q44" i="2"/>
  <c r="T217" i="2"/>
  <c r="AB217" i="2" s="1"/>
  <c r="AE217" i="2" s="1"/>
  <c r="Q217" i="2"/>
  <c r="Q89" i="2"/>
  <c r="T89" i="2"/>
  <c r="AB89" i="2" s="1"/>
  <c r="AE89" i="2" s="1"/>
  <c r="I89" i="2" s="1"/>
  <c r="T194" i="2"/>
  <c r="AB194" i="2" s="1"/>
  <c r="AE194" i="2" s="1"/>
  <c r="Q194" i="2"/>
  <c r="T378" i="2"/>
  <c r="AB378" i="2" s="1"/>
  <c r="Q378" i="2"/>
  <c r="T414" i="2"/>
  <c r="AB414" i="2" s="1"/>
  <c r="Q414" i="2"/>
  <c r="T221" i="2"/>
  <c r="AB221" i="2" s="1"/>
  <c r="AE221" i="2" s="1"/>
  <c r="I221" i="2" s="1"/>
  <c r="Q221" i="2"/>
  <c r="T199" i="2"/>
  <c r="AB199" i="2" s="1"/>
  <c r="Q199" i="2"/>
  <c r="T261" i="2"/>
  <c r="AB261" i="2" s="1"/>
  <c r="AE261" i="2" s="1"/>
  <c r="I261" i="2" s="1"/>
  <c r="Q261" i="2"/>
  <c r="T294" i="2"/>
  <c r="AB294" i="2" s="1"/>
  <c r="AE294" i="2" s="1"/>
  <c r="I294" i="2" s="1"/>
  <c r="Q294" i="2"/>
  <c r="T263" i="2"/>
  <c r="AB263" i="2" s="1"/>
  <c r="AE263" i="2" s="1"/>
  <c r="I263" i="2" s="1"/>
  <c r="Q263" i="2"/>
  <c r="T133" i="2"/>
  <c r="AB133" i="2" s="1"/>
  <c r="AE133" i="2" s="1"/>
  <c r="I133" i="2" s="1"/>
  <c r="Q133" i="2"/>
  <c r="U354" i="2"/>
  <c r="V354" i="2" s="1"/>
  <c r="U45" i="2"/>
  <c r="T306" i="2"/>
  <c r="AB306" i="2" s="1"/>
  <c r="AE306" i="2" s="1"/>
  <c r="I306" i="2" s="1"/>
  <c r="Q306" i="2"/>
  <c r="T34" i="2"/>
  <c r="AB34" i="2" s="1"/>
  <c r="Q34" i="2"/>
  <c r="T67" i="2"/>
  <c r="AB67" i="2" s="1"/>
  <c r="AE67" i="2" s="1"/>
  <c r="I67" i="2" s="1"/>
  <c r="Q67" i="2"/>
  <c r="T209" i="2"/>
  <c r="AB209" i="2" s="1"/>
  <c r="AE209" i="2" s="1"/>
  <c r="I209" i="2" s="1"/>
  <c r="Q209" i="2"/>
  <c r="T245" i="2"/>
  <c r="AB245" i="2" s="1"/>
  <c r="AE245" i="2" s="1"/>
  <c r="I245" i="2" s="1"/>
  <c r="Q245" i="2"/>
  <c r="T24" i="2"/>
  <c r="AB24" i="2" s="1"/>
  <c r="Q24" i="2"/>
  <c r="T63" i="2"/>
  <c r="AB63" i="2" s="1"/>
  <c r="AE63" i="2" s="1"/>
  <c r="I63" i="2" s="1"/>
  <c r="Q63" i="2"/>
  <c r="T230" i="2"/>
  <c r="AB230" i="2" s="1"/>
  <c r="AE230" i="2" s="1"/>
  <c r="I230" i="2" s="1"/>
  <c r="Q230" i="2"/>
  <c r="T255" i="2"/>
  <c r="AB255" i="2" s="1"/>
  <c r="AE255" i="2" s="1"/>
  <c r="I255" i="2" s="1"/>
  <c r="Q255" i="2"/>
  <c r="Q12" i="2"/>
  <c r="T12" i="2"/>
  <c r="AB12" i="2" s="1"/>
  <c r="AE12" i="2" s="1"/>
  <c r="I12" i="2" s="1"/>
  <c r="T132" i="2"/>
  <c r="AB132" i="2" s="1"/>
  <c r="AE132" i="2" s="1"/>
  <c r="I132" i="2" s="1"/>
  <c r="Q132" i="2"/>
  <c r="T372" i="2"/>
  <c r="AB372" i="2" s="1"/>
  <c r="AE372" i="2" s="1"/>
  <c r="I372" i="2" s="1"/>
  <c r="Q372" i="2"/>
  <c r="T277" i="2"/>
  <c r="Q277" i="2"/>
  <c r="Q32" i="2"/>
  <c r="T32" i="2"/>
  <c r="AB32" i="2" s="1"/>
  <c r="AE32" i="2" s="1"/>
  <c r="I32" i="2" s="1"/>
  <c r="T62" i="2"/>
  <c r="AB62" i="2" s="1"/>
  <c r="AE62" i="2" s="1"/>
  <c r="I62" i="2" s="1"/>
  <c r="Q62" i="2"/>
  <c r="T85" i="2"/>
  <c r="AB85" i="2" s="1"/>
  <c r="AE85" i="2" s="1"/>
  <c r="I85" i="2" s="1"/>
  <c r="Q85" i="2"/>
  <c r="T235" i="2"/>
  <c r="AB235" i="2" s="1"/>
  <c r="AE235" i="2" s="1"/>
  <c r="I235" i="2" s="1"/>
  <c r="Q235" i="2"/>
  <c r="T172" i="2"/>
  <c r="AB172" i="2" s="1"/>
  <c r="AE172" i="2" s="1"/>
  <c r="I172" i="2" s="1"/>
  <c r="Q172" i="2"/>
  <c r="T52" i="2"/>
  <c r="AB52" i="2" s="1"/>
  <c r="AE52" i="2" s="1"/>
  <c r="I52" i="2" s="1"/>
  <c r="Q52" i="2"/>
  <c r="T76" i="2"/>
  <c r="AB76" i="2" s="1"/>
  <c r="AE76" i="2" s="1"/>
  <c r="Q76" i="2"/>
  <c r="T156" i="2"/>
  <c r="AB156" i="2" s="1"/>
  <c r="AE156" i="2" s="1"/>
  <c r="I156" i="2" s="1"/>
  <c r="Q156" i="2"/>
  <c r="T182" i="2"/>
  <c r="AB182" i="2" s="1"/>
  <c r="AE182" i="2" s="1"/>
  <c r="I182" i="2" s="1"/>
  <c r="Q182" i="2"/>
  <c r="T27" i="2"/>
  <c r="AB27" i="2" s="1"/>
  <c r="AE27" i="2" s="1"/>
  <c r="I27" i="2" s="1"/>
  <c r="Q27" i="2"/>
  <c r="T215" i="2"/>
  <c r="AB215" i="2" s="1"/>
  <c r="AE215" i="2" s="1"/>
  <c r="I215" i="2" s="1"/>
  <c r="Q215" i="2"/>
  <c r="T197" i="2"/>
  <c r="AB197" i="2" s="1"/>
  <c r="AE197" i="2" s="1"/>
  <c r="I197" i="2" s="1"/>
  <c r="Q197" i="2"/>
  <c r="T370" i="2"/>
  <c r="AB370" i="2" s="1"/>
  <c r="AE370" i="2" s="1"/>
  <c r="I370" i="2" s="1"/>
  <c r="Q370" i="2"/>
  <c r="T402" i="2"/>
  <c r="AB402" i="2" s="1"/>
  <c r="AE402" i="2" s="1"/>
  <c r="I402" i="2" s="1"/>
  <c r="Q402" i="2"/>
  <c r="T129" i="2"/>
  <c r="AB129" i="2" s="1"/>
  <c r="AE129" i="2" s="1"/>
  <c r="I129" i="2" s="1"/>
  <c r="Q129" i="2"/>
  <c r="T142" i="2"/>
  <c r="AB142" i="2" s="1"/>
  <c r="AE142" i="2" s="1"/>
  <c r="I142" i="2" s="1"/>
  <c r="Q142" i="2"/>
  <c r="Q158" i="2"/>
  <c r="J134" i="2"/>
  <c r="M134" i="2"/>
  <c r="T364" i="2"/>
  <c r="AB364" i="2" s="1"/>
  <c r="AE364" i="2" s="1"/>
  <c r="I364" i="2" s="1"/>
  <c r="Q364" i="2"/>
  <c r="Q105" i="2"/>
  <c r="T105" i="2"/>
  <c r="AB105" i="2" s="1"/>
  <c r="AE105" i="2" s="1"/>
  <c r="T229" i="2"/>
  <c r="AB229" i="2" s="1"/>
  <c r="AE229" i="2" s="1"/>
  <c r="I229" i="2" s="1"/>
  <c r="Q229" i="2"/>
  <c r="T273" i="2"/>
  <c r="AB273" i="2" s="1"/>
  <c r="AE273" i="2" s="1"/>
  <c r="I273" i="2" s="1"/>
  <c r="Q273" i="2"/>
  <c r="T58" i="2"/>
  <c r="AB58" i="2" s="1"/>
  <c r="Q58" i="2"/>
  <c r="T92" i="2"/>
  <c r="AB92" i="2" s="1"/>
  <c r="AE92" i="2" s="1"/>
  <c r="I92" i="2" s="1"/>
  <c r="Q92" i="2"/>
  <c r="T118" i="2"/>
  <c r="AB118" i="2" s="1"/>
  <c r="AE118" i="2" s="1"/>
  <c r="I118" i="2" s="1"/>
  <c r="Q118" i="2"/>
  <c r="T214" i="2"/>
  <c r="AB214" i="2" s="1"/>
  <c r="AE214" i="2" s="1"/>
  <c r="I214" i="2" s="1"/>
  <c r="Q214" i="2"/>
  <c r="T69" i="2"/>
  <c r="AB69" i="2" s="1"/>
  <c r="AE69" i="2" s="1"/>
  <c r="I69" i="2" s="1"/>
  <c r="Q69" i="2"/>
  <c r="Q16" i="2"/>
  <c r="T16" i="2"/>
  <c r="AB16" i="2" s="1"/>
  <c r="T146" i="2"/>
  <c r="AB146" i="2" s="1"/>
  <c r="AE146" i="2" s="1"/>
  <c r="I146" i="2" s="1"/>
  <c r="Q146" i="2"/>
  <c r="J205" i="2"/>
  <c r="M205" i="2"/>
  <c r="J100" i="2"/>
  <c r="M100" i="2"/>
  <c r="T250" i="2"/>
  <c r="AB250" i="2" s="1"/>
  <c r="AE250" i="2" s="1"/>
  <c r="I250" i="2" s="1"/>
  <c r="Q250" i="2"/>
  <c r="T388" i="2"/>
  <c r="AB388" i="2" s="1"/>
  <c r="AE388" i="2" s="1"/>
  <c r="I388" i="2" s="1"/>
  <c r="Q388" i="2"/>
  <c r="T101" i="2"/>
  <c r="AB101" i="2" s="1"/>
  <c r="AE101" i="2" s="1"/>
  <c r="I101" i="2" s="1"/>
  <c r="Q101" i="2"/>
  <c r="T241" i="2"/>
  <c r="AB241" i="2" s="1"/>
  <c r="AE241" i="2" s="1"/>
  <c r="Q241" i="2"/>
  <c r="Q106" i="2"/>
  <c r="T106" i="2"/>
  <c r="AB106" i="2" s="1"/>
  <c r="AE106" i="2" s="1"/>
  <c r="I106" i="2" s="1"/>
  <c r="T244" i="2"/>
  <c r="AB244" i="2" s="1"/>
  <c r="AE244" i="2" s="1"/>
  <c r="I244" i="2" s="1"/>
  <c r="Q244" i="2"/>
  <c r="T310" i="2"/>
  <c r="AB310" i="2" s="1"/>
  <c r="AE310" i="2" s="1"/>
  <c r="I310" i="2" s="1"/>
  <c r="Q310" i="2"/>
  <c r="T47" i="2"/>
  <c r="AB47" i="2" s="1"/>
  <c r="Q47" i="2"/>
  <c r="AI274" i="2"/>
  <c r="AJ274" i="2" s="1"/>
  <c r="AN274" i="2" s="1"/>
  <c r="T18" i="2"/>
  <c r="AB18" i="2" s="1"/>
  <c r="AE18" i="2" s="1"/>
  <c r="Q18" i="2"/>
  <c r="T103" i="2"/>
  <c r="AB103" i="2" s="1"/>
  <c r="AE103" i="2" s="1"/>
  <c r="I103" i="2" s="1"/>
  <c r="Q103" i="2"/>
  <c r="T243" i="2"/>
  <c r="AB243" i="2" s="1"/>
  <c r="AE243" i="2" s="1"/>
  <c r="I243" i="2" s="1"/>
  <c r="Q243" i="2"/>
  <c r="T42" i="2"/>
  <c r="AB42" i="2" s="1"/>
  <c r="AE42" i="2" s="1"/>
  <c r="I42" i="2" s="1"/>
  <c r="Q42" i="2"/>
  <c r="T82" i="2"/>
  <c r="AB82" i="2" s="1"/>
  <c r="AE82" i="2" s="1"/>
  <c r="I82" i="2" s="1"/>
  <c r="Q82" i="2"/>
  <c r="T98" i="2"/>
  <c r="AB98" i="2" s="1"/>
  <c r="AE98" i="2" s="1"/>
  <c r="I98" i="2" s="1"/>
  <c r="Q98" i="2"/>
  <c r="T160" i="2"/>
  <c r="AB160" i="2" s="1"/>
  <c r="AE160" i="2" s="1"/>
  <c r="I160" i="2" s="1"/>
  <c r="Q160" i="2"/>
  <c r="T109" i="2"/>
  <c r="AB109" i="2" s="1"/>
  <c r="Q109" i="2"/>
  <c r="U241" i="2"/>
  <c r="U258" i="2"/>
  <c r="T13" i="2"/>
  <c r="AB13" i="2" s="1"/>
  <c r="Q13" i="2"/>
  <c r="T86" i="2"/>
  <c r="AB86" i="2" s="1"/>
  <c r="AE86" i="2" s="1"/>
  <c r="I86" i="2" s="1"/>
  <c r="Q86" i="2"/>
  <c r="T95" i="2"/>
  <c r="AB95" i="2" s="1"/>
  <c r="AE95" i="2" s="1"/>
  <c r="I95" i="2" s="1"/>
  <c r="Q95" i="2"/>
  <c r="T219" i="2"/>
  <c r="AB219" i="2" s="1"/>
  <c r="AE219" i="2" s="1"/>
  <c r="I219" i="2" s="1"/>
  <c r="Q219" i="2"/>
  <c r="T283" i="2"/>
  <c r="AB283" i="2" s="1"/>
  <c r="AE283" i="2" s="1"/>
  <c r="I283" i="2" s="1"/>
  <c r="Q283" i="2"/>
  <c r="T394" i="2"/>
  <c r="AB394" i="2" s="1"/>
  <c r="AE394" i="2" s="1"/>
  <c r="I394" i="2" s="1"/>
  <c r="Q394" i="2"/>
  <c r="T48" i="2"/>
  <c r="AB48" i="2" s="1"/>
  <c r="AE48" i="2" s="1"/>
  <c r="I48" i="2" s="1"/>
  <c r="Q48" i="2"/>
  <c r="T25" i="2"/>
  <c r="AB25" i="2" s="1"/>
  <c r="Q25" i="2"/>
  <c r="T289" i="2"/>
  <c r="AB289" i="2" s="1"/>
  <c r="AE289" i="2" s="1"/>
  <c r="I289" i="2" s="1"/>
  <c r="Q289" i="2"/>
  <c r="T253" i="2"/>
  <c r="AB253" i="2" s="1"/>
  <c r="AE253" i="2" s="1"/>
  <c r="I253" i="2" s="1"/>
  <c r="Q253" i="2"/>
  <c r="T54" i="2"/>
  <c r="AB54" i="2" s="1"/>
  <c r="AE54" i="2" s="1"/>
  <c r="Q54" i="2"/>
  <c r="T99" i="2"/>
  <c r="AB99" i="2" s="1"/>
  <c r="AE99" i="2" s="1"/>
  <c r="I99" i="2" s="1"/>
  <c r="Q99" i="2"/>
  <c r="T83" i="2"/>
  <c r="AB83" i="2" s="1"/>
  <c r="AE83" i="2" s="1"/>
  <c r="I83" i="2" s="1"/>
  <c r="Q83" i="2"/>
  <c r="T338" i="2"/>
  <c r="AB338" i="2" s="1"/>
  <c r="AE338" i="2" s="1"/>
  <c r="I338" i="2" s="1"/>
  <c r="Q338" i="2"/>
  <c r="T87" i="2"/>
  <c r="AB87" i="2" s="1"/>
  <c r="AE87" i="2" s="1"/>
  <c r="I87" i="2" s="1"/>
  <c r="Q87" i="2"/>
  <c r="T267" i="2"/>
  <c r="AB267" i="2" s="1"/>
  <c r="AE267" i="2" s="1"/>
  <c r="I267" i="2" s="1"/>
  <c r="Q267" i="2"/>
  <c r="T247" i="2"/>
  <c r="AB247" i="2" s="1"/>
  <c r="AE247" i="2" s="1"/>
  <c r="I247" i="2" s="1"/>
  <c r="Q247" i="2"/>
  <c r="T205" i="2"/>
  <c r="AB205" i="2" s="1"/>
  <c r="Q205" i="2"/>
  <c r="T30" i="2"/>
  <c r="AB30" i="2" s="1"/>
  <c r="AE30" i="2" s="1"/>
  <c r="I30" i="2" s="1"/>
  <c r="Q30" i="2"/>
  <c r="T380" i="2"/>
  <c r="AB380" i="2" s="1"/>
  <c r="AE380" i="2" s="1"/>
  <c r="I380" i="2" s="1"/>
  <c r="Q380" i="2"/>
  <c r="T281" i="2"/>
  <c r="AB281" i="2" s="1"/>
  <c r="Q281" i="2"/>
  <c r="Q286" i="2"/>
  <c r="T286" i="2"/>
  <c r="AB286" i="2" s="1"/>
  <c r="AE286" i="2" s="1"/>
  <c r="I286" i="2" s="1"/>
  <c r="T64" i="2"/>
  <c r="AB64" i="2" s="1"/>
  <c r="Q64" i="2"/>
  <c r="T108" i="2"/>
  <c r="AB108" i="2" s="1"/>
  <c r="Q108" i="2"/>
  <c r="T122" i="2"/>
  <c r="AB122" i="2" s="1"/>
  <c r="AE122" i="2" s="1"/>
  <c r="I122" i="2" s="1"/>
  <c r="Q122" i="2"/>
  <c r="T246" i="2"/>
  <c r="AB246" i="2" s="1"/>
  <c r="AE246" i="2" s="1"/>
  <c r="I246" i="2" s="1"/>
  <c r="Q246" i="2"/>
  <c r="AI202" i="2"/>
  <c r="AJ202" i="2" s="1"/>
  <c r="AN202" i="2" s="1"/>
  <c r="T356" i="2"/>
  <c r="AB356" i="2" s="1"/>
  <c r="AE356" i="2" s="1"/>
  <c r="I356" i="2" s="1"/>
  <c r="Q356" i="2"/>
  <c r="T115" i="2"/>
  <c r="AB115" i="2" s="1"/>
  <c r="AE115" i="2" s="1"/>
  <c r="I115" i="2" s="1"/>
  <c r="Q115" i="2"/>
  <c r="T231" i="2"/>
  <c r="AB231" i="2" s="1"/>
  <c r="Q231" i="2"/>
  <c r="T36" i="2"/>
  <c r="AB36" i="2" s="1"/>
  <c r="AE36" i="2" s="1"/>
  <c r="I36" i="2" s="1"/>
  <c r="Q36" i="2"/>
  <c r="T84" i="2"/>
  <c r="AB84" i="2" s="1"/>
  <c r="AE84" i="2" s="1"/>
  <c r="I84" i="2" s="1"/>
  <c r="Q84" i="2"/>
  <c r="T112" i="2"/>
  <c r="AB112" i="2" s="1"/>
  <c r="AE112" i="2" s="1"/>
  <c r="I112" i="2" s="1"/>
  <c r="Q112" i="2"/>
  <c r="T404" i="2"/>
  <c r="AB404" i="2" s="1"/>
  <c r="AE404" i="2" s="1"/>
  <c r="I404" i="2" s="1"/>
  <c r="Q404" i="2"/>
  <c r="T121" i="2"/>
  <c r="AB121" i="2" s="1"/>
  <c r="Q121" i="2"/>
  <c r="T249" i="2"/>
  <c r="AB249" i="2" s="1"/>
  <c r="AE249" i="2" s="1"/>
  <c r="I249" i="2" s="1"/>
  <c r="Q249" i="2"/>
  <c r="Q110" i="2"/>
  <c r="T110" i="2"/>
  <c r="AB110" i="2" s="1"/>
  <c r="T348" i="2"/>
  <c r="AB348" i="2" s="1"/>
  <c r="Q348" i="2"/>
  <c r="Q114" i="2"/>
  <c r="T114" i="2"/>
  <c r="AB114" i="2" s="1"/>
  <c r="AE114" i="2" s="1"/>
  <c r="T279" i="2"/>
  <c r="AB279" i="2" s="1"/>
  <c r="Q279" i="2"/>
  <c r="T88" i="2"/>
  <c r="AB88" i="2" s="1"/>
  <c r="AE88" i="2" s="1"/>
  <c r="I88" i="2" s="1"/>
  <c r="Q88" i="2"/>
  <c r="Q124" i="2"/>
  <c r="T124" i="2"/>
  <c r="AB124" i="2" s="1"/>
  <c r="AE124" i="2" s="1"/>
  <c r="I124" i="2" s="1"/>
  <c r="T166" i="2"/>
  <c r="AB166" i="2" s="1"/>
  <c r="AE166" i="2" s="1"/>
  <c r="I166" i="2" s="1"/>
  <c r="Q166" i="2"/>
  <c r="T222" i="2"/>
  <c r="AB222" i="2" s="1"/>
  <c r="AE222" i="2" s="1"/>
  <c r="I222" i="2" s="1"/>
  <c r="Q222" i="2"/>
  <c r="T135" i="2"/>
  <c r="AB135" i="2" s="1"/>
  <c r="AE135" i="2" s="1"/>
  <c r="I135" i="2" s="1"/>
  <c r="Q135" i="2"/>
  <c r="T293" i="2"/>
  <c r="AB293" i="2" s="1"/>
  <c r="AE293" i="2" s="1"/>
  <c r="I293" i="2" s="1"/>
  <c r="Q293" i="2"/>
  <c r="T386" i="2"/>
  <c r="AB386" i="2" s="1"/>
  <c r="AE386" i="2" s="1"/>
  <c r="I386" i="2" s="1"/>
  <c r="Q386" i="2"/>
  <c r="T410" i="2"/>
  <c r="AB410" i="2" s="1"/>
  <c r="AE410" i="2" s="1"/>
  <c r="I410" i="2" s="1"/>
  <c r="Q410" i="2"/>
  <c r="T285" i="2"/>
  <c r="AB285" i="2" s="1"/>
  <c r="AE285" i="2" s="1"/>
  <c r="Q285" i="2"/>
  <c r="T251" i="2"/>
  <c r="AB251" i="2" s="1"/>
  <c r="AE251" i="2" s="1"/>
  <c r="I251" i="2" s="1"/>
  <c r="Q251" i="2"/>
  <c r="T350" i="2"/>
  <c r="AB350" i="2" s="1"/>
  <c r="AE350" i="2" s="1"/>
  <c r="I350" i="2" s="1"/>
  <c r="Q350" i="2"/>
  <c r="M126" i="2"/>
  <c r="AF75" i="2"/>
  <c r="AG75" i="2" s="1"/>
  <c r="J259" i="2"/>
  <c r="M109" i="2"/>
  <c r="M64" i="2"/>
  <c r="AF51" i="2"/>
  <c r="AG51" i="2" s="1"/>
  <c r="AF339" i="2"/>
  <c r="AG339" i="2" s="1"/>
  <c r="AF421" i="2"/>
  <c r="AG421" i="2" s="1"/>
  <c r="AF405" i="2"/>
  <c r="AG405" i="2" s="1"/>
  <c r="AF169" i="2"/>
  <c r="AG169" i="2" s="1"/>
  <c r="M79" i="2"/>
  <c r="AF327" i="2"/>
  <c r="AG327" i="2" s="1"/>
  <c r="M19" i="2"/>
  <c r="AF19" i="2"/>
  <c r="AG19" i="2" s="1"/>
  <c r="AF345" i="2"/>
  <c r="AG345" i="2" s="1"/>
  <c r="AF361" i="2"/>
  <c r="AG361" i="2" s="1"/>
  <c r="AF401" i="2"/>
  <c r="AG401" i="2" s="1"/>
  <c r="AF141" i="2"/>
  <c r="AG141" i="2" s="1"/>
  <c r="AF151" i="2"/>
  <c r="AG151" i="2" s="1"/>
  <c r="M151" i="2"/>
  <c r="AF407" i="2"/>
  <c r="AG407" i="2" s="1"/>
  <c r="AF440" i="2"/>
  <c r="AG440" i="2" s="1"/>
  <c r="M347" i="2"/>
  <c r="J347" i="2"/>
  <c r="J75" i="2"/>
  <c r="M75" i="2"/>
  <c r="J20" i="2"/>
  <c r="M20" i="2"/>
  <c r="AF434" i="2"/>
  <c r="AG434" i="2" s="1"/>
  <c r="AF442" i="2"/>
  <c r="AG442" i="2" s="1"/>
  <c r="M61" i="2"/>
  <c r="J282" i="2"/>
  <c r="M282" i="2"/>
  <c r="J25" i="2"/>
  <c r="M25" i="2"/>
  <c r="M127" i="2"/>
  <c r="J127" i="2"/>
  <c r="M70" i="2"/>
  <c r="J70" i="2"/>
  <c r="M128" i="2"/>
  <c r="J128" i="2"/>
  <c r="J131" i="2"/>
  <c r="M131" i="2"/>
  <c r="J203" i="2"/>
  <c r="M203" i="2"/>
  <c r="J378" i="2"/>
  <c r="M378" i="2"/>
  <c r="J120" i="2"/>
  <c r="M120" i="2"/>
  <c r="AF424" i="2"/>
  <c r="AG424" i="2" s="1"/>
  <c r="AF432" i="2"/>
  <c r="AG432" i="2" s="1"/>
  <c r="J90" i="2"/>
  <c r="M90" i="2"/>
  <c r="J281" i="2"/>
  <c r="M281" i="2"/>
  <c r="J50" i="2"/>
  <c r="M50" i="2"/>
  <c r="J148" i="2"/>
  <c r="M148" i="2"/>
  <c r="AF422" i="2"/>
  <c r="AG422" i="2" s="1"/>
  <c r="AF430" i="2"/>
  <c r="AG430" i="2" s="1"/>
  <c r="AF438" i="2"/>
  <c r="AG438" i="2" s="1"/>
  <c r="J45" i="2"/>
  <c r="M45" i="2"/>
  <c r="J38" i="2"/>
  <c r="M38" i="2"/>
  <c r="M210" i="2"/>
  <c r="J210" i="2"/>
  <c r="M34" i="2"/>
  <c r="J34" i="2"/>
  <c r="M117" i="2"/>
  <c r="J117" i="2"/>
  <c r="M184" i="2"/>
  <c r="J184" i="2"/>
  <c r="M49" i="2"/>
  <c r="J49" i="2"/>
  <c r="M280" i="2"/>
  <c r="J280" i="2"/>
  <c r="M78" i="2"/>
  <c r="J78" i="2"/>
  <c r="J238" i="2"/>
  <c r="M238" i="2"/>
  <c r="J108" i="2"/>
  <c r="M108" i="2"/>
  <c r="J47" i="2"/>
  <c r="M47" i="2"/>
  <c r="AF428" i="2"/>
  <c r="AG428" i="2" s="1"/>
  <c r="AF436" i="2"/>
  <c r="AG436" i="2" s="1"/>
  <c r="AF444" i="2"/>
  <c r="AG444" i="2" s="1"/>
  <c r="J14" i="2" l="1"/>
  <c r="AB277" i="2"/>
  <c r="AE277" i="2" s="1"/>
  <c r="AI143" i="2"/>
  <c r="AJ143" i="2" s="1"/>
  <c r="AN143" i="2" s="1"/>
  <c r="I143" i="2"/>
  <c r="J143" i="2" s="1"/>
  <c r="AF264" i="2"/>
  <c r="AG264" i="2" s="1"/>
  <c r="M264" i="2"/>
  <c r="AF145" i="2"/>
  <c r="AG145" i="2" s="1"/>
  <c r="AF431" i="2"/>
  <c r="AG431" i="2" s="1"/>
  <c r="M431" i="2"/>
  <c r="M58" i="2"/>
  <c r="M145" i="2"/>
  <c r="M10" i="2"/>
  <c r="AF299" i="2"/>
  <c r="AG299" i="2" s="1"/>
  <c r="M29" i="2"/>
  <c r="AF242" i="2"/>
  <c r="AG242" i="2" s="1"/>
  <c r="M242" i="2"/>
  <c r="AF21" i="2"/>
  <c r="AG21" i="2" s="1"/>
  <c r="J21" i="2"/>
  <c r="AF240" i="2"/>
  <c r="AG240" i="2" s="1"/>
  <c r="M240" i="2"/>
  <c r="AF162" i="2"/>
  <c r="AG162" i="2" s="1"/>
  <c r="AF248" i="2"/>
  <c r="AG248" i="2" s="1"/>
  <c r="M248" i="2"/>
  <c r="AF53" i="2"/>
  <c r="AG53" i="2" s="1"/>
  <c r="J53" i="2"/>
  <c r="AF236" i="2"/>
  <c r="AG236" i="2" s="1"/>
  <c r="J236" i="2"/>
  <c r="AF309" i="2"/>
  <c r="AG309" i="2" s="1"/>
  <c r="J309" i="2"/>
  <c r="AF40" i="2"/>
  <c r="AG40" i="2" s="1"/>
  <c r="M40" i="2"/>
  <c r="AF163" i="2"/>
  <c r="AG163" i="2" s="1"/>
  <c r="J163" i="2"/>
  <c r="AF321" i="2"/>
  <c r="AG321" i="2" s="1"/>
  <c r="M321" i="2"/>
  <c r="AF218" i="2"/>
  <c r="AG218" i="2" s="1"/>
  <c r="M218" i="2"/>
  <c r="AF393" i="2"/>
  <c r="AG393" i="2" s="1"/>
  <c r="J393" i="2"/>
  <c r="AF241" i="2"/>
  <c r="AG241" i="2" s="1"/>
  <c r="AF178" i="2"/>
  <c r="AG178" i="2" s="1"/>
  <c r="AF262" i="2"/>
  <c r="AG262" i="2" s="1"/>
  <c r="AF395" i="2"/>
  <c r="AG395" i="2" s="1"/>
  <c r="M395" i="2"/>
  <c r="AF376" i="2"/>
  <c r="AG376" i="2" s="1"/>
  <c r="AF301" i="2"/>
  <c r="AG301" i="2" s="1"/>
  <c r="AF340" i="2"/>
  <c r="AG340" i="2" s="1"/>
  <c r="M340" i="2"/>
  <c r="AF409" i="2"/>
  <c r="AG409" i="2" s="1"/>
  <c r="J409" i="2"/>
  <c r="AF320" i="2"/>
  <c r="AG320" i="2" s="1"/>
  <c r="M320" i="2"/>
  <c r="AF419" i="2"/>
  <c r="AG419" i="2" s="1"/>
  <c r="AF437" i="2"/>
  <c r="AG437" i="2" s="1"/>
  <c r="M437" i="2"/>
  <c r="AF297" i="2"/>
  <c r="AG297" i="2" s="1"/>
  <c r="M297" i="2"/>
  <c r="AF318" i="2"/>
  <c r="AG318" i="2" s="1"/>
  <c r="AF143" i="2"/>
  <c r="AG143" i="2" s="1"/>
  <c r="AF335" i="2"/>
  <c r="AG335" i="2" s="1"/>
  <c r="M335" i="2"/>
  <c r="AF334" i="2"/>
  <c r="AG334" i="2" s="1"/>
  <c r="AF284" i="2"/>
  <c r="AG284" i="2" s="1"/>
  <c r="M284" i="2"/>
  <c r="AF196" i="2"/>
  <c r="AG196" i="2" s="1"/>
  <c r="AF260" i="2"/>
  <c r="AG260" i="2" s="1"/>
  <c r="M186" i="2"/>
  <c r="J419" i="2"/>
  <c r="M324" i="2"/>
  <c r="J396" i="2"/>
  <c r="M162" i="2"/>
  <c r="J73" i="2"/>
  <c r="J348" i="2"/>
  <c r="J314" i="2"/>
  <c r="M144" i="2"/>
  <c r="M345" i="2"/>
  <c r="J345" i="2"/>
  <c r="M161" i="2"/>
  <c r="J161" i="2"/>
  <c r="M300" i="2"/>
  <c r="J300" i="2"/>
  <c r="M72" i="2"/>
  <c r="J391" i="2"/>
  <c r="M130" i="2"/>
  <c r="J199" i="2"/>
  <c r="M279" i="2"/>
  <c r="M57" i="2"/>
  <c r="J80" i="2"/>
  <c r="J74" i="2"/>
  <c r="J330" i="2"/>
  <c r="J200" i="2"/>
  <c r="M420" i="2"/>
  <c r="M375" i="2"/>
  <c r="M376" i="2"/>
  <c r="M400" i="2"/>
  <c r="M301" i="2"/>
  <c r="M346" i="2"/>
  <c r="J111" i="2"/>
  <c r="M183" i="2"/>
  <c r="J68" i="2"/>
  <c r="J302" i="2"/>
  <c r="J260" i="2"/>
  <c r="M195" i="2"/>
  <c r="M399" i="2"/>
  <c r="J66" i="2"/>
  <c r="M211" i="2"/>
  <c r="J316" i="2"/>
  <c r="M110" i="2"/>
  <c r="M288" i="2"/>
  <c r="J11" i="2"/>
  <c r="M398" i="2"/>
  <c r="J213" i="2"/>
  <c r="J323" i="2"/>
  <c r="M231" i="2"/>
  <c r="J175" i="2"/>
  <c r="J113" i="2"/>
  <c r="J102" i="2"/>
  <c r="J35" i="2"/>
  <c r="M265" i="2"/>
  <c r="M190" i="2"/>
  <c r="M351" i="2"/>
  <c r="M278" i="2"/>
  <c r="J270" i="2"/>
  <c r="J174" i="2"/>
  <c r="J94" i="2"/>
  <c r="M216" i="2"/>
  <c r="M201" i="2"/>
  <c r="J266" i="2"/>
  <c r="J223" i="2"/>
  <c r="M257" i="2"/>
  <c r="J16" i="2"/>
  <c r="J334" i="2"/>
  <c r="W354" i="2"/>
  <c r="AC354" i="2" s="1"/>
  <c r="AH354" i="2" s="1"/>
  <c r="I354" i="2" s="1"/>
  <c r="J379" i="2"/>
  <c r="M439" i="2"/>
  <c r="J305" i="2"/>
  <c r="M412" i="2"/>
  <c r="J272" i="2"/>
  <c r="J206" i="2"/>
  <c r="J313" i="2"/>
  <c r="M271" i="2"/>
  <c r="M362" i="2"/>
  <c r="M358" i="2"/>
  <c r="J390" i="2"/>
  <c r="M56" i="2"/>
  <c r="M256" i="2"/>
  <c r="M233" i="2"/>
  <c r="J336" i="2"/>
  <c r="M403" i="2"/>
  <c r="M224" i="2"/>
  <c r="J59" i="2"/>
  <c r="J81" i="2"/>
  <c r="J360" i="2"/>
  <c r="M171" i="2"/>
  <c r="J254" i="2"/>
  <c r="J373" i="2"/>
  <c r="M46" i="2"/>
  <c r="J319" i="2"/>
  <c r="M119" i="2"/>
  <c r="M170" i="2"/>
  <c r="J275" i="2"/>
  <c r="M136" i="2"/>
  <c r="M344" i="2"/>
  <c r="J408" i="2"/>
  <c r="M381" i="2"/>
  <c r="M427" i="2"/>
  <c r="M225" i="2"/>
  <c r="J406" i="2"/>
  <c r="M308" i="2"/>
  <c r="M22" i="2"/>
  <c r="M276" i="2"/>
  <c r="M416" i="2"/>
  <c r="M191" i="2"/>
  <c r="M150" i="2"/>
  <c r="M291" i="2"/>
  <c r="M417" i="2"/>
  <c r="J212" i="2"/>
  <c r="M368" i="2"/>
  <c r="J429" i="2"/>
  <c r="J353" i="2"/>
  <c r="M198" i="2"/>
  <c r="M435" i="2"/>
  <c r="M371" i="2"/>
  <c r="M367" i="2"/>
  <c r="J33" i="2"/>
  <c r="J295" i="2"/>
  <c r="M423" i="2"/>
  <c r="J325" i="2"/>
  <c r="M433" i="2"/>
  <c r="J312" i="2"/>
  <c r="J414" i="2"/>
  <c r="M167" i="2"/>
  <c r="M290" i="2"/>
  <c r="J168" i="2"/>
  <c r="M234" i="2"/>
  <c r="M181" i="2"/>
  <c r="M366" i="2"/>
  <c r="M357" i="2"/>
  <c r="M382" i="2"/>
  <c r="M207" i="2"/>
  <c r="J107" i="2"/>
  <c r="M116" i="2"/>
  <c r="M317" i="2"/>
  <c r="M392" i="2"/>
  <c r="J418" i="2"/>
  <c r="J177" i="2"/>
  <c r="M296" i="2"/>
  <c r="M389" i="2"/>
  <c r="J180" i="2"/>
  <c r="M165" i="2"/>
  <c r="J232" i="2"/>
  <c r="J26" i="2"/>
  <c r="M387" i="2"/>
  <c r="M443" i="2"/>
  <c r="J226" i="2"/>
  <c r="M383" i="2"/>
  <c r="M176" i="2"/>
  <c r="J158" i="2"/>
  <c r="J220" i="2"/>
  <c r="J227" i="2"/>
  <c r="J384" i="2"/>
  <c r="M311" i="2"/>
  <c r="J377" i="2"/>
  <c r="J173" i="2"/>
  <c r="J365" i="2"/>
  <c r="M349" i="2"/>
  <c r="M329" i="2"/>
  <c r="J303" i="2"/>
  <c r="J352" i="2"/>
  <c r="M326" i="2"/>
  <c r="M385" i="2"/>
  <c r="M322" i="2"/>
  <c r="M333" i="2"/>
  <c r="M441" i="2"/>
  <c r="M304" i="2"/>
  <c r="J192" i="2"/>
  <c r="M152" i="2"/>
  <c r="M23" i="2"/>
  <c r="J397" i="2"/>
  <c r="M307" i="2"/>
  <c r="M237" i="2"/>
  <c r="M342" i="2"/>
  <c r="J298" i="2"/>
  <c r="M343" i="2"/>
  <c r="J159" i="2"/>
  <c r="M332" i="2"/>
  <c r="M328" i="2"/>
  <c r="M363" i="2"/>
  <c r="J355" i="2"/>
  <c r="M15" i="2"/>
  <c r="AF140" i="2"/>
  <c r="AG140" i="2" s="1"/>
  <c r="AF104" i="2"/>
  <c r="AG104" i="2" s="1"/>
  <c r="AF149" i="2"/>
  <c r="AG149" i="2" s="1"/>
  <c r="AF97" i="2"/>
  <c r="AG97" i="2" s="1"/>
  <c r="AF125" i="2"/>
  <c r="AG125" i="2" s="1"/>
  <c r="M28" i="2"/>
  <c r="J28" i="2"/>
  <c r="M189" i="2"/>
  <c r="AF252" i="2"/>
  <c r="AG252" i="2" s="1"/>
  <c r="AF124" i="2"/>
  <c r="AG124" i="2" s="1"/>
  <c r="AF286" i="2"/>
  <c r="AG286" i="2" s="1"/>
  <c r="W258" i="2"/>
  <c r="AC258" i="2" s="1"/>
  <c r="AH258" i="2" s="1"/>
  <c r="I258" i="2" s="1"/>
  <c r="V258" i="2"/>
  <c r="AF129" i="2"/>
  <c r="AG129" i="2" s="1"/>
  <c r="AF370" i="2"/>
  <c r="AG370" i="2" s="1"/>
  <c r="AF215" i="2"/>
  <c r="AG215" i="2" s="1"/>
  <c r="AF182" i="2"/>
  <c r="AG182" i="2" s="1"/>
  <c r="AF76" i="2"/>
  <c r="AG76" i="2" s="1"/>
  <c r="AF172" i="2"/>
  <c r="AG172" i="2" s="1"/>
  <c r="AF85" i="2"/>
  <c r="AG85" i="2" s="1"/>
  <c r="AF372" i="2"/>
  <c r="AG372" i="2" s="1"/>
  <c r="AF230" i="2"/>
  <c r="AG230" i="2" s="1"/>
  <c r="AF209" i="2"/>
  <c r="AG209" i="2" s="1"/>
  <c r="AF263" i="2"/>
  <c r="AG263" i="2" s="1"/>
  <c r="AF261" i="2"/>
  <c r="AG261" i="2" s="1"/>
  <c r="AF221" i="2"/>
  <c r="AG221" i="2" s="1"/>
  <c r="AF44" i="2"/>
  <c r="AG44" i="2" s="1"/>
  <c r="AF93" i="2"/>
  <c r="AG93" i="2" s="1"/>
  <c r="AF60" i="2"/>
  <c r="AG60" i="2" s="1"/>
  <c r="AF269" i="2"/>
  <c r="AG269" i="2" s="1"/>
  <c r="M269" i="2"/>
  <c r="AF239" i="2"/>
  <c r="AG239" i="2" s="1"/>
  <c r="M331" i="2"/>
  <c r="M43" i="2"/>
  <c r="AF251" i="2"/>
  <c r="AG251" i="2" s="1"/>
  <c r="AF410" i="2"/>
  <c r="AG410" i="2" s="1"/>
  <c r="AF293" i="2"/>
  <c r="AG293" i="2" s="1"/>
  <c r="AF222" i="2"/>
  <c r="AG222" i="2" s="1"/>
  <c r="AF249" i="2"/>
  <c r="AG249" i="2" s="1"/>
  <c r="AF404" i="2"/>
  <c r="AG404" i="2" s="1"/>
  <c r="AF84" i="2"/>
  <c r="AG84" i="2" s="1"/>
  <c r="AF356" i="2"/>
  <c r="AG356" i="2" s="1"/>
  <c r="AF246" i="2"/>
  <c r="AG246" i="2" s="1"/>
  <c r="AF380" i="2"/>
  <c r="AG380" i="2" s="1"/>
  <c r="AF267" i="2"/>
  <c r="AG267" i="2" s="1"/>
  <c r="AF338" i="2"/>
  <c r="AG338" i="2" s="1"/>
  <c r="AF99" i="2"/>
  <c r="AG99" i="2" s="1"/>
  <c r="AF253" i="2"/>
  <c r="AG253" i="2" s="1"/>
  <c r="M253" i="2"/>
  <c r="AF394" i="2"/>
  <c r="AG394" i="2" s="1"/>
  <c r="AF219" i="2"/>
  <c r="AG219" i="2" s="1"/>
  <c r="AF86" i="2"/>
  <c r="AG86" i="2" s="1"/>
  <c r="W241" i="2"/>
  <c r="AC241" i="2" s="1"/>
  <c r="AH241" i="2" s="1"/>
  <c r="I241" i="2" s="1"/>
  <c r="V241" i="2"/>
  <c r="AF160" i="2"/>
  <c r="AG160" i="2" s="1"/>
  <c r="AF82" i="2"/>
  <c r="AG82" i="2" s="1"/>
  <c r="M82" i="2"/>
  <c r="AF243" i="2"/>
  <c r="AG243" i="2" s="1"/>
  <c r="AF18" i="2"/>
  <c r="AG18" i="2" s="1"/>
  <c r="M18" i="2"/>
  <c r="AF244" i="2"/>
  <c r="AG244" i="2" s="1"/>
  <c r="M244" i="2"/>
  <c r="AF388" i="2"/>
  <c r="AG388" i="2" s="1"/>
  <c r="AF146" i="2"/>
  <c r="AG146" i="2" s="1"/>
  <c r="AF69" i="2"/>
  <c r="AG69" i="2" s="1"/>
  <c r="AF118" i="2"/>
  <c r="AG118" i="2" s="1"/>
  <c r="AF229" i="2"/>
  <c r="AG229" i="2" s="1"/>
  <c r="AF364" i="2"/>
  <c r="AG364" i="2" s="1"/>
  <c r="AF96" i="2"/>
  <c r="AG96" i="2" s="1"/>
  <c r="J137" i="2"/>
  <c r="M137" i="2"/>
  <c r="AF114" i="2"/>
  <c r="AG114" i="2" s="1"/>
  <c r="M114" i="2"/>
  <c r="J202" i="2"/>
  <c r="M202" i="2"/>
  <c r="M274" i="2"/>
  <c r="J274" i="2"/>
  <c r="AF106" i="2"/>
  <c r="AG106" i="2" s="1"/>
  <c r="AF105" i="2"/>
  <c r="AG105" i="2" s="1"/>
  <c r="AF142" i="2"/>
  <c r="AG142" i="2" s="1"/>
  <c r="AF402" i="2"/>
  <c r="AG402" i="2" s="1"/>
  <c r="AF197" i="2"/>
  <c r="AG197" i="2" s="1"/>
  <c r="AF27" i="2"/>
  <c r="AG27" i="2" s="1"/>
  <c r="AF156" i="2"/>
  <c r="AG156" i="2" s="1"/>
  <c r="AF52" i="2"/>
  <c r="AG52" i="2" s="1"/>
  <c r="AF235" i="2"/>
  <c r="AG235" i="2" s="1"/>
  <c r="AF62" i="2"/>
  <c r="AG62" i="2" s="1"/>
  <c r="AF132" i="2"/>
  <c r="AG132" i="2" s="1"/>
  <c r="AF255" i="2"/>
  <c r="AG255" i="2" s="1"/>
  <c r="AF63" i="2"/>
  <c r="AG63" i="2" s="1"/>
  <c r="AF245" i="2"/>
  <c r="AG245" i="2" s="1"/>
  <c r="AF67" i="2"/>
  <c r="AG67" i="2" s="1"/>
  <c r="AF306" i="2"/>
  <c r="AG306" i="2" s="1"/>
  <c r="AF133" i="2"/>
  <c r="AG133" i="2" s="1"/>
  <c r="AF294" i="2"/>
  <c r="AG294" i="2" s="1"/>
  <c r="AF194" i="2"/>
  <c r="AG194" i="2" s="1"/>
  <c r="AF217" i="2"/>
  <c r="AG217" i="2" s="1"/>
  <c r="AF41" i="2"/>
  <c r="AG41" i="2" s="1"/>
  <c r="AF268" i="2"/>
  <c r="AG268" i="2" s="1"/>
  <c r="M268" i="2"/>
  <c r="AF139" i="2"/>
  <c r="AG139" i="2" s="1"/>
  <c r="AF164" i="2"/>
  <c r="AG164" i="2" s="1"/>
  <c r="AF350" i="2"/>
  <c r="AG350" i="2" s="1"/>
  <c r="AF285" i="2"/>
  <c r="AG285" i="2" s="1"/>
  <c r="AF386" i="2"/>
  <c r="AG386" i="2" s="1"/>
  <c r="AF135" i="2"/>
  <c r="AG135" i="2" s="1"/>
  <c r="AF166" i="2"/>
  <c r="AG166" i="2" s="1"/>
  <c r="AF88" i="2"/>
  <c r="AG88" i="2" s="1"/>
  <c r="AF112" i="2"/>
  <c r="AG112" i="2" s="1"/>
  <c r="AF36" i="2"/>
  <c r="AG36" i="2" s="1"/>
  <c r="AF115" i="2"/>
  <c r="AG115" i="2" s="1"/>
  <c r="AF122" i="2"/>
  <c r="AG122" i="2" s="1"/>
  <c r="AF30" i="2"/>
  <c r="AG30" i="2" s="1"/>
  <c r="AF247" i="2"/>
  <c r="AG247" i="2" s="1"/>
  <c r="AF87" i="2"/>
  <c r="AG87" i="2" s="1"/>
  <c r="AF83" i="2"/>
  <c r="AG83" i="2" s="1"/>
  <c r="AF54" i="2"/>
  <c r="AG54" i="2" s="1"/>
  <c r="AF289" i="2"/>
  <c r="AG289" i="2" s="1"/>
  <c r="AF48" i="2"/>
  <c r="AG48" i="2" s="1"/>
  <c r="AF283" i="2"/>
  <c r="AG283" i="2" s="1"/>
  <c r="AF95" i="2"/>
  <c r="AG95" i="2" s="1"/>
  <c r="M95" i="2"/>
  <c r="AF98" i="2"/>
  <c r="AG98" i="2" s="1"/>
  <c r="AF42" i="2"/>
  <c r="AG42" i="2" s="1"/>
  <c r="AF103" i="2"/>
  <c r="AG103" i="2" s="1"/>
  <c r="AF310" i="2"/>
  <c r="AG310" i="2" s="1"/>
  <c r="AF101" i="2"/>
  <c r="AG101" i="2" s="1"/>
  <c r="AF250" i="2"/>
  <c r="AG250" i="2" s="1"/>
  <c r="M250" i="2"/>
  <c r="AF214" i="2"/>
  <c r="AG214" i="2" s="1"/>
  <c r="AF92" i="2"/>
  <c r="AG92" i="2" s="1"/>
  <c r="AF273" i="2"/>
  <c r="AG273" i="2" s="1"/>
  <c r="AF32" i="2"/>
  <c r="AG32" i="2" s="1"/>
  <c r="AF12" i="2"/>
  <c r="AG12" i="2" s="1"/>
  <c r="W45" i="2"/>
  <c r="AC45" i="2" s="1"/>
  <c r="V45" i="2"/>
  <c r="AF89" i="2"/>
  <c r="AG89" i="2" s="1"/>
  <c r="M89" i="2"/>
  <c r="AF71" i="2"/>
  <c r="AG71" i="2" s="1"/>
  <c r="M77" i="2"/>
  <c r="J341" i="2"/>
  <c r="J292" i="2"/>
  <c r="M337" i="2"/>
  <c r="M91" i="2"/>
  <c r="M413" i="2"/>
  <c r="M425" i="2"/>
  <c r="M193" i="2"/>
  <c r="J359" i="2"/>
  <c r="J157" i="2"/>
  <c r="M369" i="2"/>
  <c r="J415" i="2"/>
  <c r="J17" i="2"/>
  <c r="J31" i="2"/>
  <c r="J147" i="2"/>
  <c r="M411" i="2"/>
  <c r="M153" i="2"/>
  <c r="J155" i="2"/>
  <c r="M179" i="2"/>
  <c r="J315" i="2"/>
  <c r="J51" i="2"/>
  <c r="M51" i="2"/>
  <c r="M401" i="2"/>
  <c r="J401" i="2"/>
  <c r="M327" i="2"/>
  <c r="J327" i="2"/>
  <c r="J405" i="2"/>
  <c r="M405" i="2"/>
  <c r="M339" i="2"/>
  <c r="J339" i="2"/>
  <c r="J407" i="2"/>
  <c r="M407" i="2"/>
  <c r="J141" i="2"/>
  <c r="M141" i="2"/>
  <c r="M361" i="2"/>
  <c r="J361" i="2"/>
  <c r="M169" i="2"/>
  <c r="J169" i="2"/>
  <c r="M421" i="2"/>
  <c r="J421" i="2"/>
  <c r="M299" i="2"/>
  <c r="J299" i="2"/>
  <c r="M436" i="2"/>
  <c r="J436" i="2"/>
  <c r="J424" i="2"/>
  <c r="M424" i="2"/>
  <c r="J444" i="2"/>
  <c r="M444" i="2"/>
  <c r="M428" i="2"/>
  <c r="J428" i="2"/>
  <c r="J438" i="2"/>
  <c r="M438" i="2"/>
  <c r="J422" i="2"/>
  <c r="M422" i="2"/>
  <c r="M432" i="2"/>
  <c r="J432" i="2"/>
  <c r="M434" i="2"/>
  <c r="J434" i="2"/>
  <c r="M440" i="2"/>
  <c r="J440" i="2"/>
  <c r="J430" i="2"/>
  <c r="M430" i="2"/>
  <c r="J442" i="2"/>
  <c r="M442" i="2"/>
  <c r="I277" i="2" l="1"/>
  <c r="J277" i="2" s="1"/>
  <c r="AF277" i="2"/>
  <c r="AG277" i="2" s="1"/>
  <c r="J145" i="2"/>
  <c r="J264" i="2"/>
  <c r="J431" i="2"/>
  <c r="J437" i="2"/>
  <c r="J40" i="2"/>
  <c r="J320" i="2"/>
  <c r="M409" i="2"/>
  <c r="M163" i="2"/>
  <c r="M419" i="2"/>
  <c r="J162" i="2"/>
  <c r="M393" i="2"/>
  <c r="J301" i="2"/>
  <c r="M260" i="2"/>
  <c r="M289" i="2"/>
  <c r="J289" i="2"/>
  <c r="M106" i="2"/>
  <c r="J106" i="2"/>
  <c r="M293" i="2"/>
  <c r="J293" i="2"/>
  <c r="M182" i="2"/>
  <c r="J182" i="2"/>
  <c r="J240" i="2"/>
  <c r="J376" i="2"/>
  <c r="M21" i="2"/>
  <c r="M53" i="2"/>
  <c r="J340" i="2"/>
  <c r="M334" i="2"/>
  <c r="AI354" i="2"/>
  <c r="AJ354" i="2" s="1"/>
  <c r="AN354" i="2" s="1"/>
  <c r="M143" i="2"/>
  <c r="J218" i="2"/>
  <c r="J242" i="2"/>
  <c r="M309" i="2"/>
  <c r="J335" i="2"/>
  <c r="J248" i="2"/>
  <c r="J297" i="2"/>
  <c r="J395" i="2"/>
  <c r="J178" i="2"/>
  <c r="M178" i="2"/>
  <c r="J321" i="2"/>
  <c r="M262" i="2"/>
  <c r="J262" i="2"/>
  <c r="M318" i="2"/>
  <c r="J318" i="2"/>
  <c r="J196" i="2"/>
  <c r="M196" i="2"/>
  <c r="M236" i="2"/>
  <c r="J125" i="2"/>
  <c r="M125" i="2"/>
  <c r="J149" i="2"/>
  <c r="M149" i="2"/>
  <c r="M140" i="2"/>
  <c r="J140" i="2"/>
  <c r="J97" i="2"/>
  <c r="M97" i="2"/>
  <c r="J104" i="2"/>
  <c r="M104" i="2"/>
  <c r="M252" i="2"/>
  <c r="J252" i="2"/>
  <c r="M71" i="2"/>
  <c r="J71" i="2"/>
  <c r="M32" i="2"/>
  <c r="J32" i="2"/>
  <c r="J92" i="2"/>
  <c r="M92" i="2"/>
  <c r="M310" i="2"/>
  <c r="J310" i="2"/>
  <c r="M42" i="2"/>
  <c r="J42" i="2"/>
  <c r="J48" i="2"/>
  <c r="M48" i="2"/>
  <c r="J87" i="2"/>
  <c r="M87" i="2"/>
  <c r="M115" i="2"/>
  <c r="J115" i="2"/>
  <c r="M166" i="2"/>
  <c r="J166" i="2"/>
  <c r="J350" i="2"/>
  <c r="M350" i="2"/>
  <c r="M41" i="2"/>
  <c r="J41" i="2"/>
  <c r="M194" i="2"/>
  <c r="J194" i="2"/>
  <c r="M67" i="2"/>
  <c r="J67" i="2"/>
  <c r="M63" i="2"/>
  <c r="J63" i="2"/>
  <c r="M62" i="2"/>
  <c r="J62" i="2"/>
  <c r="J27" i="2"/>
  <c r="M27" i="2"/>
  <c r="J105" i="2"/>
  <c r="M105" i="2"/>
  <c r="M96" i="2"/>
  <c r="J96" i="2"/>
  <c r="M229" i="2"/>
  <c r="J229" i="2"/>
  <c r="M69" i="2"/>
  <c r="J69" i="2"/>
  <c r="J388" i="2"/>
  <c r="M388" i="2"/>
  <c r="J219" i="2"/>
  <c r="M219" i="2"/>
  <c r="J338" i="2"/>
  <c r="M338" i="2"/>
  <c r="M356" i="2"/>
  <c r="J356" i="2"/>
  <c r="M404" i="2"/>
  <c r="J404" i="2"/>
  <c r="M410" i="2"/>
  <c r="J410" i="2"/>
  <c r="J76" i="2"/>
  <c r="M76" i="2"/>
  <c r="AI241" i="2"/>
  <c r="AJ241" i="2" s="1"/>
  <c r="AN241" i="2" s="1"/>
  <c r="J214" i="2"/>
  <c r="M214" i="2"/>
  <c r="J83" i="2"/>
  <c r="M83" i="2"/>
  <c r="J247" i="2"/>
  <c r="M247" i="2"/>
  <c r="J36" i="2"/>
  <c r="M36" i="2"/>
  <c r="M88" i="2"/>
  <c r="J88" i="2"/>
  <c r="J135" i="2"/>
  <c r="M135" i="2"/>
  <c r="M285" i="2"/>
  <c r="J164" i="2"/>
  <c r="M164" i="2"/>
  <c r="J217" i="2"/>
  <c r="M217" i="2"/>
  <c r="M294" i="2"/>
  <c r="J294" i="2"/>
  <c r="M306" i="2"/>
  <c r="J306" i="2"/>
  <c r="J245" i="2"/>
  <c r="M245" i="2"/>
  <c r="M277" i="2"/>
  <c r="M235" i="2"/>
  <c r="J235" i="2"/>
  <c r="J156" i="2"/>
  <c r="M156" i="2"/>
  <c r="M197" i="2"/>
  <c r="J197" i="2"/>
  <c r="J142" i="2"/>
  <c r="M142" i="2"/>
  <c r="J364" i="2"/>
  <c r="M364" i="2"/>
  <c r="J118" i="2"/>
  <c r="M118" i="2"/>
  <c r="J146" i="2"/>
  <c r="M146" i="2"/>
  <c r="M243" i="2"/>
  <c r="J243" i="2"/>
  <c r="M160" i="2"/>
  <c r="J160" i="2"/>
  <c r="J86" i="2"/>
  <c r="M86" i="2"/>
  <c r="J394" i="2"/>
  <c r="M394" i="2"/>
  <c r="J99" i="2"/>
  <c r="M99" i="2"/>
  <c r="J267" i="2"/>
  <c r="M267" i="2"/>
  <c r="J246" i="2"/>
  <c r="M246" i="2"/>
  <c r="M84" i="2"/>
  <c r="J84" i="2"/>
  <c r="M249" i="2"/>
  <c r="J249" i="2"/>
  <c r="M251" i="2"/>
  <c r="J251" i="2"/>
  <c r="J239" i="2"/>
  <c r="M239" i="2"/>
  <c r="M60" i="2"/>
  <c r="J60" i="2"/>
  <c r="M44" i="2"/>
  <c r="J44" i="2"/>
  <c r="J261" i="2"/>
  <c r="M261" i="2"/>
  <c r="J209" i="2"/>
  <c r="M209" i="2"/>
  <c r="M372" i="2"/>
  <c r="J372" i="2"/>
  <c r="M172" i="2"/>
  <c r="J172" i="2"/>
  <c r="J370" i="2"/>
  <c r="M370" i="2"/>
  <c r="J124" i="2"/>
  <c r="M124" i="2"/>
  <c r="J12" i="2"/>
  <c r="M12" i="2"/>
  <c r="M273" i="2"/>
  <c r="J273" i="2"/>
  <c r="J101" i="2"/>
  <c r="M101" i="2"/>
  <c r="J103" i="2"/>
  <c r="M103" i="2"/>
  <c r="J283" i="2"/>
  <c r="M283" i="2"/>
  <c r="J122" i="2"/>
  <c r="M122" i="2"/>
  <c r="M98" i="2"/>
  <c r="J98" i="2"/>
  <c r="J255" i="2"/>
  <c r="M255" i="2"/>
  <c r="AI258" i="2"/>
  <c r="AJ258" i="2" s="1"/>
  <c r="AN258" i="2" s="1"/>
  <c r="Q5" i="2"/>
  <c r="J54" i="2"/>
  <c r="M54" i="2"/>
  <c r="J30" i="2"/>
  <c r="M30" i="2"/>
  <c r="M112" i="2"/>
  <c r="J112" i="2"/>
  <c r="J386" i="2"/>
  <c r="M386" i="2"/>
  <c r="M139" i="2"/>
  <c r="J139" i="2"/>
  <c r="M133" i="2"/>
  <c r="J133" i="2"/>
  <c r="J132" i="2"/>
  <c r="M132" i="2"/>
  <c r="J52" i="2"/>
  <c r="M52" i="2"/>
  <c r="M402" i="2"/>
  <c r="J402" i="2"/>
  <c r="M380" i="2"/>
  <c r="J380" i="2"/>
  <c r="J222" i="2"/>
  <c r="M222" i="2"/>
  <c r="M93" i="2"/>
  <c r="J93" i="2"/>
  <c r="M221" i="2"/>
  <c r="J221" i="2"/>
  <c r="J263" i="2"/>
  <c r="M263" i="2"/>
  <c r="M230" i="2"/>
  <c r="J230" i="2"/>
  <c r="J85" i="2"/>
  <c r="M85" i="2"/>
  <c r="J215" i="2"/>
  <c r="M215" i="2"/>
  <c r="M129" i="2"/>
  <c r="J129" i="2"/>
  <c r="J286" i="2"/>
  <c r="M286" i="2"/>
  <c r="M354" i="2"/>
  <c r="J354" i="2"/>
  <c r="S5" i="2" l="1"/>
  <c r="M258" i="2"/>
  <c r="J258" i="2"/>
  <c r="M241" i="2"/>
  <c r="J241" i="2"/>
  <c r="Q3" i="2" l="1"/>
  <c r="E2" i="2"/>
  <c r="Q2" i="2"/>
  <c r="E4" i="2"/>
  <c r="E3" i="2"/>
  <c r="S2" i="2"/>
  <c r="S3" i="2"/>
  <c r="Q4" i="2"/>
  <c r="S4" i="2"/>
  <c r="Q6" i="2" l="1"/>
  <c r="S6" i="2"/>
</calcChain>
</file>

<file path=xl/sharedStrings.xml><?xml version="1.0" encoding="utf-8"?>
<sst xmlns="http://schemas.openxmlformats.org/spreadsheetml/2006/main" count="2653" uniqueCount="634">
  <si>
    <t>State</t>
  </si>
  <si>
    <t>CD#</t>
  </si>
  <si>
    <t>Party</t>
  </si>
  <si>
    <t>Year Elected</t>
  </si>
  <si>
    <t>Dem Votes</t>
  </si>
  <si>
    <t>GOP Votes</t>
  </si>
  <si>
    <t>Other Votes</t>
  </si>
  <si>
    <t>Dem %</t>
  </si>
  <si>
    <t>GOP %</t>
  </si>
  <si>
    <t>Two Pary Dem%</t>
  </si>
  <si>
    <t>Two Party GOP%</t>
  </si>
  <si>
    <t>Two Party MOV</t>
  </si>
  <si>
    <t>Obama 2012</t>
  </si>
  <si>
    <t>Romney 2012</t>
  </si>
  <si>
    <t>D Partisanship 2012</t>
  </si>
  <si>
    <t>Dem Vote</t>
  </si>
  <si>
    <t>GOP Vote</t>
  </si>
  <si>
    <t>Obama 2008</t>
  </si>
  <si>
    <t>McCain 2008</t>
  </si>
  <si>
    <t>D Partisanship 2010</t>
  </si>
  <si>
    <t>Alabama</t>
  </si>
  <si>
    <t>Martha Roby</t>
  </si>
  <si>
    <t>Mike Rogers</t>
  </si>
  <si>
    <t>Robert Aderholt</t>
  </si>
  <si>
    <t>Mo Brooks</t>
  </si>
  <si>
    <t>Terri Sewell</t>
  </si>
  <si>
    <t>Alaska</t>
  </si>
  <si>
    <t>AL</t>
  </si>
  <si>
    <t>Don Young</t>
  </si>
  <si>
    <t>Arizona</t>
  </si>
  <si>
    <t>Ann Kirkpatrick</t>
  </si>
  <si>
    <t>Raul Grijalva</t>
  </si>
  <si>
    <t>Paul Gosar</t>
  </si>
  <si>
    <t>Matt Salmon</t>
  </si>
  <si>
    <t>David Schweikert</t>
  </si>
  <si>
    <t>Trent Franks</t>
  </si>
  <si>
    <t>Kyrsten Sinema</t>
  </si>
  <si>
    <t>Arkansas</t>
  </si>
  <si>
    <t>Rick Crawford</t>
  </si>
  <si>
    <t>Steve Womack</t>
  </si>
  <si>
    <t>California</t>
  </si>
  <si>
    <t>Doug La Malfa</t>
  </si>
  <si>
    <t>Jared Huffman</t>
  </si>
  <si>
    <t>John Garamendi</t>
  </si>
  <si>
    <t>Tom McClintock</t>
  </si>
  <si>
    <t>Mike Thompson</t>
  </si>
  <si>
    <t>Doris Matsui</t>
  </si>
  <si>
    <t>Paul Cook</t>
  </si>
  <si>
    <t>Jerry McNerney</t>
  </si>
  <si>
    <t>Jeff Denham</t>
  </si>
  <si>
    <t>Nancy Pelosi</t>
  </si>
  <si>
    <t>Barbara Lee</t>
  </si>
  <si>
    <t>Jackie Speier</t>
  </si>
  <si>
    <t>Eric Swalwell</t>
  </si>
  <si>
    <t>Mike Honda</t>
  </si>
  <si>
    <t>Anna Eshoo</t>
  </si>
  <si>
    <t>Zoe Lofgren</t>
  </si>
  <si>
    <t>Sam Farr</t>
  </si>
  <si>
    <t>David Valadao</t>
  </si>
  <si>
    <t>Devin Nunes</t>
  </si>
  <si>
    <t>Kevin McCarthy</t>
  </si>
  <si>
    <t>Lois Capps</t>
  </si>
  <si>
    <t>Julia Brownley</t>
  </si>
  <si>
    <t>Judy Chu</t>
  </si>
  <si>
    <t>Adam Schiff</t>
  </si>
  <si>
    <t>Tony Cardenas</t>
  </si>
  <si>
    <t>Brad Sherman</t>
  </si>
  <si>
    <t>Grace Napolitano</t>
  </si>
  <si>
    <t>Xavier Becerra</t>
  </si>
  <si>
    <t>Raul Ruiz</t>
  </si>
  <si>
    <t>Karen Bass</t>
  </si>
  <si>
    <t>Linda Sanchez</t>
  </si>
  <si>
    <t>Ed Royce</t>
  </si>
  <si>
    <t>Lucille Roybal0Allard</t>
  </si>
  <si>
    <t>Mark Takano</t>
  </si>
  <si>
    <t>Ken Calvert</t>
  </si>
  <si>
    <t>Maxine Waters</t>
  </si>
  <si>
    <t>Janice Hahn</t>
  </si>
  <si>
    <t>Loretta Sanchez</t>
  </si>
  <si>
    <t>Alan Lowenthal</t>
  </si>
  <si>
    <t>Dana Rohrabacher</t>
  </si>
  <si>
    <t>Darrell Issa</t>
  </si>
  <si>
    <t>Duncan D. Hunter</t>
  </si>
  <si>
    <t>Juan Vargas</t>
  </si>
  <si>
    <t>Susan Davis</t>
  </si>
  <si>
    <t>Colorado</t>
  </si>
  <si>
    <t>Diana DeGette</t>
  </si>
  <si>
    <t>Jared Polis</t>
  </si>
  <si>
    <t>Scott Tipton</t>
  </si>
  <si>
    <t>Doug Lamborn</t>
  </si>
  <si>
    <t>Mike Coffman</t>
  </si>
  <si>
    <t>Ed Perlmutter</t>
  </si>
  <si>
    <t>Connecticut</t>
  </si>
  <si>
    <t>John Larson</t>
  </si>
  <si>
    <t>Joe Courtney</t>
  </si>
  <si>
    <t>Rosa DeLauro</t>
  </si>
  <si>
    <t>Jim Himes</t>
  </si>
  <si>
    <t>Elizabeth Esty</t>
  </si>
  <si>
    <t>Delaware</t>
  </si>
  <si>
    <t>John Carney</t>
  </si>
  <si>
    <t>Florida</t>
  </si>
  <si>
    <t>Jeff Miller</t>
  </si>
  <si>
    <t>Ted Yoho</t>
  </si>
  <si>
    <t>Ander Crenshaw</t>
  </si>
  <si>
    <t>Corrine Brown</t>
  </si>
  <si>
    <t>Ron DeSantis</t>
  </si>
  <si>
    <t>John Mica</t>
  </si>
  <si>
    <t>Bill Posey</t>
  </si>
  <si>
    <t>Alan Grayson</t>
  </si>
  <si>
    <t>Daniel Webster</t>
  </si>
  <si>
    <t>Richard Nugent</t>
  </si>
  <si>
    <t>Gus Bilirakis</t>
  </si>
  <si>
    <t>Kathy Castor</t>
  </si>
  <si>
    <t>Dennis Ross</t>
  </si>
  <si>
    <t>Vern Buchanan</t>
  </si>
  <si>
    <t>Tom Rooney</t>
  </si>
  <si>
    <t>Patrick Murphy</t>
  </si>
  <si>
    <t>Alcee Hastings</t>
  </si>
  <si>
    <t>Ted Deutch</t>
  </si>
  <si>
    <t>Lois Frankel</t>
  </si>
  <si>
    <t>Debbie Wasserman Schultz</t>
  </si>
  <si>
    <t>Frederica Wilson</t>
  </si>
  <si>
    <t>Mario Diaz0Balart</t>
  </si>
  <si>
    <t>Georgia</t>
  </si>
  <si>
    <t>Sanford Bishop</t>
  </si>
  <si>
    <t>Lynn Westmoreland</t>
  </si>
  <si>
    <t>Hank Johnson</t>
  </si>
  <si>
    <t>John Lewis</t>
  </si>
  <si>
    <t>Tom Price</t>
  </si>
  <si>
    <t>Rob Woodall</t>
  </si>
  <si>
    <t>Austin Scott</t>
  </si>
  <si>
    <t>Doug Collins</t>
  </si>
  <si>
    <t>David Scott</t>
  </si>
  <si>
    <t>Tom Graves</t>
  </si>
  <si>
    <t>Hawaii</t>
  </si>
  <si>
    <t>Tulsi Gabbard</t>
  </si>
  <si>
    <t>Idaho</t>
  </si>
  <si>
    <t>Raul Labrador</t>
  </si>
  <si>
    <t>Mike Simpson</t>
  </si>
  <si>
    <t>Illinois</t>
  </si>
  <si>
    <t>Bobby Rush</t>
  </si>
  <si>
    <t>Dan Lipinski</t>
  </si>
  <si>
    <t>Luis Gutierrez</t>
  </si>
  <si>
    <t>Mike Quigley</t>
  </si>
  <si>
    <t>Peter Roskam</t>
  </si>
  <si>
    <t>Danny Davis</t>
  </si>
  <si>
    <t>Tammy Duckworth</t>
  </si>
  <si>
    <t>Jan Schakowsky</t>
  </si>
  <si>
    <t>Bill Foster</t>
  </si>
  <si>
    <t>Rodney Davis</t>
  </si>
  <si>
    <t>Randy Hultgren</t>
  </si>
  <si>
    <t>John Shimkus</t>
  </si>
  <si>
    <t>Adam Kinzinger</t>
  </si>
  <si>
    <t>Cheri Bustos</t>
  </si>
  <si>
    <t>Aaron Schock</t>
  </si>
  <si>
    <t>Indiana</t>
  </si>
  <si>
    <t>Peter Visclosky</t>
  </si>
  <si>
    <t>Jackie Walorski</t>
  </si>
  <si>
    <t>Marlin Stutzman</t>
  </si>
  <si>
    <t>Todd Rokita</t>
  </si>
  <si>
    <t>Susan Brooks</t>
  </si>
  <si>
    <t>Luke Messer</t>
  </si>
  <si>
    <t>Andre Carson</t>
  </si>
  <si>
    <t>Larry Bucshon</t>
  </si>
  <si>
    <t>Todd Young</t>
  </si>
  <si>
    <t>Iowa</t>
  </si>
  <si>
    <t>Dave Loebsack</t>
  </si>
  <si>
    <t>Steve King</t>
  </si>
  <si>
    <t>Kansas</t>
  </si>
  <si>
    <t>Tim Huelskamp</t>
  </si>
  <si>
    <t>Lynn Jenkins</t>
  </si>
  <si>
    <t>Kevin Yoder</t>
  </si>
  <si>
    <t>Mike Pompeo</t>
  </si>
  <si>
    <t>Kentucky</t>
  </si>
  <si>
    <t>Ed Whitfield</t>
  </si>
  <si>
    <t>Brett Guthrie</t>
  </si>
  <si>
    <t>John Yarmuth</t>
  </si>
  <si>
    <t>Thomas Massie</t>
  </si>
  <si>
    <t>Hal Rogers</t>
  </si>
  <si>
    <t>Andy Barr</t>
  </si>
  <si>
    <t>Louisiana</t>
  </si>
  <si>
    <t>Steve Scalise</t>
  </si>
  <si>
    <t>Cedric Richmond</t>
  </si>
  <si>
    <t>Charles Boustany</t>
  </si>
  <si>
    <t>John Fleming</t>
  </si>
  <si>
    <t>Maine</t>
  </si>
  <si>
    <t>Chellie Pingree</t>
  </si>
  <si>
    <t>Maryland</t>
  </si>
  <si>
    <t>Andy Harris</t>
  </si>
  <si>
    <t>Dutch Ruppersberger</t>
  </si>
  <si>
    <t>John Sarbanes</t>
  </si>
  <si>
    <t>Donna Edwards</t>
  </si>
  <si>
    <t>Steny Hoyer</t>
  </si>
  <si>
    <t>John Delaney</t>
  </si>
  <si>
    <t>Elijah Cummings</t>
  </si>
  <si>
    <t>Chris Van Hollen</t>
  </si>
  <si>
    <t>Massachusetts</t>
  </si>
  <si>
    <t>Richard Neal</t>
  </si>
  <si>
    <t>Jim McGovern</t>
  </si>
  <si>
    <t>Niki Tsongas</t>
  </si>
  <si>
    <t>Joe Kennedy</t>
  </si>
  <si>
    <t>Mike Capuano</t>
  </si>
  <si>
    <t>Stephen Lynch</t>
  </si>
  <si>
    <t>Bill Keating</t>
  </si>
  <si>
    <t>Michigan</t>
  </si>
  <si>
    <t>Dan Benishek</t>
  </si>
  <si>
    <t>Bill Huizenga</t>
  </si>
  <si>
    <t>Justin Amash</t>
  </si>
  <si>
    <t>Daniel Kildee</t>
  </si>
  <si>
    <t>Fred Upton</t>
  </si>
  <si>
    <t>Tim Walberg</t>
  </si>
  <si>
    <t>Sander Levin</t>
  </si>
  <si>
    <t>Candice Miller</t>
  </si>
  <si>
    <t>John Conyers</t>
  </si>
  <si>
    <t>Minnesota</t>
  </si>
  <si>
    <t>Tim Walz</t>
  </si>
  <si>
    <t>John Kline</t>
  </si>
  <si>
    <t>Erik Paulsen</t>
  </si>
  <si>
    <t>Betty Mccollum</t>
  </si>
  <si>
    <t>Keith Ellison</t>
  </si>
  <si>
    <t>Collin C. Peterson</t>
  </si>
  <si>
    <t>Richard Nolan</t>
  </si>
  <si>
    <t>Mississippi</t>
  </si>
  <si>
    <t>Alan Nunnelee</t>
  </si>
  <si>
    <t>Bennie Thompson</t>
  </si>
  <si>
    <t>Gregg Harper</t>
  </si>
  <si>
    <t>Steven Palazzo</t>
  </si>
  <si>
    <t>Missouri</t>
  </si>
  <si>
    <t>Lacy Clay</t>
  </si>
  <si>
    <t>Ann Wagner</t>
  </si>
  <si>
    <t>Blaine Luetkemeyer</t>
  </si>
  <si>
    <t>Vicky Hartzler</t>
  </si>
  <si>
    <t>Emanuel Cleaver</t>
  </si>
  <si>
    <t>Sam Graves</t>
  </si>
  <si>
    <t>Billy Long</t>
  </si>
  <si>
    <t>Montana</t>
  </si>
  <si>
    <t>Nebraska</t>
  </si>
  <si>
    <t>Jeff Fortenberry</t>
  </si>
  <si>
    <t>Adrian Smith</t>
  </si>
  <si>
    <t>Nevada</t>
  </si>
  <si>
    <t>Dina Titus</t>
  </si>
  <si>
    <t>Mark Amodei</t>
  </si>
  <si>
    <t>Joe Heck</t>
  </si>
  <si>
    <t>New Hampshire</t>
  </si>
  <si>
    <t>Ann Kuster</t>
  </si>
  <si>
    <t>New Jersey</t>
  </si>
  <si>
    <t>Frank LoBiondo</t>
  </si>
  <si>
    <t>Chris Smith</t>
  </si>
  <si>
    <t>Scott Garrett</t>
  </si>
  <si>
    <t>Frank Pallone</t>
  </si>
  <si>
    <t>Leonard Lance</t>
  </si>
  <si>
    <t>Albio Sires</t>
  </si>
  <si>
    <t>Bill Pascrell</t>
  </si>
  <si>
    <t>Donald Payne Jr.</t>
  </si>
  <si>
    <t>Rodney Frelinghuysen</t>
  </si>
  <si>
    <t>New Mexico</t>
  </si>
  <si>
    <t>Michelle Lujan Grisham</t>
  </si>
  <si>
    <t>Steve Pearce</t>
  </si>
  <si>
    <t>Ben R. Lujan</t>
  </si>
  <si>
    <t>New York</t>
  </si>
  <si>
    <t>Peter King</t>
  </si>
  <si>
    <t>Steve Israel</t>
  </si>
  <si>
    <t>Gregory Meeks</t>
  </si>
  <si>
    <t>Grace Meng</t>
  </si>
  <si>
    <t>Nydia Velazquez</t>
  </si>
  <si>
    <t>Hakeem Jeffries</t>
  </si>
  <si>
    <t>Yvette Clarke</t>
  </si>
  <si>
    <t>Jerrold Nadler</t>
  </si>
  <si>
    <t>Mike Grimm</t>
  </si>
  <si>
    <t>Carolyn Maloney</t>
  </si>
  <si>
    <t>Joe Crowley</t>
  </si>
  <si>
    <t>Jose E. Serrano</t>
  </si>
  <si>
    <t>Eliot Engel</t>
  </si>
  <si>
    <t>Nita Lowey</t>
  </si>
  <si>
    <t>Sean Patrick Maloney</t>
  </si>
  <si>
    <t>Christopher Gibson</t>
  </si>
  <si>
    <t>Paul Tonko</t>
  </si>
  <si>
    <t>Richard Hanna</t>
  </si>
  <si>
    <t>Thomas Reed</t>
  </si>
  <si>
    <t>Louise Slaughter</t>
  </si>
  <si>
    <t>Brian Higgins</t>
  </si>
  <si>
    <t>Chris Collins</t>
  </si>
  <si>
    <t>North Carolina</t>
  </si>
  <si>
    <t>G.K. Butterfield</t>
  </si>
  <si>
    <t>Renee Ellmers</t>
  </si>
  <si>
    <t>Walter Jones</t>
  </si>
  <si>
    <t>David Price</t>
  </si>
  <si>
    <t>Virginia Foxx</t>
  </si>
  <si>
    <t>Richard Hudson</t>
  </si>
  <si>
    <t>Robert Pittenger</t>
  </si>
  <si>
    <t>Patrick McHenry</t>
  </si>
  <si>
    <t>Mark Meadows</t>
  </si>
  <si>
    <t>George Holding</t>
  </si>
  <si>
    <t>North Dakota</t>
  </si>
  <si>
    <t>Kevin Cramer</t>
  </si>
  <si>
    <t>Ohio</t>
  </si>
  <si>
    <t>Steve Chabot</t>
  </si>
  <si>
    <t>Brad Wenstrup</t>
  </si>
  <si>
    <t>Joyce Beatty</t>
  </si>
  <si>
    <t>Jim Jordan</t>
  </si>
  <si>
    <t>Bob Latta</t>
  </si>
  <si>
    <t>Bill Johnson</t>
  </si>
  <si>
    <t>Bob Gibbs</t>
  </si>
  <si>
    <t>John Boehner</t>
  </si>
  <si>
    <t>Marcy Kaptur</t>
  </si>
  <si>
    <t>Mike Turner</t>
  </si>
  <si>
    <t>Marcia Fudge</t>
  </si>
  <si>
    <t>Pat Tiberi</t>
  </si>
  <si>
    <t>Tim Ryan</t>
  </si>
  <si>
    <t>David Joyce</t>
  </si>
  <si>
    <t>Steve Stivers</t>
  </si>
  <si>
    <t>Jim Renacci</t>
  </si>
  <si>
    <t>Oklahoma</t>
  </si>
  <si>
    <t>Jim Bridenstine</t>
  </si>
  <si>
    <t>Markwayne Mullin</t>
  </si>
  <si>
    <t>Frank Lucas</t>
  </si>
  <si>
    <t>Tom Cole</t>
  </si>
  <si>
    <t>Oregon</t>
  </si>
  <si>
    <t>Suzanne Bonamici</t>
  </si>
  <si>
    <t>Greg Walden</t>
  </si>
  <si>
    <t>Earl Blumenauer</t>
  </si>
  <si>
    <t>Peter DeFazio</t>
  </si>
  <si>
    <t>Kurt Schrader</t>
  </si>
  <si>
    <t>Pennsylvania</t>
  </si>
  <si>
    <t>Robert Brady</t>
  </si>
  <si>
    <t>Chaka Fattah</t>
  </si>
  <si>
    <t>Mike Kelly</t>
  </si>
  <si>
    <t>Scott Perry</t>
  </si>
  <si>
    <t>Glenn Thompson</t>
  </si>
  <si>
    <t>Patrick Meehan</t>
  </si>
  <si>
    <t>Mike Fitzpatrick</t>
  </si>
  <si>
    <t>Bill Shuster</t>
  </si>
  <si>
    <t>Thomas Marino</t>
  </si>
  <si>
    <t>Lou Barletta</t>
  </si>
  <si>
    <t>Keith Rothfus</t>
  </si>
  <si>
    <t>Mike Doyle</t>
  </si>
  <si>
    <t>Charles Dent</t>
  </si>
  <si>
    <t>Joseph Pitts</t>
  </si>
  <si>
    <t>Matthew Cartwright</t>
  </si>
  <si>
    <t>Tim Murphy</t>
  </si>
  <si>
    <t>Rhode Island</t>
  </si>
  <si>
    <t>David Cicilline</t>
  </si>
  <si>
    <t>Jim Langevin</t>
  </si>
  <si>
    <t>South Carolina</t>
  </si>
  <si>
    <t>Joe Wilson</t>
  </si>
  <si>
    <t>Jeff Duncan</t>
  </si>
  <si>
    <t>Trey Gowdy</t>
  </si>
  <si>
    <t>Mick Mulvaney</t>
  </si>
  <si>
    <t>Jim Clyburn</t>
  </si>
  <si>
    <t>Tom Rice</t>
  </si>
  <si>
    <t>South Dakota</t>
  </si>
  <si>
    <t>Kristi Noem</t>
  </si>
  <si>
    <t>Tennessee</t>
  </si>
  <si>
    <t>Phil Roe</t>
  </si>
  <si>
    <t>John Duncan</t>
  </si>
  <si>
    <t>Chuck Fleischmann</t>
  </si>
  <si>
    <t>Scott DesJarlais</t>
  </si>
  <si>
    <t>Jim Cooper</t>
  </si>
  <si>
    <t>Diane Black</t>
  </si>
  <si>
    <t>Marsha Blackburn</t>
  </si>
  <si>
    <t>Stephen Fincher</t>
  </si>
  <si>
    <t>Steve Cohen</t>
  </si>
  <si>
    <t>Texas</t>
  </si>
  <si>
    <t>Louie Gohmert</t>
  </si>
  <si>
    <t>Ted Poe</t>
  </si>
  <si>
    <t>Sam Johnson</t>
  </si>
  <si>
    <t>Jeb Hensarling</t>
  </si>
  <si>
    <t>Joe Barton</t>
  </si>
  <si>
    <t>John Culberson</t>
  </si>
  <si>
    <t>Kevin Brady</t>
  </si>
  <si>
    <t>Al Green</t>
  </si>
  <si>
    <t>Michael McCaul</t>
  </si>
  <si>
    <t>Mike Conaway</t>
  </si>
  <si>
    <t>Kay Granger</t>
  </si>
  <si>
    <t>Mac Thornberry</t>
  </si>
  <si>
    <t>Randy Weber</t>
  </si>
  <si>
    <t>Ruben Hinojosa</t>
  </si>
  <si>
    <t>Beto O'Rourke</t>
  </si>
  <si>
    <t>Bill Flores</t>
  </si>
  <si>
    <t>Sheila Jackson Lee</t>
  </si>
  <si>
    <t>Randy Neugebauer</t>
  </si>
  <si>
    <t>Joaquin Castro</t>
  </si>
  <si>
    <t>Lamar Smith</t>
  </si>
  <si>
    <t>Pete Olson</t>
  </si>
  <si>
    <t>Kenny Marchant</t>
  </si>
  <si>
    <t>Roger Williams</t>
  </si>
  <si>
    <t>Michael Burgess</t>
  </si>
  <si>
    <t>Blake Farenthold</t>
  </si>
  <si>
    <t>Henry Cuellar</t>
  </si>
  <si>
    <t>Gene Green</t>
  </si>
  <si>
    <t>Eddie Bernice Johnson</t>
  </si>
  <si>
    <t>John Carter</t>
  </si>
  <si>
    <t>Pete Sessions</t>
  </si>
  <si>
    <t>Marc Veasey</t>
  </si>
  <si>
    <t>Filemon Vela</t>
  </si>
  <si>
    <t>Lloyd Doggett</t>
  </si>
  <si>
    <t>Utah</t>
  </si>
  <si>
    <t>Rob Bishop</t>
  </si>
  <si>
    <t>Chris Stewart</t>
  </si>
  <si>
    <t>Jason Chaffetz</t>
  </si>
  <si>
    <t>Vermont</t>
  </si>
  <si>
    <t>Peter Welch</t>
  </si>
  <si>
    <t>Virginia</t>
  </si>
  <si>
    <t>Rob Wittman</t>
  </si>
  <si>
    <t>Scott Rigell</t>
  </si>
  <si>
    <t>Bobby Scott</t>
  </si>
  <si>
    <t>Randy Forbes</t>
  </si>
  <si>
    <t>Robert Hurt</t>
  </si>
  <si>
    <t>Bob Goodlatte</t>
  </si>
  <si>
    <t>Morgan Griffith</t>
  </si>
  <si>
    <t>Gerry Connolly</t>
  </si>
  <si>
    <t>Washington</t>
  </si>
  <si>
    <t>Suzan DelBene</t>
  </si>
  <si>
    <t>Rick Larsen</t>
  </si>
  <si>
    <t>Jaime Herrera Beutler</t>
  </si>
  <si>
    <t>Cathy McMorris Rodgers</t>
  </si>
  <si>
    <t>Derek Kilmer</t>
  </si>
  <si>
    <t>Jim McDermott</t>
  </si>
  <si>
    <t>Dave Reichert</t>
  </si>
  <si>
    <t>Adam Smith</t>
  </si>
  <si>
    <t>Denny Heck</t>
  </si>
  <si>
    <t>West Virginia</t>
  </si>
  <si>
    <t>David McKinley</t>
  </si>
  <si>
    <t>Wisconsin</t>
  </si>
  <si>
    <t>Paul Ryan</t>
  </si>
  <si>
    <t>Mark Pocan</t>
  </si>
  <si>
    <t>Ron Kind</t>
  </si>
  <si>
    <t>Gwen Moore</t>
  </si>
  <si>
    <t>Jim Sensenbrenner</t>
  </si>
  <si>
    <t>Sean Duffy</t>
  </si>
  <si>
    <t>Reid Ribble</t>
  </si>
  <si>
    <t>Wyoming</t>
  </si>
  <si>
    <t>Cynthia Lummis</t>
  </si>
  <si>
    <t>2012 Election</t>
  </si>
  <si>
    <t>2010 Election</t>
  </si>
  <si>
    <t>Incumbent</t>
  </si>
  <si>
    <t>2014 Election</t>
  </si>
  <si>
    <t>Republican</t>
  </si>
  <si>
    <t>Safe Republican:</t>
  </si>
  <si>
    <t>Safe Democratic:</t>
  </si>
  <si>
    <t>If All Seats Open:</t>
  </si>
  <si>
    <t>Democratic</t>
  </si>
  <si>
    <t>Likely Republican:</t>
  </si>
  <si>
    <t>Likely Democratic:</t>
  </si>
  <si>
    <t>No Projection</t>
  </si>
  <si>
    <t>Lean Republican:</t>
  </si>
  <si>
    <t>Lean Democratic:</t>
  </si>
  <si>
    <t xml:space="preserve">Toss Up (Slight R): </t>
  </si>
  <si>
    <t>Toss Up (Slight D):</t>
  </si>
  <si>
    <t>Total R:</t>
  </si>
  <si>
    <t>Total D:</t>
  </si>
  <si>
    <t>CD</t>
  </si>
  <si>
    <t>Projected D %</t>
  </si>
  <si>
    <t>D Partisanship 2012 + Tilt</t>
  </si>
  <si>
    <t>2012 Two Party MOV</t>
  </si>
  <si>
    <t>2012 2-Party Winning Percentage</t>
  </si>
  <si>
    <t>Adjusted 2012 MOV</t>
  </si>
  <si>
    <t>2010 Two Party MOV</t>
  </si>
  <si>
    <t>2010 District Partisanship</t>
  </si>
  <si>
    <t>Part. Margin Change Redistricting</t>
  </si>
  <si>
    <t>Adjusted 2010 MOV</t>
  </si>
  <si>
    <t>2012 Adjusted Two Party D %</t>
  </si>
  <si>
    <t>2010 Adjusted Two Party D %</t>
  </si>
  <si>
    <t>Candidate Influence D 2012</t>
  </si>
  <si>
    <t>Candidate Influence 2012</t>
  </si>
  <si>
    <t>Performance Over Average Candidate 2012</t>
  </si>
  <si>
    <t>Candidate Influence D 2010</t>
  </si>
  <si>
    <t>Candidate Influence 2010</t>
  </si>
  <si>
    <t>Performance Over Average Candidate 2010</t>
  </si>
  <si>
    <t>Average POAC</t>
  </si>
  <si>
    <t>(R)</t>
  </si>
  <si>
    <t>(D)</t>
  </si>
  <si>
    <t>No projection</t>
  </si>
  <si>
    <t/>
  </si>
  <si>
    <t>2016 Projections (FairVote)</t>
  </si>
  <si>
    <t>2016 Projections (If Open Seat)</t>
  </si>
  <si>
    <t>2016 Projections (Competition Ratings)</t>
  </si>
  <si>
    <t>Candidate Influence D 2014</t>
  </si>
  <si>
    <t>Candidate Influence 2014</t>
  </si>
  <si>
    <t>Performance Over Average Candidate 2014</t>
  </si>
  <si>
    <t>2014 Two Party MOV</t>
  </si>
  <si>
    <t>2014 2-Party Winning Percentage</t>
  </si>
  <si>
    <t>Adjusted 2014 MOV</t>
  </si>
  <si>
    <t>Special Elections</t>
  </si>
  <si>
    <t>Candidate</t>
  </si>
  <si>
    <t>Robin Kelly</t>
  </si>
  <si>
    <t>Mark Sanford</t>
  </si>
  <si>
    <t>Jason Smith</t>
  </si>
  <si>
    <t>Katherine Clark</t>
  </si>
  <si>
    <t>Bradley Byrne</t>
  </si>
  <si>
    <t>2014 Adjusted Two Party D%</t>
  </si>
  <si>
    <t>Curt Clawson</t>
  </si>
  <si>
    <t>2014 Adjuster</t>
  </si>
  <si>
    <t>2012 Adjuster</t>
  </si>
  <si>
    <t>2010 Adjuster</t>
  </si>
  <si>
    <t>The following raw data was taken into account: Obama's performance in the district in 2012, the candidate's vote percentages in the district in 2010 and 2012 (adjusted for redistricting and the overall partisan climate of the year), and the candidate's incumbency status in 2010 and 2012</t>
  </si>
  <si>
    <t xml:space="preserve">Performance Over Average Candidate (POAC) scores are akin to the candidate influence scores used in the projection model, and measure the extent to which candidates performed better or worse than an average candidate of the same party, district, and incumbency status in a given year. </t>
  </si>
  <si>
    <t>In the column "2014 Projections (Competitiveness)," a seat is called "Safe R" if that number is less than 42%, "Likely R" if it is between 42% and 44%, "Lean R" if it is between 44% and 47%, "Toss Up" if it is between 47% and 53%, "Lean D" if it is between 52% and 55%, "Likely D" if it is between 55% and 58%, and "Safe D" if it is above 58%.</t>
  </si>
  <si>
    <t>1=Democrat incumbent</t>
  </si>
  <si>
    <t>2=Democrat open seat</t>
  </si>
  <si>
    <t>3=Democrat challenger</t>
  </si>
  <si>
    <t>4=Republican incumbent</t>
  </si>
  <si>
    <t>5=Republican open seat</t>
  </si>
  <si>
    <t>6=Republican challenger</t>
  </si>
  <si>
    <t>7=Democrat special election</t>
  </si>
  <si>
    <t>8=Republican special election</t>
  </si>
  <si>
    <t>Incumbent winners' margins of victory were only adjusted for the national partisan lean. Open seat winner received a bonus of the average incumbency bump (4.5%) to account for the advantage they will receive as an incumbent. Challengers received twice that bonus, since their margin suffered from facing an incumbent.</t>
  </si>
  <si>
    <t xml:space="preserve">Candidates who ran uncontested in either 2010 or 2012 were given a "candidate influence" score of 4.5% in favor of their party - the average incumbency bump in 2012. This is a conservative estimate of the advantage they would likely receive if challenged. Candidates running in a Top Two race against a member of their own party are counted as having run uncontested, since margins of victory are listed in terms of two-party totals. </t>
  </si>
  <si>
    <t>Note: Because Louisiana's Top Two system allows multiple candidates of each party to run on election day, candidates' vote percentages in Louisiana cannot be easily translated into two-party margins of victory and "candidate influence" scores. Those elections are treated as uncontested.</t>
  </si>
  <si>
    <r>
      <rPr>
        <b/>
        <sz val="11"/>
        <color theme="1"/>
        <rFont val="Calibri"/>
        <family val="2"/>
        <scheme val="minor"/>
      </rPr>
      <t>Raw Data Sources:</t>
    </r>
    <r>
      <rPr>
        <sz val="11"/>
        <color theme="1"/>
        <rFont val="Calibri"/>
        <family val="2"/>
        <scheme val="minor"/>
      </rPr>
      <t xml:space="preserve"> </t>
    </r>
  </si>
  <si>
    <t>2012 partisanship: Daily Kos http://www.dailykos.com/story/2012/11/19/1163009/-Daily-Kos-Elections-presidential-results-by-congressional-district-for-the-2012-2008-elections?detail=hide</t>
  </si>
  <si>
    <t>2012 results: Dave Wasserman https://docs.google.com/spreadsheet/ccc?key=0AjYj9mXElO_QdHZCbzJocGtxYkR6OTdZbzZwRUFvS3c#gid=0</t>
  </si>
  <si>
    <t>2010 partisanship: FairVote's Monopoly Politics 2012 http://www.fairvote.org/monopoly-politics-2012</t>
  </si>
  <si>
    <t>2010 results: FairVote's Dubious Democracy 2010 http://www.fairvote.org/assets/Uploads/DubiousDemocracy2010.pdf</t>
  </si>
  <si>
    <t>Candidate adjustors (hidden in columns G, H, and I):</t>
  </si>
  <si>
    <t>Raw Performance over Partisanship D</t>
  </si>
  <si>
    <t>Raw Performance over Partisanship</t>
  </si>
  <si>
    <t>National incumbency bump (average of medians)</t>
  </si>
  <si>
    <t>Democratic Incumbents</t>
  </si>
  <si>
    <t>Republican Incumbents</t>
  </si>
  <si>
    <t>Median Partisan Swing (D)</t>
  </si>
  <si>
    <t>District</t>
  </si>
  <si>
    <t>Open seats</t>
  </si>
  <si>
    <t>Gary Palmer</t>
  </si>
  <si>
    <t>Ruben Gallego</t>
  </si>
  <si>
    <t>Bruce Westerman</t>
  </si>
  <si>
    <t>Mark DeSaulnier</t>
  </si>
  <si>
    <t>Steve Knight</t>
  </si>
  <si>
    <t>Pete Aguilar</t>
  </si>
  <si>
    <t>Ted Lieu</t>
  </si>
  <si>
    <t>Norma Torres</t>
  </si>
  <si>
    <t>Mimi Walters</t>
  </si>
  <si>
    <t>Ken Buck</t>
  </si>
  <si>
    <t>Jody Hice</t>
  </si>
  <si>
    <t>Barry Loudermilk</t>
  </si>
  <si>
    <t>Mark Takai</t>
  </si>
  <si>
    <t>Rod Blum</t>
  </si>
  <si>
    <t>David Young</t>
  </si>
  <si>
    <t>Bruce Poliquin</t>
  </si>
  <si>
    <t>Seth Moulton</t>
  </si>
  <si>
    <t>Mike Bishop</t>
  </si>
  <si>
    <t>Dave Trott</t>
  </si>
  <si>
    <t>Debbie Dingell</t>
  </si>
  <si>
    <t>Brenda Lawrence</t>
  </si>
  <si>
    <t>Tom Emmer</t>
  </si>
  <si>
    <t>Ryan Zinke</t>
  </si>
  <si>
    <t>Tom MacArthur</t>
  </si>
  <si>
    <t>Bonnie Watson Coleman</t>
  </si>
  <si>
    <t>Kathleen Rice</t>
  </si>
  <si>
    <t>Elise Stefanik</t>
  </si>
  <si>
    <t>Mark Walker</t>
  </si>
  <si>
    <t>David Rouzer</t>
  </si>
  <si>
    <t>Alma Adams</t>
  </si>
  <si>
    <t>Steve Russell</t>
  </si>
  <si>
    <t>Ryan Costello</t>
  </si>
  <si>
    <t>Brendan Boyle</t>
  </si>
  <si>
    <t>John Ratcliffe</t>
  </si>
  <si>
    <t>Brian Babin</t>
  </si>
  <si>
    <t>Mia Love</t>
  </si>
  <si>
    <t>Dave Brat</t>
  </si>
  <si>
    <t>Barbara Comstock</t>
  </si>
  <si>
    <t>Dan Newhouse</t>
  </si>
  <si>
    <t>Alex Mooney</t>
  </si>
  <si>
    <t>Doug Ose</t>
  </si>
  <si>
    <t>Johnny Tacherra</t>
  </si>
  <si>
    <t>Carlos Curbelo</t>
  </si>
  <si>
    <t>Rick Allen</t>
  </si>
  <si>
    <t>Robert Dold</t>
  </si>
  <si>
    <t>Mike Bost</t>
  </si>
  <si>
    <t>Cresent Hardy</t>
  </si>
  <si>
    <t>Frank Guinta</t>
  </si>
  <si>
    <t>Lee Zeldin</t>
  </si>
  <si>
    <t>John Katko</t>
  </si>
  <si>
    <t>Will Hurd</t>
  </si>
  <si>
    <t>Evan Jenkins</t>
  </si>
  <si>
    <t>Brad Ashford</t>
  </si>
  <si>
    <t>J. French Hill</t>
  </si>
  <si>
    <t>Gwen Graham</t>
  </si>
  <si>
    <t>Ileana Ros-Lehtinen</t>
  </si>
  <si>
    <t>John Moolenaar</t>
  </si>
  <si>
    <t>Earl "Buddy" Carter</t>
  </si>
  <si>
    <t>Donald Norcross</t>
  </si>
  <si>
    <t>Glenn Grothman</t>
  </si>
  <si>
    <t>Martha McSally</t>
  </si>
  <si>
    <t>Donald "Don" S. Beyer Jr.</t>
  </si>
  <si>
    <t xml:space="preserve">The projection is based on a formula comprised of four numbers (in the green columns): current district partisanship (D) and the influence of the candidate on vote margins in the last three elections. Candidate influence is the performance of a candidate in a district relative to Obama's performance in the same district, adjusted for the national partisan tilt and whether the candidate was an incumbent, running in an open seat, or a challenger. (Non-Top Two incumbent vs. incumbent races are counted as open seat races). </t>
  </si>
  <si>
    <t>Column J represents the projected two party votes for the Democratic candidate in the 2016 election based on a weighting of the three green column numbers. The formula gives slightly more weight to 2014 numbers over 2012 and 2010 numbers and weights partisanship above candidate influence. Freshmen incumbents have their 2014 election results weighted significantly less than others.</t>
  </si>
  <si>
    <t>In the column "2016 Projections (FairVote)," a seat is projected for Democrats if the number in column J is over 56% and Republicans if it is under 44%. No other seat is projected. Seats are also not projected if the incumbent won by less than 4% last election or is representing a district that favors the opposite party.</t>
  </si>
  <si>
    <t>Carl DeMaio</t>
  </si>
  <si>
    <t>Two Party Dem%</t>
  </si>
  <si>
    <t>Projected National Democratic %</t>
  </si>
  <si>
    <t>Projected National Incumbency Bump</t>
  </si>
  <si>
    <t>2016 Projections</t>
  </si>
  <si>
    <t>Projection from formula?</t>
  </si>
  <si>
    <t>Winner</t>
  </si>
  <si>
    <t>Ami Bera</t>
  </si>
  <si>
    <t>Jim Costa</t>
  </si>
  <si>
    <t>Scott Peters</t>
  </si>
  <si>
    <t>Garret Graves</t>
  </si>
  <si>
    <t>Ralp Abraham</t>
  </si>
  <si>
    <t>2016 Competition Ratings*</t>
  </si>
  <si>
    <t>*Our projection model overrides "safe" and "likely" designations under certain circumstance. See the methodology tab for a complete explanation.</t>
  </si>
  <si>
    <t>Median Incumbency Bump</t>
  </si>
  <si>
    <t>National Partisan Swing (D)</t>
  </si>
  <si>
    <t>Trent Kelly</t>
  </si>
  <si>
    <t>Republican incumbents</t>
  </si>
  <si>
    <t>National Partisan Swing</t>
  </si>
  <si>
    <t>National two-party preference (D) (average of medians)</t>
  </si>
  <si>
    <t>Last Updated</t>
  </si>
  <si>
    <t>DD MM 20YY</t>
  </si>
  <si>
    <t>Trent Kellyq</t>
  </si>
  <si>
    <t>Daniel Donovan Jr.</t>
  </si>
  <si>
    <t>Darin Lahood</t>
  </si>
  <si>
    <t>Darin LaHood</t>
  </si>
  <si>
    <t>Open Seat (Dan Benishek)</t>
  </si>
  <si>
    <t>OPEN SEAT (Ann Kirkpatrick)</t>
  </si>
  <si>
    <t>OPEN SEAT (Loretta Sanchez)</t>
  </si>
  <si>
    <t>OPEN SEAT (Ron DeSantis)</t>
  </si>
  <si>
    <t>OPEN SEAT (Alan Grayson)</t>
  </si>
  <si>
    <t>OPEN SEATS (David Jolly)</t>
  </si>
  <si>
    <t>OPEN SEATS (Patrick Murphy)</t>
  </si>
  <si>
    <t>OPEN SEAT (Tammy Duckworth)</t>
  </si>
  <si>
    <t>OPEN SEAT (Marlin Stutzman)</t>
  </si>
  <si>
    <t>OPEN SEAT (Todd Young)</t>
  </si>
  <si>
    <t>OPEN SEAT (Donna Edwards)</t>
  </si>
  <si>
    <t>OPEN SEAT (Chris Van Hollen)</t>
  </si>
  <si>
    <t>OPEN SEAT (Joe Heck)</t>
  </si>
  <si>
    <t>OPEN SEAT (Lois Capps)</t>
  </si>
  <si>
    <t>OPEN SEAT (Candice Miller)</t>
  </si>
  <si>
    <t>OPEN SEAT (John Kline)</t>
  </si>
  <si>
    <t>OPEN SEAT (Charles Rangel)</t>
  </si>
  <si>
    <t>OPEN SEAT (Christopher Gibson)</t>
  </si>
  <si>
    <t>OPEN SEAT (Mike Fitzpatrick)</t>
  </si>
  <si>
    <t>OPEN SEAT (Randy Neugebauer)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</si>
</sst>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0"/>
      <name val="Calibri"/>
      <family val="2"/>
      <scheme val="minor"/>
    </font>
    <font>
      <b/>
      <sz val="11"/>
      <color theme="1"/>
      <name val="Calibri"/>
      <family val="2"/>
      <scheme val="minor"/>
    </font>
    <font>
      <sz val="9"/>
      <color rgb="FF000000"/>
      <name val="Arial"/>
      <family val="2"/>
    </font>
    <font>
      <sz val="10"/>
      <color rgb="FF000000"/>
      <name val="Arial"/>
      <family val="2"/>
    </font>
    <font>
      <sz val="11"/>
      <name val="Times New Roman"/>
      <family val="1"/>
    </font>
    <font>
      <sz val="11"/>
      <color theme="0"/>
      <name val="Calibri"/>
      <family val="2"/>
      <scheme val="minor"/>
    </font>
    <font>
      <sz val="11"/>
      <color rgb="FF000000"/>
      <name val="Calibri"/>
      <family val="2"/>
      <scheme val="minor"/>
    </font>
    <font>
      <b/>
      <sz val="11"/>
      <color rgb="FF9C6500"/>
      <name val="Calibri"/>
      <family val="2"/>
      <scheme val="minor"/>
    </font>
    <font>
      <sz val="9"/>
      <color theme="1"/>
      <name val="Calibri"/>
      <family val="2"/>
      <scheme val="minor"/>
    </font>
    <font>
      <sz val="10"/>
      <color rgb="FF0000FF"/>
      <name val="Arial"/>
      <family val="2"/>
    </font>
    <font>
      <sz val="10"/>
      <color rgb="FFFF0000"/>
      <name val="Arial"/>
      <family val="2"/>
    </font>
    <font>
      <sz val="10"/>
      <color rgb="FFFF9900"/>
      <name val="Arial"/>
      <family val="2"/>
    </font>
  </fonts>
  <fills count="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6" tint="0.79998168889431442"/>
        <bgColor indexed="65"/>
      </patternFill>
    </fill>
    <fill>
      <patternFill patternType="solid">
        <fgColor theme="8" tint="0.79998168889431442"/>
        <bgColor indexed="65"/>
      </patternFill>
    </fill>
    <fill>
      <patternFill patternType="solid">
        <fgColor theme="7"/>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7F7F7F"/>
      </left>
      <right style="thin">
        <color rgb="FF7F7F7F"/>
      </right>
      <top/>
      <bottom style="thin">
        <color rgb="FF7F7F7F"/>
      </bottom>
      <diagonal/>
    </border>
    <border>
      <left/>
      <right/>
      <top style="medium">
        <color indexed="64"/>
      </top>
      <bottom/>
      <diagonal/>
    </border>
    <border>
      <left style="medium">
        <color rgb="FFCCCCCC"/>
      </left>
      <right style="medium">
        <color rgb="FFCCCCCC"/>
      </right>
      <top style="medium">
        <color rgb="FFCCCCCC"/>
      </top>
      <bottom style="medium">
        <color rgb="FFCCCCCC"/>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2" applyNumberFormat="0" applyAlignment="0" applyProtection="0"/>
    <xf numFmtId="0" fontId="1" fillId="6" borderId="0" applyNumberFormat="0" applyBorder="0" applyAlignment="0" applyProtection="0"/>
    <xf numFmtId="0" fontId="1" fillId="7" borderId="0" applyNumberFormat="0" applyBorder="0" applyAlignment="0" applyProtection="0"/>
    <xf numFmtId="0" fontId="10" fillId="8" borderId="0" applyNumberFormat="0" applyBorder="0" applyAlignment="0" applyProtection="0"/>
  </cellStyleXfs>
  <cellXfs count="145">
    <xf numFmtId="0" fontId="0" fillId="0" borderId="0" xfId="0"/>
    <xf numFmtId="0" fontId="0" fillId="0" borderId="3" xfId="0" applyFont="1" applyBorder="1"/>
    <xf numFmtId="0" fontId="0" fillId="0" borderId="3" xfId="0" applyBorder="1"/>
    <xf numFmtId="0" fontId="0" fillId="0" borderId="3" xfId="0" applyFont="1" applyBorder="1" applyAlignment="1">
      <alignment wrapText="1"/>
    </xf>
    <xf numFmtId="0" fontId="6" fillId="0" borderId="4" xfId="0" applyFont="1" applyBorder="1" applyAlignment="1">
      <alignment wrapText="1"/>
    </xf>
    <xf numFmtId="0" fontId="0" fillId="0" borderId="5" xfId="0" applyBorder="1"/>
    <xf numFmtId="0" fontId="6" fillId="0" borderId="4" xfId="0" applyFont="1" applyBorder="1"/>
    <xf numFmtId="9" fontId="0" fillId="0" borderId="3" xfId="1" applyFont="1" applyBorder="1"/>
    <xf numFmtId="0" fontId="0" fillId="0" borderId="0" xfId="0" applyBorder="1"/>
    <xf numFmtId="164" fontId="0" fillId="0" borderId="0" xfId="1" applyNumberFormat="1" applyFont="1" applyBorder="1"/>
    <xf numFmtId="164" fontId="0" fillId="0" borderId="6" xfId="1" applyNumberFormat="1" applyFont="1" applyBorder="1"/>
    <xf numFmtId="0" fontId="0" fillId="0" borderId="0" xfId="0" applyFill="1" applyBorder="1"/>
    <xf numFmtId="9" fontId="0" fillId="0" borderId="0" xfId="1" applyFont="1" applyFill="1" applyBorder="1"/>
    <xf numFmtId="3" fontId="7" fillId="0" borderId="0" xfId="0" applyNumberFormat="1" applyFont="1"/>
    <xf numFmtId="9" fontId="0" fillId="0" borderId="7" xfId="1" applyFont="1" applyFill="1" applyBorder="1"/>
    <xf numFmtId="9" fontId="0" fillId="0" borderId="6" xfId="1" applyFont="1" applyFill="1" applyBorder="1"/>
    <xf numFmtId="3" fontId="0" fillId="0" borderId="0" xfId="0" applyNumberFormat="1" applyFill="1" applyBorder="1"/>
    <xf numFmtId="9" fontId="0" fillId="0" borderId="0" xfId="1" applyFont="1" applyFill="1"/>
    <xf numFmtId="3" fontId="0" fillId="0" borderId="0" xfId="0" applyNumberFormat="1" applyBorder="1"/>
    <xf numFmtId="10" fontId="8" fillId="0" borderId="0" xfId="0" applyNumberFormat="1" applyFont="1"/>
    <xf numFmtId="3" fontId="0" fillId="0" borderId="0" xfId="0" applyNumberFormat="1"/>
    <xf numFmtId="0" fontId="0" fillId="0" borderId="0" xfId="0" applyAlignment="1"/>
    <xf numFmtId="0" fontId="0" fillId="0" borderId="7" xfId="0" applyBorder="1"/>
    <xf numFmtId="3" fontId="0" fillId="0" borderId="7" xfId="0" applyNumberFormat="1" applyBorder="1"/>
    <xf numFmtId="0" fontId="0" fillId="0" borderId="6" xfId="0" applyBorder="1"/>
    <xf numFmtId="0" fontId="6" fillId="0" borderId="3" xfId="0" applyFont="1" applyBorder="1"/>
    <xf numFmtId="0" fontId="0" fillId="0" borderId="4" xfId="0" applyBorder="1"/>
    <xf numFmtId="0" fontId="0" fillId="0" borderId="6" xfId="0" applyFont="1" applyFill="1" applyBorder="1" applyAlignment="1">
      <alignment wrapText="1"/>
    </xf>
    <xf numFmtId="0" fontId="0" fillId="0" borderId="6" xfId="0" applyFill="1" applyBorder="1" applyAlignment="1">
      <alignment wrapText="1"/>
    </xf>
    <xf numFmtId="0" fontId="6" fillId="0" borderId="0" xfId="0" applyFont="1" applyAlignment="1">
      <alignment wrapText="1"/>
    </xf>
    <xf numFmtId="0" fontId="0" fillId="0" borderId="0" xfId="0" applyBorder="1" applyAlignment="1"/>
    <xf numFmtId="0" fontId="0" fillId="0" borderId="6" xfId="0" applyBorder="1" applyAlignment="1"/>
    <xf numFmtId="9" fontId="5" fillId="5" borderId="2" xfId="5" applyNumberFormat="1" applyAlignment="1"/>
    <xf numFmtId="10" fontId="5" fillId="5" borderId="2" xfId="5" applyNumberFormat="1" applyAlignment="1"/>
    <xf numFmtId="0" fontId="4" fillId="4" borderId="10" xfId="4" applyBorder="1" applyAlignment="1"/>
    <xf numFmtId="0" fontId="4" fillId="4" borderId="11" xfId="4" applyNumberFormat="1" applyBorder="1" applyAlignment="1"/>
    <xf numFmtId="0" fontId="3" fillId="3" borderId="10" xfId="3" applyBorder="1" applyAlignment="1"/>
    <xf numFmtId="0" fontId="3" fillId="3" borderId="6" xfId="3" applyBorder="1" applyAlignment="1"/>
    <xf numFmtId="0" fontId="0" fillId="7" borderId="0" xfId="7" applyFont="1" applyBorder="1" applyAlignment="1"/>
    <xf numFmtId="0" fontId="1" fillId="7" borderId="11" xfId="7" applyBorder="1" applyAlignment="1"/>
    <xf numFmtId="0" fontId="0" fillId="6" borderId="8" xfId="6" applyFont="1" applyBorder="1" applyAlignment="1"/>
    <xf numFmtId="0" fontId="1" fillId="6" borderId="9" xfId="6" applyBorder="1" applyAlignment="1"/>
    <xf numFmtId="0" fontId="4" fillId="4" borderId="12" xfId="4" applyBorder="1" applyAlignment="1"/>
    <xf numFmtId="0" fontId="4" fillId="4" borderId="13" xfId="4" applyNumberFormat="1" applyBorder="1" applyAlignment="1"/>
    <xf numFmtId="0" fontId="0" fillId="6" borderId="12" xfId="6" applyFont="1" applyBorder="1" applyAlignment="1"/>
    <xf numFmtId="0" fontId="1" fillId="6" borderId="13" xfId="6" applyBorder="1" applyAlignment="1"/>
    <xf numFmtId="1" fontId="3" fillId="3" borderId="6" xfId="3" applyNumberFormat="1" applyBorder="1" applyAlignment="1"/>
    <xf numFmtId="1" fontId="1" fillId="7" borderId="11" xfId="7" applyNumberFormat="1" applyBorder="1" applyAlignment="1"/>
    <xf numFmtId="0" fontId="3" fillId="3" borderId="12" xfId="3" applyBorder="1" applyAlignment="1"/>
    <xf numFmtId="0" fontId="3" fillId="3" borderId="14" xfId="3" applyBorder="1" applyAlignment="1"/>
    <xf numFmtId="0" fontId="0" fillId="7" borderId="15" xfId="7" applyFont="1" applyBorder="1" applyAlignment="1"/>
    <xf numFmtId="0" fontId="1" fillId="7" borderId="13" xfId="7" applyBorder="1" applyAlignment="1"/>
    <xf numFmtId="0" fontId="6" fillId="0" borderId="3" xfId="0" applyFont="1" applyBorder="1" applyAlignment="1">
      <alignment wrapText="1"/>
    </xf>
    <xf numFmtId="0" fontId="6" fillId="0" borderId="0" xfId="0" applyFont="1" applyBorder="1" applyAlignment="1">
      <alignment wrapText="1"/>
    </xf>
    <xf numFmtId="0" fontId="2" fillId="2" borderId="3" xfId="2" applyBorder="1" applyAlignment="1">
      <alignment wrapText="1"/>
    </xf>
    <xf numFmtId="0" fontId="6" fillId="0" borderId="3" xfId="0" applyFont="1" applyFill="1" applyBorder="1" applyAlignment="1">
      <alignment wrapText="1"/>
    </xf>
    <xf numFmtId="0" fontId="2" fillId="2" borderId="0" xfId="2" applyBorder="1" applyAlignment="1">
      <alignment wrapText="1"/>
    </xf>
    <xf numFmtId="0" fontId="2" fillId="2" borderId="6" xfId="2" applyBorder="1" applyAlignment="1">
      <alignment wrapText="1"/>
    </xf>
    <xf numFmtId="0" fontId="0" fillId="0" borderId="0" xfId="0" applyFont="1" applyBorder="1" applyAlignment="1"/>
    <xf numFmtId="0" fontId="0" fillId="0" borderId="0" xfId="0" applyFont="1" applyBorder="1" applyAlignment="1">
      <alignment horizontal="center"/>
    </xf>
    <xf numFmtId="0" fontId="0" fillId="0" borderId="0" xfId="0" applyFont="1" applyAlignment="1">
      <alignment horizontal="center"/>
    </xf>
    <xf numFmtId="0" fontId="0" fillId="0" borderId="0" xfId="0" applyFont="1" applyFill="1" applyBorder="1" applyAlignment="1"/>
    <xf numFmtId="164" fontId="2" fillId="2" borderId="0" xfId="2" applyNumberFormat="1" applyBorder="1" applyAlignment="1"/>
    <xf numFmtId="164" fontId="9" fillId="0" borderId="0" xfId="1" applyNumberFormat="1" applyFont="1" applyBorder="1" applyAlignment="1">
      <alignment horizontal="right"/>
    </xf>
    <xf numFmtId="164" fontId="0" fillId="0" borderId="0" xfId="0" applyNumberFormat="1" applyBorder="1" applyAlignment="1"/>
    <xf numFmtId="164" fontId="0" fillId="0" borderId="0" xfId="0" applyNumberFormat="1" applyAlignment="1"/>
    <xf numFmtId="164" fontId="2" fillId="2" borderId="6" xfId="1" applyNumberFormat="1" applyFont="1" applyFill="1" applyBorder="1" applyAlignment="1"/>
    <xf numFmtId="0" fontId="0" fillId="0" borderId="0" xfId="0" applyFont="1" applyAlignment="1"/>
    <xf numFmtId="164" fontId="2" fillId="2" borderId="0" xfId="2" applyNumberFormat="1" applyAlignment="1"/>
    <xf numFmtId="164" fontId="0" fillId="0" borderId="0" xfId="0" applyNumberFormat="1" applyFont="1" applyBorder="1" applyAlignment="1"/>
    <xf numFmtId="0" fontId="0" fillId="0" borderId="0" xfId="0" applyFont="1" applyAlignment="1">
      <alignment wrapText="1"/>
    </xf>
    <xf numFmtId="10" fontId="0" fillId="0" borderId="0" xfId="0" applyNumberFormat="1" applyBorder="1" applyAlignment="1"/>
    <xf numFmtId="0" fontId="0" fillId="0" borderId="3" xfId="0" applyFont="1" applyBorder="1" applyAlignment="1"/>
    <xf numFmtId="0" fontId="0" fillId="0" borderId="3" xfId="0" applyFont="1" applyBorder="1" applyAlignment="1">
      <alignment horizontal="center"/>
    </xf>
    <xf numFmtId="0" fontId="0" fillId="0" borderId="3" xfId="0" applyBorder="1" applyAlignment="1"/>
    <xf numFmtId="164" fontId="2" fillId="2" borderId="3" xfId="2" applyNumberFormat="1" applyBorder="1" applyAlignment="1"/>
    <xf numFmtId="164" fontId="0" fillId="0" borderId="3" xfId="0" applyNumberFormat="1" applyBorder="1" applyAlignment="1"/>
    <xf numFmtId="0" fontId="6" fillId="0" borderId="5" xfId="0" applyFont="1" applyBorder="1"/>
    <xf numFmtId="0" fontId="6" fillId="0" borderId="0" xfId="0" applyFont="1"/>
    <xf numFmtId="3" fontId="11" fillId="0" borderId="0" xfId="0" applyNumberFormat="1" applyFont="1"/>
    <xf numFmtId="164" fontId="0" fillId="0" borderId="6" xfId="1" applyNumberFormat="1" applyFont="1" applyFill="1" applyBorder="1"/>
    <xf numFmtId="9" fontId="0" fillId="0" borderId="0" xfId="1" applyNumberFormat="1" applyFont="1"/>
    <xf numFmtId="0" fontId="2" fillId="2" borderId="0" xfId="2" applyAlignment="1"/>
    <xf numFmtId="164" fontId="2" fillId="2" borderId="0" xfId="2" applyNumberFormat="1"/>
    <xf numFmtId="0" fontId="10" fillId="8" borderId="0" xfId="8"/>
    <xf numFmtId="0" fontId="10" fillId="8" borderId="0" xfId="8" applyAlignment="1"/>
    <xf numFmtId="0" fontId="10" fillId="8" borderId="3" xfId="8" applyBorder="1" applyAlignment="1">
      <alignment wrapText="1"/>
    </xf>
    <xf numFmtId="0" fontId="10" fillId="8" borderId="0" xfId="8" applyBorder="1" applyAlignment="1"/>
    <xf numFmtId="164" fontId="10" fillId="8" borderId="0" xfId="8" applyNumberFormat="1" applyBorder="1" applyAlignment="1"/>
    <xf numFmtId="0" fontId="10" fillId="8" borderId="0" xfId="8" applyAlignment="1">
      <alignment wrapText="1"/>
    </xf>
    <xf numFmtId="164" fontId="10" fillId="8" borderId="1" xfId="8" applyNumberFormat="1" applyBorder="1" applyAlignment="1"/>
    <xf numFmtId="0" fontId="0" fillId="0" borderId="0" xfId="0" applyAlignment="1">
      <alignment wrapText="1"/>
    </xf>
    <xf numFmtId="164" fontId="0" fillId="0" borderId="0" xfId="1" applyNumberFormat="1" applyFont="1"/>
    <xf numFmtId="10" fontId="0" fillId="0" borderId="0" xfId="1" applyNumberFormat="1" applyFont="1"/>
    <xf numFmtId="10" fontId="0" fillId="0" borderId="0" xfId="0" applyNumberFormat="1" applyFill="1" applyBorder="1" applyAlignment="1">
      <alignment wrapText="1"/>
    </xf>
    <xf numFmtId="10" fontId="2" fillId="2" borderId="16" xfId="2" applyNumberFormat="1" applyBorder="1"/>
    <xf numFmtId="0" fontId="2" fillId="2" borderId="17" xfId="2" applyBorder="1"/>
    <xf numFmtId="10" fontId="2" fillId="2" borderId="6" xfId="2" applyNumberFormat="1" applyBorder="1"/>
    <xf numFmtId="0" fontId="2" fillId="2" borderId="7" xfId="2" applyBorder="1"/>
    <xf numFmtId="10" fontId="4" fillId="4" borderId="4" xfId="4" applyNumberFormat="1" applyBorder="1"/>
    <xf numFmtId="0" fontId="12" fillId="4" borderId="5" xfId="4" applyFont="1" applyBorder="1" applyAlignment="1">
      <alignment wrapText="1"/>
    </xf>
    <xf numFmtId="10" fontId="4" fillId="4" borderId="6" xfId="4" applyNumberFormat="1" applyBorder="1"/>
    <xf numFmtId="0" fontId="4" fillId="4" borderId="7" xfId="4" applyBorder="1"/>
    <xf numFmtId="0" fontId="6" fillId="0" borderId="4" xfId="0" applyFont="1" applyFill="1" applyBorder="1" applyAlignment="1">
      <alignment wrapText="1"/>
    </xf>
    <xf numFmtId="3" fontId="11" fillId="0" borderId="0" xfId="0" applyNumberFormat="1" applyFont="1" applyBorder="1"/>
    <xf numFmtId="0" fontId="10" fillId="0" borderId="1" xfId="8" applyFill="1" applyBorder="1"/>
    <xf numFmtId="0" fontId="10" fillId="0" borderId="0" xfId="8" applyFill="1"/>
    <xf numFmtId="0" fontId="10" fillId="9" borderId="1" xfId="8" applyFill="1" applyBorder="1"/>
    <xf numFmtId="0" fontId="10" fillId="9" borderId="3" xfId="8" applyFill="1" applyBorder="1"/>
    <xf numFmtId="0" fontId="0" fillId="0" borderId="0" xfId="0" applyFont="1" applyBorder="1"/>
    <xf numFmtId="0" fontId="10" fillId="0" borderId="0" xfId="8" applyFill="1" applyBorder="1"/>
    <xf numFmtId="0" fontId="10" fillId="0" borderId="20" xfId="8" applyFill="1" applyBorder="1"/>
    <xf numFmtId="164" fontId="0" fillId="0" borderId="0" xfId="0" applyNumberFormat="1"/>
    <xf numFmtId="164" fontId="0" fillId="0" borderId="0" xfId="0" applyNumberFormat="1" applyBorder="1"/>
    <xf numFmtId="0" fontId="4" fillId="4" borderId="0" xfId="4" applyBorder="1" applyAlignment="1"/>
    <xf numFmtId="0" fontId="0" fillId="0" borderId="11" xfId="0" applyBorder="1" applyAlignment="1"/>
    <xf numFmtId="0" fontId="0" fillId="0" borderId="7" xfId="0" applyNumberFormat="1" applyBorder="1"/>
    <xf numFmtId="10" fontId="2" fillId="2" borderId="0" xfId="2" applyNumberFormat="1" applyBorder="1" applyAlignment="1"/>
    <xf numFmtId="0" fontId="4" fillId="4" borderId="5" xfId="4" applyBorder="1"/>
    <xf numFmtId="0" fontId="6" fillId="9" borderId="0" xfId="0" applyFont="1" applyFill="1" applyAlignment="1"/>
    <xf numFmtId="3" fontId="14" fillId="0" borderId="22" xfId="0" applyNumberFormat="1" applyFont="1" applyBorder="1" applyAlignment="1">
      <alignment horizontal="center" wrapText="1"/>
    </xf>
    <xf numFmtId="3" fontId="15" fillId="0" borderId="22" xfId="0" applyNumberFormat="1" applyFont="1" applyBorder="1" applyAlignment="1">
      <alignment horizontal="center" wrapText="1"/>
    </xf>
    <xf numFmtId="0" fontId="16" fillId="0" borderId="22" xfId="0" applyFont="1" applyBorder="1" applyAlignment="1">
      <alignment horizontal="center" wrapText="1"/>
    </xf>
    <xf numFmtId="0" fontId="14" fillId="0" borderId="22" xfId="0" applyFont="1" applyBorder="1" applyAlignment="1">
      <alignment horizontal="center" wrapText="1"/>
    </xf>
    <xf numFmtId="3" fontId="16" fillId="0" borderId="22" xfId="0" applyNumberFormat="1" applyFont="1" applyBorder="1" applyAlignment="1">
      <alignment horizontal="center" wrapText="1"/>
    </xf>
    <xf numFmtId="0" fontId="15" fillId="0" borderId="22" xfId="0" applyFont="1" applyBorder="1" applyAlignment="1">
      <alignment horizontal="center" wrapText="1"/>
    </xf>
    <xf numFmtId="15" fontId="6" fillId="9" borderId="0" xfId="0" applyNumberFormat="1" applyFont="1" applyFill="1" applyAlignment="1"/>
    <xf numFmtId="0" fontId="4" fillId="4" borderId="10" xfId="4" applyBorder="1" applyAlignment="1">
      <alignment horizontal="center"/>
    </xf>
    <xf numFmtId="0" fontId="4" fillId="4" borderId="11" xfId="4" applyBorder="1" applyAlignment="1">
      <alignment horizontal="center"/>
    </xf>
    <xf numFmtId="0" fontId="4" fillId="4" borderId="0" xfId="4" applyBorder="1" applyAlignment="1">
      <alignment horizontal="center"/>
    </xf>
    <xf numFmtId="0" fontId="13" fillId="0" borderId="21" xfId="0" applyFont="1" applyBorder="1" applyAlignment="1">
      <alignment horizontal="left" vertical="top" wrapText="1"/>
    </xf>
    <xf numFmtId="0" fontId="13" fillId="0" borderId="0" xfId="0" applyFont="1" applyAlignment="1">
      <alignment horizontal="left" vertical="top" wrapText="1"/>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6" fillId="0" borderId="0"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Alignment="1">
      <alignment horizontal="center"/>
    </xf>
    <xf numFmtId="0" fontId="4" fillId="4" borderId="19" xfId="4" applyBorder="1" applyAlignment="1">
      <alignment horizontal="center"/>
    </xf>
    <xf numFmtId="0" fontId="4" fillId="4" borderId="18" xfId="4" applyBorder="1" applyAlignment="1">
      <alignment horizontal="center"/>
    </xf>
    <xf numFmtId="0" fontId="2" fillId="2" borderId="19" xfId="2" applyBorder="1" applyAlignment="1">
      <alignment horizontal="center"/>
    </xf>
    <xf numFmtId="0" fontId="2" fillId="2" borderId="18" xfId="2" applyBorder="1" applyAlignment="1">
      <alignment horizontal="center"/>
    </xf>
    <xf numFmtId="14" fontId="6" fillId="9" borderId="0" xfId="0" applyNumberFormat="1" applyFont="1" applyFill="1" applyAlignment="1"/>
  </cellXfs>
  <cellStyles count="9">
    <cellStyle name="20% - Accent3" xfId="6" builtinId="38"/>
    <cellStyle name="20% - Accent5" xfId="7" builtinId="46"/>
    <cellStyle name="Accent4" xfId="8" builtinId="41"/>
    <cellStyle name="Bad" xfId="3" builtinId="27"/>
    <cellStyle name="Check Cell" xfId="5" builtinId="23"/>
    <cellStyle name="Good" xfId="2" builtinId="26"/>
    <cellStyle name="Neutral" xfId="4" builtinId="28"/>
    <cellStyle name="Normal" xfId="0" builtinId="0"/>
    <cellStyle name="Percent" xfId="1" builtinId="5"/>
  </cellStyles>
  <dxfs count="48">
    <dxf>
      <fill>
        <patternFill>
          <bgColor rgb="FF0070C0"/>
        </patternFill>
      </fill>
    </dxf>
    <dxf>
      <fill>
        <patternFill>
          <bgColor theme="3" tint="0.39994506668294322"/>
        </patternFill>
      </fill>
    </dxf>
    <dxf>
      <fill>
        <patternFill>
          <bgColor rgb="FF7030A0"/>
        </patternFill>
      </fill>
    </dxf>
    <dxf>
      <fill>
        <patternFill>
          <bgColor theme="5" tint="0.39994506668294322"/>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FF0000"/>
        </patternFill>
      </fill>
    </dxf>
    <dxf>
      <fill>
        <patternFill>
          <bgColor rgb="FF0070C0"/>
        </patternFill>
      </fill>
    </dxf>
    <dxf>
      <fill>
        <patternFill>
          <bgColor rgb="FF7030A0"/>
        </patternFill>
      </fill>
    </dxf>
    <dxf>
      <fill>
        <patternFill>
          <bgColor rgb="FFFF0000"/>
        </patternFill>
      </fill>
    </dxf>
    <dxf>
      <fill>
        <patternFill>
          <bgColor rgb="FF0070C0"/>
        </patternFill>
      </fill>
    </dxf>
    <dxf>
      <fill>
        <patternFill>
          <bgColor theme="3" tint="0.39994506668294322"/>
        </patternFill>
      </fill>
    </dxf>
    <dxf>
      <fill>
        <patternFill>
          <bgColor rgb="FF7030A0"/>
        </patternFill>
      </fill>
    </dxf>
    <dxf>
      <fill>
        <patternFill>
          <bgColor theme="5" tint="0.39994506668294322"/>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rgb="FF0070C0"/>
        </patternFill>
      </fill>
    </dxf>
    <dxf>
      <fill>
        <patternFill>
          <bgColor theme="3" tint="0.39994506668294322"/>
        </patternFill>
      </fill>
    </dxf>
    <dxf>
      <fill>
        <patternFill>
          <bgColor rgb="FF7030A0"/>
        </patternFill>
      </fill>
    </dxf>
    <dxf>
      <fill>
        <patternFill>
          <bgColor theme="5" tint="0.39994506668294322"/>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0070C0"/>
        </patternFill>
      </fill>
    </dxf>
    <dxf>
      <fill>
        <patternFill>
          <bgColor rgb="FF7030A0"/>
        </patternFill>
      </fill>
    </dxf>
    <dxf>
      <fill>
        <patternFill>
          <bgColor theme="5" tint="-0.24994659260841701"/>
        </patternFill>
      </fill>
    </dxf>
    <dxf>
      <fill>
        <patternFill>
          <bgColor rgb="FF00B0F0"/>
        </patternFill>
      </fill>
    </dxf>
    <dxf>
      <fill>
        <patternFill>
          <bgColor rgb="FF0070C0"/>
        </patternFill>
      </fill>
    </dxf>
    <dxf>
      <fill>
        <patternFill>
          <bgColor theme="3" tint="0.39994506668294322"/>
        </patternFill>
      </fill>
    </dxf>
    <dxf>
      <fill>
        <patternFill>
          <bgColor rgb="FF7030A0"/>
        </patternFill>
      </fill>
    </dxf>
    <dxf>
      <fill>
        <patternFill>
          <bgColor theme="5" tint="0.39994506668294322"/>
        </patternFill>
      </fill>
    </dxf>
    <dxf>
      <fill>
        <patternFill>
          <bgColor rgb="FFFF0000"/>
        </patternFill>
      </fill>
    </dxf>
    <dxf>
      <fill>
        <patternFill>
          <bgColor rgb="FF00B0F0"/>
        </patternFill>
      </fill>
    </dxf>
    <dxf>
      <fill>
        <patternFill>
          <bgColor rgb="FFC00000"/>
        </patternFill>
      </fill>
    </dxf>
    <dxf>
      <fill>
        <patternFill>
          <bgColor rgb="FFFF0000"/>
        </patternFill>
      </fill>
    </dxf>
    <dxf>
      <fill>
        <patternFill>
          <bgColor rgb="FF7030A0"/>
        </patternFill>
      </fill>
    </dxf>
    <dxf>
      <fill>
        <patternFill>
          <bgColor rgb="FFFF0000"/>
        </patternFill>
      </fill>
    </dxf>
    <dxf>
      <fill>
        <patternFill>
          <bgColor rgb="FF0070C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6.8906540867413629E-2"/>
          <c:y val="5.5555612738009096E-2"/>
          <c:w val="0.37831720374160305"/>
          <c:h val="0.84194209453151658"/>
        </c:manualLayout>
      </c:layout>
      <c:pieChart>
        <c:varyColors val="1"/>
        <c:ser>
          <c:idx val="0"/>
          <c:order val="0"/>
          <c:dPt>
            <c:idx val="0"/>
            <c:bubble3D val="0"/>
            <c:spPr>
              <a:solidFill>
                <a:srgbClr val="FF0000"/>
              </a:solidFill>
            </c:spPr>
          </c:dPt>
          <c:dPt>
            <c:idx val="1"/>
            <c:bubble3D val="0"/>
            <c:spPr>
              <a:solidFill>
                <a:srgbClr val="0070C0"/>
              </a:solidFill>
            </c:spPr>
          </c:dPt>
          <c:dPt>
            <c:idx val="2"/>
            <c:bubble3D val="0"/>
            <c:spPr>
              <a:solidFill>
                <a:srgbClr val="7030A0"/>
              </a:solidFill>
            </c:spPr>
          </c:dPt>
          <c:cat>
            <c:strRef>
              <c:f>[1]Projections!$E$1:$E$3</c:f>
              <c:strCache>
                <c:ptCount val="3"/>
                <c:pt idx="0">
                  <c:v>Republican</c:v>
                </c:pt>
                <c:pt idx="1">
                  <c:v>Democratic</c:v>
                </c:pt>
                <c:pt idx="2">
                  <c:v>No Projection</c:v>
                </c:pt>
              </c:strCache>
            </c:strRef>
          </c:cat>
          <c:val>
            <c:numRef>
              <c:f>[1]Projections!$F$1:$F$3</c:f>
              <c:numCache>
                <c:formatCode>General</c:formatCode>
                <c:ptCount val="3"/>
                <c:pt idx="0">
                  <c:v>208</c:v>
                </c:pt>
                <c:pt idx="1">
                  <c:v>163</c:v>
                </c:pt>
                <c:pt idx="2">
                  <c:v>64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46641945919550754"/>
          <c:y val="5.2271752883479204E-2"/>
          <c:w val="0.48609693184903635"/>
          <c:h val="0.69044227680495152"/>
        </c:manualLayou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948691</xdr:colOff>
      <xdr:row>1</xdr:row>
      <xdr:rowOff>3811</xdr:rowOff>
    </xdr:from>
    <xdr:to>
      <xdr:col>13</xdr:col>
      <xdr:colOff>796291</xdr:colOff>
      <xdr:row>4</xdr:row>
      <xdr:rowOff>99061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ff/Staff_former/Devin%20McCarthy_Full/Monopoly%20Politics/Monopoly%20Politics%202014_FinalRelease_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Monopoly%20Politics%202016_Utility%20Calculations_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s"/>
      <sheetName val="Spreadsheet Guide"/>
      <sheetName val="Projection Methodology"/>
      <sheetName val="Raw Data"/>
    </sheetNames>
    <sheetDataSet>
      <sheetData sheetId="0">
        <row r="1">
          <cell r="E1" t="str">
            <v>Republican</v>
          </cell>
          <cell r="F1">
            <v>208</v>
          </cell>
        </row>
        <row r="2">
          <cell r="E2" t="str">
            <v>Democratic</v>
          </cell>
          <cell r="F2">
            <v>163</v>
          </cell>
        </row>
        <row r="3">
          <cell r="E3" t="str">
            <v>No Projection</v>
          </cell>
          <cell r="F3">
            <v>64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ions"/>
      <sheetName val="Raw data"/>
      <sheetName val="Projection Methodology"/>
      <sheetName val="Calculations (excluding unconte"/>
    </sheetNames>
    <sheetDataSet>
      <sheetData sheetId="0">
        <row r="7">
          <cell r="R7" t="str">
            <v>Raw Performance over Partisanship D</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5"/>
  <sheetViews>
    <sheetView showZeros="0" tabSelected="1" workbookViewId="0">
      <pane xSplit="13" ySplit="9" topLeftCell="N10" activePane="bottomRight" state="frozen"/>
      <selection pane="topRight" activeCell="O1" sqref="O1"/>
      <selection pane="bottomLeft" activeCell="A10" sqref="A10"/>
      <selection pane="bottomRight" activeCell="B6" sqref="B6"/>
    </sheetView>
  </sheetViews>
  <sheetFormatPr defaultColWidth="9.140625" defaultRowHeight="15" x14ac:dyDescent="0.25"/>
  <cols>
    <col min="1" max="1" width="18" style="21" customWidth="1"/>
    <col min="2" max="2" width="17.42578125" style="21" customWidth="1"/>
    <col min="3" max="3" width="22.28515625" style="21" customWidth="1"/>
    <col min="4" max="4" width="13.140625" style="21" customWidth="1"/>
    <col min="5" max="5" width="7.5703125" style="21" customWidth="1"/>
    <col min="6" max="6" width="9" style="85" customWidth="1"/>
    <col min="7" max="7" width="6.42578125" style="21" customWidth="1"/>
    <col min="8" max="8" width="4.7109375" style="21" customWidth="1"/>
    <col min="9" max="9" width="11.42578125" style="85" customWidth="1"/>
    <col min="10" max="10" width="17.28515625" style="21" customWidth="1"/>
    <col min="11" max="11" width="17.28515625" style="21" hidden="1" customWidth="1"/>
    <col min="12" max="12" width="17.28515625" style="21" customWidth="1"/>
    <col min="13" max="13" width="15.28515625" style="21" customWidth="1"/>
    <col min="14" max="14" width="11.7109375" style="21" customWidth="1"/>
    <col min="15" max="15" width="13.5703125" style="21" customWidth="1"/>
    <col min="16" max="17" width="13.5703125" customWidth="1"/>
    <col min="18" max="18" width="19.42578125" customWidth="1"/>
    <col min="19" max="19" width="15.7109375" customWidth="1"/>
    <col min="20" max="20" width="13.5703125" style="84" customWidth="1"/>
    <col min="21" max="22" width="16.5703125" style="21" customWidth="1"/>
    <col min="23" max="23" width="10.42578125" style="21" customWidth="1"/>
    <col min="24" max="24" width="16.7109375" style="21" customWidth="1"/>
    <col min="25" max="25" width="11.5703125" style="21" customWidth="1"/>
    <col min="26" max="26" width="12" style="21" customWidth="1"/>
    <col min="27" max="27" width="11.85546875" style="21" customWidth="1"/>
    <col min="28" max="28" width="14.42578125" style="21" customWidth="1"/>
    <col min="29" max="29" width="13" style="21" customWidth="1"/>
    <col min="30" max="30" width="14.28515625" style="21" customWidth="1"/>
    <col min="31" max="31" width="14.28515625" style="82" customWidth="1"/>
    <col min="32" max="32" width="15.140625" style="82" customWidth="1"/>
    <col min="33" max="33" width="14.28515625" style="82" customWidth="1"/>
    <col min="34" max="35" width="11.85546875" style="21" customWidth="1"/>
    <col min="36" max="36" width="16" style="21" customWidth="1"/>
    <col min="37" max="38" width="11.85546875" style="21" customWidth="1"/>
    <col min="39" max="39" width="17.7109375" style="21" customWidth="1"/>
    <col min="40" max="40" width="11.85546875" style="21" customWidth="1"/>
    <col min="41" max="16384" width="9.140625" style="21"/>
  </cols>
  <sheetData>
    <row r="1" spans="1:40" x14ac:dyDescent="0.25">
      <c r="C1" s="115"/>
      <c r="D1" s="127" t="s">
        <v>592</v>
      </c>
      <c r="E1" s="128"/>
      <c r="F1"/>
      <c r="I1"/>
      <c r="P1" s="127" t="s">
        <v>600</v>
      </c>
      <c r="Q1" s="129"/>
      <c r="R1" s="129"/>
      <c r="S1" s="128"/>
      <c r="T1"/>
    </row>
    <row r="2" spans="1:40" ht="31.5" customHeight="1" thickBot="1" x14ac:dyDescent="0.3">
      <c r="A2" s="29" t="s">
        <v>590</v>
      </c>
      <c r="B2" s="29" t="s">
        <v>591</v>
      </c>
      <c r="C2" s="115"/>
      <c r="D2" s="114" t="s">
        <v>437</v>
      </c>
      <c r="E2" s="35">
        <f>COUNTIF(J10:J444,"R")</f>
        <v>212</v>
      </c>
      <c r="F2"/>
      <c r="I2"/>
      <c r="P2" s="36" t="s">
        <v>438</v>
      </c>
      <c r="Q2" s="37">
        <f>COUNTIF(M10:M444,"Safe R")</f>
        <v>198</v>
      </c>
      <c r="R2" s="38" t="s">
        <v>439</v>
      </c>
      <c r="S2" s="39">
        <f>COUNTIF(M10:M445,"Safe D")</f>
        <v>149</v>
      </c>
      <c r="T2"/>
      <c r="U2" s="21" t="s">
        <v>440</v>
      </c>
      <c r="AE2"/>
      <c r="AF2"/>
      <c r="AG2"/>
      <c r="AK2" s="30"/>
      <c r="AL2" s="30"/>
      <c r="AM2" s="30"/>
      <c r="AN2" s="31"/>
    </row>
    <row r="3" spans="1:40" ht="21" customHeight="1" thickTop="1" thickBot="1" x14ac:dyDescent="0.3">
      <c r="A3" s="32">
        <v>0.5</v>
      </c>
      <c r="B3" s="33">
        <v>2.7699999999999999E-2</v>
      </c>
      <c r="D3" s="34" t="s">
        <v>441</v>
      </c>
      <c r="E3" s="35">
        <f>COUNTIF(J10:J444,"D")</f>
        <v>159</v>
      </c>
      <c r="F3"/>
      <c r="I3"/>
      <c r="P3" s="36" t="s">
        <v>442</v>
      </c>
      <c r="Q3" s="37">
        <f>COUNTIF(M10:M445,"Likely R")</f>
        <v>17</v>
      </c>
      <c r="R3" s="38" t="s">
        <v>443</v>
      </c>
      <c r="S3" s="39">
        <f>COUNTIF(M10:M449,"Likely D")</f>
        <v>14</v>
      </c>
      <c r="T3"/>
      <c r="U3" s="40" t="s">
        <v>437</v>
      </c>
      <c r="V3" s="41">
        <f>COUNTIF(O10:O444,"&lt;50%")</f>
        <v>240</v>
      </c>
      <c r="AE3"/>
      <c r="AF3"/>
      <c r="AG3"/>
      <c r="AK3" s="30"/>
      <c r="AL3" s="30"/>
      <c r="AM3" s="30"/>
      <c r="AN3" s="31"/>
    </row>
    <row r="4" spans="1:40" ht="16.5" thickTop="1" thickBot="1" x14ac:dyDescent="0.3">
      <c r="D4" s="42" t="s">
        <v>444</v>
      </c>
      <c r="E4" s="43">
        <f>COUNTIF(J10:J445,"No Projection")</f>
        <v>64</v>
      </c>
      <c r="F4"/>
      <c r="I4"/>
      <c r="P4" s="36" t="s">
        <v>445</v>
      </c>
      <c r="Q4" s="37">
        <f>COUNTIF(M10:M445,"Lean R")</f>
        <v>17</v>
      </c>
      <c r="R4" s="38" t="s">
        <v>446</v>
      </c>
      <c r="S4" s="39">
        <f>COUNTIF(M10:M445,"Lean D")</f>
        <v>22</v>
      </c>
      <c r="T4"/>
      <c r="U4" s="44" t="s">
        <v>441</v>
      </c>
      <c r="V4" s="45">
        <f>COUNTIF(O10:O445,"&gt;50%")</f>
        <v>195</v>
      </c>
      <c r="AE4"/>
      <c r="AF4"/>
      <c r="AG4"/>
      <c r="AK4" s="30"/>
      <c r="AL4" s="30"/>
      <c r="AM4" s="30"/>
      <c r="AN4" s="31"/>
    </row>
    <row r="5" spans="1:40" x14ac:dyDescent="0.25">
      <c r="A5" s="119" t="s">
        <v>608</v>
      </c>
      <c r="B5" s="144">
        <v>42268</v>
      </c>
      <c r="F5"/>
      <c r="I5"/>
      <c r="P5" s="36" t="s">
        <v>447</v>
      </c>
      <c r="Q5" s="46">
        <f>COUNTIF(I10:I445,"&lt;50%")-COUNTIF(I10:I445,"&lt;47%")</f>
        <v>13</v>
      </c>
      <c r="R5" s="38" t="s">
        <v>448</v>
      </c>
      <c r="S5" s="47">
        <f>COUNTIF(I10:I446,"&gt;50%")-COUNTIF(I10:I446,"&gt;53%")</f>
        <v>5</v>
      </c>
      <c r="T5"/>
      <c r="AE5"/>
      <c r="AF5"/>
      <c r="AG5"/>
      <c r="AK5" s="30"/>
      <c r="AL5" s="30"/>
      <c r="AM5" s="30"/>
      <c r="AN5" s="31"/>
    </row>
    <row r="6" spans="1:40" ht="15.75" thickBot="1" x14ac:dyDescent="0.3">
      <c r="F6"/>
      <c r="I6"/>
      <c r="P6" s="48" t="s">
        <v>449</v>
      </c>
      <c r="Q6" s="49">
        <f>SUM(Q2:Q5)</f>
        <v>245</v>
      </c>
      <c r="R6" s="50" t="s">
        <v>450</v>
      </c>
      <c r="S6" s="51">
        <f>SUM(S2:S5)</f>
        <v>190</v>
      </c>
      <c r="T6"/>
      <c r="AE6"/>
      <c r="AF6"/>
      <c r="AG6"/>
      <c r="AK6" s="30"/>
      <c r="AL6" s="30"/>
      <c r="AM6" s="30"/>
      <c r="AN6" s="31"/>
    </row>
    <row r="7" spans="1:40" x14ac:dyDescent="0.25">
      <c r="F7"/>
      <c r="I7"/>
      <c r="P7" s="130" t="s">
        <v>601</v>
      </c>
      <c r="Q7" s="130"/>
      <c r="R7" s="130"/>
      <c r="S7" s="130"/>
      <c r="T7"/>
      <c r="AE7"/>
      <c r="AF7"/>
      <c r="AG7"/>
      <c r="AK7" s="30"/>
      <c r="AL7" s="30"/>
      <c r="AM7" s="30"/>
      <c r="AN7" s="31"/>
    </row>
    <row r="8" spans="1:40" ht="15.75" customHeight="1" x14ac:dyDescent="0.25">
      <c r="F8"/>
      <c r="I8"/>
      <c r="P8" s="131"/>
      <c r="Q8" s="131"/>
      <c r="R8" s="131"/>
      <c r="S8" s="131"/>
      <c r="T8"/>
      <c r="AE8"/>
      <c r="AF8"/>
      <c r="AG8"/>
      <c r="AK8" s="30"/>
      <c r="AL8" s="30"/>
      <c r="AM8" s="30"/>
      <c r="AN8" s="31"/>
    </row>
    <row r="9" spans="1:40" ht="43.5" customHeight="1" x14ac:dyDescent="0.25">
      <c r="A9" s="52" t="s">
        <v>0</v>
      </c>
      <c r="B9" s="52" t="s">
        <v>451</v>
      </c>
      <c r="C9" s="52" t="s">
        <v>435</v>
      </c>
      <c r="D9" s="52" t="s">
        <v>2</v>
      </c>
      <c r="E9" s="52" t="s">
        <v>3</v>
      </c>
      <c r="F9" s="86" t="s">
        <v>492</v>
      </c>
      <c r="G9" s="52" t="s">
        <v>493</v>
      </c>
      <c r="H9" s="52" t="s">
        <v>494</v>
      </c>
      <c r="I9" s="89" t="s">
        <v>452</v>
      </c>
      <c r="J9" s="52" t="s">
        <v>474</v>
      </c>
      <c r="K9" s="53" t="s">
        <v>593</v>
      </c>
      <c r="L9" s="53" t="s">
        <v>475</v>
      </c>
      <c r="M9" s="29" t="s">
        <v>476</v>
      </c>
      <c r="N9" s="54" t="s">
        <v>14</v>
      </c>
      <c r="O9" s="54" t="s">
        <v>453</v>
      </c>
      <c r="P9" s="55" t="s">
        <v>480</v>
      </c>
      <c r="Q9" s="55" t="s">
        <v>481</v>
      </c>
      <c r="R9" s="55" t="s">
        <v>515</v>
      </c>
      <c r="S9" s="55" t="s">
        <v>516</v>
      </c>
      <c r="T9" s="86" t="s">
        <v>482</v>
      </c>
      <c r="U9" s="55" t="s">
        <v>454</v>
      </c>
      <c r="V9" s="55" t="s">
        <v>455</v>
      </c>
      <c r="W9" s="52" t="s">
        <v>456</v>
      </c>
      <c r="X9" s="52" t="s">
        <v>457</v>
      </c>
      <c r="Y9" s="55" t="s">
        <v>458</v>
      </c>
      <c r="Z9" s="55" t="s">
        <v>459</v>
      </c>
      <c r="AA9" s="52" t="s">
        <v>460</v>
      </c>
      <c r="AB9" s="52" t="s">
        <v>490</v>
      </c>
      <c r="AC9" s="52" t="s">
        <v>461</v>
      </c>
      <c r="AD9" s="52" t="s">
        <v>462</v>
      </c>
      <c r="AE9" s="54" t="s">
        <v>477</v>
      </c>
      <c r="AF9" s="54" t="s">
        <v>478</v>
      </c>
      <c r="AG9" s="54" t="s">
        <v>479</v>
      </c>
      <c r="AH9" s="54" t="s">
        <v>463</v>
      </c>
      <c r="AI9" s="54" t="s">
        <v>464</v>
      </c>
      <c r="AJ9" s="56" t="s">
        <v>465</v>
      </c>
      <c r="AK9" s="56" t="s">
        <v>466</v>
      </c>
      <c r="AL9" s="56" t="s">
        <v>467</v>
      </c>
      <c r="AM9" s="56" t="s">
        <v>468</v>
      </c>
      <c r="AN9" s="57" t="s">
        <v>469</v>
      </c>
    </row>
    <row r="10" spans="1:40" ht="15" customHeight="1" x14ac:dyDescent="0.25">
      <c r="A10" s="58" t="s">
        <v>20</v>
      </c>
      <c r="B10" s="59">
        <v>1</v>
      </c>
      <c r="C10" s="58" t="str">
        <f>('Raw data'!C3)</f>
        <v>Bradley Byrne</v>
      </c>
      <c r="D10" s="58" t="str">
        <f>('Raw data'!D3)</f>
        <v>(R)</v>
      </c>
      <c r="E10" s="61">
        <f>('Raw data'!E3)</f>
        <v>2013</v>
      </c>
      <c r="F10" s="87">
        <v>4</v>
      </c>
      <c r="G10" s="58">
        <v>8</v>
      </c>
      <c r="H10" s="58"/>
      <c r="I10" s="90">
        <f t="shared" ref="I10:I15" si="0">IF(G10="",N10+0.15*(AE10+2.77%-$B$3)+($A$3-50%),N10+0.85*(0.6*AE10+0.2*AH10+0.2*AK10+2.77%-$B$3)+($A$3-50%))</f>
        <v>0.32918059110387543</v>
      </c>
      <c r="J10" s="30" t="str">
        <f t="shared" ref="J10:J17" si="1">IF(I10&lt;44%,"R",IF(I10&gt;56%,"D","No projection"))</f>
        <v>R</v>
      </c>
      <c r="K10" s="21" t="b">
        <f t="shared" ref="K10:K73" si="2">_xlfn.ISFORMULA(J10)</f>
        <v>1</v>
      </c>
      <c r="L10" s="21" t="str">
        <f t="shared" ref="L10:L73" si="3">IF(O10&lt;44%,"R",IF(O10&gt;56%,"D","No projection"))</f>
        <v>R</v>
      </c>
      <c r="M10" s="30" t="str">
        <f t="shared" ref="M10:M73" si="4">IF(I10&lt;42%,"Safe R",IF(AND(I10&gt;42%,I10&lt;44%),"Likely R",IF(AND(I10&gt;44%,I10&lt;47%),"Lean R",IF(AND(I10&gt;47%,I10&lt;53%),"Toss Up",IF(AND(I10&gt;53%,I10&lt;56%),"Lean D",IF(AND(I10&gt;56%,I10&lt;58%),"Likely D","Safe D"))))))</f>
        <v>Safe R</v>
      </c>
      <c r="N10" s="62">
        <f>'Raw data'!X3</f>
        <v>0.35875000000000001</v>
      </c>
      <c r="O10" s="62">
        <f t="shared" ref="O10:O73" si="5">N10+$A$3-50%</f>
        <v>0.35875000000000001</v>
      </c>
      <c r="P10" s="81">
        <f>'Raw data'!M3</f>
        <v>0.36491357310110767</v>
      </c>
      <c r="Q10" s="63">
        <f t="shared" ref="Q10:Q73" si="6">P10/2+50%</f>
        <v>0.68245678655055386</v>
      </c>
      <c r="R10" s="63">
        <f>'Raw data'!K3-N10</f>
        <v>-4.120678655055382E-2</v>
      </c>
      <c r="S10" s="63">
        <f t="shared" ref="S10:S73" si="7">IF(D10="(R)",-R10,R10)</f>
        <v>4.120678655055382E-2</v>
      </c>
      <c r="T10" s="88">
        <f>IF(F10=1,P10+4%,IF(F10=2,P10+9%,IF(F10=3,P10+15%,IF(F10=4,P10-4%,IF(F10=5,P10+1.5%,IF(F10=6,P10+7.1%,IF(F10=7,P10+5.5%,P10+5.5%)))))))</f>
        <v>0.32491357310110769</v>
      </c>
      <c r="U10" s="63">
        <f>'Raw data'!U3</f>
        <v>0.41313467947461285</v>
      </c>
      <c r="V10" s="63">
        <f>U10/2+50%</f>
        <v>0.70656733973730645</v>
      </c>
      <c r="W10" s="64">
        <f>IF(G10=1,U10-4%,IF(G10=2,U10+5%,IF(G10=3,U10+14%,IF(G10=4,U10+4%,IF(G10=5,U10+13%,IF(G10=6,U10+22%,IF(G10=7,U10+9%,U10+9%)))))))</f>
        <v>0.50313467947461288</v>
      </c>
      <c r="X10" s="64"/>
      <c r="Y10" s="64"/>
      <c r="Z10" s="65"/>
      <c r="AA10" s="64" t="str">
        <f>IF(H10=1,X10+Z10+7.6%,IF(H10=2,X10+Z10+16.6%,IF(H10=3,X10+Z10+25.6%,IF(H10=4,X10-Z10-7.6%,IF(H10=5,X10-Z10+1.4%,IF(H10=6,X10-Z10+10.4%,""))))))</f>
        <v/>
      </c>
      <c r="AB10" s="64">
        <f t="shared" ref="AB10:AB73" si="8">IF(D10="(D)",50%+T10/2,50%-T10/2)</f>
        <v>0.33754321344944616</v>
      </c>
      <c r="AC10" s="64">
        <f>IF(D10="(D)",50%+W10/2,50%-W10/2)</f>
        <v>0.24843266026269356</v>
      </c>
      <c r="AD10" s="64"/>
      <c r="AE10" s="62">
        <f>AB10-N10</f>
        <v>-2.1206786550553858E-2</v>
      </c>
      <c r="AF10" s="83">
        <f t="shared" ref="AF10:AF73" si="9">IF(D10="(D)",AE10,-AE10)</f>
        <v>2.1206786550553858E-2</v>
      </c>
      <c r="AG10" s="83">
        <f t="shared" ref="AG10:AG73" si="10">AF10-4.5%</f>
        <v>-2.3793213449446141E-2</v>
      </c>
      <c r="AH10" s="62">
        <f>AC10-N10</f>
        <v>-0.11031733973730645</v>
      </c>
      <c r="AI10" s="62">
        <f>IF(D10="(D)",AH10,-AH10)</f>
        <v>0.11031733973730645</v>
      </c>
      <c r="AJ10" s="62">
        <f>AI10-4.5%</f>
        <v>6.5317339737306454E-2</v>
      </c>
      <c r="AK10" s="62"/>
      <c r="AL10" s="62"/>
      <c r="AM10" s="62"/>
      <c r="AN10" s="66">
        <f>AJ10</f>
        <v>6.5317339737306454E-2</v>
      </c>
    </row>
    <row r="11" spans="1:40" ht="15" customHeight="1" x14ac:dyDescent="0.25">
      <c r="A11" s="67" t="s">
        <v>20</v>
      </c>
      <c r="B11" s="60">
        <v>2</v>
      </c>
      <c r="C11" s="58" t="str">
        <f>('Raw data'!C4)</f>
        <v>Martha Roby</v>
      </c>
      <c r="D11" s="58" t="str">
        <f>('Raw data'!D4)</f>
        <v>(R)</v>
      </c>
      <c r="E11" s="61">
        <f>('Raw data'!E4)</f>
        <v>2010</v>
      </c>
      <c r="F11" s="87">
        <v>4</v>
      </c>
      <c r="G11" s="67">
        <v>4</v>
      </c>
      <c r="H11" s="67">
        <v>6</v>
      </c>
      <c r="I11" s="90">
        <f t="shared" si="0"/>
        <v>0.3648435950762815</v>
      </c>
      <c r="J11" s="21" t="str">
        <f t="shared" si="1"/>
        <v>R</v>
      </c>
      <c r="K11" s="21" t="b">
        <f t="shared" si="2"/>
        <v>1</v>
      </c>
      <c r="L11" s="21" t="str">
        <f t="shared" si="3"/>
        <v>R</v>
      </c>
      <c r="M11" s="21" t="str">
        <f t="shared" si="4"/>
        <v>Safe R</v>
      </c>
      <c r="N11" s="62">
        <f>'Raw data'!X4</f>
        <v>0.34825</v>
      </c>
      <c r="O11" s="68">
        <f t="shared" si="5"/>
        <v>0.34824999999999995</v>
      </c>
      <c r="P11" s="81">
        <f>'Raw data'!M4</f>
        <v>0.34810930003873769</v>
      </c>
      <c r="Q11" s="63">
        <f t="shared" si="6"/>
        <v>0.67405465001936882</v>
      </c>
      <c r="R11" s="63">
        <f>'Raw data'!K4-N11</f>
        <v>-2.2304650019368877E-2</v>
      </c>
      <c r="S11" s="63">
        <f t="shared" si="7"/>
        <v>2.2304650019368877E-2</v>
      </c>
      <c r="T11" s="88">
        <f t="shared" ref="T11:T74" si="11">IF(F11=1,P11+4%,IF(F11=2,P11+9%,IF(F11=3,P11+14%,IF(F11=4,P11-4.1%,IF(F11=5,P11+1%,IF(F11=6,P11+6.1%,IF(F11=7,P11+5.1%,P11+5.1%)))))))</f>
        <v>0.30710930003873771</v>
      </c>
      <c r="U11" s="63">
        <f>'Raw data'!U4</f>
        <v>0.27318873531371285</v>
      </c>
      <c r="V11" s="63">
        <f>U11/2+50%</f>
        <v>0.6365943676568564</v>
      </c>
      <c r="W11" s="64">
        <f>IF(G11=1,U11-4%,IF(G11=2,U11+5%,IF(G11=3,U11+14%,IF(G11=4,U11+4%,IF(G11=5,U11+13%,IF(G11=6,U11+22%,IF(G11=7,U11+9%,U11+9%)))))))</f>
        <v>0.31318873531371283</v>
      </c>
      <c r="X11" s="64">
        <f>'Raw data'!AA4</f>
        <v>2.2264598966761195E-2</v>
      </c>
      <c r="Y11" s="64">
        <f>'Raw data'!AD4</f>
        <v>0.32899999999999996</v>
      </c>
      <c r="Z11" s="65">
        <f t="shared" ref="Z11:Z21" si="12">2*(N11-50)-2*(Y11-50)</f>
        <v>3.8499999999999091E-2</v>
      </c>
      <c r="AA11" s="64">
        <f t="shared" ref="AA11:AA18" si="13">IF(H11=1,X11+Z11+7.6%,IF(H11=2,X11+Z11+16.6%,IF(H11=3,X11+Z11+25.6%,IF(H11=4,X11-Z11-7.6%,IF(H11=5,X11-Z11+1.4%,IF(H11=6,X11-Z11+10.4%,IF(H11=7,X11+Z11+9%,IF(H11=8,X11-Z11+9%,""))))))))</f>
        <v>8.7764598966762114E-2</v>
      </c>
      <c r="AB11" s="64">
        <f t="shared" si="8"/>
        <v>0.34644534998063115</v>
      </c>
      <c r="AC11" s="64">
        <f>IF(D11="(D)",50%+W11/2,50%-W11/2)</f>
        <v>0.34340563234314359</v>
      </c>
      <c r="AD11" s="64">
        <f>50%-AA11/2</f>
        <v>0.45611770051661893</v>
      </c>
      <c r="AE11" s="62">
        <f>AB11-N11</f>
        <v>-1.8046500193688586E-3</v>
      </c>
      <c r="AF11" s="83">
        <f t="shared" si="9"/>
        <v>1.8046500193688586E-3</v>
      </c>
      <c r="AG11" s="83">
        <f t="shared" si="10"/>
        <v>-4.319534998063114E-2</v>
      </c>
      <c r="AH11" s="62">
        <f>AC11-N11</f>
        <v>-4.8443676568564187E-3</v>
      </c>
      <c r="AI11" s="62">
        <f>IF(D11="(D)",AH11,-AH11)</f>
        <v>4.8443676568564187E-3</v>
      </c>
      <c r="AJ11" s="62">
        <f>AI11-4.5%</f>
        <v>-4.015563234314358E-2</v>
      </c>
      <c r="AK11" s="62">
        <f>AD11-N11</f>
        <v>0.10786770051661893</v>
      </c>
      <c r="AL11" s="62">
        <f>IF(D11="(D)",AK11,-(AK11))</f>
        <v>-0.10786770051661893</v>
      </c>
      <c r="AM11" s="62">
        <f>AL11-4.5%</f>
        <v>-0.15286770051661891</v>
      </c>
      <c r="AN11" s="66">
        <f t="shared" ref="AN11:AN17" si="14">(AJ11+AM11)/2</f>
        <v>-9.6511666429881238E-2</v>
      </c>
    </row>
    <row r="12" spans="1:40" ht="20.25" customHeight="1" x14ac:dyDescent="0.25">
      <c r="A12" s="67" t="s">
        <v>20</v>
      </c>
      <c r="B12" s="60">
        <v>3</v>
      </c>
      <c r="C12" s="58" t="str">
        <f>('Raw data'!C5)</f>
        <v>Mike Rogers</v>
      </c>
      <c r="D12" s="58" t="str">
        <f>('Raw data'!D5)</f>
        <v>(R)</v>
      </c>
      <c r="E12" s="61">
        <f>('Raw data'!E5)</f>
        <v>2002</v>
      </c>
      <c r="F12" s="87">
        <v>4</v>
      </c>
      <c r="G12" s="67">
        <v>4</v>
      </c>
      <c r="H12" s="67">
        <v>4</v>
      </c>
      <c r="I12" s="90">
        <f t="shared" si="0"/>
        <v>0.36086434563674508</v>
      </c>
      <c r="J12" s="21" t="str">
        <f t="shared" si="1"/>
        <v>R</v>
      </c>
      <c r="K12" s="21" t="b">
        <f t="shared" si="2"/>
        <v>1</v>
      </c>
      <c r="L12" s="21" t="str">
        <f t="shared" si="3"/>
        <v>R</v>
      </c>
      <c r="M12" s="21" t="str">
        <f t="shared" si="4"/>
        <v>Safe R</v>
      </c>
      <c r="N12" s="62">
        <f>'Raw data'!X5</f>
        <v>0.35325000000000001</v>
      </c>
      <c r="O12" s="68">
        <f t="shared" si="5"/>
        <v>0.35325000000000006</v>
      </c>
      <c r="P12" s="81">
        <f>'Raw data'!M5</f>
        <v>0.32449128371724201</v>
      </c>
      <c r="Q12" s="63">
        <f t="shared" si="6"/>
        <v>0.662245641858621</v>
      </c>
      <c r="R12" s="63">
        <f>'Raw data'!K5-N12</f>
        <v>-1.5495641858621012E-2</v>
      </c>
      <c r="S12" s="63">
        <f t="shared" si="7"/>
        <v>1.5495641858621012E-2</v>
      </c>
      <c r="T12" s="88">
        <f t="shared" si="11"/>
        <v>0.28349128371724203</v>
      </c>
      <c r="U12" s="63">
        <f>'Raw data'!U5</f>
        <v>0.28219362435865081</v>
      </c>
      <c r="V12" s="63">
        <f>U12/2+50%</f>
        <v>0.64109681217932546</v>
      </c>
      <c r="W12" s="64">
        <f>IF(G12=1,U12-4%,IF(G12=2,U12+5%,IF(G12=3,U12+14%,IF(G12=4,U12+4%,IF(G12=5,U12+13%,IF(G12=6,U12+22%,IF(G12=7,U12+9%,U12+9%)))))))</f>
        <v>0.32219362435865079</v>
      </c>
      <c r="X12" s="64">
        <f>'Raw data'!AA5</f>
        <v>0.18975198758674372</v>
      </c>
      <c r="Y12" s="64">
        <f>'Raw data'!AD5</f>
        <v>0.39899999999999997</v>
      </c>
      <c r="Z12" s="65">
        <f t="shared" si="12"/>
        <v>-9.1499999999996362E-2</v>
      </c>
      <c r="AA12" s="64">
        <f t="shared" si="13"/>
        <v>0.20525198758674007</v>
      </c>
      <c r="AB12" s="64">
        <f t="shared" si="8"/>
        <v>0.35825435814137896</v>
      </c>
      <c r="AC12" s="64">
        <f>IF(D12="(D)",50%+W12/2,50%-W12/2)</f>
        <v>0.33890318782067463</v>
      </c>
      <c r="AD12" s="64">
        <f>50%-AA12/2</f>
        <v>0.39737400620662999</v>
      </c>
      <c r="AE12" s="62">
        <f>AB12-N12</f>
        <v>5.0043581413789506E-3</v>
      </c>
      <c r="AF12" s="83">
        <f t="shared" si="9"/>
        <v>-5.0043581413789506E-3</v>
      </c>
      <c r="AG12" s="83">
        <f t="shared" si="10"/>
        <v>-5.0004358141378949E-2</v>
      </c>
      <c r="AH12" s="62">
        <f>AC12-N12</f>
        <v>-1.4346812179325374E-2</v>
      </c>
      <c r="AI12" s="62">
        <f>IF(D12="(D)",AH12,-AH12)</f>
        <v>1.4346812179325374E-2</v>
      </c>
      <c r="AJ12" s="62">
        <f>AI12-4.5%</f>
        <v>-3.0653187820674624E-2</v>
      </c>
      <c r="AK12" s="62">
        <f>AD12-N12</f>
        <v>4.4124006206629984E-2</v>
      </c>
      <c r="AL12" s="62">
        <f>IF(D12="(D)",AK12,-(AK12))</f>
        <v>-4.4124006206629984E-2</v>
      </c>
      <c r="AM12" s="62">
        <f>AL12-4.5%</f>
        <v>-8.9124006206629983E-2</v>
      </c>
      <c r="AN12" s="66">
        <f t="shared" si="14"/>
        <v>-5.9888597013652303E-2</v>
      </c>
    </row>
    <row r="13" spans="1:40" ht="16.5" customHeight="1" x14ac:dyDescent="0.25">
      <c r="A13" s="67" t="s">
        <v>20</v>
      </c>
      <c r="B13" s="60">
        <v>4</v>
      </c>
      <c r="C13" s="58" t="str">
        <f>('Raw data'!C6)</f>
        <v>Robert Aderholt</v>
      </c>
      <c r="D13" s="58" t="str">
        <f>('Raw data'!D6)</f>
        <v>(R)</v>
      </c>
      <c r="E13" s="61">
        <f>('Raw data'!E6)</f>
        <v>1996</v>
      </c>
      <c r="F13" s="87">
        <v>4</v>
      </c>
      <c r="G13" s="67">
        <v>4</v>
      </c>
      <c r="H13" s="67">
        <v>4</v>
      </c>
      <c r="I13" s="90">
        <f t="shared" si="0"/>
        <v>0.20711416830123114</v>
      </c>
      <c r="J13" s="21" t="str">
        <f t="shared" si="1"/>
        <v>R</v>
      </c>
      <c r="K13" s="21" t="b">
        <f t="shared" si="2"/>
        <v>1</v>
      </c>
      <c r="L13" s="21" t="str">
        <f t="shared" si="3"/>
        <v>R</v>
      </c>
      <c r="M13" s="21" t="str">
        <f t="shared" si="4"/>
        <v>Safe R</v>
      </c>
      <c r="N13" s="62">
        <f>'Raw data'!X6</f>
        <v>0.22675000000000001</v>
      </c>
      <c r="O13" s="68">
        <f t="shared" si="5"/>
        <v>0.22675000000000001</v>
      </c>
      <c r="P13" s="81">
        <f>'Raw data'!M6</f>
        <v>1</v>
      </c>
      <c r="Q13" s="63">
        <f t="shared" si="6"/>
        <v>1</v>
      </c>
      <c r="R13" s="63">
        <f>'Raw data'!K6-N13</f>
        <v>-0.22675000000000001</v>
      </c>
      <c r="S13" s="63">
        <f t="shared" si="7"/>
        <v>0.22675000000000001</v>
      </c>
      <c r="T13" s="88">
        <f t="shared" si="11"/>
        <v>0.95899999999999996</v>
      </c>
      <c r="U13" s="63">
        <f>'Raw data'!U6</f>
        <v>0.48130978469139851</v>
      </c>
      <c r="V13" s="63">
        <f>U13/2+50%</f>
        <v>0.74065489234569926</v>
      </c>
      <c r="W13" s="64">
        <f>IF(G13=1,U13-4%,IF(G13=2,U13+5%,IF(G13=3,U13+14%,IF(G13=4,U13+4%,IF(G13=5,U13+13%,IF(G13=6,U13+22%,IF(G13=7,U13+9%,U13+9%)))))))</f>
        <v>0.52130978469139855</v>
      </c>
      <c r="X13" s="64">
        <f>'Raw data'!AA6</f>
        <v>1</v>
      </c>
      <c r="Y13" s="64">
        <f>'Raw data'!AD6</f>
        <v>0.19899999999999995</v>
      </c>
      <c r="Z13" s="65">
        <f t="shared" si="12"/>
        <v>5.5500000000009209E-2</v>
      </c>
      <c r="AA13" s="64">
        <f t="shared" si="13"/>
        <v>0.86849999999999083</v>
      </c>
      <c r="AB13" s="64">
        <f t="shared" si="8"/>
        <v>2.0500000000000018E-2</v>
      </c>
      <c r="AC13" s="64">
        <f>IF(D13="(D)",50%+W13/2,50%-W13/2)</f>
        <v>0.23934510765430073</v>
      </c>
      <c r="AD13" s="69">
        <v>0</v>
      </c>
      <c r="AE13" s="62">
        <v>-2.7699999999999999E-2</v>
      </c>
      <c r="AF13" s="83">
        <f t="shared" si="9"/>
        <v>2.7699999999999999E-2</v>
      </c>
      <c r="AG13" s="83">
        <f t="shared" si="10"/>
        <v>-1.7299999999999999E-2</v>
      </c>
      <c r="AH13" s="62">
        <f>AC13-N13</f>
        <v>1.2595107654300719E-2</v>
      </c>
      <c r="AI13" s="62">
        <f>IF(D13="(D)",AH13,-AH13)</f>
        <v>-1.2595107654300719E-2</v>
      </c>
      <c r="AJ13" s="62">
        <f>AI13-4.5%</f>
        <v>-5.7595107654300717E-2</v>
      </c>
      <c r="AK13" s="62">
        <v>-4.4999999999999998E-2</v>
      </c>
      <c r="AL13" s="62">
        <f>IF(D13="(D)",AK13,-(AK13))</f>
        <v>4.4999999999999998E-2</v>
      </c>
      <c r="AM13" s="62">
        <f>AL13-4.5%</f>
        <v>0</v>
      </c>
      <c r="AN13" s="66">
        <f t="shared" si="14"/>
        <v>-2.8797553827150359E-2</v>
      </c>
    </row>
    <row r="14" spans="1:40" ht="15" customHeight="1" x14ac:dyDescent="0.25">
      <c r="A14" s="67" t="s">
        <v>20</v>
      </c>
      <c r="B14" s="60">
        <v>5</v>
      </c>
      <c r="C14" s="58" t="str">
        <f>('Raw data'!C7)</f>
        <v>Mo Brooks</v>
      </c>
      <c r="D14" s="58" t="str">
        <f>('Raw data'!D7)</f>
        <v>(R)</v>
      </c>
      <c r="E14" s="61">
        <f>('Raw data'!E7)</f>
        <v>2010</v>
      </c>
      <c r="F14" s="87">
        <v>4</v>
      </c>
      <c r="G14" s="67">
        <v>4</v>
      </c>
      <c r="H14" s="67">
        <v>5</v>
      </c>
      <c r="I14" s="90">
        <f t="shared" si="0"/>
        <v>0.33159808107672561</v>
      </c>
      <c r="J14" s="21" t="str">
        <f t="shared" si="1"/>
        <v>R</v>
      </c>
      <c r="K14" s="21" t="b">
        <f t="shared" si="2"/>
        <v>1</v>
      </c>
      <c r="L14" s="21" t="str">
        <f t="shared" si="3"/>
        <v>R</v>
      </c>
      <c r="M14" s="21" t="str">
        <f t="shared" si="4"/>
        <v>Safe R</v>
      </c>
      <c r="N14" s="62">
        <f>'Raw data'!X7</f>
        <v>0.33574999999999999</v>
      </c>
      <c r="O14" s="68">
        <f t="shared" si="5"/>
        <v>0.33574999999999999</v>
      </c>
      <c r="P14" s="81">
        <f>'Raw data'!M7</f>
        <v>1</v>
      </c>
      <c r="Q14" s="63">
        <f t="shared" si="6"/>
        <v>1</v>
      </c>
      <c r="R14" s="63">
        <f>'Raw data'!K7-N14</f>
        <v>-0.33574999999999999</v>
      </c>
      <c r="S14" s="63">
        <f t="shared" si="7"/>
        <v>0.33574999999999999</v>
      </c>
      <c r="T14" s="88">
        <f t="shared" si="11"/>
        <v>0.95899999999999996</v>
      </c>
      <c r="U14" s="63">
        <f>'Raw data'!U7</f>
        <v>0.30043270998807386</v>
      </c>
      <c r="V14" s="63">
        <f>U14/2+50%</f>
        <v>0.65021635499403696</v>
      </c>
      <c r="W14" s="64">
        <f>IF(G14=1,U14-4%,IF(G14=2,U14+5%,IF(G14=3,U14+14%,IF(G14=4,U14+4%,IF(G14=5,U14+13%,IF(G14=6,U14+22%,IF(G14=7,U14+9%,U14+9%)))))))</f>
        <v>0.34043270998807384</v>
      </c>
      <c r="X14" s="64">
        <f>'Raw data'!AA7</f>
        <v>0.15871339499162618</v>
      </c>
      <c r="Y14" s="64">
        <f>'Raw data'!AD7</f>
        <v>0.34899999999999998</v>
      </c>
      <c r="Z14" s="65">
        <f t="shared" si="12"/>
        <v>-2.6499999999998636E-2</v>
      </c>
      <c r="AA14" s="64">
        <f t="shared" si="13"/>
        <v>0.19921339499162483</v>
      </c>
      <c r="AB14" s="64">
        <f t="shared" si="8"/>
        <v>2.0500000000000018E-2</v>
      </c>
      <c r="AC14" s="64">
        <f>IF(D14="(D)",50%+W14/2,50%-W14/2)</f>
        <v>0.32978364500596308</v>
      </c>
      <c r="AD14" s="64">
        <f>50%-AA14/2</f>
        <v>0.40039330250418759</v>
      </c>
      <c r="AE14" s="62">
        <v>-2.7699999999999999E-2</v>
      </c>
      <c r="AF14" s="83">
        <f t="shared" si="9"/>
        <v>2.7699999999999999E-2</v>
      </c>
      <c r="AG14" s="83">
        <f t="shared" si="10"/>
        <v>-1.7299999999999999E-2</v>
      </c>
      <c r="AH14" s="62">
        <f>AC14-N14</f>
        <v>-5.9663549940369154E-3</v>
      </c>
      <c r="AI14" s="62">
        <f>IF(D14="(D)",AH14,-AH14)</f>
        <v>5.9663549940369154E-3</v>
      </c>
      <c r="AJ14" s="62">
        <f>AI14-4.5%</f>
        <v>-3.9033645005963083E-2</v>
      </c>
      <c r="AK14" s="62">
        <f>AD14-N14</f>
        <v>6.4643302504187594E-2</v>
      </c>
      <c r="AL14" s="62">
        <f>IF(D14="(D)",AK14,-(AK14))</f>
        <v>-6.4643302504187594E-2</v>
      </c>
      <c r="AM14" s="62">
        <f>AL14-4.5%</f>
        <v>-0.10964330250418759</v>
      </c>
      <c r="AN14" s="66">
        <f t="shared" si="14"/>
        <v>-7.4338473755075338E-2</v>
      </c>
    </row>
    <row r="15" spans="1:40" ht="15" customHeight="1" x14ac:dyDescent="0.25">
      <c r="A15" s="67" t="s">
        <v>20</v>
      </c>
      <c r="B15" s="60">
        <v>6</v>
      </c>
      <c r="C15" s="58" t="str">
        <f>('Raw data'!C8)</f>
        <v>Gary Palmer</v>
      </c>
      <c r="D15" s="58" t="str">
        <f>('Raw data'!D8)</f>
        <v>(R)</v>
      </c>
      <c r="E15" s="61">
        <f>('Raw data'!E8)</f>
        <v>2014</v>
      </c>
      <c r="F15" s="87">
        <v>5</v>
      </c>
      <c r="G15" s="67"/>
      <c r="H15" s="67"/>
      <c r="I15" s="90">
        <f t="shared" si="0"/>
        <v>0.23267879468794184</v>
      </c>
      <c r="J15" s="21" t="str">
        <f t="shared" si="1"/>
        <v>R</v>
      </c>
      <c r="K15" s="21" t="b">
        <f t="shared" si="2"/>
        <v>1</v>
      </c>
      <c r="L15" s="21" t="str">
        <f t="shared" si="3"/>
        <v>R</v>
      </c>
      <c r="M15" s="21" t="str">
        <f t="shared" si="4"/>
        <v>Safe R</v>
      </c>
      <c r="N15" s="62">
        <f>'Raw data'!X8</f>
        <v>0.23275000000000001</v>
      </c>
      <c r="O15" s="68">
        <f t="shared" si="5"/>
        <v>0.23275000000000001</v>
      </c>
      <c r="P15" s="81">
        <f>'Raw data'!M8</f>
        <v>0.52544940416077557</v>
      </c>
      <c r="Q15" s="63">
        <f t="shared" si="6"/>
        <v>0.76272470208038778</v>
      </c>
      <c r="R15" s="63">
        <f>'Raw data'!K8-N15</f>
        <v>4.5252979196121756E-3</v>
      </c>
      <c r="S15" s="63">
        <f t="shared" si="7"/>
        <v>-4.5252979196121756E-3</v>
      </c>
      <c r="T15" s="88">
        <f t="shared" si="11"/>
        <v>0.53544940416077558</v>
      </c>
      <c r="U15" s="63">
        <f>'Raw data'!U8</f>
        <v>0</v>
      </c>
      <c r="V15" s="63"/>
      <c r="W15" s="64"/>
      <c r="X15" s="64">
        <f>'Raw data'!AA8</f>
        <v>0</v>
      </c>
      <c r="Y15" s="64">
        <f>'Raw data'!AD8</f>
        <v>0.19899999999999995</v>
      </c>
      <c r="Z15" s="65">
        <f t="shared" si="12"/>
        <v>6.7500000000009663E-2</v>
      </c>
      <c r="AA15" s="64" t="str">
        <f t="shared" si="13"/>
        <v/>
      </c>
      <c r="AB15" s="64">
        <f t="shared" si="8"/>
        <v>0.23227529791961221</v>
      </c>
      <c r="AC15" s="64"/>
      <c r="AD15" s="69">
        <v>0</v>
      </c>
      <c r="AE15" s="62">
        <f>AB15-N15</f>
        <v>-4.7470208038780104E-4</v>
      </c>
      <c r="AF15" s="83">
        <f t="shared" si="9"/>
        <v>4.7470208038780104E-4</v>
      </c>
      <c r="AG15" s="83">
        <f t="shared" si="10"/>
        <v>-4.4525297919612197E-2</v>
      </c>
      <c r="AH15" s="62"/>
      <c r="AI15" s="62"/>
      <c r="AJ15" s="62"/>
      <c r="AK15" s="62"/>
      <c r="AL15" s="62"/>
      <c r="AM15" s="62"/>
      <c r="AN15" s="66">
        <f t="shared" si="14"/>
        <v>0</v>
      </c>
    </row>
    <row r="16" spans="1:40" ht="15" customHeight="1" x14ac:dyDescent="0.25">
      <c r="A16" s="67" t="s">
        <v>20</v>
      </c>
      <c r="B16" s="60">
        <v>7</v>
      </c>
      <c r="C16" s="58" t="str">
        <f>('Raw data'!C9)</f>
        <v>Terri Sewell</v>
      </c>
      <c r="D16" s="58" t="str">
        <f>('Raw data'!D9)</f>
        <v>(D)</v>
      </c>
      <c r="E16" s="61">
        <f>('Raw data'!E9)</f>
        <v>2010</v>
      </c>
      <c r="F16" s="87">
        <v>1</v>
      </c>
      <c r="G16" s="67">
        <v>1</v>
      </c>
      <c r="H16" s="67">
        <v>2</v>
      </c>
      <c r="I16" s="90">
        <f>IF(G16="",N16+0.15*(AE16-2.77%+$B$3)+($A$3-50%),N16+0.85*(0.6*AE16+0.2*AH16+0.2*AK16-2.77%+$B$3)+($A$3-50%))</f>
        <v>0.74686420152365807</v>
      </c>
      <c r="J16" s="21" t="str">
        <f t="shared" si="1"/>
        <v>D</v>
      </c>
      <c r="K16" s="21" t="b">
        <f t="shared" si="2"/>
        <v>1</v>
      </c>
      <c r="L16" s="21" t="str">
        <f t="shared" si="3"/>
        <v>D</v>
      </c>
      <c r="M16" s="21" t="str">
        <f t="shared" si="4"/>
        <v>Safe D</v>
      </c>
      <c r="N16" s="62">
        <f>'Raw data'!X9</f>
        <v>0.70725000000000005</v>
      </c>
      <c r="O16" s="68">
        <f t="shared" si="5"/>
        <v>0.70725000000000016</v>
      </c>
      <c r="P16" s="81">
        <f>'Raw data'!M9</f>
        <v>1</v>
      </c>
      <c r="Q16" s="63">
        <f t="shared" si="6"/>
        <v>1</v>
      </c>
      <c r="R16" s="63">
        <f>'Raw data'!K9-N16</f>
        <v>0.29274999999999995</v>
      </c>
      <c r="S16" s="63">
        <f t="shared" si="7"/>
        <v>0.29274999999999995</v>
      </c>
      <c r="T16" s="88">
        <f t="shared" si="11"/>
        <v>1.04</v>
      </c>
      <c r="U16" s="63">
        <f>'Raw data'!U9</f>
        <v>0.51797750975175849</v>
      </c>
      <c r="V16" s="63">
        <f t="shared" ref="V16:V23" si="15">U16/2+50%</f>
        <v>0.75898875487587925</v>
      </c>
      <c r="W16" s="64">
        <f t="shared" ref="W16:W23" si="16">IF(G16=1,U16-4%,IF(G16=2,U16+5%,IF(G16=3,U16+14%,IF(G16=4,U16+4%,IF(G16=5,U16+13%,IF(G16=6,U16+22%,IF(G16=7,U16+9%,U16+9%)))))))</f>
        <v>0.47797750975175851</v>
      </c>
      <c r="X16" s="64">
        <f>'Raw data'!AA9</f>
        <v>0.44837191993833231</v>
      </c>
      <c r="Y16" s="64">
        <f>'Raw data'!AD9</f>
        <v>0.68899999999999995</v>
      </c>
      <c r="Z16" s="65">
        <f t="shared" si="12"/>
        <v>3.6500000000003752E-2</v>
      </c>
      <c r="AA16" s="64">
        <f t="shared" si="13"/>
        <v>0.65087191993833604</v>
      </c>
      <c r="AB16" s="64">
        <f t="shared" si="8"/>
        <v>1.02</v>
      </c>
      <c r="AC16" s="64">
        <f t="shared" ref="AC16:AC23" si="17">IF(D16="(D)",50%+W16/2,50%-W16/2)</f>
        <v>0.73898875487587923</v>
      </c>
      <c r="AD16" s="64">
        <f>50%+AA16/2</f>
        <v>0.82543595996916808</v>
      </c>
      <c r="AE16" s="62">
        <v>2.7699999999999999E-2</v>
      </c>
      <c r="AF16" s="83">
        <f t="shared" si="9"/>
        <v>2.7699999999999999E-2</v>
      </c>
      <c r="AG16" s="83">
        <f t="shared" si="10"/>
        <v>-1.7299999999999999E-2</v>
      </c>
      <c r="AH16" s="62">
        <f t="shared" ref="AH16:AH23" si="18">AC16-N16</f>
        <v>3.1738754875879183E-2</v>
      </c>
      <c r="AI16" s="62">
        <f t="shared" ref="AI16:AI23" si="19">IF(D16="(D)",AH16,-AH16)</f>
        <v>3.1738754875879183E-2</v>
      </c>
      <c r="AJ16" s="62">
        <f t="shared" ref="AJ16:AJ47" si="20">AI16-4.5%</f>
        <v>-1.3261245124120816E-2</v>
      </c>
      <c r="AK16" s="62">
        <f>AD16-N16</f>
        <v>0.11818595996916803</v>
      </c>
      <c r="AL16" s="62">
        <f>IF(D16="(D)",AK16,-(AK16))</f>
        <v>0.11818595996916803</v>
      </c>
      <c r="AM16" s="62">
        <f>AL16-4.5%</f>
        <v>7.3185959969168032E-2</v>
      </c>
      <c r="AN16" s="66">
        <f t="shared" si="14"/>
        <v>2.9962357422523608E-2</v>
      </c>
    </row>
    <row r="17" spans="1:40" ht="15" customHeight="1" x14ac:dyDescent="0.25">
      <c r="A17" s="58" t="s">
        <v>26</v>
      </c>
      <c r="B17" s="59" t="s">
        <v>27</v>
      </c>
      <c r="C17" s="58" t="str">
        <f>('Raw data'!C10)</f>
        <v>Don Young</v>
      </c>
      <c r="D17" s="58" t="str">
        <f>('Raw data'!D10)</f>
        <v>(R)</v>
      </c>
      <c r="E17" s="61">
        <f>('Raw data'!E10)</f>
        <v>1973</v>
      </c>
      <c r="F17" s="87">
        <v>4</v>
      </c>
      <c r="G17" s="58">
        <v>4</v>
      </c>
      <c r="H17" s="58">
        <v>4</v>
      </c>
      <c r="I17" s="90">
        <f>IF(G17="",N17+0.15*(AE17+2.77%-$B$3)+($A$3-50%),N17+0.85*(0.6*AE17+0.2*AH17+0.2*AK17+2.77%-$B$3)+($A$3-50%))</f>
        <v>0.41573774713917777</v>
      </c>
      <c r="J17" s="30" t="str">
        <f t="shared" si="1"/>
        <v>R</v>
      </c>
      <c r="K17" s="21" t="b">
        <f t="shared" si="2"/>
        <v>1</v>
      </c>
      <c r="L17" s="21" t="str">
        <f t="shared" si="3"/>
        <v>R</v>
      </c>
      <c r="M17" s="30" t="str">
        <f t="shared" si="4"/>
        <v>Safe R</v>
      </c>
      <c r="N17" s="62">
        <f>'Raw data'!X10</f>
        <v>0.41025000000000006</v>
      </c>
      <c r="O17" s="62">
        <f t="shared" si="5"/>
        <v>0.41025</v>
      </c>
      <c r="P17" s="81">
        <f>'Raw data'!M10</f>
        <v>0.10876412533733598</v>
      </c>
      <c r="Q17" s="63">
        <f t="shared" si="6"/>
        <v>0.55438206266866796</v>
      </c>
      <c r="R17" s="63">
        <f>'Raw data'!K10-N17</f>
        <v>3.5367937331331922E-2</v>
      </c>
      <c r="S17" s="63">
        <f t="shared" si="7"/>
        <v>-3.5367937331331922E-2</v>
      </c>
      <c r="T17" s="88">
        <f t="shared" si="11"/>
        <v>6.7764125337335987E-2</v>
      </c>
      <c r="U17" s="63">
        <f>'Raw data'!U10</f>
        <v>0.38165630837027398</v>
      </c>
      <c r="V17" s="63">
        <f t="shared" si="15"/>
        <v>0.69082815418513699</v>
      </c>
      <c r="W17" s="64">
        <f t="shared" si="16"/>
        <v>0.42165630837027396</v>
      </c>
      <c r="X17" s="64">
        <f>'Raw data'!AA10</f>
        <v>0.38648958456856003</v>
      </c>
      <c r="Y17" s="64">
        <f>'Raw data'!AD10</f>
        <v>0.35899999999999999</v>
      </c>
      <c r="Z17" s="65">
        <f t="shared" si="12"/>
        <v>0.10249999999999204</v>
      </c>
      <c r="AA17" s="64">
        <f t="shared" si="13"/>
        <v>0.20798958456856798</v>
      </c>
      <c r="AB17" s="64">
        <f t="shared" si="8"/>
        <v>0.466117937331332</v>
      </c>
      <c r="AC17" s="64">
        <f t="shared" si="17"/>
        <v>0.28917184581486299</v>
      </c>
      <c r="AD17" s="64">
        <f>50%-AA17/2</f>
        <v>0.39600520771571601</v>
      </c>
      <c r="AE17" s="62">
        <f t="shared" ref="AE17:AE23" si="21">AB17-N17</f>
        <v>5.5867937331331941E-2</v>
      </c>
      <c r="AF17" s="83">
        <f t="shared" si="9"/>
        <v>-5.5867937331331941E-2</v>
      </c>
      <c r="AG17" s="83">
        <f t="shared" si="10"/>
        <v>-0.10086793733133194</v>
      </c>
      <c r="AH17" s="62">
        <f t="shared" si="18"/>
        <v>-0.12107815418513707</v>
      </c>
      <c r="AI17" s="62">
        <f t="shared" si="19"/>
        <v>0.12107815418513707</v>
      </c>
      <c r="AJ17" s="62">
        <f t="shared" si="20"/>
        <v>7.6078154185137067E-2</v>
      </c>
      <c r="AK17" s="62">
        <f>AD17-N17</f>
        <v>-1.4244792284284047E-2</v>
      </c>
      <c r="AL17" s="62">
        <f>IF(D17="(D)",AK17,-(AK17))</f>
        <v>1.4244792284284047E-2</v>
      </c>
      <c r="AM17" s="62">
        <f>AL17-4.5%</f>
        <v>-3.0755207715715951E-2</v>
      </c>
      <c r="AN17" s="66">
        <f t="shared" si="14"/>
        <v>2.2661473234710558E-2</v>
      </c>
    </row>
    <row r="18" spans="1:40" ht="15" customHeight="1" x14ac:dyDescent="0.25">
      <c r="A18" s="67" t="s">
        <v>29</v>
      </c>
      <c r="B18" s="60">
        <v>1</v>
      </c>
      <c r="C18" s="58" t="str">
        <f>('Raw data'!C11)</f>
        <v>OPEN SEAT (Ann Kirkpatrick)</v>
      </c>
      <c r="D18" s="58" t="str">
        <f>('Raw data'!D11)</f>
        <v>(D)</v>
      </c>
      <c r="E18" s="61">
        <f>('Raw data'!E11)</f>
        <v>2012</v>
      </c>
      <c r="F18" s="87">
        <v>1</v>
      </c>
      <c r="G18" s="67">
        <v>2</v>
      </c>
      <c r="H18" s="61">
        <v>1</v>
      </c>
      <c r="I18" s="90">
        <f>N18</f>
        <v>0.46825</v>
      </c>
      <c r="J18" s="21" t="s">
        <v>472</v>
      </c>
      <c r="K18" s="21" t="b">
        <f t="shared" si="2"/>
        <v>0</v>
      </c>
      <c r="L18" s="21" t="str">
        <f t="shared" si="3"/>
        <v>No projection</v>
      </c>
      <c r="M18" s="21" t="str">
        <f t="shared" si="4"/>
        <v>Lean R</v>
      </c>
      <c r="N18" s="62">
        <f>'Raw data'!X11</f>
        <v>0.46825</v>
      </c>
      <c r="O18" s="68">
        <f t="shared" si="5"/>
        <v>0.46825000000000006</v>
      </c>
      <c r="P18" s="81">
        <f>'Raw data'!M11</f>
        <v>5.2227276164957814E-2</v>
      </c>
      <c r="Q18" s="63">
        <f t="shared" si="6"/>
        <v>0.52611363808247891</v>
      </c>
      <c r="R18" s="63">
        <f>'Raw data'!K11-N18</f>
        <v>5.7863638082478908E-2</v>
      </c>
      <c r="S18" s="63">
        <f t="shared" si="7"/>
        <v>5.7863638082478908E-2</v>
      </c>
      <c r="T18" s="88">
        <f t="shared" si="11"/>
        <v>9.2227276164957822E-2</v>
      </c>
      <c r="U18" s="63">
        <f>'Raw data'!U11</f>
        <v>3.8837744533947005E-2</v>
      </c>
      <c r="V18" s="63">
        <f t="shared" si="15"/>
        <v>0.51941887226697347</v>
      </c>
      <c r="W18" s="64">
        <f t="shared" si="16"/>
        <v>8.8837744533947008E-2</v>
      </c>
      <c r="X18" s="64">
        <f>'Raw data'!AA11</f>
        <v>-6.4055949332465556E-2</v>
      </c>
      <c r="Y18" s="64">
        <f>'Raw data'!AD11</f>
        <v>0.41399999999999998</v>
      </c>
      <c r="Z18" s="65">
        <f t="shared" si="12"/>
        <v>0.10849999999999227</v>
      </c>
      <c r="AA18" s="64">
        <f t="shared" si="13"/>
        <v>0.12044405066752671</v>
      </c>
      <c r="AB18" s="64">
        <f t="shared" si="8"/>
        <v>0.54611363808247892</v>
      </c>
      <c r="AC18" s="64">
        <f t="shared" si="17"/>
        <v>0.5444188722669735</v>
      </c>
      <c r="AD18" s="64">
        <f>50%+AA18/2</f>
        <v>0.56022202533376331</v>
      </c>
      <c r="AE18" s="62">
        <f t="shared" si="21"/>
        <v>7.7863638082478925E-2</v>
      </c>
      <c r="AF18" s="83">
        <f t="shared" si="9"/>
        <v>7.7863638082478925E-2</v>
      </c>
      <c r="AG18" s="83">
        <f t="shared" si="10"/>
        <v>3.2863638082478927E-2</v>
      </c>
      <c r="AH18" s="62">
        <f t="shared" si="18"/>
        <v>7.6168872266973497E-2</v>
      </c>
      <c r="AI18" s="62">
        <f t="shared" si="19"/>
        <v>7.6168872266973497E-2</v>
      </c>
      <c r="AJ18" s="62">
        <f t="shared" si="20"/>
        <v>3.1168872266973499E-2</v>
      </c>
      <c r="AK18" s="62">
        <f>AD18-N18</f>
        <v>9.1972025333763308E-2</v>
      </c>
      <c r="AL18" s="62">
        <f>IF(D18="(D)",AK18,-(AK18))</f>
        <v>9.1972025333763308E-2</v>
      </c>
      <c r="AM18" s="62">
        <f>AL18-4.5%</f>
        <v>4.6972025333763309E-2</v>
      </c>
      <c r="AN18" s="66">
        <f>AJ18</f>
        <v>3.1168872266973499E-2</v>
      </c>
    </row>
    <row r="19" spans="1:40" ht="15" customHeight="1" x14ac:dyDescent="0.25">
      <c r="A19" s="67" t="s">
        <v>29</v>
      </c>
      <c r="B19" s="60">
        <v>2</v>
      </c>
      <c r="C19" s="58" t="str">
        <f>('Raw data'!C12)</f>
        <v>Martha McSally</v>
      </c>
      <c r="D19" s="58" t="str">
        <f>('Raw data'!D12)</f>
        <v>(R)</v>
      </c>
      <c r="E19" s="61">
        <f>('Raw data'!E12)</f>
        <v>2014</v>
      </c>
      <c r="F19" s="87">
        <v>6</v>
      </c>
      <c r="G19" s="67"/>
      <c r="H19" s="67"/>
      <c r="I19" s="90">
        <f>IF(G19="",N19+0.15*(AE19+2.77%-$B$3)+($A$3-50%),N19+0.85*(0.6*AE19+0.2*AH19+0.2*AK19+2.77%-$B$3)+($A$3-50%))</f>
        <v>0.47268749999999998</v>
      </c>
      <c r="J19" s="21" t="s">
        <v>472</v>
      </c>
      <c r="K19" s="21" t="b">
        <f t="shared" si="2"/>
        <v>0</v>
      </c>
      <c r="L19" s="21" t="str">
        <f t="shared" si="3"/>
        <v>No projection</v>
      </c>
      <c r="M19" s="21" t="str">
        <f t="shared" si="4"/>
        <v>Toss Up</v>
      </c>
      <c r="N19" s="62">
        <f>'Raw data'!X12</f>
        <v>0.47325</v>
      </c>
      <c r="O19" s="68">
        <f t="shared" si="5"/>
        <v>0.47324999999999995</v>
      </c>
      <c r="P19" s="81">
        <v>0</v>
      </c>
      <c r="Q19" s="63">
        <f t="shared" si="6"/>
        <v>0.5</v>
      </c>
      <c r="R19" s="63">
        <f>'Raw data'!K12-N19</f>
        <v>2.6382834200696037E-2</v>
      </c>
      <c r="S19" s="63">
        <f t="shared" si="7"/>
        <v>-2.6382834200696037E-2</v>
      </c>
      <c r="T19" s="88">
        <f t="shared" si="11"/>
        <v>6.0999999999999999E-2</v>
      </c>
      <c r="U19" s="63">
        <f>'Raw data'!U12</f>
        <v>8.39772501728131E-3</v>
      </c>
      <c r="V19" s="63">
        <f t="shared" si="15"/>
        <v>0.50419886250864066</v>
      </c>
      <c r="W19" s="64">
        <f t="shared" si="16"/>
        <v>9.8397725017281307E-2</v>
      </c>
      <c r="X19" s="64">
        <f>'Raw data'!AA12</f>
        <v>0</v>
      </c>
      <c r="Y19" s="64">
        <f>'Raw data'!AD12</f>
        <v>0.434</v>
      </c>
      <c r="Z19" s="65">
        <f t="shared" si="12"/>
        <v>7.8500000000005343E-2</v>
      </c>
      <c r="AA19" s="64"/>
      <c r="AB19" s="64">
        <f t="shared" si="8"/>
        <v>0.46950000000000003</v>
      </c>
      <c r="AC19" s="64">
        <f t="shared" si="17"/>
        <v>0.45080113749135936</v>
      </c>
      <c r="AD19" s="64"/>
      <c r="AE19" s="62">
        <f t="shared" si="21"/>
        <v>-3.7499999999999756E-3</v>
      </c>
      <c r="AF19" s="83">
        <f t="shared" si="9"/>
        <v>3.7499999999999756E-3</v>
      </c>
      <c r="AG19" s="83">
        <f t="shared" si="10"/>
        <v>-4.1250000000000023E-2</v>
      </c>
      <c r="AH19" s="62">
        <f t="shared" si="18"/>
        <v>-2.2448862508640643E-2</v>
      </c>
      <c r="AI19" s="62">
        <f t="shared" si="19"/>
        <v>2.2448862508640643E-2</v>
      </c>
      <c r="AJ19" s="62">
        <f t="shared" si="20"/>
        <v>-2.2551137491359355E-2</v>
      </c>
      <c r="AK19" s="62"/>
      <c r="AL19" s="62"/>
      <c r="AM19" s="62"/>
      <c r="AN19" s="66">
        <f>(AJ19+AM19)/2</f>
        <v>-1.1275568745679677E-2</v>
      </c>
    </row>
    <row r="20" spans="1:40" ht="15" customHeight="1" x14ac:dyDescent="0.25">
      <c r="A20" s="67" t="s">
        <v>29</v>
      </c>
      <c r="B20" s="60">
        <v>3</v>
      </c>
      <c r="C20" s="58" t="str">
        <f>('Raw data'!C13)</f>
        <v>Raul Grijalva</v>
      </c>
      <c r="D20" s="58" t="str">
        <f>('Raw data'!D13)</f>
        <v>(D)</v>
      </c>
      <c r="E20" s="61">
        <f>('Raw data'!E13)</f>
        <v>2002</v>
      </c>
      <c r="F20" s="87">
        <v>1</v>
      </c>
      <c r="G20" s="67">
        <v>1</v>
      </c>
      <c r="H20" s="67">
        <v>1</v>
      </c>
      <c r="I20" s="90">
        <f>IF(G20="",N20+0.15*(AE20-2.77%+$B$3)+($A$3-50%),N20+0.85*(0.6*AE20+0.2*AH20+0.2*AK20-2.77%+$B$3)+($A$3-50%))</f>
        <v>0.59329194379368255</v>
      </c>
      <c r="J20" s="21" t="str">
        <f t="shared" ref="J20:J36" si="22">IF(I20&lt;44%,"R",IF(I20&gt;56%,"D","No projection"))</f>
        <v>D</v>
      </c>
      <c r="K20" s="21" t="b">
        <f t="shared" si="2"/>
        <v>1</v>
      </c>
      <c r="L20" s="21" t="str">
        <f t="shared" si="3"/>
        <v>D</v>
      </c>
      <c r="M20" s="21" t="str">
        <f t="shared" si="4"/>
        <v>Safe D</v>
      </c>
      <c r="N20" s="62">
        <f>'Raw data'!X13</f>
        <v>0.60324999999999995</v>
      </c>
      <c r="O20" s="68">
        <f t="shared" si="5"/>
        <v>0.60325000000000006</v>
      </c>
      <c r="P20" s="81">
        <f>'Raw data'!M13</f>
        <v>0.11503492148653444</v>
      </c>
      <c r="Q20" s="63">
        <f t="shared" si="6"/>
        <v>0.55751746074326725</v>
      </c>
      <c r="R20" s="63">
        <f>'Raw data'!K13-N20</f>
        <v>-4.5732539256732707E-2</v>
      </c>
      <c r="S20" s="63">
        <f t="shared" si="7"/>
        <v>-4.5732539256732707E-2</v>
      </c>
      <c r="T20" s="88">
        <f t="shared" si="11"/>
        <v>0.15503492148653444</v>
      </c>
      <c r="U20" s="63">
        <f>'Raw data'!U13</f>
        <v>0.22221049953143718</v>
      </c>
      <c r="V20" s="63">
        <f t="shared" si="15"/>
        <v>0.61110524976571856</v>
      </c>
      <c r="W20" s="64">
        <f t="shared" si="16"/>
        <v>0.18221049953143717</v>
      </c>
      <c r="X20" s="64">
        <f>'Raw data'!AA13</f>
        <v>6.3531133581692378E-2</v>
      </c>
      <c r="Y20" s="64">
        <f>'Raw data'!AD13</f>
        <v>0.53899999999999992</v>
      </c>
      <c r="Z20" s="65">
        <f t="shared" si="12"/>
        <v>0.1285000000000025</v>
      </c>
      <c r="AA20" s="64">
        <f>IF(H20=1,X20+Z20+7.6%,IF(H20=2,X20+Z20+16.6%,IF(H20=3,X20+Z20+25.6%,IF(H20=4,X20-Z20-7.6%,IF(H20=5,X20-Z20+1.4%,IF(H20=6,X20-Z20+10.4%,IF(H20=7,X20+Z20+9%,IF(H20=8,X20-Z20+9%,""))))))))</f>
        <v>0.26803113358169489</v>
      </c>
      <c r="AB20" s="64">
        <f t="shared" si="8"/>
        <v>0.57751746074326726</v>
      </c>
      <c r="AC20" s="64">
        <f t="shared" si="17"/>
        <v>0.59110524976571854</v>
      </c>
      <c r="AD20" s="64">
        <f>50%+AA20/2</f>
        <v>0.63401556679084747</v>
      </c>
      <c r="AE20" s="62">
        <f t="shared" si="21"/>
        <v>-2.5732539256732689E-2</v>
      </c>
      <c r="AF20" s="83">
        <f t="shared" si="9"/>
        <v>-2.5732539256732689E-2</v>
      </c>
      <c r="AG20" s="83">
        <f t="shared" si="10"/>
        <v>-7.0732539256732688E-2</v>
      </c>
      <c r="AH20" s="62">
        <f t="shared" si="18"/>
        <v>-1.214475023428141E-2</v>
      </c>
      <c r="AI20" s="62">
        <f t="shared" si="19"/>
        <v>-1.214475023428141E-2</v>
      </c>
      <c r="AJ20" s="62">
        <f t="shared" si="20"/>
        <v>-5.7144750234281408E-2</v>
      </c>
      <c r="AK20" s="62">
        <f>AD20-N20</f>
        <v>3.0765566790847521E-2</v>
      </c>
      <c r="AL20" s="62">
        <f>IF(D20="(D)",AK20,-(AK20))</f>
        <v>3.0765566790847521E-2</v>
      </c>
      <c r="AM20" s="62">
        <f>AL20-4.5%</f>
        <v>-1.4234433209152478E-2</v>
      </c>
      <c r="AN20" s="66">
        <f>(AJ20+AM20)/2</f>
        <v>-3.5689591721716943E-2</v>
      </c>
    </row>
    <row r="21" spans="1:40" ht="15" customHeight="1" x14ac:dyDescent="0.25">
      <c r="A21" s="67" t="s">
        <v>29</v>
      </c>
      <c r="B21" s="60">
        <v>4</v>
      </c>
      <c r="C21" s="58" t="str">
        <f>('Raw data'!C14)</f>
        <v>Paul Gosar</v>
      </c>
      <c r="D21" s="58" t="str">
        <f>('Raw data'!D14)</f>
        <v>(R)</v>
      </c>
      <c r="E21" s="61">
        <f>('Raw data'!E14)</f>
        <v>2010</v>
      </c>
      <c r="F21" s="87">
        <v>4</v>
      </c>
      <c r="G21" s="67">
        <v>4</v>
      </c>
      <c r="H21" s="67">
        <v>6</v>
      </c>
      <c r="I21" s="90">
        <f>IF(G21="",N21+0.15*(AE21+2.77%-$B$3)+($A$3-50%),N21+0.85*(0.6*AE21+0.2*AH21+0.2*AK21+2.77%-$B$3)+($A$3-50%))</f>
        <v>0.29133405431741022</v>
      </c>
      <c r="J21" s="21" t="str">
        <f t="shared" si="22"/>
        <v>R</v>
      </c>
      <c r="K21" s="21" t="b">
        <f t="shared" si="2"/>
        <v>1</v>
      </c>
      <c r="L21" s="21" t="str">
        <f t="shared" si="3"/>
        <v>R</v>
      </c>
      <c r="M21" s="21" t="str">
        <f t="shared" si="4"/>
        <v>Safe R</v>
      </c>
      <c r="N21" s="62">
        <f>'Raw data'!X14</f>
        <v>0.29974999999999996</v>
      </c>
      <c r="O21" s="68">
        <f t="shared" si="5"/>
        <v>0.29974999999999996</v>
      </c>
      <c r="P21" s="81">
        <f>'Raw data'!M14</f>
        <v>0.46131788075522095</v>
      </c>
      <c r="Q21" s="63">
        <f t="shared" si="6"/>
        <v>0.73065894037761048</v>
      </c>
      <c r="R21" s="63">
        <f>'Raw data'!K14-N21</f>
        <v>-3.0408940377610438E-2</v>
      </c>
      <c r="S21" s="63">
        <f t="shared" si="7"/>
        <v>3.0408940377610438E-2</v>
      </c>
      <c r="T21" s="88">
        <f t="shared" si="11"/>
        <v>0.42031788075522097</v>
      </c>
      <c r="U21" s="63">
        <f>'Raw data'!U14</f>
        <v>0.40400153407940148</v>
      </c>
      <c r="V21" s="63">
        <f t="shared" si="15"/>
        <v>0.70200076703970071</v>
      </c>
      <c r="W21" s="64">
        <f t="shared" si="16"/>
        <v>0.44400153407940146</v>
      </c>
      <c r="X21" s="64">
        <f>'Raw data'!AA14</f>
        <v>6.4055949332465556E-2</v>
      </c>
      <c r="Y21" s="64">
        <f>'Raw data'!AD14</f>
        <v>0.41399999999999998</v>
      </c>
      <c r="Z21" s="65">
        <f t="shared" si="12"/>
        <v>-0.22849999999999682</v>
      </c>
      <c r="AA21" s="64">
        <f>IF(H21=1,X21+Z21+7.6%,IF(H21=2,X21+Z21+16.6%,IF(H21=3,X21+Z21+25.6%,IF(H21=4,X21-Z21-7.6%,IF(H21=5,X21-Z21+1.4%,IF(H21=6,X21-Z21+10.4%,IF(H21=7,X21+Z21+9%,IF(H21=8,X21-Z21+9%,""))))))))</f>
        <v>0.39655594933246241</v>
      </c>
      <c r="AB21" s="64">
        <f t="shared" si="8"/>
        <v>0.28984105962238949</v>
      </c>
      <c r="AC21" s="64">
        <f t="shared" si="17"/>
        <v>0.27799923296029927</v>
      </c>
      <c r="AD21" s="64">
        <f>50%-AA21/2</f>
        <v>0.3017220253337688</v>
      </c>
      <c r="AE21" s="62">
        <f t="shared" si="21"/>
        <v>-9.9089403776104756E-3</v>
      </c>
      <c r="AF21" s="83">
        <f t="shared" si="9"/>
        <v>9.9089403776104756E-3</v>
      </c>
      <c r="AG21" s="83">
        <f t="shared" si="10"/>
        <v>-3.5091059622389523E-2</v>
      </c>
      <c r="AH21" s="62">
        <f t="shared" si="18"/>
        <v>-2.1750767039700691E-2</v>
      </c>
      <c r="AI21" s="62">
        <f t="shared" si="19"/>
        <v>2.1750767039700691E-2</v>
      </c>
      <c r="AJ21" s="62">
        <f t="shared" si="20"/>
        <v>-2.3249232960299307E-2</v>
      </c>
      <c r="AK21" s="62">
        <f>AD21-N21</f>
        <v>1.9720253337688343E-3</v>
      </c>
      <c r="AL21" s="62">
        <f>IF(D21="(D)",AK21,-(AK21))</f>
        <v>-1.9720253337688343E-3</v>
      </c>
      <c r="AM21" s="62">
        <f>AL21-4.5%</f>
        <v>-4.6972025333768833E-2</v>
      </c>
      <c r="AN21" s="66">
        <f>(AJ21+AM21)/2</f>
        <v>-3.511062914703407E-2</v>
      </c>
    </row>
    <row r="22" spans="1:40" ht="15" customHeight="1" x14ac:dyDescent="0.25">
      <c r="A22" s="67" t="s">
        <v>29</v>
      </c>
      <c r="B22" s="60">
        <v>5</v>
      </c>
      <c r="C22" s="58" t="str">
        <f>('Raw data'!C15)</f>
        <v>Matt Salmon</v>
      </c>
      <c r="D22" s="58" t="str">
        <f>('Raw data'!D15)</f>
        <v>(R)</v>
      </c>
      <c r="E22" s="61">
        <f>('Raw data'!E15)</f>
        <v>2012</v>
      </c>
      <c r="F22" s="87">
        <v>4</v>
      </c>
      <c r="G22" s="67">
        <v>5</v>
      </c>
      <c r="H22" s="67"/>
      <c r="I22" s="90">
        <f>IF(G22="",N22+0.15*(AE22+2.77%-$B$3)+($A$3-50%),N22+0.85*(0.6*AE22+0.2*AH22+0.2*AK22+2.77%-$B$3)+($A$3-50%))</f>
        <v>0.31745250324511309</v>
      </c>
      <c r="J22" s="21" t="str">
        <f t="shared" si="22"/>
        <v>R</v>
      </c>
      <c r="K22" s="21" t="b">
        <f t="shared" si="2"/>
        <v>1</v>
      </c>
      <c r="L22" s="21" t="str">
        <f t="shared" si="3"/>
        <v>R</v>
      </c>
      <c r="M22" s="21" t="str">
        <f t="shared" si="4"/>
        <v>Safe R</v>
      </c>
      <c r="N22" s="62">
        <f>'Raw data'!X15</f>
        <v>0.33474999999999999</v>
      </c>
      <c r="O22" s="68">
        <f t="shared" si="5"/>
        <v>0.33474999999999999</v>
      </c>
      <c r="P22" s="81">
        <f>'Raw data'!M15</f>
        <v>0.39156260621966643</v>
      </c>
      <c r="Q22" s="63">
        <f t="shared" si="6"/>
        <v>0.69578130310983322</v>
      </c>
      <c r="R22" s="63">
        <f>'Raw data'!K15-N22</f>
        <v>-3.0531303109833208E-2</v>
      </c>
      <c r="S22" s="63">
        <f t="shared" si="7"/>
        <v>3.0531303109833208E-2</v>
      </c>
      <c r="T22" s="88">
        <f t="shared" si="11"/>
        <v>0.35056260621966645</v>
      </c>
      <c r="U22" s="63">
        <f>'Raw data'!U15</f>
        <v>0.34381214316319914</v>
      </c>
      <c r="V22" s="63">
        <f t="shared" si="15"/>
        <v>0.67190607158159954</v>
      </c>
      <c r="W22" s="64">
        <f t="shared" si="16"/>
        <v>0.47381214316319914</v>
      </c>
      <c r="X22" s="64"/>
      <c r="Y22" s="64"/>
      <c r="Z22" s="65"/>
      <c r="AA22" s="64" t="str">
        <f>IF(H22=1,X22+Z22+7.6%,IF(H22=2,X22+Z22+16.6%,IF(H22=3,X22+Z22+25.6%,IF(H22=4,X22-Z22-7.6%,IF(H22=5,X22-Z22+1.4%,IF(H22=6,X22-Z22+10.4%,IF(H22=7,X22+Z22+9%,IF(H22=8,X22-Z22+9%,""))))))))</f>
        <v/>
      </c>
      <c r="AB22" s="64">
        <f t="shared" si="8"/>
        <v>0.32471869689016675</v>
      </c>
      <c r="AC22" s="64">
        <f t="shared" si="17"/>
        <v>0.2630939284184004</v>
      </c>
      <c r="AD22" s="64"/>
      <c r="AE22" s="62">
        <f t="shared" si="21"/>
        <v>-1.0031303109833245E-2</v>
      </c>
      <c r="AF22" s="83">
        <f t="shared" si="9"/>
        <v>1.0031303109833245E-2</v>
      </c>
      <c r="AG22" s="83">
        <f t="shared" si="10"/>
        <v>-3.4968696890166753E-2</v>
      </c>
      <c r="AH22" s="62">
        <f t="shared" si="18"/>
        <v>-7.165607158159959E-2</v>
      </c>
      <c r="AI22" s="62">
        <f t="shared" si="19"/>
        <v>7.165607158159959E-2</v>
      </c>
      <c r="AJ22" s="62">
        <f t="shared" si="20"/>
        <v>2.6656071581599591E-2</v>
      </c>
      <c r="AK22" s="62"/>
      <c r="AL22" s="62"/>
      <c r="AM22" s="62"/>
      <c r="AN22" s="66">
        <f>AJ22</f>
        <v>2.6656071581599591E-2</v>
      </c>
    </row>
    <row r="23" spans="1:40" ht="15" customHeight="1" x14ac:dyDescent="0.25">
      <c r="A23" s="67" t="s">
        <v>29</v>
      </c>
      <c r="B23" s="60">
        <v>6</v>
      </c>
      <c r="C23" s="58" t="str">
        <f>('Raw data'!C16)</f>
        <v>David Schweikert</v>
      </c>
      <c r="D23" s="58" t="str">
        <f>('Raw data'!D16)</f>
        <v>(R)</v>
      </c>
      <c r="E23" s="61">
        <f>('Raw data'!E16)</f>
        <v>2010</v>
      </c>
      <c r="F23" s="87">
        <v>4</v>
      </c>
      <c r="G23" s="67">
        <v>4</v>
      </c>
      <c r="H23" s="67">
        <v>6</v>
      </c>
      <c r="I23" s="90">
        <f>IF(G23="",N23+0.15*(AE23+2.77%-$B$3)+($A$3-50%),N23+0.85*(0.6*AE23+0.2*AH23+0.2*AK23+2.77%-$B$3)+($A$3-50%))</f>
        <v>0.3605371611695683</v>
      </c>
      <c r="J23" s="21" t="str">
        <f t="shared" si="22"/>
        <v>R</v>
      </c>
      <c r="K23" s="21" t="b">
        <f t="shared" si="2"/>
        <v>1</v>
      </c>
      <c r="L23" s="21" t="str">
        <f t="shared" si="3"/>
        <v>R</v>
      </c>
      <c r="M23" s="21" t="str">
        <f t="shared" si="4"/>
        <v>Safe R</v>
      </c>
      <c r="N23" s="62">
        <f>'Raw data'!X16</f>
        <v>0.37724999999999997</v>
      </c>
      <c r="O23" s="68">
        <f t="shared" si="5"/>
        <v>0.37724999999999997</v>
      </c>
      <c r="P23" s="81">
        <f>'Raw data'!M16</f>
        <v>0.29723290084895088</v>
      </c>
      <c r="Q23" s="63">
        <f t="shared" si="6"/>
        <v>0.64861645042447547</v>
      </c>
      <c r="R23" s="63">
        <f>'Raw data'!K16-N23</f>
        <v>-2.5866450424475385E-2</v>
      </c>
      <c r="S23" s="63">
        <f t="shared" si="7"/>
        <v>2.5866450424475385E-2</v>
      </c>
      <c r="T23" s="88">
        <f t="shared" si="11"/>
        <v>0.2562329008489509</v>
      </c>
      <c r="U23" s="63">
        <f>'Raw data'!U16</f>
        <v>0.29577606968259224</v>
      </c>
      <c r="V23" s="63">
        <f t="shared" si="15"/>
        <v>0.64788803484129609</v>
      </c>
      <c r="W23" s="64">
        <f t="shared" si="16"/>
        <v>0.33577606968259222</v>
      </c>
      <c r="X23" s="64">
        <f>'Raw data'!AA16</f>
        <v>9.2146861069744679E-2</v>
      </c>
      <c r="Y23" s="64">
        <f>'Raw data'!AD16</f>
        <v>0.43899999999999995</v>
      </c>
      <c r="Z23" s="65">
        <f>2*(N23-50)-2*(Y23-50)</f>
        <v>-0.12350000000000705</v>
      </c>
      <c r="AA23" s="64">
        <f>IF(H23=1,X23+Z23+7.6%,IF(H23=2,X23+Z23+16.6%,IF(H23=3,X23+Z23+25.6%,IF(H23=4,X23-Z23-7.6%,IF(H23=5,X23-Z23+1.4%,IF(H23=6,X23-Z23+10.4%,IF(H23=7,X23+Z23+9%,IF(H23=8,X23-Z23+9%,""))))))))</f>
        <v>0.31964686106975171</v>
      </c>
      <c r="AB23" s="64">
        <f t="shared" si="8"/>
        <v>0.37188354957552455</v>
      </c>
      <c r="AC23" s="64">
        <f t="shared" si="17"/>
        <v>0.33211196515870389</v>
      </c>
      <c r="AD23" s="64">
        <f>50%-AA23/2</f>
        <v>0.34017656946512415</v>
      </c>
      <c r="AE23" s="62">
        <f t="shared" si="21"/>
        <v>-5.3664504244754219E-3</v>
      </c>
      <c r="AF23" s="83">
        <f t="shared" si="9"/>
        <v>5.3664504244754219E-3</v>
      </c>
      <c r="AG23" s="83">
        <f t="shared" si="10"/>
        <v>-3.9633549575524576E-2</v>
      </c>
      <c r="AH23" s="62">
        <f t="shared" si="18"/>
        <v>-4.5138034841296082E-2</v>
      </c>
      <c r="AI23" s="62">
        <f t="shared" si="19"/>
        <v>4.5138034841296082E-2</v>
      </c>
      <c r="AJ23" s="62">
        <f t="shared" si="20"/>
        <v>1.3803484129608357E-4</v>
      </c>
      <c r="AK23" s="62">
        <f>AD23-N23</f>
        <v>-3.7073430534875829E-2</v>
      </c>
      <c r="AL23" s="62">
        <f>IF(D23="(D)",AK23,-(AK23))</f>
        <v>3.7073430534875829E-2</v>
      </c>
      <c r="AM23" s="62">
        <f>AL23-4.5%</f>
        <v>-7.9265694651241697E-3</v>
      </c>
      <c r="AN23" s="66">
        <f>(AJ23+AM23)/2</f>
        <v>-3.8942673119140431E-3</v>
      </c>
    </row>
    <row r="24" spans="1:40" ht="15" customHeight="1" x14ac:dyDescent="0.25">
      <c r="A24" s="67" t="s">
        <v>29</v>
      </c>
      <c r="B24" s="60">
        <v>7</v>
      </c>
      <c r="C24" s="58" t="str">
        <f>('Raw data'!C17)</f>
        <v>Ruben Gallego</v>
      </c>
      <c r="D24" s="58" t="str">
        <f>('Raw data'!D17)</f>
        <v>(D)</v>
      </c>
      <c r="E24" s="61">
        <f>('Raw data'!E17)</f>
        <v>2014</v>
      </c>
      <c r="F24" s="87">
        <v>2</v>
      </c>
      <c r="G24" s="67"/>
      <c r="H24" s="67"/>
      <c r="I24" s="90">
        <f>IF(G24="",N24+0.15*(AE24-2.77%+$B$3)+($A$3-50%),N24+0.85*(0.6*AE24+0.2*AH24+0.2*AK24-2.77%+$B$3)+($A$3-50%))</f>
        <v>0.71090500000000001</v>
      </c>
      <c r="J24" s="21" t="str">
        <f t="shared" si="22"/>
        <v>D</v>
      </c>
      <c r="K24" s="21" t="b">
        <f t="shared" si="2"/>
        <v>1</v>
      </c>
      <c r="L24" s="21" t="str">
        <f t="shared" si="3"/>
        <v>D</v>
      </c>
      <c r="M24" s="21" t="str">
        <f t="shared" si="4"/>
        <v>Safe D</v>
      </c>
      <c r="N24" s="62">
        <f>'Raw data'!X17</f>
        <v>0.70674999999999999</v>
      </c>
      <c r="O24" s="68">
        <f t="shared" si="5"/>
        <v>0.70674999999999999</v>
      </c>
      <c r="P24" s="81">
        <f>'Raw data'!M17</f>
        <v>1</v>
      </c>
      <c r="Q24" s="63">
        <f t="shared" si="6"/>
        <v>1</v>
      </c>
      <c r="R24" s="63">
        <f>'Raw data'!K17-N24</f>
        <v>0.29325000000000001</v>
      </c>
      <c r="S24" s="63">
        <f t="shared" si="7"/>
        <v>0.29325000000000001</v>
      </c>
      <c r="T24" s="88">
        <f t="shared" si="11"/>
        <v>1.0900000000000001</v>
      </c>
      <c r="U24" s="63">
        <f>'Raw data'!U17</f>
        <v>0</v>
      </c>
      <c r="V24" s="63"/>
      <c r="W24" s="64"/>
      <c r="X24" s="64">
        <f>'Raw data'!AA17</f>
        <v>0</v>
      </c>
      <c r="Y24" s="64">
        <f>'Raw data'!AD17</f>
        <v>0.629</v>
      </c>
      <c r="Z24" s="65">
        <f>2*(N24-50)-2*(Y24-50)</f>
        <v>0.15550000000000352</v>
      </c>
      <c r="AA24" s="64"/>
      <c r="AB24" s="64">
        <f t="shared" si="8"/>
        <v>1.0449999999999999</v>
      </c>
      <c r="AC24" s="64"/>
      <c r="AD24" s="64"/>
      <c r="AE24" s="62">
        <v>2.7699999999999999E-2</v>
      </c>
      <c r="AF24" s="83">
        <f t="shared" si="9"/>
        <v>2.7699999999999999E-2</v>
      </c>
      <c r="AG24" s="83">
        <f t="shared" si="10"/>
        <v>-1.7299999999999999E-2</v>
      </c>
      <c r="AH24" s="62"/>
      <c r="AI24" s="62"/>
      <c r="AJ24" s="62">
        <f t="shared" si="20"/>
        <v>-4.4999999999999998E-2</v>
      </c>
      <c r="AK24" s="62"/>
      <c r="AL24" s="62"/>
      <c r="AM24" s="62">
        <f>AL24-4.5%</f>
        <v>-4.4999999999999998E-2</v>
      </c>
      <c r="AN24" s="66">
        <f>(AJ24+AM24)/2</f>
        <v>-4.4999999999999998E-2</v>
      </c>
    </row>
    <row r="25" spans="1:40" ht="15" customHeight="1" x14ac:dyDescent="0.25">
      <c r="A25" s="67" t="s">
        <v>29</v>
      </c>
      <c r="B25" s="60">
        <v>8</v>
      </c>
      <c r="C25" s="58" t="str">
        <f>('Raw data'!C18)</f>
        <v>Trent Franks</v>
      </c>
      <c r="D25" s="58" t="str">
        <f>('Raw data'!D18)</f>
        <v>(R)</v>
      </c>
      <c r="E25" s="61">
        <f>('Raw data'!E18)</f>
        <v>2002</v>
      </c>
      <c r="F25" s="87">
        <v>4</v>
      </c>
      <c r="G25" s="67">
        <v>4</v>
      </c>
      <c r="H25" s="67">
        <v>4</v>
      </c>
      <c r="I25" s="90">
        <f>IF(G25="",N25+0.15*(AE25+2.77%-$B$3)+($A$3-50%),N25+0.85*(0.6*AE25+0.2*AH25+0.2*AK25+2.77%-$B$3)+($A$3-50%))</f>
        <v>0.3413002026602982</v>
      </c>
      <c r="J25" s="21" t="str">
        <f t="shared" si="22"/>
        <v>R</v>
      </c>
      <c r="K25" s="21" t="b">
        <f t="shared" si="2"/>
        <v>1</v>
      </c>
      <c r="L25" s="21" t="str">
        <f t="shared" si="3"/>
        <v>R</v>
      </c>
      <c r="M25" s="21" t="str">
        <f t="shared" si="4"/>
        <v>Safe R</v>
      </c>
      <c r="N25" s="62">
        <f>'Raw data'!X18</f>
        <v>0.35675000000000001</v>
      </c>
      <c r="O25" s="68">
        <f t="shared" si="5"/>
        <v>0.35675000000000001</v>
      </c>
      <c r="P25" s="81">
        <f>'Raw data'!M18</f>
        <v>1</v>
      </c>
      <c r="Q25" s="63">
        <f t="shared" si="6"/>
        <v>1</v>
      </c>
      <c r="R25" s="63">
        <f>'Raw data'!K18-N25</f>
        <v>-0.35675000000000001</v>
      </c>
      <c r="S25" s="63">
        <f t="shared" si="7"/>
        <v>0.35675000000000001</v>
      </c>
      <c r="T25" s="88">
        <f t="shared" si="11"/>
        <v>0.95899999999999996</v>
      </c>
      <c r="U25" s="63">
        <f>'Raw data'!U18</f>
        <v>0.28748640312318391</v>
      </c>
      <c r="V25" s="63">
        <f>U25/2+50%</f>
        <v>0.64374320156159193</v>
      </c>
      <c r="W25" s="64">
        <f>IF(G25=1,U25-4%,IF(G25=2,U25+5%,IF(G25=3,U25+14%,IF(G25=4,U25+4%,IF(G25=5,U25+13%,IF(G25=6,U25+22%,IF(G25=7,U25+9%,U25+9%)))))))</f>
        <v>0.32748640312318389</v>
      </c>
      <c r="X25" s="64">
        <f>'Raw data'!AA18</f>
        <v>0.3525759185203699</v>
      </c>
      <c r="Y25" s="64">
        <f>'Raw data'!AD18</f>
        <v>0.34899999999999998</v>
      </c>
      <c r="Z25" s="65">
        <f>2*(N25-50)-2*(Y25-50)</f>
        <v>1.5500000000002956E-2</v>
      </c>
      <c r="AA25" s="64">
        <f>IF(H25=1,X25+Z25+7.6%,IF(H25=2,X25+Z25+16.6%,IF(H25=3,X25+Z25+25.6%,IF(H25=4,X25-Z25-7.6%,IF(H25=5,X25-Z25+1.4%,IF(H25=6,X25-Z25+10.4%,IF(H25=7,X25+Z25+9%,IF(H25=8,X25-Z25+9%,""))))))))</f>
        <v>0.26107591852036693</v>
      </c>
      <c r="AB25" s="64">
        <f t="shared" si="8"/>
        <v>2.0500000000000018E-2</v>
      </c>
      <c r="AC25" s="64">
        <f>IF(D25="(D)",50%+W25/2,50%-W25/2)</f>
        <v>0.33625679843840806</v>
      </c>
      <c r="AD25" s="64">
        <f>50%-AA25/2</f>
        <v>0.36946204073981653</v>
      </c>
      <c r="AE25" s="62">
        <v>-2.7699999999999999E-2</v>
      </c>
      <c r="AF25" s="83">
        <f t="shared" si="9"/>
        <v>2.7699999999999999E-2</v>
      </c>
      <c r="AG25" s="83">
        <f t="shared" si="10"/>
        <v>-1.7299999999999999E-2</v>
      </c>
      <c r="AH25" s="62">
        <f>AC25-N25</f>
        <v>-2.0493201561591956E-2</v>
      </c>
      <c r="AI25" s="62">
        <f>IF(D25="(D)",AH25,-AH25)</f>
        <v>2.0493201561591956E-2</v>
      </c>
      <c r="AJ25" s="62">
        <f t="shared" si="20"/>
        <v>-2.4506798438408042E-2</v>
      </c>
      <c r="AK25" s="62">
        <f>AD25-N25</f>
        <v>1.2712040739816521E-2</v>
      </c>
      <c r="AL25" s="62">
        <f>IF(D25="(D)",AK25,-(AK25))</f>
        <v>-1.2712040739816521E-2</v>
      </c>
      <c r="AM25" s="62">
        <f>AL25-4.5%</f>
        <v>-5.771204073981652E-2</v>
      </c>
      <c r="AN25" s="66">
        <f>(AJ25+AM25)/2</f>
        <v>-4.1109419589112281E-2</v>
      </c>
    </row>
    <row r="26" spans="1:40" ht="15" customHeight="1" x14ac:dyDescent="0.25">
      <c r="A26" s="67" t="s">
        <v>29</v>
      </c>
      <c r="B26" s="60">
        <v>9</v>
      </c>
      <c r="C26" s="58" t="str">
        <f>('Raw data'!C19)</f>
        <v>Kyrsten Sinema</v>
      </c>
      <c r="D26" s="58" t="str">
        <f>('Raw data'!D19)</f>
        <v>(D)</v>
      </c>
      <c r="E26" s="61">
        <f>('Raw data'!E19)</f>
        <v>2012</v>
      </c>
      <c r="F26" s="87">
        <v>1</v>
      </c>
      <c r="G26" s="67">
        <v>2</v>
      </c>
      <c r="H26" s="67"/>
      <c r="I26" s="90">
        <f>IF(G26="",N26+0.15*(AE26-2.77%+$B$3)+($A$3-50%),N26+0.85*(0.6*AE26+0.2*AH26+0.2*AK26-2.77%+$B$3)+($A$3-50%))</f>
        <v>0.5530714995619026</v>
      </c>
      <c r="J26" s="21" t="str">
        <f t="shared" si="22"/>
        <v>No projection</v>
      </c>
      <c r="K26" s="21" t="b">
        <f t="shared" si="2"/>
        <v>1</v>
      </c>
      <c r="L26" s="21" t="str">
        <f t="shared" si="3"/>
        <v>No projection</v>
      </c>
      <c r="M26" s="21" t="str">
        <f t="shared" si="4"/>
        <v>Lean D</v>
      </c>
      <c r="N26" s="62">
        <f>'Raw data'!X19</f>
        <v>0.50324999999999998</v>
      </c>
      <c r="O26" s="68">
        <f t="shared" si="5"/>
        <v>0.50324999999999998</v>
      </c>
      <c r="P26" s="81">
        <f>'Raw data'!M19</f>
        <v>0.13274528603387664</v>
      </c>
      <c r="Q26" s="63">
        <f t="shared" si="6"/>
        <v>0.56637264301693835</v>
      </c>
      <c r="R26" s="63">
        <f>'Raw data'!K19-N26</f>
        <v>6.3122643016938373E-2</v>
      </c>
      <c r="S26" s="63">
        <f t="shared" si="7"/>
        <v>6.3122643016938373E-2</v>
      </c>
      <c r="T26" s="88">
        <f t="shared" si="11"/>
        <v>0.17274528603387665</v>
      </c>
      <c r="U26" s="63">
        <f>'Raw data'!U19</f>
        <v>4.3899430861929434E-2</v>
      </c>
      <c r="V26" s="63">
        <f>U26/2+50%</f>
        <v>0.52194971543096469</v>
      </c>
      <c r="W26" s="64">
        <f>IF(G26=1,U26-4%,IF(G26=2,U26+5%,IF(G26=3,U26+14%,IF(G26=4,U26+4%,IF(G26=5,U26+13%,IF(G26=6,U26+22%,IF(G26=7,U26+9%,U26+9%)))))))</f>
        <v>9.3899430861929437E-2</v>
      </c>
      <c r="X26" s="64"/>
      <c r="Y26" s="64"/>
      <c r="Z26" s="65"/>
      <c r="AA26" s="64" t="str">
        <f>IF(H26=1,X26+Z26+7.6%,IF(H26=2,X26+Z26+16.6%,IF(H26=3,X26+Z26+25.6%,IF(H26=4,X26-Z26-7.6%,IF(H26=5,X26-Z26+1.4%,IF(H26=6,X26-Z26+10.4%,IF(H26=7,X26+Z26+9%,IF(H26=8,X26-Z26+9%,""))))))))</f>
        <v/>
      </c>
      <c r="AB26" s="64">
        <f t="shared" si="8"/>
        <v>0.58637264301693837</v>
      </c>
      <c r="AC26" s="64">
        <f>IF(D26="(D)",50%+W26/2,50%-W26/2)</f>
        <v>0.54694971543096471</v>
      </c>
      <c r="AD26" s="64"/>
      <c r="AE26" s="62">
        <f>AB26-N26</f>
        <v>8.3122643016938391E-2</v>
      </c>
      <c r="AF26" s="83">
        <f t="shared" si="9"/>
        <v>8.3122643016938391E-2</v>
      </c>
      <c r="AG26" s="83">
        <f t="shared" si="10"/>
        <v>3.8122643016938393E-2</v>
      </c>
      <c r="AH26" s="62">
        <f>AC26-N26</f>
        <v>4.3699715430964736E-2</v>
      </c>
      <c r="AI26" s="62">
        <f>IF(D26="(D)",AH26,-AH26)</f>
        <v>4.3699715430964736E-2</v>
      </c>
      <c r="AJ26" s="62">
        <f t="shared" si="20"/>
        <v>-1.3002845690352621E-3</v>
      </c>
      <c r="AK26" s="62"/>
      <c r="AL26" s="62"/>
      <c r="AM26" s="62"/>
      <c r="AN26" s="66">
        <f>AJ26</f>
        <v>-1.3002845690352621E-3</v>
      </c>
    </row>
    <row r="27" spans="1:40" ht="15" customHeight="1" x14ac:dyDescent="0.25">
      <c r="A27" s="67" t="s">
        <v>37</v>
      </c>
      <c r="B27" s="60">
        <v>1</v>
      </c>
      <c r="C27" s="58" t="str">
        <f>('Raw data'!C20)</f>
        <v>Rick Crawford</v>
      </c>
      <c r="D27" s="58" t="str">
        <f>('Raw data'!D20)</f>
        <v>(R)</v>
      </c>
      <c r="E27" s="61">
        <f>('Raw data'!E20)</f>
        <v>2010</v>
      </c>
      <c r="F27" s="87">
        <v>4</v>
      </c>
      <c r="G27" s="67">
        <v>4</v>
      </c>
      <c r="H27" s="67">
        <v>5</v>
      </c>
      <c r="I27" s="90">
        <f>IF(G27="",N27+0.15*(AE27+2.77%-$B$3)+($A$3-50%),N27+0.85*(0.6*AE27+0.2*AH27+0.2*AK27+2.77%-$B$3)+($A$3-50%))</f>
        <v>0.3791949759037635</v>
      </c>
      <c r="J27" s="21" t="str">
        <f t="shared" si="22"/>
        <v>R</v>
      </c>
      <c r="K27" s="21" t="b">
        <f t="shared" si="2"/>
        <v>1</v>
      </c>
      <c r="L27" s="21" t="str">
        <f t="shared" si="3"/>
        <v>R</v>
      </c>
      <c r="M27" s="21" t="str">
        <f t="shared" si="4"/>
        <v>Safe R</v>
      </c>
      <c r="N27" s="62">
        <f>'Raw data'!X20</f>
        <v>0.35725000000000001</v>
      </c>
      <c r="O27" s="68">
        <f t="shared" si="5"/>
        <v>0.35725000000000007</v>
      </c>
      <c r="P27" s="81">
        <f>'Raw data'!M20</f>
        <v>0.32278069623962402</v>
      </c>
      <c r="Q27" s="63">
        <f t="shared" si="6"/>
        <v>0.66139034811981201</v>
      </c>
      <c r="R27" s="63">
        <f>'Raw data'!K20-N27</f>
        <v>-1.8640348119812022E-2</v>
      </c>
      <c r="S27" s="63">
        <f t="shared" si="7"/>
        <v>1.8640348119812022E-2</v>
      </c>
      <c r="T27" s="88">
        <f t="shared" si="11"/>
        <v>0.28178069623962404</v>
      </c>
      <c r="U27" s="63">
        <f>'Raw data'!U20</f>
        <v>0.17926431918301111</v>
      </c>
      <c r="V27" s="63">
        <f>U27/2+50%</f>
        <v>0.5896321595915055</v>
      </c>
      <c r="W27" s="64">
        <f>IF(G27=1,U27-4%,IF(G27=2,U27+5%,IF(G27=3,U27+14%,IF(G27=4,U27+4%,IF(G27=5,U27+13%,IF(G27=6,U27+22%,IF(G27=7,U27+9%,U27+9%)))))))</f>
        <v>0.21926431918301112</v>
      </c>
      <c r="X27" s="64">
        <f>'Raw data'!AA20</f>
        <v>8.7217404995014292E-2</v>
      </c>
      <c r="Y27" s="64">
        <f>'Raw data'!AD20</f>
        <v>0.35899999999999999</v>
      </c>
      <c r="Z27" s="65">
        <f>2*(N27-50)-2*(Y27-50)</f>
        <v>-3.5000000000025011E-3</v>
      </c>
      <c r="AA27" s="64">
        <f>IF(H27=1,X27+Z27+7.6%,IF(H27=2,X27+Z27+16.6%,IF(H27=3,X27+Z27+25.6%,IF(H27=4,X27-Z27-7.6%,IF(H27=5,X27-Z27+1.4%,IF(H27=6,X27-Z27+10.4%,IF(H27=7,X27+Z27+9%,IF(H27=8,X27-Z27+9%,""))))))))</f>
        <v>0.10471740499501679</v>
      </c>
      <c r="AB27" s="64">
        <f t="shared" si="8"/>
        <v>0.35910965188018795</v>
      </c>
      <c r="AC27" s="64">
        <f>IF(D27="(D)",50%+W27/2,50%-W27/2)</f>
        <v>0.39036784040849443</v>
      </c>
      <c r="AD27" s="64">
        <f>50%-AA27/2</f>
        <v>0.4476412975024916</v>
      </c>
      <c r="AE27" s="62">
        <f>AB27-N27</f>
        <v>1.8596518801879403E-3</v>
      </c>
      <c r="AF27" s="83">
        <f t="shared" si="9"/>
        <v>-1.8596518801879403E-3</v>
      </c>
      <c r="AG27" s="83">
        <f t="shared" si="10"/>
        <v>-4.6859651880187939E-2</v>
      </c>
      <c r="AH27" s="62">
        <f>AC27-N27</f>
        <v>3.3117840408494414E-2</v>
      </c>
      <c r="AI27" s="62">
        <f>IF(D27="(D)",AH27,-AH27)</f>
        <v>-3.3117840408494414E-2</v>
      </c>
      <c r="AJ27" s="62">
        <f t="shared" si="20"/>
        <v>-7.8117840408494413E-2</v>
      </c>
      <c r="AK27" s="62">
        <f>AD27-N27</f>
        <v>9.0391297502491585E-2</v>
      </c>
      <c r="AL27" s="62">
        <f>IF(D27="(D)",AK27,-(AK27))</f>
        <v>-9.0391297502491585E-2</v>
      </c>
      <c r="AM27" s="62">
        <f>AL27-4.5%</f>
        <v>-0.13539129750249157</v>
      </c>
      <c r="AN27" s="66">
        <f>(AJ27+AM27)/2</f>
        <v>-0.10675456895549298</v>
      </c>
    </row>
    <row r="28" spans="1:40" ht="15" customHeight="1" x14ac:dyDescent="0.25">
      <c r="A28" s="67" t="s">
        <v>37</v>
      </c>
      <c r="B28" s="60">
        <v>2</v>
      </c>
      <c r="C28" s="58" t="str">
        <f>('Raw data'!C21)</f>
        <v>J. French Hill</v>
      </c>
      <c r="D28" s="58" t="str">
        <f>('Raw data'!D21)</f>
        <v>(R)</v>
      </c>
      <c r="E28" s="61">
        <f>('Raw data'!E21)</f>
        <v>2014</v>
      </c>
      <c r="F28" s="87">
        <v>5</v>
      </c>
      <c r="G28" s="67"/>
      <c r="H28" s="67"/>
      <c r="I28" s="90">
        <f>IF(G28="",N28+0.15*(AE28+2.77%-$B$3)+($A$3-50%),N28+0.85*(0.6*AE28+0.2*AH28+0.2*AK28+2.77%-$B$3)+($A$3-50%))</f>
        <v>0.42625019035532991</v>
      </c>
      <c r="J28" s="21" t="str">
        <f t="shared" si="22"/>
        <v>R</v>
      </c>
      <c r="K28" s="21" t="b">
        <f t="shared" si="2"/>
        <v>1</v>
      </c>
      <c r="L28" s="21" t="str">
        <f t="shared" si="3"/>
        <v>R</v>
      </c>
      <c r="M28" s="21" t="str">
        <f t="shared" si="4"/>
        <v>Likely R</v>
      </c>
      <c r="N28" s="62">
        <f>'Raw data'!X21</f>
        <v>0.42174999999999996</v>
      </c>
      <c r="O28" s="68">
        <f t="shared" si="5"/>
        <v>0.42174999999999996</v>
      </c>
      <c r="P28" s="81">
        <f>'Raw data'!M21</f>
        <v>8.6497461928934039E-2</v>
      </c>
      <c r="Q28" s="63">
        <f t="shared" si="6"/>
        <v>0.54324873096446702</v>
      </c>
      <c r="R28" s="63">
        <f>'Raw data'!K21-N28</f>
        <v>3.5001269035533022E-2</v>
      </c>
      <c r="S28" s="63">
        <f t="shared" si="7"/>
        <v>-3.5001269035533022E-2</v>
      </c>
      <c r="T28" s="88">
        <f t="shared" si="11"/>
        <v>9.6497461928934034E-2</v>
      </c>
      <c r="U28" s="63">
        <f>'Raw data'!U21</f>
        <v>0</v>
      </c>
      <c r="V28" s="63"/>
      <c r="W28" s="64"/>
      <c r="X28" s="64">
        <f>'Raw data'!AA21</f>
        <v>0</v>
      </c>
      <c r="Y28" s="64">
        <f>'Raw data'!AD21</f>
        <v>0.41399999999999998</v>
      </c>
      <c r="Z28" s="65">
        <f>2*(N28-50)-2*(Y28-50)</f>
        <v>1.5500000000002956E-2</v>
      </c>
      <c r="AA28" s="64"/>
      <c r="AB28" s="64">
        <f t="shared" si="8"/>
        <v>0.45175126903553298</v>
      </c>
      <c r="AC28" s="64"/>
      <c r="AD28" s="64"/>
      <c r="AE28" s="62">
        <f>AB28-N28</f>
        <v>3.0001269035533018E-2</v>
      </c>
      <c r="AF28" s="83">
        <f t="shared" si="9"/>
        <v>-3.0001269035533018E-2</v>
      </c>
      <c r="AG28" s="83">
        <f t="shared" si="10"/>
        <v>-7.5001269035533016E-2</v>
      </c>
      <c r="AH28" s="62"/>
      <c r="AI28" s="62"/>
      <c r="AJ28" s="62">
        <f t="shared" si="20"/>
        <v>-4.4999999999999998E-2</v>
      </c>
      <c r="AK28" s="62"/>
      <c r="AL28" s="62"/>
      <c r="AM28" s="62">
        <f>AL28-4.5%</f>
        <v>-4.4999999999999998E-2</v>
      </c>
      <c r="AN28" s="66">
        <f>(AJ28+AM28)/2</f>
        <v>-4.4999999999999998E-2</v>
      </c>
    </row>
    <row r="29" spans="1:40" ht="15" customHeight="1" x14ac:dyDescent="0.25">
      <c r="A29" s="67" t="s">
        <v>37</v>
      </c>
      <c r="B29" s="60">
        <v>3</v>
      </c>
      <c r="C29" s="58" t="str">
        <f>('Raw data'!C22)</f>
        <v>Steve Womack</v>
      </c>
      <c r="D29" s="58" t="str">
        <f>('Raw data'!D22)</f>
        <v>(R)</v>
      </c>
      <c r="E29" s="61">
        <f>('Raw data'!E22)</f>
        <v>2010</v>
      </c>
      <c r="F29" s="87">
        <v>4</v>
      </c>
      <c r="G29" s="67">
        <v>4</v>
      </c>
      <c r="H29" s="67">
        <v>5</v>
      </c>
      <c r="I29" s="90">
        <f>IF(G29="",N29+0.15*(AE29+2.77%-$B$3)+($A$3-50%),N29+0.85*(0.6*AE29+0.2*AH29+0.2*AK29+2.77%-$B$3)+($A$3-50%))</f>
        <v>0.2817633715819291</v>
      </c>
      <c r="J29" s="21" t="str">
        <f t="shared" si="22"/>
        <v>R</v>
      </c>
      <c r="K29" s="21" t="b">
        <f t="shared" si="2"/>
        <v>1</v>
      </c>
      <c r="L29" s="21" t="str">
        <f t="shared" si="3"/>
        <v>R</v>
      </c>
      <c r="M29" s="21" t="str">
        <f t="shared" si="4"/>
        <v>Safe R</v>
      </c>
      <c r="N29" s="62">
        <f>'Raw data'!X22</f>
        <v>0.31125000000000003</v>
      </c>
      <c r="O29" s="68">
        <f t="shared" si="5"/>
        <v>0.31125000000000003</v>
      </c>
      <c r="P29" s="81">
        <f>'Raw data'!M22</f>
        <v>1</v>
      </c>
      <c r="Q29" s="63">
        <f t="shared" si="6"/>
        <v>1</v>
      </c>
      <c r="R29" s="63">
        <f>'Raw data'!K22-N29</f>
        <v>-0.31125000000000003</v>
      </c>
      <c r="S29" s="63">
        <f t="shared" si="7"/>
        <v>0.31125000000000003</v>
      </c>
      <c r="T29" s="88">
        <f t="shared" si="11"/>
        <v>0.95899999999999996</v>
      </c>
      <c r="U29" s="63">
        <f>'Raw data'!U22</f>
        <v>1</v>
      </c>
      <c r="V29" s="63">
        <f>U29/2+50%</f>
        <v>1</v>
      </c>
      <c r="W29" s="64">
        <f>IF(G29=1,U29-4%,IF(G29=2,U29+5%,IF(G29=3,U29+14%,IF(G29=4,U29+4%,IF(G29=5,U29+13%,IF(G29=6,U29+22%,IF(G29=7,U29+9%,U29+9%)))))))</f>
        <v>1.04</v>
      </c>
      <c r="X29" s="64">
        <f>'Raw data'!AA22</f>
        <v>0.44870151080083653</v>
      </c>
      <c r="Y29" s="64">
        <f>'Raw data'!AD22</f>
        <v>0.314</v>
      </c>
      <c r="Z29" s="65">
        <f>2*(N29-50)-2*(Y29-50)</f>
        <v>-5.49999999999784E-3</v>
      </c>
      <c r="AA29" s="64">
        <f>IF(H29=1,X29+Z29+7.6%,IF(H29=2,X29+Z29+16.6%,IF(H29=3,X29+Z29+25.6%,IF(H29=4,X29-Z29-7.6%,IF(H29=5,X29-Z29+1.4%,IF(H29=6,X29-Z29+10.4%,IF(H29=7,X29+Z29+9%,IF(H29=8,X29-Z29+9%,""))))))))</f>
        <v>0.46820151080083439</v>
      </c>
      <c r="AB29" s="64">
        <f t="shared" si="8"/>
        <v>2.0500000000000018E-2</v>
      </c>
      <c r="AC29" s="64">
        <f>IF(D29="(D)",50%+W29/2,50%-W29/2)</f>
        <v>-2.0000000000000018E-2</v>
      </c>
      <c r="AD29" s="64">
        <f>50%-AA29/2</f>
        <v>0.26589924459958281</v>
      </c>
      <c r="AE29" s="62">
        <v>-2.7699999999999999E-2</v>
      </c>
      <c r="AF29" s="83">
        <f t="shared" si="9"/>
        <v>2.7699999999999999E-2</v>
      </c>
      <c r="AG29" s="83">
        <f t="shared" si="10"/>
        <v>-1.7299999999999999E-2</v>
      </c>
      <c r="AH29" s="62">
        <v>-4.4999999999999998E-2</v>
      </c>
      <c r="AI29" s="62">
        <f>IF(D29="(D)",AH29,-AH29)</f>
        <v>4.4999999999999998E-2</v>
      </c>
      <c r="AJ29" s="62">
        <f t="shared" si="20"/>
        <v>0</v>
      </c>
      <c r="AK29" s="62">
        <f>AD29-N29</f>
        <v>-4.535075540041722E-2</v>
      </c>
      <c r="AL29" s="62">
        <f>IF(D29="(D)",AK29,-(AK29))</f>
        <v>4.535075540041722E-2</v>
      </c>
      <c r="AM29" s="62">
        <f>AL29-4.5%</f>
        <v>3.5075540041722142E-4</v>
      </c>
      <c r="AN29" s="66">
        <f>(AJ29+AM29)/2</f>
        <v>1.7537770020861071E-4</v>
      </c>
    </row>
    <row r="30" spans="1:40" ht="15" customHeight="1" x14ac:dyDescent="0.25">
      <c r="A30" s="67" t="s">
        <v>37</v>
      </c>
      <c r="B30" s="60">
        <v>4</v>
      </c>
      <c r="C30" s="58" t="str">
        <f>('Raw data'!C23)</f>
        <v>Bruce Westerman</v>
      </c>
      <c r="D30" s="58" t="str">
        <f>('Raw data'!D23)</f>
        <v>(R)</v>
      </c>
      <c r="E30" s="61">
        <f>('Raw data'!E23)</f>
        <v>2014</v>
      </c>
      <c r="F30" s="87">
        <v>5</v>
      </c>
      <c r="G30" s="67"/>
      <c r="H30" s="67"/>
      <c r="I30" s="90">
        <f>IF(G30="",N30+0.15*(AE30+2.77%-$B$3)+($A$3-50%),N30+0.85*(0.6*AE30+0.2*AH30+0.2*AK30+2.77%-$B$3)+($A$3-50%))</f>
        <v>0.36410592520815388</v>
      </c>
      <c r="J30" s="21" t="str">
        <f t="shared" si="22"/>
        <v>R</v>
      </c>
      <c r="K30" s="21" t="b">
        <f t="shared" si="2"/>
        <v>1</v>
      </c>
      <c r="L30" s="21" t="str">
        <f t="shared" si="3"/>
        <v>R</v>
      </c>
      <c r="M30" s="21" t="str">
        <f t="shared" si="4"/>
        <v>Safe R</v>
      </c>
      <c r="N30" s="62">
        <f>'Raw data'!X23</f>
        <v>0.35125000000000001</v>
      </c>
      <c r="O30" s="68">
        <f t="shared" si="5"/>
        <v>0.35125000000000006</v>
      </c>
      <c r="P30" s="81">
        <f>'Raw data'!M23</f>
        <v>0.1160876638912815</v>
      </c>
      <c r="Q30" s="63">
        <f t="shared" si="6"/>
        <v>0.55804383194564078</v>
      </c>
      <c r="R30" s="63">
        <f>'Raw data'!K23-N30</f>
        <v>9.0706168054359271E-2</v>
      </c>
      <c r="S30" s="63">
        <f t="shared" si="7"/>
        <v>-9.0706168054359271E-2</v>
      </c>
      <c r="T30" s="88">
        <f t="shared" si="11"/>
        <v>0.12608766389128151</v>
      </c>
      <c r="U30" s="63">
        <f>'Raw data'!U23</f>
        <v>0</v>
      </c>
      <c r="V30" s="63"/>
      <c r="W30" s="64"/>
      <c r="X30" s="64"/>
      <c r="Y30" s="64"/>
      <c r="Z30" s="65"/>
      <c r="AA30" s="64"/>
      <c r="AB30" s="64">
        <f t="shared" si="8"/>
        <v>0.43695616805435922</v>
      </c>
      <c r="AC30" s="64"/>
      <c r="AD30" s="64"/>
      <c r="AE30" s="62">
        <f>AB30-N30</f>
        <v>8.5706168054359211E-2</v>
      </c>
      <c r="AF30" s="83">
        <f t="shared" si="9"/>
        <v>-8.5706168054359211E-2</v>
      </c>
      <c r="AG30" s="83">
        <f t="shared" si="10"/>
        <v>-0.1307061680543592</v>
      </c>
      <c r="AH30" s="62"/>
      <c r="AI30" s="62"/>
      <c r="AJ30" s="62">
        <f t="shared" si="20"/>
        <v>-4.4999999999999998E-2</v>
      </c>
      <c r="AK30" s="62"/>
      <c r="AL30" s="62"/>
      <c r="AM30" s="62"/>
      <c r="AN30" s="66">
        <f>AJ30</f>
        <v>-4.4999999999999998E-2</v>
      </c>
    </row>
    <row r="31" spans="1:40" ht="15" customHeight="1" x14ac:dyDescent="0.25">
      <c r="A31" s="67" t="s">
        <v>40</v>
      </c>
      <c r="B31" s="60">
        <v>1</v>
      </c>
      <c r="C31" s="58" t="str">
        <f>('Raw data'!C24)</f>
        <v>Doug La Malfa</v>
      </c>
      <c r="D31" s="58" t="str">
        <f>('Raw data'!D24)</f>
        <v>(R)</v>
      </c>
      <c r="E31" s="61">
        <f>('Raw data'!E24)</f>
        <v>2012</v>
      </c>
      <c r="F31" s="87">
        <v>4</v>
      </c>
      <c r="G31" s="67">
        <v>5</v>
      </c>
      <c r="H31" s="67"/>
      <c r="I31" s="90">
        <f>IF(G31="",N31+0.15*(AE31+2.77%-$B$3)+($A$3-50%),N31+0.85*(0.6*AE31+0.2*AH31+0.2*AK31+2.77%-$B$3)+($A$3-50%))</f>
        <v>0.39836122290573633</v>
      </c>
      <c r="J31" s="21" t="str">
        <f t="shared" si="22"/>
        <v>R</v>
      </c>
      <c r="K31" s="21" t="b">
        <f t="shared" si="2"/>
        <v>1</v>
      </c>
      <c r="L31" s="21" t="str">
        <f t="shared" si="3"/>
        <v>R</v>
      </c>
      <c r="M31" s="21" t="str">
        <f t="shared" si="4"/>
        <v>Safe R</v>
      </c>
      <c r="N31" s="62">
        <f>'Raw data'!X24</f>
        <v>0.39924999999999994</v>
      </c>
      <c r="O31" s="68">
        <f t="shared" si="5"/>
        <v>0.39924999999999988</v>
      </c>
      <c r="P31" s="81">
        <f>'Raw data'!M24</f>
        <v>0.22060155657848518</v>
      </c>
      <c r="Q31" s="63">
        <f t="shared" si="6"/>
        <v>0.61030077828924256</v>
      </c>
      <c r="R31" s="63">
        <f>'Raw data'!K24-N31</f>
        <v>-9.5507782892425563E-3</v>
      </c>
      <c r="S31" s="63">
        <f t="shared" si="7"/>
        <v>9.5507782892425563E-3</v>
      </c>
      <c r="T31" s="88">
        <f t="shared" si="11"/>
        <v>0.1796015565784852</v>
      </c>
      <c r="U31" s="63">
        <f>'Raw data'!U24</f>
        <v>0.14765153137352871</v>
      </c>
      <c r="V31" s="63">
        <f t="shared" ref="V31:V40" si="23">U31/2+50%</f>
        <v>0.57382576568676436</v>
      </c>
      <c r="W31" s="64">
        <f t="shared" ref="W31:W40" si="24">IF(G31=1,U31-4%,IF(G31=2,U31+5%,IF(G31=3,U31+14%,IF(G31=4,U31+4%,IF(G31=5,U31+13%,IF(G31=6,U31+22%,IF(G31=7,U31+9%,U31+9%)))))))</f>
        <v>0.27765153137352871</v>
      </c>
      <c r="X31" s="64"/>
      <c r="Y31" s="64"/>
      <c r="Z31" s="65"/>
      <c r="AA31" s="64" t="str">
        <f t="shared" ref="AA31:AA40" si="25">IF(H31=1,X31+Z31+7.6%,IF(H31=2,X31+Z31+16.6%,IF(H31=3,X31+Z31+25.6%,IF(H31=4,X31-Z31-7.6%,IF(H31=5,X31-Z31+1.4%,IF(H31=6,X31-Z31+10.4%,IF(H31=7,X31+Z31+9%,IF(H31=8,X31-Z31+9%,""))))))))</f>
        <v/>
      </c>
      <c r="AB31" s="64">
        <f t="shared" si="8"/>
        <v>0.4101992217107574</v>
      </c>
      <c r="AC31" s="64">
        <f t="shared" ref="AC31:AC40" si="26">IF(D31="(D)",50%+W31/2,50%-W31/2)</f>
        <v>0.36117423431323564</v>
      </c>
      <c r="AD31" s="64"/>
      <c r="AE31" s="62">
        <f>AB31-N31</f>
        <v>1.0949221710757462E-2</v>
      </c>
      <c r="AF31" s="83">
        <f t="shared" si="9"/>
        <v>-1.0949221710757462E-2</v>
      </c>
      <c r="AG31" s="83">
        <f t="shared" si="10"/>
        <v>-5.594922171075746E-2</v>
      </c>
      <c r="AH31" s="62">
        <f t="shared" ref="AH31:AH37" si="27">AC31-N31</f>
        <v>-3.8075765686764296E-2</v>
      </c>
      <c r="AI31" s="62">
        <f t="shared" ref="AI31:AI40" si="28">IF(D31="(D)",AH31,-AH31)</f>
        <v>3.8075765686764296E-2</v>
      </c>
      <c r="AJ31" s="62">
        <f t="shared" si="20"/>
        <v>-6.9242343132357026E-3</v>
      </c>
      <c r="AK31" s="62"/>
      <c r="AL31" s="62"/>
      <c r="AM31" s="62"/>
      <c r="AN31" s="66">
        <f>AJ31</f>
        <v>-6.9242343132357026E-3</v>
      </c>
    </row>
    <row r="32" spans="1:40" ht="15" customHeight="1" x14ac:dyDescent="0.25">
      <c r="A32" s="67" t="s">
        <v>40</v>
      </c>
      <c r="B32" s="60">
        <v>2</v>
      </c>
      <c r="C32" s="58" t="str">
        <f>('Raw data'!C25)</f>
        <v>Jared Huffman</v>
      </c>
      <c r="D32" s="58" t="str">
        <f>('Raw data'!D25)</f>
        <v>(D)</v>
      </c>
      <c r="E32" s="61">
        <f>('Raw data'!E25)</f>
        <v>2012</v>
      </c>
      <c r="F32" s="87">
        <v>1</v>
      </c>
      <c r="G32" s="67">
        <v>2</v>
      </c>
      <c r="H32" s="67"/>
      <c r="I32" s="90">
        <f>IF(G32="",N32+0.15*(AE32-2.77%+$B$3)+($A$3-50%),N32+0.85*(0.6*AE32+0.2*AH32+0.2*AK32-2.77%+$B$3)+($A$3-50%))</f>
        <v>0.73905906278554689</v>
      </c>
      <c r="J32" s="21" t="str">
        <f t="shared" si="22"/>
        <v>D</v>
      </c>
      <c r="K32" s="21" t="b">
        <f t="shared" si="2"/>
        <v>1</v>
      </c>
      <c r="L32" s="21" t="str">
        <f t="shared" si="3"/>
        <v>D</v>
      </c>
      <c r="M32" s="21" t="str">
        <f t="shared" si="4"/>
        <v>Safe D</v>
      </c>
      <c r="N32" s="62">
        <f>'Raw data'!X25</f>
        <v>0.69074999999999998</v>
      </c>
      <c r="O32" s="68">
        <f t="shared" si="5"/>
        <v>0.69074999999999998</v>
      </c>
      <c r="P32" s="81">
        <f>'Raw data'!M25</f>
        <v>0.49982530663283131</v>
      </c>
      <c r="Q32" s="63">
        <f t="shared" si="6"/>
        <v>0.74991265331641566</v>
      </c>
      <c r="R32" s="63">
        <f>'Raw data'!K25-N32</f>
        <v>5.9162653316415681E-2</v>
      </c>
      <c r="S32" s="63">
        <f t="shared" si="7"/>
        <v>5.9162653316415681E-2</v>
      </c>
      <c r="T32" s="88">
        <f t="shared" si="11"/>
        <v>0.53982530663283135</v>
      </c>
      <c r="U32" s="63">
        <f>'Raw data'!U25</f>
        <v>0.42486599522558782</v>
      </c>
      <c r="V32" s="63">
        <f t="shared" si="23"/>
        <v>0.71243299761279388</v>
      </c>
      <c r="W32" s="64">
        <f t="shared" si="24"/>
        <v>0.47486599522558781</v>
      </c>
      <c r="X32" s="64"/>
      <c r="Y32" s="64"/>
      <c r="Z32" s="65"/>
      <c r="AA32" s="64" t="str">
        <f t="shared" si="25"/>
        <v/>
      </c>
      <c r="AB32" s="64">
        <f t="shared" si="8"/>
        <v>0.76991265331641567</v>
      </c>
      <c r="AC32" s="64">
        <f t="shared" si="26"/>
        <v>0.73743299761279391</v>
      </c>
      <c r="AD32" s="64"/>
      <c r="AE32" s="62">
        <f>AB32-N32</f>
        <v>7.9162653316415699E-2</v>
      </c>
      <c r="AF32" s="83">
        <f t="shared" si="9"/>
        <v>7.9162653316415699E-2</v>
      </c>
      <c r="AG32" s="83">
        <f t="shared" si="10"/>
        <v>3.41626533164157E-2</v>
      </c>
      <c r="AH32" s="62">
        <f t="shared" si="27"/>
        <v>4.6682997612793931E-2</v>
      </c>
      <c r="AI32" s="62">
        <f t="shared" si="28"/>
        <v>4.6682997612793931E-2</v>
      </c>
      <c r="AJ32" s="62">
        <f t="shared" si="20"/>
        <v>1.6829976127939322E-3</v>
      </c>
      <c r="AK32" s="62"/>
      <c r="AL32" s="62"/>
      <c r="AM32" s="62"/>
      <c r="AN32" s="66">
        <f>AJ32</f>
        <v>1.6829976127939322E-3</v>
      </c>
    </row>
    <row r="33" spans="1:40" ht="15" customHeight="1" x14ac:dyDescent="0.25">
      <c r="A33" s="67" t="s">
        <v>40</v>
      </c>
      <c r="B33" s="60">
        <v>3</v>
      </c>
      <c r="C33" s="58" t="str">
        <f>('Raw data'!C26)</f>
        <v>John Garamendi</v>
      </c>
      <c r="D33" s="58" t="str">
        <f>('Raw data'!D26)</f>
        <v>(D)</v>
      </c>
      <c r="E33" s="61">
        <f>('Raw data'!E26)</f>
        <v>2009</v>
      </c>
      <c r="F33" s="87">
        <v>1</v>
      </c>
      <c r="G33" s="67">
        <v>1</v>
      </c>
      <c r="H33" s="67">
        <v>1</v>
      </c>
      <c r="I33" s="90">
        <f>IF(G33="",N33+0.15*(AE33-2.77%+$B$3)+($A$3-50%),N33+0.85*(0.6*AE33+0.2*AH33+0.2*AK33-2.77%+$B$3)+($A$3-50%))</f>
        <v>0.5434740331671839</v>
      </c>
      <c r="J33" s="21" t="str">
        <f t="shared" si="22"/>
        <v>No projection</v>
      </c>
      <c r="K33" s="21" t="b">
        <f t="shared" si="2"/>
        <v>1</v>
      </c>
      <c r="L33" s="21" t="str">
        <f t="shared" si="3"/>
        <v>No projection</v>
      </c>
      <c r="M33" s="21" t="str">
        <f t="shared" si="4"/>
        <v>Lean D</v>
      </c>
      <c r="N33" s="62">
        <f>'Raw data'!X26</f>
        <v>0.53674999999999995</v>
      </c>
      <c r="O33" s="68">
        <f t="shared" si="5"/>
        <v>0.53675000000000006</v>
      </c>
      <c r="P33" s="81">
        <f>'Raw data'!M26</f>
        <v>5.4492213496605935E-2</v>
      </c>
      <c r="Q33" s="63">
        <f t="shared" si="6"/>
        <v>0.52724610674830297</v>
      </c>
      <c r="R33" s="63">
        <f>'Raw data'!K26-N33</f>
        <v>-9.5038932516969821E-3</v>
      </c>
      <c r="S33" s="63">
        <f t="shared" si="7"/>
        <v>-9.5038932516969821E-3</v>
      </c>
      <c r="T33" s="88">
        <f t="shared" si="11"/>
        <v>9.4492213496605942E-2</v>
      </c>
      <c r="U33" s="63">
        <f>'Raw data'!U26</f>
        <v>8.4609861177596946E-2</v>
      </c>
      <c r="V33" s="63">
        <f t="shared" si="23"/>
        <v>0.54230493058879847</v>
      </c>
      <c r="W33" s="64">
        <f t="shared" si="24"/>
        <v>4.4609861177596945E-2</v>
      </c>
      <c r="X33" s="64">
        <f>'Raw data'!AA26</f>
        <v>0.21701977088769958</v>
      </c>
      <c r="Y33" s="64">
        <f>'Raw data'!AD26</f>
        <v>0.624</v>
      </c>
      <c r="Z33" s="65">
        <f>2*(N33-50)-2*(Y33-50)</f>
        <v>-0.17450000000000898</v>
      </c>
      <c r="AA33" s="64">
        <f t="shared" si="25"/>
        <v>0.1185197708876906</v>
      </c>
      <c r="AB33" s="64">
        <f t="shared" si="8"/>
        <v>0.54724610674830299</v>
      </c>
      <c r="AC33" s="64">
        <f t="shared" si="26"/>
        <v>0.52230493058879846</v>
      </c>
      <c r="AD33" s="64">
        <f>50%+AA33/2</f>
        <v>0.55925988544384531</v>
      </c>
      <c r="AE33" s="62">
        <f>AB33-N33</f>
        <v>1.0496106748303036E-2</v>
      </c>
      <c r="AF33" s="83">
        <f t="shared" si="9"/>
        <v>1.0496106748303036E-2</v>
      </c>
      <c r="AG33" s="83">
        <f t="shared" si="10"/>
        <v>-3.4503893251696963E-2</v>
      </c>
      <c r="AH33" s="62">
        <f t="shared" si="27"/>
        <v>-1.4445069411201494E-2</v>
      </c>
      <c r="AI33" s="62">
        <f t="shared" si="28"/>
        <v>-1.4445069411201494E-2</v>
      </c>
      <c r="AJ33" s="62">
        <f t="shared" si="20"/>
        <v>-5.9445069411201493E-2</v>
      </c>
      <c r="AK33" s="62">
        <f>AD33-N33</f>
        <v>2.2509885443845357E-2</v>
      </c>
      <c r="AL33" s="62">
        <f>IF(D33="(D)",AK33,-(AK33))</f>
        <v>2.2509885443845357E-2</v>
      </c>
      <c r="AM33" s="62">
        <f>AL33-4.5%</f>
        <v>-2.2490114556154642E-2</v>
      </c>
      <c r="AN33" s="66">
        <f>(AJ33+AM33)/2</f>
        <v>-4.0967591983678067E-2</v>
      </c>
    </row>
    <row r="34" spans="1:40" ht="15" customHeight="1" x14ac:dyDescent="0.25">
      <c r="A34" s="67" t="s">
        <v>40</v>
      </c>
      <c r="B34" s="60">
        <v>4</v>
      </c>
      <c r="C34" s="58" t="str">
        <f>('Raw data'!C27)</f>
        <v>Tom McClintock</v>
      </c>
      <c r="D34" s="58" t="str">
        <f>('Raw data'!D27)</f>
        <v>(R)</v>
      </c>
      <c r="E34" s="61">
        <f>('Raw data'!E27)</f>
        <v>2008</v>
      </c>
      <c r="F34" s="87">
        <v>4</v>
      </c>
      <c r="G34" s="67">
        <v>4</v>
      </c>
      <c r="H34" s="67">
        <v>4</v>
      </c>
      <c r="I34" s="90">
        <f>IF(G34="",N34+0.15*(AE34+2.77%-$B$3)+($A$3-50%),N34+0.85*(0.6*AE34+0.2*AH34+0.2*AK34+2.77%-$B$3)+($A$3-50%))</f>
        <v>0.36498287123640477</v>
      </c>
      <c r="J34" s="21" t="str">
        <f t="shared" si="22"/>
        <v>R</v>
      </c>
      <c r="K34" s="21" t="b">
        <f t="shared" si="2"/>
        <v>1</v>
      </c>
      <c r="L34" s="21" t="str">
        <f t="shared" si="3"/>
        <v>R</v>
      </c>
      <c r="M34" s="21" t="str">
        <f t="shared" si="4"/>
        <v>Safe R</v>
      </c>
      <c r="N34" s="62">
        <f>'Raw data'!X27</f>
        <v>0.38875000000000004</v>
      </c>
      <c r="O34" s="68">
        <f t="shared" si="5"/>
        <v>0.38875000000000004</v>
      </c>
      <c r="P34" s="81">
        <f>'Raw data'!M27</f>
        <v>1</v>
      </c>
      <c r="Q34" s="63">
        <f t="shared" si="6"/>
        <v>1</v>
      </c>
      <c r="R34" s="63">
        <f>'Raw data'!K27-N34</f>
        <v>-0.38875000000000004</v>
      </c>
      <c r="S34" s="63">
        <f t="shared" si="7"/>
        <v>0.38875000000000004</v>
      </c>
      <c r="T34" s="88">
        <f t="shared" si="11"/>
        <v>0.95899999999999996</v>
      </c>
      <c r="U34" s="63">
        <f>'Raw data'!U27</f>
        <v>0.22218308988902891</v>
      </c>
      <c r="V34" s="63">
        <f t="shared" si="23"/>
        <v>0.61109154494451445</v>
      </c>
      <c r="W34" s="64">
        <f t="shared" si="24"/>
        <v>0.26218308988902889</v>
      </c>
      <c r="X34" s="64">
        <f>'Raw data'!AA27</f>
        <v>0.32173018968268036</v>
      </c>
      <c r="Y34" s="64">
        <f>'Raw data'!AD27</f>
        <v>0.41399999999999998</v>
      </c>
      <c r="Z34" s="65">
        <f>2*(N34-50)-2*(Y34-50)</f>
        <v>-5.0499999999999545E-2</v>
      </c>
      <c r="AA34" s="64">
        <f t="shared" si="25"/>
        <v>0.29623018968267989</v>
      </c>
      <c r="AB34" s="64">
        <f t="shared" si="8"/>
        <v>2.0500000000000018E-2</v>
      </c>
      <c r="AC34" s="64">
        <f t="shared" si="26"/>
        <v>0.36890845505548553</v>
      </c>
      <c r="AD34" s="64">
        <f>50%-AA34/2</f>
        <v>0.35188490515866006</v>
      </c>
      <c r="AE34" s="62">
        <v>-2.7699999999999999E-2</v>
      </c>
      <c r="AF34" s="83">
        <f t="shared" si="9"/>
        <v>2.7699999999999999E-2</v>
      </c>
      <c r="AG34" s="83">
        <f t="shared" si="10"/>
        <v>-1.7299999999999999E-2</v>
      </c>
      <c r="AH34" s="62">
        <f t="shared" si="27"/>
        <v>-1.9841544944514511E-2</v>
      </c>
      <c r="AI34" s="62">
        <f t="shared" si="28"/>
        <v>1.9841544944514511E-2</v>
      </c>
      <c r="AJ34" s="62">
        <f t="shared" si="20"/>
        <v>-2.5158455055485487E-2</v>
      </c>
      <c r="AK34" s="62">
        <f>AD34-N34</f>
        <v>-3.6865094841339985E-2</v>
      </c>
      <c r="AL34" s="62">
        <f>IF(D34="(D)",AK34,-(AK34))</f>
        <v>3.6865094841339985E-2</v>
      </c>
      <c r="AM34" s="62">
        <f>AL34-4.5%</f>
        <v>-8.1349051586600135E-3</v>
      </c>
      <c r="AN34" s="66">
        <f>(AJ34+AM34)/2</f>
        <v>-1.664668010707275E-2</v>
      </c>
    </row>
    <row r="35" spans="1:40" ht="15" customHeight="1" x14ac:dyDescent="0.25">
      <c r="A35" s="67" t="s">
        <v>40</v>
      </c>
      <c r="B35" s="60">
        <v>5</v>
      </c>
      <c r="C35" s="58" t="str">
        <f>('Raw data'!C28)</f>
        <v>Mike Thompson</v>
      </c>
      <c r="D35" s="58" t="str">
        <f>('Raw data'!D28)</f>
        <v>(D)</v>
      </c>
      <c r="E35" s="61">
        <f>('Raw data'!E28)</f>
        <v>1998</v>
      </c>
      <c r="F35" s="87">
        <v>1</v>
      </c>
      <c r="G35" s="67">
        <v>1</v>
      </c>
      <c r="H35" s="67">
        <v>1</v>
      </c>
      <c r="I35" s="90">
        <f>IF(G35="",N35+0.15*(AE35-2.77%+$B$3)+($A$3-50%),N35+0.85*(0.6*AE35+0.2*AH35+0.2*AK35-2.77%+$B$3)+($A$3-50%))</f>
        <v>0.72393166037312828</v>
      </c>
      <c r="J35" s="21" t="str">
        <f t="shared" si="22"/>
        <v>D</v>
      </c>
      <c r="K35" s="21" t="b">
        <f t="shared" si="2"/>
        <v>1</v>
      </c>
      <c r="L35" s="21" t="str">
        <f t="shared" si="3"/>
        <v>D</v>
      </c>
      <c r="M35" s="21" t="str">
        <f t="shared" si="4"/>
        <v>Safe D</v>
      </c>
      <c r="N35" s="62">
        <f>'Raw data'!X28</f>
        <v>0.69175000000000009</v>
      </c>
      <c r="O35" s="68">
        <f t="shared" si="5"/>
        <v>0.69175000000000009</v>
      </c>
      <c r="P35" s="81">
        <f>'Raw data'!M28</f>
        <v>1</v>
      </c>
      <c r="Q35" s="63">
        <f t="shared" si="6"/>
        <v>1</v>
      </c>
      <c r="R35" s="63">
        <f>'Raw data'!K28-N35</f>
        <v>0.30824999999999991</v>
      </c>
      <c r="S35" s="63">
        <f t="shared" si="7"/>
        <v>0.30824999999999991</v>
      </c>
      <c r="T35" s="88">
        <f t="shared" si="11"/>
        <v>1.04</v>
      </c>
      <c r="U35" s="63">
        <f>'Raw data'!U28</f>
        <v>0.48942246629248537</v>
      </c>
      <c r="V35" s="63">
        <f t="shared" si="23"/>
        <v>0.74471123314624266</v>
      </c>
      <c r="W35" s="64">
        <f t="shared" si="24"/>
        <v>0.44942246629248539</v>
      </c>
      <c r="X35" s="64">
        <f>'Raw data'!AA28</f>
        <v>0.33848530280314387</v>
      </c>
      <c r="Y35" s="64">
        <f>'Raw data'!AD28</f>
        <v>0.63400000000000001</v>
      </c>
      <c r="Z35" s="65">
        <f>2*(N35-50)-2*(Y35-50)</f>
        <v>0.11549999999999727</v>
      </c>
      <c r="AA35" s="64">
        <f t="shared" si="25"/>
        <v>0.52998530280314116</v>
      </c>
      <c r="AB35" s="64">
        <f t="shared" si="8"/>
        <v>1.02</v>
      </c>
      <c r="AC35" s="64">
        <f t="shared" si="26"/>
        <v>0.72471123314624264</v>
      </c>
      <c r="AD35" s="64">
        <f>50%+AA35/2</f>
        <v>0.76499265140157058</v>
      </c>
      <c r="AE35" s="62">
        <v>2.7699999999999999E-2</v>
      </c>
      <c r="AF35" s="83">
        <f t="shared" si="9"/>
        <v>2.7699999999999999E-2</v>
      </c>
      <c r="AG35" s="83">
        <f t="shared" si="10"/>
        <v>-1.7299999999999999E-2</v>
      </c>
      <c r="AH35" s="62">
        <f t="shared" si="27"/>
        <v>3.2961233146242552E-2</v>
      </c>
      <c r="AI35" s="62">
        <f t="shared" si="28"/>
        <v>3.2961233146242552E-2</v>
      </c>
      <c r="AJ35" s="62">
        <f t="shared" si="20"/>
        <v>-1.2038766853757446E-2</v>
      </c>
      <c r="AK35" s="62">
        <f>AD35-N35</f>
        <v>7.3242651401570491E-2</v>
      </c>
      <c r="AL35" s="62">
        <f>IF(D35="(D)",AK35,-(AK35))</f>
        <v>7.3242651401570491E-2</v>
      </c>
      <c r="AM35" s="62">
        <f>AL35-4.5%</f>
        <v>2.8242651401570493E-2</v>
      </c>
      <c r="AN35" s="66">
        <f>(AJ35+AM35)/2</f>
        <v>8.1019422739065233E-3</v>
      </c>
    </row>
    <row r="36" spans="1:40" ht="15" customHeight="1" x14ac:dyDescent="0.25">
      <c r="A36" s="67" t="s">
        <v>40</v>
      </c>
      <c r="B36" s="60">
        <v>6</v>
      </c>
      <c r="C36" s="58" t="str">
        <f>('Raw data'!C29)</f>
        <v>Doris Matsui</v>
      </c>
      <c r="D36" s="58" t="str">
        <f>('Raw data'!D29)</f>
        <v>(D)</v>
      </c>
      <c r="E36" s="61">
        <f>('Raw data'!E29)</f>
        <v>2005</v>
      </c>
      <c r="F36" s="87">
        <v>1</v>
      </c>
      <c r="G36" s="67">
        <v>1</v>
      </c>
      <c r="H36" s="67">
        <v>1</v>
      </c>
      <c r="I36" s="90">
        <f>IF(G36="",N36+0.15*(AE36-2.77%+$B$3)+($A$3-50%),N36+0.85*(0.6*AE36+0.2*AH36+0.2*AK36-2.77%+$B$3)+($A$3-50%))</f>
        <v>0.74195456211025534</v>
      </c>
      <c r="J36" s="21" t="str">
        <f t="shared" si="22"/>
        <v>D</v>
      </c>
      <c r="K36" s="21" t="b">
        <f t="shared" si="2"/>
        <v>1</v>
      </c>
      <c r="L36" s="21" t="str">
        <f t="shared" si="3"/>
        <v>D</v>
      </c>
      <c r="M36" s="21" t="str">
        <f t="shared" si="4"/>
        <v>Safe D</v>
      </c>
      <c r="N36" s="62">
        <f>'Raw data'!X29</f>
        <v>0.68474999999999997</v>
      </c>
      <c r="O36" s="68">
        <f t="shared" si="5"/>
        <v>0.68474999999999997</v>
      </c>
      <c r="P36" s="81">
        <f>'Raw data'!M29</f>
        <v>0.45378252008152503</v>
      </c>
      <c r="Q36" s="63">
        <f t="shared" si="6"/>
        <v>0.72689126004076254</v>
      </c>
      <c r="R36" s="63">
        <f>'Raw data'!K29-N36</f>
        <v>4.2141260040762574E-2</v>
      </c>
      <c r="S36" s="63">
        <f t="shared" si="7"/>
        <v>4.2141260040762574E-2</v>
      </c>
      <c r="T36" s="88">
        <f t="shared" si="11"/>
        <v>0.49378252008152501</v>
      </c>
      <c r="U36" s="63">
        <f>'Raw data'!U29</f>
        <v>0.50104870768382748</v>
      </c>
      <c r="V36" s="63">
        <f t="shared" si="23"/>
        <v>0.75052435384191374</v>
      </c>
      <c r="W36" s="64">
        <f t="shared" si="24"/>
        <v>0.4610487076838275</v>
      </c>
      <c r="X36" s="64">
        <f>'Raw data'!AA29</f>
        <v>0.48059858042754039</v>
      </c>
      <c r="Y36" s="64">
        <f>'Raw data'!AD29</f>
        <v>0.67399999999999993</v>
      </c>
      <c r="Z36" s="65">
        <f>2*(N36-50)-2*(Y36-50)</f>
        <v>2.1500000000003183E-2</v>
      </c>
      <c r="AA36" s="64">
        <f t="shared" si="25"/>
        <v>0.57809858042754347</v>
      </c>
      <c r="AB36" s="64">
        <f t="shared" si="8"/>
        <v>0.74689126004076245</v>
      </c>
      <c r="AC36" s="64">
        <f t="shared" si="26"/>
        <v>0.73052435384191372</v>
      </c>
      <c r="AD36" s="64">
        <f>50%+AA36/2</f>
        <v>0.78904929021377179</v>
      </c>
      <c r="AE36" s="62">
        <f t="shared" ref="AE36:AE46" si="29">AB36-N36</f>
        <v>6.214126004076248E-2</v>
      </c>
      <c r="AF36" s="83">
        <f t="shared" si="9"/>
        <v>6.214126004076248E-2</v>
      </c>
      <c r="AG36" s="83">
        <f t="shared" si="10"/>
        <v>1.7141260040762482E-2</v>
      </c>
      <c r="AH36" s="62">
        <f t="shared" si="27"/>
        <v>4.5774353841913751E-2</v>
      </c>
      <c r="AI36" s="62">
        <f t="shared" si="28"/>
        <v>4.5774353841913751E-2</v>
      </c>
      <c r="AJ36" s="62">
        <f t="shared" si="20"/>
        <v>7.7435384191375245E-4</v>
      </c>
      <c r="AK36" s="62">
        <f>AD36-N36</f>
        <v>0.10429929021377182</v>
      </c>
      <c r="AL36" s="62">
        <f>IF(D36="(D)",AK36,-(AK36))</f>
        <v>0.10429929021377182</v>
      </c>
      <c r="AM36" s="62">
        <f>AL36-4.5%</f>
        <v>5.9299290213771824E-2</v>
      </c>
      <c r="AN36" s="66">
        <f>(AJ36+AM36)/2</f>
        <v>3.0036822027842788E-2</v>
      </c>
    </row>
    <row r="37" spans="1:40" ht="15" customHeight="1" x14ac:dyDescent="0.25">
      <c r="A37" s="67" t="s">
        <v>40</v>
      </c>
      <c r="B37" s="60">
        <v>7</v>
      </c>
      <c r="C37" s="58" t="str">
        <f>('Raw data'!C30)</f>
        <v>Ami Bera</v>
      </c>
      <c r="D37" s="58" t="str">
        <f>('Raw data'!D30)</f>
        <v>(D)</v>
      </c>
      <c r="E37" s="61">
        <f>('Raw data'!E30)</f>
        <v>2012</v>
      </c>
      <c r="F37" s="87">
        <v>1</v>
      </c>
      <c r="G37" s="67">
        <v>3</v>
      </c>
      <c r="H37" s="67"/>
      <c r="I37" s="90">
        <f>IF(G37="",N37+0.15*(AE37+2.77%-$B$3)+($A$3-50%),N37+0.85*(0.6*AE37+0.2*AH37+0.2*AK37+2.77%-$B$3)+($A$3-50%))</f>
        <v>0.52725097643079299</v>
      </c>
      <c r="J37" s="21" t="s">
        <v>472</v>
      </c>
      <c r="K37" s="21" t="b">
        <f t="shared" si="2"/>
        <v>0</v>
      </c>
      <c r="L37" s="21" t="str">
        <f t="shared" si="3"/>
        <v>No projection</v>
      </c>
      <c r="M37" s="21" t="str">
        <f t="shared" si="4"/>
        <v>Toss Up</v>
      </c>
      <c r="N37" s="62">
        <f>'Raw data'!X30</f>
        <v>0.50075000000000003</v>
      </c>
      <c r="O37" s="68">
        <f t="shared" si="5"/>
        <v>0.50075000000000003</v>
      </c>
      <c r="P37" s="81">
        <f>'Raw data'!M30</f>
        <v>7.9253977678157561E-3</v>
      </c>
      <c r="Q37" s="63">
        <f t="shared" si="6"/>
        <v>0.50396269888390788</v>
      </c>
      <c r="R37" s="63">
        <f>'Raw data'!K30-N37</f>
        <v>3.2126988839078496E-3</v>
      </c>
      <c r="S37" s="63">
        <f t="shared" si="7"/>
        <v>3.2126988839078496E-3</v>
      </c>
      <c r="T37" s="88">
        <f t="shared" si="11"/>
        <v>4.7925397767815757E-2</v>
      </c>
      <c r="U37" s="63">
        <f>'Raw data'!U30</f>
        <v>3.400000000000003E-2</v>
      </c>
      <c r="V37" s="63">
        <f t="shared" si="23"/>
        <v>0.51700000000000002</v>
      </c>
      <c r="W37" s="64">
        <f t="shared" si="24"/>
        <v>0.17400000000000004</v>
      </c>
      <c r="X37" s="64"/>
      <c r="Y37" s="64"/>
      <c r="Z37" s="65"/>
      <c r="AA37" s="64" t="str">
        <f t="shared" si="25"/>
        <v/>
      </c>
      <c r="AB37" s="64">
        <f t="shared" si="8"/>
        <v>0.5239626988839079</v>
      </c>
      <c r="AC37" s="64">
        <f t="shared" si="26"/>
        <v>0.58699999999999997</v>
      </c>
      <c r="AD37" s="64"/>
      <c r="AE37" s="62">
        <f t="shared" si="29"/>
        <v>2.3212698883907867E-2</v>
      </c>
      <c r="AF37" s="83">
        <f t="shared" si="9"/>
        <v>2.3212698883907867E-2</v>
      </c>
      <c r="AG37" s="83">
        <f t="shared" si="10"/>
        <v>-2.1787301116092131E-2</v>
      </c>
      <c r="AH37" s="62">
        <f t="shared" si="27"/>
        <v>8.6249999999999938E-2</v>
      </c>
      <c r="AI37" s="62">
        <f t="shared" si="28"/>
        <v>8.6249999999999938E-2</v>
      </c>
      <c r="AJ37" s="62">
        <f t="shared" si="20"/>
        <v>4.1249999999999939E-2</v>
      </c>
      <c r="AK37" s="62"/>
      <c r="AL37" s="62"/>
      <c r="AM37" s="62"/>
      <c r="AN37" s="66">
        <f>AJ37</f>
        <v>4.1249999999999939E-2</v>
      </c>
    </row>
    <row r="38" spans="1:40" ht="15" customHeight="1" x14ac:dyDescent="0.25">
      <c r="A38" s="67" t="s">
        <v>40</v>
      </c>
      <c r="B38" s="60">
        <v>8</v>
      </c>
      <c r="C38" s="58" t="str">
        <f>('Raw data'!C31)</f>
        <v>Paul Cook</v>
      </c>
      <c r="D38" s="58" t="str">
        <f>('Raw data'!D31)</f>
        <v>(R)</v>
      </c>
      <c r="E38" s="61">
        <f>('Raw data'!E31)</f>
        <v>2012</v>
      </c>
      <c r="F38" s="87">
        <v>4</v>
      </c>
      <c r="G38" s="67">
        <v>5</v>
      </c>
      <c r="H38" s="67"/>
      <c r="I38" s="90">
        <f>IF(G38="",N38+0.15*(AE38+2.77%-$B$3)+($A$3-50%),N38+0.85*(0.6*AE38+0.2*AH38+0.2*AK38+2.77%-$B$3)+($A$3-50%))</f>
        <v>0.36931854770552491</v>
      </c>
      <c r="J38" s="21" t="str">
        <f t="shared" ref="J38:J45" si="30">IF(I38&lt;44%,"R",IF(I38&gt;56%,"D","No projection"))</f>
        <v>R</v>
      </c>
      <c r="K38" s="21" t="b">
        <f t="shared" si="2"/>
        <v>1</v>
      </c>
      <c r="L38" s="21" t="str">
        <f t="shared" si="3"/>
        <v>R</v>
      </c>
      <c r="M38" s="21" t="str">
        <f t="shared" si="4"/>
        <v>Safe R</v>
      </c>
      <c r="N38" s="62">
        <f>'Raw data'!X31</f>
        <v>0.41125</v>
      </c>
      <c r="O38" s="68">
        <f t="shared" si="5"/>
        <v>0.41125</v>
      </c>
      <c r="P38" s="81">
        <f>'Raw data'!M31</f>
        <v>0.35293706782147094</v>
      </c>
      <c r="Q38" s="63">
        <f t="shared" si="6"/>
        <v>0.67646853391073547</v>
      </c>
      <c r="R38" s="63">
        <f>'Raw data'!K31-N38</f>
        <v>-8.7718533910735474E-2</v>
      </c>
      <c r="S38" s="63">
        <f t="shared" si="7"/>
        <v>8.7718533910735474E-2</v>
      </c>
      <c r="T38" s="88">
        <f t="shared" si="11"/>
        <v>0.31193706782147096</v>
      </c>
      <c r="U38" s="63">
        <f>'Raw data'!U31</f>
        <v>1</v>
      </c>
      <c r="V38" s="63">
        <f t="shared" si="23"/>
        <v>1</v>
      </c>
      <c r="W38" s="64">
        <f t="shared" si="24"/>
        <v>1.1299999999999999</v>
      </c>
      <c r="X38" s="64"/>
      <c r="Y38" s="64"/>
      <c r="Z38" s="65"/>
      <c r="AA38" s="64" t="str">
        <f t="shared" si="25"/>
        <v/>
      </c>
      <c r="AB38" s="64">
        <f t="shared" si="8"/>
        <v>0.34403146608926449</v>
      </c>
      <c r="AC38" s="64">
        <f t="shared" si="26"/>
        <v>-6.4999999999999947E-2</v>
      </c>
      <c r="AD38" s="64"/>
      <c r="AE38" s="62">
        <f t="shared" si="29"/>
        <v>-6.7218533910735512E-2</v>
      </c>
      <c r="AF38" s="83">
        <f t="shared" si="9"/>
        <v>6.7218533910735512E-2</v>
      </c>
      <c r="AG38" s="83">
        <f t="shared" si="10"/>
        <v>2.2218533910735513E-2</v>
      </c>
      <c r="AH38" s="62">
        <v>-4.4999999999999998E-2</v>
      </c>
      <c r="AI38" s="62">
        <f t="shared" si="28"/>
        <v>4.4999999999999998E-2</v>
      </c>
      <c r="AJ38" s="62">
        <f t="shared" si="20"/>
        <v>0</v>
      </c>
      <c r="AK38" s="62"/>
      <c r="AL38" s="62"/>
      <c r="AM38" s="62"/>
      <c r="AN38" s="66">
        <f>AJ38</f>
        <v>0</v>
      </c>
    </row>
    <row r="39" spans="1:40" ht="15" customHeight="1" x14ac:dyDescent="0.25">
      <c r="A39" s="67" t="s">
        <v>40</v>
      </c>
      <c r="B39" s="60">
        <v>9</v>
      </c>
      <c r="C39" s="58" t="str">
        <f>('Raw data'!C32)</f>
        <v>Jerry McNerney</v>
      </c>
      <c r="D39" s="58" t="str">
        <f>('Raw data'!D32)</f>
        <v>(D)</v>
      </c>
      <c r="E39" s="61">
        <f>('Raw data'!E32)</f>
        <v>2006</v>
      </c>
      <c r="F39" s="87">
        <v>1</v>
      </c>
      <c r="G39" s="67">
        <v>1</v>
      </c>
      <c r="H39" s="67">
        <v>1</v>
      </c>
      <c r="I39" s="90">
        <f>IF(G39="",N39+0.15*(AE39-2.77%+$B$3)+($A$3-50%),N39+0.85*(0.6*AE39+0.2*AH39+0.2*AK39-2.77%+$B$3)+($A$3-50%))</f>
        <v>0.55556156273287904</v>
      </c>
      <c r="J39" s="21" t="str">
        <f t="shared" si="30"/>
        <v>No projection</v>
      </c>
      <c r="K39" s="21" t="b">
        <f t="shared" si="2"/>
        <v>1</v>
      </c>
      <c r="L39" s="21" t="str">
        <f t="shared" si="3"/>
        <v>D</v>
      </c>
      <c r="M39" s="21" t="str">
        <f t="shared" si="4"/>
        <v>Lean D</v>
      </c>
      <c r="N39" s="62">
        <f>'Raw data'!X32</f>
        <v>0.56924999999999992</v>
      </c>
      <c r="O39" s="68">
        <f t="shared" si="5"/>
        <v>0.56924999999999981</v>
      </c>
      <c r="P39" s="81">
        <f>'Raw data'!M32</f>
        <v>4.740767631431303E-2</v>
      </c>
      <c r="Q39" s="63">
        <f t="shared" si="6"/>
        <v>0.52370383815715649</v>
      </c>
      <c r="R39" s="63">
        <f>'Raw data'!K32-N39</f>
        <v>-4.5546161842843436E-2</v>
      </c>
      <c r="S39" s="63">
        <f t="shared" si="7"/>
        <v>-4.5546161842843436E-2</v>
      </c>
      <c r="T39" s="88">
        <f t="shared" si="11"/>
        <v>8.7407676314313038E-2</v>
      </c>
      <c r="U39" s="63">
        <f>'Raw data'!U32</f>
        <v>0.11108190935671147</v>
      </c>
      <c r="V39" s="63">
        <f t="shared" si="23"/>
        <v>0.55554095467835574</v>
      </c>
      <c r="W39" s="64">
        <f t="shared" si="24"/>
        <v>7.1081909356711465E-2</v>
      </c>
      <c r="X39" s="64">
        <f>'Raw data'!AA32</f>
        <v>1.1654623263645247E-2</v>
      </c>
      <c r="Y39" s="64">
        <f>'Raw data'!AD32</f>
        <v>0.51400000000000001</v>
      </c>
      <c r="Z39" s="65">
        <f t="shared" ref="Z39:Z44" si="31">2*(N39-50)-2*(Y39-50)</f>
        <v>0.11049999999998761</v>
      </c>
      <c r="AA39" s="64">
        <f t="shared" si="25"/>
        <v>0.19815462326363287</v>
      </c>
      <c r="AB39" s="64">
        <f t="shared" si="8"/>
        <v>0.5437038381571565</v>
      </c>
      <c r="AC39" s="64">
        <f t="shared" si="26"/>
        <v>0.53554095467835572</v>
      </c>
      <c r="AD39" s="64">
        <f>50%+AA39/2</f>
        <v>0.59907731163181643</v>
      </c>
      <c r="AE39" s="62">
        <f t="shared" si="29"/>
        <v>-2.5546161842843418E-2</v>
      </c>
      <c r="AF39" s="83">
        <f t="shared" si="9"/>
        <v>-2.5546161842843418E-2</v>
      </c>
      <c r="AG39" s="83">
        <f t="shared" si="10"/>
        <v>-7.0546161842843416E-2</v>
      </c>
      <c r="AH39" s="62">
        <f>AC39-N39</f>
        <v>-3.3709045321644204E-2</v>
      </c>
      <c r="AI39" s="62">
        <f t="shared" si="28"/>
        <v>-3.3709045321644204E-2</v>
      </c>
      <c r="AJ39" s="62">
        <f t="shared" si="20"/>
        <v>-7.8709045321644203E-2</v>
      </c>
      <c r="AK39" s="62">
        <f>AD39-N39</f>
        <v>2.9827311631816511E-2</v>
      </c>
      <c r="AL39" s="62">
        <f>IF(D39="(D)",AK39,-(AK39))</f>
        <v>2.9827311631816511E-2</v>
      </c>
      <c r="AM39" s="62">
        <f t="shared" ref="AM39:AM44" si="32">AL39-4.5%</f>
        <v>-1.5172688368183487E-2</v>
      </c>
      <c r="AN39" s="66">
        <f t="shared" ref="AN39:AN44" si="33">(AJ39+AM39)/2</f>
        <v>-4.6940866844913845E-2</v>
      </c>
    </row>
    <row r="40" spans="1:40" ht="15" customHeight="1" x14ac:dyDescent="0.25">
      <c r="A40" s="67" t="s">
        <v>40</v>
      </c>
      <c r="B40" s="60">
        <v>10</v>
      </c>
      <c r="C40" s="58" t="str">
        <f>('Raw data'!C33)</f>
        <v>Jeff Denham</v>
      </c>
      <c r="D40" s="58" t="str">
        <f>('Raw data'!D33)</f>
        <v>(R)</v>
      </c>
      <c r="E40" s="61">
        <f>('Raw data'!E33)</f>
        <v>2010</v>
      </c>
      <c r="F40" s="87">
        <v>4</v>
      </c>
      <c r="G40" s="67">
        <v>4</v>
      </c>
      <c r="H40" s="67">
        <v>5</v>
      </c>
      <c r="I40" s="90">
        <f>IF(G40="",N40+0.15*(AE40+2.77%-$B$3)+($A$3-50%),N40+0.85*(0.6*AE40+0.2*AH40+0.2*AK40+2.77%-$B$3)+($A$3-50%))</f>
        <v>0.45565442081597607</v>
      </c>
      <c r="J40" s="21" t="str">
        <f t="shared" si="30"/>
        <v>No projection</v>
      </c>
      <c r="K40" s="21" t="b">
        <f t="shared" si="2"/>
        <v>1</v>
      </c>
      <c r="L40" s="21" t="str">
        <f t="shared" si="3"/>
        <v>No projection</v>
      </c>
      <c r="M40" s="21" t="str">
        <f t="shared" si="4"/>
        <v>Lean R</v>
      </c>
      <c r="N40" s="62">
        <f>'Raw data'!X33</f>
        <v>0.49875000000000003</v>
      </c>
      <c r="O40" s="68">
        <f t="shared" si="5"/>
        <v>0.49875000000000003</v>
      </c>
      <c r="P40" s="81">
        <f>'Raw data'!M33</f>
        <v>0.12297840181377029</v>
      </c>
      <c r="Q40" s="63">
        <f t="shared" si="6"/>
        <v>0.56148920090688514</v>
      </c>
      <c r="R40" s="63">
        <f>'Raw data'!K33-N40</f>
        <v>-6.0239200906885171E-2</v>
      </c>
      <c r="S40" s="63">
        <f t="shared" si="7"/>
        <v>6.0239200906885171E-2</v>
      </c>
      <c r="T40" s="88">
        <f t="shared" si="11"/>
        <v>8.1978401813770294E-2</v>
      </c>
      <c r="U40" s="63">
        <f>'Raw data'!U33</f>
        <v>5.4163738832403607E-2</v>
      </c>
      <c r="V40" s="63">
        <f t="shared" si="23"/>
        <v>0.52708186941620183</v>
      </c>
      <c r="W40" s="64">
        <f t="shared" si="24"/>
        <v>9.4163738832403615E-2</v>
      </c>
      <c r="X40" s="64">
        <f>'Raw data'!AA33</f>
        <v>0.2949078696559862</v>
      </c>
      <c r="Y40" s="64">
        <f>'Raw data'!AD33</f>
        <v>0.434</v>
      </c>
      <c r="Z40" s="65">
        <f t="shared" si="31"/>
        <v>0.12950000000000728</v>
      </c>
      <c r="AA40" s="64">
        <f t="shared" si="25"/>
        <v>0.17940786965597894</v>
      </c>
      <c r="AB40" s="64">
        <f t="shared" si="8"/>
        <v>0.45901079909311487</v>
      </c>
      <c r="AC40" s="64">
        <f t="shared" si="26"/>
        <v>0.45291813058379821</v>
      </c>
      <c r="AD40" s="64">
        <f>50%-AA40/2</f>
        <v>0.41029606517201056</v>
      </c>
      <c r="AE40" s="62">
        <f t="shared" si="29"/>
        <v>-3.9739200906885153E-2</v>
      </c>
      <c r="AF40" s="83">
        <f t="shared" si="9"/>
        <v>3.9739200906885153E-2</v>
      </c>
      <c r="AG40" s="83">
        <f t="shared" si="10"/>
        <v>-5.2607990931148457E-3</v>
      </c>
      <c r="AH40" s="62">
        <f>AC40-N40</f>
        <v>-4.583186941620182E-2</v>
      </c>
      <c r="AI40" s="62">
        <f t="shared" si="28"/>
        <v>4.583186941620182E-2</v>
      </c>
      <c r="AJ40" s="62">
        <f t="shared" si="20"/>
        <v>8.3186941620182198E-4</v>
      </c>
      <c r="AK40" s="62">
        <f>AD40-N40</f>
        <v>-8.8453934827989467E-2</v>
      </c>
      <c r="AL40" s="62">
        <f>IF(D40="(D)",AK40,-(AK40))</f>
        <v>8.8453934827989467E-2</v>
      </c>
      <c r="AM40" s="62">
        <f t="shared" si="32"/>
        <v>4.3453934827989468E-2</v>
      </c>
      <c r="AN40" s="66">
        <f t="shared" si="33"/>
        <v>2.2142902122095645E-2</v>
      </c>
    </row>
    <row r="41" spans="1:40" ht="15" customHeight="1" x14ac:dyDescent="0.25">
      <c r="A41" s="67" t="s">
        <v>40</v>
      </c>
      <c r="B41" s="60">
        <v>11</v>
      </c>
      <c r="C41" s="58" t="str">
        <f>('Raw data'!C34)</f>
        <v>Mark DeSaulnier</v>
      </c>
      <c r="D41" s="58" t="str">
        <f>('Raw data'!D34)</f>
        <v>(D)</v>
      </c>
      <c r="E41" s="61">
        <f>('Raw data'!E34)</f>
        <v>2014</v>
      </c>
      <c r="F41" s="87">
        <v>2</v>
      </c>
      <c r="G41" s="67"/>
      <c r="H41" s="67"/>
      <c r="I41" s="90">
        <f>IF(G41="",N41+0.15*(AE41-2.77%+$B$3)+($A$3-50%),N41+0.85*(0.6*AE41+0.2*AH41+0.2*AK41-2.77%+$B$3)+($A$3-50%))</f>
        <v>0.6760984021996771</v>
      </c>
      <c r="J41" s="21" t="str">
        <f t="shared" si="30"/>
        <v>D</v>
      </c>
      <c r="K41" s="21" t="b">
        <f t="shared" si="2"/>
        <v>1</v>
      </c>
      <c r="L41" s="21" t="str">
        <f t="shared" si="3"/>
        <v>D</v>
      </c>
      <c r="M41" s="21" t="str">
        <f t="shared" si="4"/>
        <v>Safe D</v>
      </c>
      <c r="N41" s="62">
        <f>'Raw data'!X34</f>
        <v>0.66874999999999996</v>
      </c>
      <c r="O41" s="68">
        <f t="shared" si="5"/>
        <v>0.66874999999999996</v>
      </c>
      <c r="P41" s="81">
        <f>'Raw data'!M34</f>
        <v>0.34547869599569458</v>
      </c>
      <c r="Q41" s="63">
        <f t="shared" si="6"/>
        <v>0.67273934799784729</v>
      </c>
      <c r="R41" s="63">
        <f>'Raw data'!K34-N41</f>
        <v>3.9893479978473367E-3</v>
      </c>
      <c r="S41" s="63">
        <f t="shared" si="7"/>
        <v>3.9893479978473367E-3</v>
      </c>
      <c r="T41" s="88">
        <f t="shared" si="11"/>
        <v>0.43547869599569455</v>
      </c>
      <c r="U41" s="63">
        <f>'Raw data'!U34</f>
        <v>0</v>
      </c>
      <c r="V41" s="63"/>
      <c r="W41" s="64"/>
      <c r="X41" s="64">
        <f>'Raw data'!AA34</f>
        <v>0</v>
      </c>
      <c r="Y41" s="64">
        <f>'Raw data'!AD34</f>
        <v>0.68899999999999995</v>
      </c>
      <c r="Z41" s="65">
        <f t="shared" si="31"/>
        <v>-4.0499999999994429E-2</v>
      </c>
      <c r="AA41" s="64"/>
      <c r="AB41" s="64">
        <f t="shared" si="8"/>
        <v>0.71773934799784733</v>
      </c>
      <c r="AC41" s="64"/>
      <c r="AD41" s="64"/>
      <c r="AE41" s="62">
        <f t="shared" si="29"/>
        <v>4.8989347997847377E-2</v>
      </c>
      <c r="AF41" s="83">
        <f t="shared" si="9"/>
        <v>4.8989347997847377E-2</v>
      </c>
      <c r="AG41" s="83">
        <f t="shared" si="10"/>
        <v>3.9893479978473784E-3</v>
      </c>
      <c r="AH41" s="62"/>
      <c r="AI41" s="62"/>
      <c r="AJ41" s="62">
        <f t="shared" si="20"/>
        <v>-4.4999999999999998E-2</v>
      </c>
      <c r="AK41" s="62"/>
      <c r="AL41" s="62"/>
      <c r="AM41" s="62">
        <f t="shared" si="32"/>
        <v>-4.4999999999999998E-2</v>
      </c>
      <c r="AN41" s="66">
        <f t="shared" si="33"/>
        <v>-4.4999999999999998E-2</v>
      </c>
    </row>
    <row r="42" spans="1:40" ht="15" customHeight="1" x14ac:dyDescent="0.25">
      <c r="A42" s="67" t="s">
        <v>40</v>
      </c>
      <c r="B42" s="60">
        <v>12</v>
      </c>
      <c r="C42" s="58" t="str">
        <f>('Raw data'!C35)</f>
        <v>Nancy Pelosi</v>
      </c>
      <c r="D42" s="58" t="str">
        <f>('Raw data'!D35)</f>
        <v>(D)</v>
      </c>
      <c r="E42" s="61">
        <f>('Raw data'!E35)</f>
        <v>1987</v>
      </c>
      <c r="F42" s="87">
        <v>1</v>
      </c>
      <c r="G42" s="67">
        <v>1</v>
      </c>
      <c r="H42" s="67">
        <v>1</v>
      </c>
      <c r="I42" s="90">
        <f>IF(G42="",N42+0.15*(AE42-2.77%+$B$3)+($A$3-50%),N42+0.85*(0.6*AE42+0.2*AH42+0.2*AK42-2.77%+$B$3)+($A$3-50%))</f>
        <v>0.85296753968792582</v>
      </c>
      <c r="J42" s="21" t="str">
        <f t="shared" si="30"/>
        <v>D</v>
      </c>
      <c r="K42" s="21" t="b">
        <f t="shared" si="2"/>
        <v>1</v>
      </c>
      <c r="L42" s="21" t="str">
        <f t="shared" si="3"/>
        <v>D</v>
      </c>
      <c r="M42" s="21" t="str">
        <f t="shared" si="4"/>
        <v>Safe D</v>
      </c>
      <c r="N42" s="62">
        <f>'Raw data'!X35</f>
        <v>0.83875</v>
      </c>
      <c r="O42" s="68">
        <f t="shared" si="5"/>
        <v>0.83875000000000011</v>
      </c>
      <c r="P42" s="81">
        <f>'Raw data'!M35</f>
        <v>0.66507510506387058</v>
      </c>
      <c r="Q42" s="63">
        <f t="shared" si="6"/>
        <v>0.83253755253193529</v>
      </c>
      <c r="R42" s="63">
        <f>'Raw data'!K35-N42</f>
        <v>-6.2124474680647079E-3</v>
      </c>
      <c r="S42" s="63">
        <f t="shared" si="7"/>
        <v>-6.2124474680647079E-3</v>
      </c>
      <c r="T42" s="88">
        <f t="shared" si="11"/>
        <v>0.70507510506387061</v>
      </c>
      <c r="U42" s="63">
        <f>'Raw data'!U35</f>
        <v>0.70167713548880406</v>
      </c>
      <c r="V42" s="63">
        <f t="shared" ref="V42:V54" si="34">U42/2+50%</f>
        <v>0.85083856774440203</v>
      </c>
      <c r="W42" s="64">
        <f t="shared" ref="W42:W54" si="35">IF(G42=1,U42-4%,IF(G42=2,U42+5%,IF(G42=3,U42+14%,IF(G42=4,U42+4%,IF(G42=5,U42+13%,IF(G42=6,U42+22%,IF(G42=7,U42+9%,U42+9%)))))))</f>
        <v>0.66167713548880402</v>
      </c>
      <c r="X42" s="64">
        <f>'Raw data'!AA35</f>
        <v>0.68236272211871718</v>
      </c>
      <c r="Y42" s="64">
        <f>'Raw data'!AD35</f>
        <v>0.82899999999999996</v>
      </c>
      <c r="Z42" s="65">
        <f t="shared" si="31"/>
        <v>1.9499999999993634E-2</v>
      </c>
      <c r="AA42" s="64">
        <f t="shared" ref="AA42:AA54" si="36">IF(H42=1,X42+Z42+7.6%,IF(H42=2,X42+Z42+16.6%,IF(H42=3,X42+Z42+25.6%,IF(H42=4,X42-Z42-7.6%,IF(H42=5,X42-Z42+1.4%,IF(H42=6,X42-Z42+10.4%,IF(H42=7,X42+Z42+9%,IF(H42=8,X42-Z42+9%,""))))))))</f>
        <v>0.77786272211871077</v>
      </c>
      <c r="AB42" s="64">
        <f t="shared" si="8"/>
        <v>0.85253755253193531</v>
      </c>
      <c r="AC42" s="64">
        <f t="shared" ref="AC42:AC54" si="37">IF(D42="(D)",50%+W42/2,50%-W42/2)</f>
        <v>0.83083856774440201</v>
      </c>
      <c r="AD42" s="64">
        <f>50%+AA42/2</f>
        <v>0.88893136105935544</v>
      </c>
      <c r="AE42" s="62">
        <f t="shared" si="29"/>
        <v>1.378755253193531E-2</v>
      </c>
      <c r="AF42" s="83">
        <f t="shared" si="9"/>
        <v>1.378755253193531E-2</v>
      </c>
      <c r="AG42" s="83">
        <f t="shared" si="10"/>
        <v>-3.1212447468064689E-2</v>
      </c>
      <c r="AH42" s="62">
        <f>AC42-N42</f>
        <v>-7.9114322555979832E-3</v>
      </c>
      <c r="AI42" s="62">
        <f t="shared" ref="AI42:AI54" si="38">IF(D42="(D)",AH42,-AH42)</f>
        <v>-7.9114322555979832E-3</v>
      </c>
      <c r="AJ42" s="62">
        <f t="shared" si="20"/>
        <v>-5.2911432255597982E-2</v>
      </c>
      <c r="AK42" s="62">
        <f>AD42-N42</f>
        <v>5.0181361059355445E-2</v>
      </c>
      <c r="AL42" s="62">
        <f>IF(D42="(D)",AK42,-(AK42))</f>
        <v>5.0181361059355445E-2</v>
      </c>
      <c r="AM42" s="62">
        <f t="shared" si="32"/>
        <v>5.1813610593554466E-3</v>
      </c>
      <c r="AN42" s="66">
        <f t="shared" si="33"/>
        <v>-2.3865035598121268E-2</v>
      </c>
    </row>
    <row r="43" spans="1:40" ht="15" customHeight="1" x14ac:dyDescent="0.25">
      <c r="A43" s="67" t="s">
        <v>40</v>
      </c>
      <c r="B43" s="60">
        <v>13</v>
      </c>
      <c r="C43" s="58" t="str">
        <f>('Raw data'!C36)</f>
        <v>Barbara Lee</v>
      </c>
      <c r="D43" s="58" t="str">
        <f>('Raw data'!D36)</f>
        <v>(D)</v>
      </c>
      <c r="E43" s="61">
        <f>('Raw data'!E36)</f>
        <v>1998</v>
      </c>
      <c r="F43" s="87">
        <v>1</v>
      </c>
      <c r="G43" s="67">
        <v>1</v>
      </c>
      <c r="H43" s="67">
        <v>1</v>
      </c>
      <c r="I43" s="90">
        <f>IF(G43="",N43+0.15*(AE43-2.77%+$B$3)+($A$3-50%),N43+0.85*(0.6*AE43+0.2*AH43+0.2*AK43-2.77%+$B$3)+($A$3-50%))</f>
        <v>0.90900098547614461</v>
      </c>
      <c r="J43" s="21" t="str">
        <f t="shared" si="30"/>
        <v>D</v>
      </c>
      <c r="K43" s="21" t="b">
        <f t="shared" si="2"/>
        <v>1</v>
      </c>
      <c r="L43" s="21" t="str">
        <f t="shared" si="3"/>
        <v>D</v>
      </c>
      <c r="M43" s="21" t="str">
        <f t="shared" si="4"/>
        <v>Safe D</v>
      </c>
      <c r="N43" s="62">
        <f>'Raw data'!X36</f>
        <v>0.87325000000000008</v>
      </c>
      <c r="O43" s="68">
        <f t="shared" si="5"/>
        <v>0.87325000000000008</v>
      </c>
      <c r="P43" s="81">
        <f>'Raw data'!M36</f>
        <v>0.76957533174745718</v>
      </c>
      <c r="Q43" s="63">
        <f t="shared" si="6"/>
        <v>0.88478766587372859</v>
      </c>
      <c r="R43" s="63">
        <f>'Raw data'!K36-N43</f>
        <v>1.1537665873728509E-2</v>
      </c>
      <c r="S43" s="63">
        <f t="shared" si="7"/>
        <v>1.1537665873728509E-2</v>
      </c>
      <c r="T43" s="88">
        <f t="shared" si="11"/>
        <v>0.80957533174745722</v>
      </c>
      <c r="U43" s="63">
        <f>'Raw data'!U36</f>
        <v>1</v>
      </c>
      <c r="V43" s="63">
        <f t="shared" si="34"/>
        <v>1</v>
      </c>
      <c r="W43" s="64">
        <f t="shared" si="35"/>
        <v>0.96</v>
      </c>
      <c r="X43" s="64">
        <f>'Raw data'!AA36</f>
        <v>0.77337383388874148</v>
      </c>
      <c r="Y43" s="64">
        <f>'Raw data'!AD36</f>
        <v>0.85399999999999998</v>
      </c>
      <c r="Z43" s="65">
        <f t="shared" si="31"/>
        <v>3.8499999999999091E-2</v>
      </c>
      <c r="AA43" s="64">
        <f t="shared" si="36"/>
        <v>0.88787383388874053</v>
      </c>
      <c r="AB43" s="64">
        <f t="shared" si="8"/>
        <v>0.90478766587372861</v>
      </c>
      <c r="AC43" s="64">
        <f t="shared" si="37"/>
        <v>0.98</v>
      </c>
      <c r="AD43" s="64">
        <f>50%+AA43/2</f>
        <v>0.94393691694437032</v>
      </c>
      <c r="AE43" s="62">
        <f t="shared" si="29"/>
        <v>3.1537665873728526E-2</v>
      </c>
      <c r="AF43" s="83">
        <f t="shared" si="9"/>
        <v>3.1537665873728526E-2</v>
      </c>
      <c r="AG43" s="83">
        <f t="shared" si="10"/>
        <v>-1.3462334126271472E-2</v>
      </c>
      <c r="AH43" s="62">
        <v>4.4999999999999998E-2</v>
      </c>
      <c r="AI43" s="62">
        <f t="shared" si="38"/>
        <v>4.4999999999999998E-2</v>
      </c>
      <c r="AJ43" s="62">
        <f t="shared" si="20"/>
        <v>0</v>
      </c>
      <c r="AK43" s="62">
        <f>AD43-N43</f>
        <v>7.0686916944370237E-2</v>
      </c>
      <c r="AL43" s="62">
        <f>IF(D43="(D)",AK43,-(AK43))</f>
        <v>7.0686916944370237E-2</v>
      </c>
      <c r="AM43" s="62">
        <f t="shared" si="32"/>
        <v>2.5686916944370239E-2</v>
      </c>
      <c r="AN43" s="66">
        <f t="shared" si="33"/>
        <v>1.2843458472185119E-2</v>
      </c>
    </row>
    <row r="44" spans="1:40" ht="15" customHeight="1" x14ac:dyDescent="0.25">
      <c r="A44" s="67" t="s">
        <v>40</v>
      </c>
      <c r="B44" s="60">
        <v>14</v>
      </c>
      <c r="C44" s="58" t="str">
        <f>('Raw data'!C37)</f>
        <v>Jackie Speier</v>
      </c>
      <c r="D44" s="58" t="str">
        <f>('Raw data'!D37)</f>
        <v>(D)</v>
      </c>
      <c r="E44" s="61">
        <f>('Raw data'!E37)</f>
        <v>2007.5</v>
      </c>
      <c r="F44" s="87">
        <v>1</v>
      </c>
      <c r="G44" s="67">
        <v>1</v>
      </c>
      <c r="H44" s="67">
        <v>1</v>
      </c>
      <c r="I44" s="90">
        <f>IF(G44="",N44+0.15*(AE44-2.77%+$B$3)+($A$3-50%),N44+0.85*(0.6*AE44+0.2*AH44+0.2*AK44-2.77%+$B$3)+($A$3-50%))</f>
        <v>0.7835142789642926</v>
      </c>
      <c r="J44" s="21" t="str">
        <f t="shared" si="30"/>
        <v>D</v>
      </c>
      <c r="K44" s="21" t="b">
        <f t="shared" si="2"/>
        <v>1</v>
      </c>
      <c r="L44" s="21" t="str">
        <f t="shared" si="3"/>
        <v>D</v>
      </c>
      <c r="M44" s="21" t="str">
        <f t="shared" si="4"/>
        <v>Safe D</v>
      </c>
      <c r="N44" s="62">
        <f>'Raw data'!X37</f>
        <v>0.73375000000000001</v>
      </c>
      <c r="O44" s="68">
        <f t="shared" si="5"/>
        <v>0.73375000000000012</v>
      </c>
      <c r="P44" s="81">
        <f>'Raw data'!M37</f>
        <v>0.53391978329958567</v>
      </c>
      <c r="Q44" s="63">
        <f t="shared" si="6"/>
        <v>0.76695989164979284</v>
      </c>
      <c r="R44" s="63">
        <f>'Raw data'!K37-N44</f>
        <v>3.3209891649792822E-2</v>
      </c>
      <c r="S44" s="63">
        <f t="shared" si="7"/>
        <v>3.3209891649792822E-2</v>
      </c>
      <c r="T44" s="88">
        <f t="shared" si="11"/>
        <v>0.57391978329958571</v>
      </c>
      <c r="U44" s="63">
        <f>'Raw data'!U37</f>
        <v>0.57833074573239429</v>
      </c>
      <c r="V44" s="63">
        <f t="shared" si="34"/>
        <v>0.78916537286619715</v>
      </c>
      <c r="W44" s="64">
        <f t="shared" si="35"/>
        <v>0.53833074573239426</v>
      </c>
      <c r="X44" s="64">
        <f>'Raw data'!AA37</f>
        <v>0.54737200983111056</v>
      </c>
      <c r="Y44" s="64">
        <f>'Raw data'!AD37</f>
        <v>0.71399999999999997</v>
      </c>
      <c r="Z44" s="65">
        <f t="shared" si="31"/>
        <v>3.9500000000003865E-2</v>
      </c>
      <c r="AA44" s="64">
        <f t="shared" si="36"/>
        <v>0.66287200983111438</v>
      </c>
      <c r="AB44" s="64">
        <f t="shared" si="8"/>
        <v>0.78695989164979285</v>
      </c>
      <c r="AC44" s="64">
        <f t="shared" si="37"/>
        <v>0.76916537286619713</v>
      </c>
      <c r="AD44" s="64">
        <f>50%+AA44/2</f>
        <v>0.83143600491555714</v>
      </c>
      <c r="AE44" s="62">
        <f t="shared" si="29"/>
        <v>5.320989164979284E-2</v>
      </c>
      <c r="AF44" s="83">
        <f t="shared" si="9"/>
        <v>5.320989164979284E-2</v>
      </c>
      <c r="AG44" s="83">
        <f t="shared" si="10"/>
        <v>8.2098916497928415E-3</v>
      </c>
      <c r="AH44" s="62">
        <f>AC44-N44</f>
        <v>3.5415372866197115E-2</v>
      </c>
      <c r="AI44" s="62">
        <f t="shared" si="38"/>
        <v>3.5415372866197115E-2</v>
      </c>
      <c r="AJ44" s="62">
        <f t="shared" si="20"/>
        <v>-9.5846271338028838E-3</v>
      </c>
      <c r="AK44" s="62">
        <f>AD44-N44</f>
        <v>9.7686004915557123E-2</v>
      </c>
      <c r="AL44" s="62">
        <f>IF(D44="(D)",AK44,-(AK44))</f>
        <v>9.7686004915557123E-2</v>
      </c>
      <c r="AM44" s="62">
        <f t="shared" si="32"/>
        <v>5.2686004915557125E-2</v>
      </c>
      <c r="AN44" s="66">
        <f t="shared" si="33"/>
        <v>2.155068889087712E-2</v>
      </c>
    </row>
    <row r="45" spans="1:40" ht="15" customHeight="1" x14ac:dyDescent="0.25">
      <c r="A45" s="67" t="s">
        <v>40</v>
      </c>
      <c r="B45" s="60">
        <v>15</v>
      </c>
      <c r="C45" s="58" t="str">
        <f>('Raw data'!C38)</f>
        <v>Eric Swalwell</v>
      </c>
      <c r="D45" s="58" t="str">
        <f>('Raw data'!D38)</f>
        <v>(D)</v>
      </c>
      <c r="E45" s="61">
        <f>('Raw data'!E38)</f>
        <v>2012</v>
      </c>
      <c r="F45" s="87">
        <v>1</v>
      </c>
      <c r="G45" s="67">
        <v>3</v>
      </c>
      <c r="H45" s="67"/>
      <c r="I45" s="90">
        <f>IF(G45="",N45+0.15*(AE45-2.77%+$B$3)+($A$3-50%),N45+0.85*(0.6*AE45+0.2*AH45+0.2*AK45-2.77%+$B$3)+($A$3-50%))</f>
        <v>0.70301964801545103</v>
      </c>
      <c r="J45" s="21" t="str">
        <f t="shared" si="30"/>
        <v>D</v>
      </c>
      <c r="K45" s="21" t="b">
        <f t="shared" si="2"/>
        <v>1</v>
      </c>
      <c r="L45" s="21" t="str">
        <f t="shared" si="3"/>
        <v>D</v>
      </c>
      <c r="M45" s="21" t="str">
        <f t="shared" si="4"/>
        <v>Safe D</v>
      </c>
      <c r="N45" s="62">
        <f>'Raw data'!X38</f>
        <v>0.67175000000000007</v>
      </c>
      <c r="O45" s="68">
        <f t="shared" si="5"/>
        <v>0.67175000000000007</v>
      </c>
      <c r="P45" s="81">
        <f>'Raw data'!M38</f>
        <v>0.39612607064882721</v>
      </c>
      <c r="Q45" s="63">
        <f t="shared" si="6"/>
        <v>0.69806303532441361</v>
      </c>
      <c r="R45" s="63">
        <f>'Raw data'!K38-N45</f>
        <v>2.6313035324413536E-2</v>
      </c>
      <c r="S45" s="63">
        <f t="shared" si="7"/>
        <v>2.6313035324413536E-2</v>
      </c>
      <c r="T45" s="88">
        <f t="shared" si="11"/>
        <v>0.43612607064882719</v>
      </c>
      <c r="U45" s="63">
        <f>'Raw data'!U38</f>
        <v>1</v>
      </c>
      <c r="V45" s="63">
        <f t="shared" si="34"/>
        <v>1</v>
      </c>
      <c r="W45" s="64">
        <f t="shared" si="35"/>
        <v>1.1400000000000001</v>
      </c>
      <c r="X45" s="64"/>
      <c r="Y45" s="64"/>
      <c r="Z45" s="65"/>
      <c r="AA45" s="64" t="str">
        <f t="shared" si="36"/>
        <v/>
      </c>
      <c r="AB45" s="64">
        <f t="shared" si="8"/>
        <v>0.71806303532441362</v>
      </c>
      <c r="AC45" s="64">
        <f t="shared" si="37"/>
        <v>1.07</v>
      </c>
      <c r="AD45" s="64"/>
      <c r="AE45" s="62">
        <f t="shared" si="29"/>
        <v>4.6313035324413554E-2</v>
      </c>
      <c r="AF45" s="83">
        <f t="shared" si="9"/>
        <v>4.6313035324413554E-2</v>
      </c>
      <c r="AG45" s="83">
        <f t="shared" si="10"/>
        <v>1.3130353244135556E-3</v>
      </c>
      <c r="AH45" s="62">
        <v>4.4999999999999998E-2</v>
      </c>
      <c r="AI45" s="62">
        <f t="shared" si="38"/>
        <v>4.4999999999999998E-2</v>
      </c>
      <c r="AJ45" s="117">
        <f t="shared" si="20"/>
        <v>0</v>
      </c>
      <c r="AK45" s="62"/>
      <c r="AL45" s="62"/>
      <c r="AM45" s="62"/>
      <c r="AN45" s="66">
        <f>AJ45</f>
        <v>0</v>
      </c>
    </row>
    <row r="46" spans="1:40" ht="15" customHeight="1" x14ac:dyDescent="0.25">
      <c r="A46" s="67" t="s">
        <v>40</v>
      </c>
      <c r="B46" s="60">
        <v>16</v>
      </c>
      <c r="C46" s="58" t="str">
        <f>('Raw data'!C39)</f>
        <v>Jim Costa</v>
      </c>
      <c r="D46" s="58" t="str">
        <f>('Raw data'!D39)</f>
        <v>(D)</v>
      </c>
      <c r="E46" s="61">
        <f>('Raw data'!E39)</f>
        <v>2004</v>
      </c>
      <c r="F46" s="87">
        <v>1</v>
      </c>
      <c r="G46" s="67">
        <v>1</v>
      </c>
      <c r="H46" s="67">
        <v>1</v>
      </c>
      <c r="I46" s="90">
        <f>IF(G46="",N46+0.15*(AE46+2.77%-$B$3)+($A$3-50%),N46+0.85*(0.6*AE46+0.2*AH46+0.2*AK46+2.77%-$B$3)+($A$3-50%))</f>
        <v>0.54531222028070969</v>
      </c>
      <c r="J46" s="21" t="s">
        <v>472</v>
      </c>
      <c r="K46" s="21" t="b">
        <f t="shared" si="2"/>
        <v>0</v>
      </c>
      <c r="L46" s="21" t="str">
        <f t="shared" si="3"/>
        <v>D</v>
      </c>
      <c r="M46" s="21" t="str">
        <f t="shared" si="4"/>
        <v>Lean D</v>
      </c>
      <c r="N46" s="62">
        <f>'Raw data'!X39</f>
        <v>0.57674999999999998</v>
      </c>
      <c r="O46" s="68">
        <f t="shared" si="5"/>
        <v>0.5767500000000001</v>
      </c>
      <c r="P46" s="81">
        <f>'Raw data'!M39</f>
        <v>1.4623985967989528E-2</v>
      </c>
      <c r="Q46" s="63">
        <f t="shared" si="6"/>
        <v>0.50731199298399476</v>
      </c>
      <c r="R46" s="63">
        <f>'Raw data'!K39-N46</f>
        <v>-6.9438007016005221E-2</v>
      </c>
      <c r="S46" s="63">
        <f t="shared" si="7"/>
        <v>-6.9438007016005221E-2</v>
      </c>
      <c r="T46" s="88">
        <f t="shared" si="11"/>
        <v>5.4623985967989529E-2</v>
      </c>
      <c r="U46" s="63">
        <f>'Raw data'!U39</f>
        <v>0.14817226178365545</v>
      </c>
      <c r="V46" s="63">
        <f t="shared" si="34"/>
        <v>0.5740861308918277</v>
      </c>
      <c r="W46" s="64">
        <f t="shared" si="35"/>
        <v>0.10817226178365544</v>
      </c>
      <c r="X46" s="64">
        <f>'Raw data'!AA39</f>
        <v>3.4099548320736972E-2</v>
      </c>
      <c r="Y46" s="64">
        <f>'Raw data'!AD39</f>
        <v>0.56899999999999995</v>
      </c>
      <c r="Z46" s="65">
        <f>2*(N46-50)-2*(Y46-50)</f>
        <v>1.5499999999988745E-2</v>
      </c>
      <c r="AA46" s="64">
        <f t="shared" si="36"/>
        <v>0.12559954832072573</v>
      </c>
      <c r="AB46" s="64">
        <f t="shared" si="8"/>
        <v>0.52731199298399478</v>
      </c>
      <c r="AC46" s="64">
        <f t="shared" si="37"/>
        <v>0.55408613089182768</v>
      </c>
      <c r="AD46" s="64">
        <f>50%+AA46/2</f>
        <v>0.56279977416036286</v>
      </c>
      <c r="AE46" s="62">
        <f t="shared" si="29"/>
        <v>-4.9438007016005203E-2</v>
      </c>
      <c r="AF46" s="83">
        <f t="shared" si="9"/>
        <v>-4.9438007016005203E-2</v>
      </c>
      <c r="AG46" s="83">
        <f t="shared" si="10"/>
        <v>-9.4438007016005202E-2</v>
      </c>
      <c r="AH46" s="62">
        <f t="shared" ref="AH46:AH52" si="39">AC46-N46</f>
        <v>-2.2663869108172308E-2</v>
      </c>
      <c r="AI46" s="62">
        <f t="shared" si="38"/>
        <v>-2.2663869108172308E-2</v>
      </c>
      <c r="AJ46" s="62">
        <f t="shared" si="20"/>
        <v>-6.7663869108172306E-2</v>
      </c>
      <c r="AK46" s="62">
        <f>AD46-N46</f>
        <v>-1.395022583963712E-2</v>
      </c>
      <c r="AL46" s="62">
        <f>IF(D46="(D)",AK46,-(AK46))</f>
        <v>-1.395022583963712E-2</v>
      </c>
      <c r="AM46" s="62">
        <f>AL46-4.5%</f>
        <v>-5.8950225839637119E-2</v>
      </c>
      <c r="AN46" s="66">
        <f>(AJ46+AM46)/2</f>
        <v>-6.3307047473904712E-2</v>
      </c>
    </row>
    <row r="47" spans="1:40" ht="15" customHeight="1" x14ac:dyDescent="0.25">
      <c r="A47" s="67" t="s">
        <v>40</v>
      </c>
      <c r="B47" s="60">
        <v>17</v>
      </c>
      <c r="C47" s="58" t="str">
        <f>('Raw data'!C40)</f>
        <v>Mike Honda</v>
      </c>
      <c r="D47" s="58" t="str">
        <f>('Raw data'!D40)</f>
        <v>(D)</v>
      </c>
      <c r="E47" s="61">
        <f>('Raw data'!E40)</f>
        <v>2000</v>
      </c>
      <c r="F47" s="87">
        <v>1</v>
      </c>
      <c r="G47" s="67">
        <v>1</v>
      </c>
      <c r="H47" s="67">
        <v>1</v>
      </c>
      <c r="I47" s="90">
        <f>IF(G47="",N47+0.15*(AE47-2.77%+$B$3)+($A$3-50%),N47+0.85*(0.6*AE47+0.2*AH47+0.2*AK47-2.77%+$B$3)+($A$3-50%))</f>
        <v>0.73753120542173567</v>
      </c>
      <c r="J47" s="21" t="str">
        <f t="shared" ref="J47:J60" si="40">IF(I47&lt;44%,"R",IF(I47&gt;56%,"D","No projection"))</f>
        <v>D</v>
      </c>
      <c r="K47" s="21" t="b">
        <f t="shared" si="2"/>
        <v>1</v>
      </c>
      <c r="L47" s="21" t="str">
        <f t="shared" si="3"/>
        <v>D</v>
      </c>
      <c r="M47" s="21" t="str">
        <f t="shared" si="4"/>
        <v>Safe D</v>
      </c>
      <c r="N47" s="62">
        <f>'Raw data'!X40</f>
        <v>0.71274999999999999</v>
      </c>
      <c r="O47" s="68">
        <f t="shared" si="5"/>
        <v>0.71274999999999999</v>
      </c>
      <c r="P47" s="81">
        <f>'Raw data'!M40</f>
        <v>1</v>
      </c>
      <c r="Q47" s="63">
        <f t="shared" si="6"/>
        <v>1</v>
      </c>
      <c r="R47" s="63">
        <f>'Raw data'!K40-N47</f>
        <v>0.28725000000000001</v>
      </c>
      <c r="S47" s="63">
        <f t="shared" si="7"/>
        <v>0.28725000000000001</v>
      </c>
      <c r="T47" s="88">
        <f t="shared" si="11"/>
        <v>1.04</v>
      </c>
      <c r="U47" s="63">
        <f>'Raw data'!U40</f>
        <v>0.47089439297183566</v>
      </c>
      <c r="V47" s="63">
        <f t="shared" si="34"/>
        <v>0.73544719648591783</v>
      </c>
      <c r="W47" s="64">
        <f t="shared" si="35"/>
        <v>0.43089439297183568</v>
      </c>
      <c r="X47" s="64">
        <f>'Raw data'!AA40</f>
        <v>0.35194920022506232</v>
      </c>
      <c r="Y47" s="64">
        <f>'Raw data'!AD40</f>
        <v>0.65400000000000003</v>
      </c>
      <c r="Z47" s="65">
        <f>2*(N47-50)-2*(Y47-50)</f>
        <v>0.11749999999999261</v>
      </c>
      <c r="AA47" s="64">
        <f t="shared" si="36"/>
        <v>0.54544920022505494</v>
      </c>
      <c r="AB47" s="64">
        <f t="shared" si="8"/>
        <v>1.02</v>
      </c>
      <c r="AC47" s="64">
        <f t="shared" si="37"/>
        <v>0.71544719648591781</v>
      </c>
      <c r="AD47" s="64">
        <f>50%+AA47/2</f>
        <v>0.77272460011252742</v>
      </c>
      <c r="AE47" s="62">
        <v>2.7699999999999999E-2</v>
      </c>
      <c r="AF47" s="83">
        <f t="shared" si="9"/>
        <v>2.7699999999999999E-2</v>
      </c>
      <c r="AG47" s="83">
        <f t="shared" si="10"/>
        <v>-1.7299999999999999E-2</v>
      </c>
      <c r="AH47" s="62">
        <f t="shared" si="39"/>
        <v>2.6971964859178188E-3</v>
      </c>
      <c r="AI47" s="62">
        <f t="shared" si="38"/>
        <v>2.6971964859178188E-3</v>
      </c>
      <c r="AJ47" s="62">
        <f t="shared" si="20"/>
        <v>-4.230280351408218E-2</v>
      </c>
      <c r="AK47" s="62">
        <f>AD47-N47</f>
        <v>5.9974600112527421E-2</v>
      </c>
      <c r="AL47" s="62">
        <f>IF(D47="(D)",AK47,-(AK47))</f>
        <v>5.9974600112527421E-2</v>
      </c>
      <c r="AM47" s="62">
        <f>AL47-4.5%</f>
        <v>1.4974600112527423E-2</v>
      </c>
      <c r="AN47" s="66">
        <f>(AJ47+AM47)/2</f>
        <v>-1.3664101700777379E-2</v>
      </c>
    </row>
    <row r="48" spans="1:40" ht="15" customHeight="1" x14ac:dyDescent="0.25">
      <c r="A48" s="67" t="s">
        <v>40</v>
      </c>
      <c r="B48" s="60">
        <v>18</v>
      </c>
      <c r="C48" s="58" t="str">
        <f>('Raw data'!C41)</f>
        <v>Anna Eshoo</v>
      </c>
      <c r="D48" s="58" t="str">
        <f>('Raw data'!D41)</f>
        <v>(D)</v>
      </c>
      <c r="E48" s="61">
        <f>('Raw data'!E41)</f>
        <v>1992</v>
      </c>
      <c r="F48" s="87">
        <v>1</v>
      </c>
      <c r="G48" s="67">
        <v>1</v>
      </c>
      <c r="H48" s="67">
        <v>1</v>
      </c>
      <c r="I48" s="90">
        <f>IF(G48="",N48+0.15*(AE48-2.77%+$B$3)+($A$3-50%),N48+0.85*(0.6*AE48+0.2*AH48+0.2*AK48-2.77%+$B$3)+($A$3-50%))</f>
        <v>0.69686107183416224</v>
      </c>
      <c r="J48" s="21" t="str">
        <f t="shared" si="40"/>
        <v>D</v>
      </c>
      <c r="K48" s="21" t="b">
        <f t="shared" si="2"/>
        <v>1</v>
      </c>
      <c r="L48" s="21" t="str">
        <f t="shared" si="3"/>
        <v>D</v>
      </c>
      <c r="M48" s="21" t="str">
        <f t="shared" si="4"/>
        <v>Safe D</v>
      </c>
      <c r="N48" s="62">
        <f>'Raw data'!X41</f>
        <v>0.67725000000000002</v>
      </c>
      <c r="O48" s="68">
        <f t="shared" si="5"/>
        <v>0.67724999999999991</v>
      </c>
      <c r="P48" s="81">
        <f>'Raw data'!M41</f>
        <v>0.35508641145499165</v>
      </c>
      <c r="Q48" s="63">
        <f t="shared" si="6"/>
        <v>0.67754320572749582</v>
      </c>
      <c r="R48" s="63">
        <f>'Raw data'!K41-N48</f>
        <v>2.9320572749580442E-4</v>
      </c>
      <c r="S48" s="63">
        <f t="shared" si="7"/>
        <v>2.9320572749580442E-4</v>
      </c>
      <c r="T48" s="88">
        <f t="shared" si="11"/>
        <v>0.39508641145499163</v>
      </c>
      <c r="U48" s="63">
        <f>'Raw data'!U41</f>
        <v>0.4097849198831533</v>
      </c>
      <c r="V48" s="63">
        <f t="shared" si="34"/>
        <v>0.70489245994157668</v>
      </c>
      <c r="W48" s="64">
        <f t="shared" si="35"/>
        <v>0.36978491988315332</v>
      </c>
      <c r="X48" s="64">
        <f>'Raw data'!AA41</f>
        <v>0.42567433791848552</v>
      </c>
      <c r="Y48" s="64">
        <f>'Raw data'!AD41</f>
        <v>0.70399999999999996</v>
      </c>
      <c r="Z48" s="65">
        <f>2*(N48-50)-2*(Y48-50)</f>
        <v>-5.3499999999999659E-2</v>
      </c>
      <c r="AA48" s="64">
        <f t="shared" si="36"/>
        <v>0.44817433791848588</v>
      </c>
      <c r="AB48" s="64">
        <f t="shared" si="8"/>
        <v>0.69754320572749584</v>
      </c>
      <c r="AC48" s="64">
        <f t="shared" si="37"/>
        <v>0.68489245994157666</v>
      </c>
      <c r="AD48" s="64">
        <f>50%+AA48/2</f>
        <v>0.72408716895924297</v>
      </c>
      <c r="AE48" s="62">
        <f>AB48-N48</f>
        <v>2.0293205727495822E-2</v>
      </c>
      <c r="AF48" s="83">
        <f t="shared" si="9"/>
        <v>2.0293205727495822E-2</v>
      </c>
      <c r="AG48" s="83">
        <f t="shared" si="10"/>
        <v>-2.4706794272504176E-2</v>
      </c>
      <c r="AH48" s="62">
        <f t="shared" si="39"/>
        <v>7.6424599415766403E-3</v>
      </c>
      <c r="AI48" s="62">
        <f t="shared" si="38"/>
        <v>7.6424599415766403E-3</v>
      </c>
      <c r="AJ48" s="62">
        <f t="shared" ref="AJ48:AJ79" si="41">AI48-4.5%</f>
        <v>-3.7357540058423358E-2</v>
      </c>
      <c r="AK48" s="62">
        <f>AD48-N48</f>
        <v>4.6837168959242947E-2</v>
      </c>
      <c r="AL48" s="62">
        <f>IF(D48="(D)",AK48,-(AK48))</f>
        <v>4.6837168959242947E-2</v>
      </c>
      <c r="AM48" s="62">
        <f>AL48-4.5%</f>
        <v>1.8371689592429491E-3</v>
      </c>
      <c r="AN48" s="66">
        <f>(AJ48+AM48)/2</f>
        <v>-1.7760185549590204E-2</v>
      </c>
    </row>
    <row r="49" spans="1:40" ht="15" customHeight="1" x14ac:dyDescent="0.25">
      <c r="A49" s="67" t="s">
        <v>40</v>
      </c>
      <c r="B49" s="60">
        <v>19</v>
      </c>
      <c r="C49" s="58" t="str">
        <f>('Raw data'!C42)</f>
        <v>Zoe Lofgren</v>
      </c>
      <c r="D49" s="58" t="str">
        <f>('Raw data'!D42)</f>
        <v>(D)</v>
      </c>
      <c r="E49" s="61">
        <f>('Raw data'!E42)</f>
        <v>1994</v>
      </c>
      <c r="F49" s="87">
        <v>1</v>
      </c>
      <c r="G49" s="67">
        <v>1</v>
      </c>
      <c r="H49" s="67">
        <v>1</v>
      </c>
      <c r="I49" s="90">
        <f>IF(G49="",N49+0.15*(AE49-2.77%+$B$3)+($A$3-50%),N49+0.85*(0.6*AE49+0.2*AH49+0.2*AK49-2.77%+$B$3)+($A$3-50%))</f>
        <v>0.73765032309951006</v>
      </c>
      <c r="J49" s="21" t="str">
        <f t="shared" si="40"/>
        <v>D</v>
      </c>
      <c r="K49" s="21" t="b">
        <f t="shared" si="2"/>
        <v>1</v>
      </c>
      <c r="L49" s="21" t="str">
        <f t="shared" si="3"/>
        <v>D</v>
      </c>
      <c r="M49" s="21" t="str">
        <f t="shared" si="4"/>
        <v>Safe D</v>
      </c>
      <c r="N49" s="62">
        <f>'Raw data'!X42</f>
        <v>0.70425000000000004</v>
      </c>
      <c r="O49" s="68">
        <f t="shared" si="5"/>
        <v>0.70425000000000004</v>
      </c>
      <c r="P49" s="81">
        <f>'Raw data'!M42</f>
        <v>1</v>
      </c>
      <c r="Q49" s="63">
        <f t="shared" si="6"/>
        <v>1</v>
      </c>
      <c r="R49" s="63">
        <f>'Raw data'!K42-N49</f>
        <v>0.29574999999999996</v>
      </c>
      <c r="S49" s="63">
        <f t="shared" si="7"/>
        <v>0.29574999999999996</v>
      </c>
      <c r="T49" s="88">
        <f t="shared" si="11"/>
        <v>1.04</v>
      </c>
      <c r="U49" s="63">
        <f>'Raw data'!U42</f>
        <v>0.464715517591477</v>
      </c>
      <c r="V49" s="63">
        <f t="shared" si="34"/>
        <v>0.7323577587957385</v>
      </c>
      <c r="W49" s="64">
        <f t="shared" si="35"/>
        <v>0.42471551759147702</v>
      </c>
      <c r="X49" s="64">
        <f>'Raw data'!AA42</f>
        <v>0.47252946004980734</v>
      </c>
      <c r="Y49" s="64">
        <f>'Raw data'!AD42</f>
        <v>0.66900000000000004</v>
      </c>
      <c r="Z49" s="65">
        <f>2*(N49-50)-2*(Y49-50)</f>
        <v>7.0500000000009777E-2</v>
      </c>
      <c r="AA49" s="64">
        <f t="shared" si="36"/>
        <v>0.61902946004981707</v>
      </c>
      <c r="AB49" s="64">
        <f t="shared" si="8"/>
        <v>1.02</v>
      </c>
      <c r="AC49" s="64">
        <f t="shared" si="37"/>
        <v>0.71235775879573848</v>
      </c>
      <c r="AD49" s="64">
        <f>50%+AA49/2</f>
        <v>0.80951473002490859</v>
      </c>
      <c r="AE49" s="62">
        <v>2.7699999999999999E-2</v>
      </c>
      <c r="AF49" s="83">
        <f t="shared" si="9"/>
        <v>2.7699999999999999E-2</v>
      </c>
      <c r="AG49" s="83">
        <f t="shared" si="10"/>
        <v>-1.7299999999999999E-2</v>
      </c>
      <c r="AH49" s="62">
        <f t="shared" si="39"/>
        <v>8.10775879573844E-3</v>
      </c>
      <c r="AI49" s="62">
        <f t="shared" si="38"/>
        <v>8.10775879573844E-3</v>
      </c>
      <c r="AJ49" s="62">
        <f t="shared" si="41"/>
        <v>-3.6892241204261558E-2</v>
      </c>
      <c r="AK49" s="62">
        <f>AD49-N49</f>
        <v>0.10526473002490855</v>
      </c>
      <c r="AL49" s="62">
        <f>IF(D49="(D)",AK49,-(AK49))</f>
        <v>0.10526473002490855</v>
      </c>
      <c r="AM49" s="62">
        <f>AL49-4.5%</f>
        <v>6.026473002490855E-2</v>
      </c>
      <c r="AN49" s="66">
        <f>(AJ49+AM49)/2</f>
        <v>1.1686244410323496E-2</v>
      </c>
    </row>
    <row r="50" spans="1:40" ht="15" customHeight="1" x14ac:dyDescent="0.25">
      <c r="A50" s="67" t="s">
        <v>40</v>
      </c>
      <c r="B50" s="60">
        <v>20</v>
      </c>
      <c r="C50" s="58" t="str">
        <f>('Raw data'!C43)</f>
        <v>Sam Farr</v>
      </c>
      <c r="D50" s="58" t="str">
        <f>('Raw data'!D43)</f>
        <v>(D)</v>
      </c>
      <c r="E50" s="61">
        <f>('Raw data'!E43)</f>
        <v>1993</v>
      </c>
      <c r="F50" s="87">
        <v>1</v>
      </c>
      <c r="G50" s="67">
        <v>1</v>
      </c>
      <c r="H50" s="67">
        <v>1</v>
      </c>
      <c r="I50" s="90">
        <f>IF(G50="",N50+0.15*(AE50-2.77%+$B$3)+($A$3-50%),N50+0.85*(0.6*AE50+0.2*AH50+0.2*AK50-2.77%+$B$3)+($A$3-50%))</f>
        <v>0.72706585471843144</v>
      </c>
      <c r="J50" s="21" t="str">
        <f t="shared" si="40"/>
        <v>D</v>
      </c>
      <c r="K50" s="21" t="b">
        <f t="shared" si="2"/>
        <v>1</v>
      </c>
      <c r="L50" s="21" t="str">
        <f t="shared" si="3"/>
        <v>D</v>
      </c>
      <c r="M50" s="21" t="str">
        <f t="shared" si="4"/>
        <v>Safe D</v>
      </c>
      <c r="N50" s="62">
        <f>'Raw data'!X43</f>
        <v>0.70425000000000004</v>
      </c>
      <c r="O50" s="68">
        <f t="shared" si="5"/>
        <v>0.70425000000000004</v>
      </c>
      <c r="P50" s="81">
        <f>'Raw data'!M43</f>
        <v>1</v>
      </c>
      <c r="Q50" s="63">
        <f t="shared" si="6"/>
        <v>1</v>
      </c>
      <c r="R50" s="63">
        <f>'Raw data'!K43-N50</f>
        <v>0.29574999999999996</v>
      </c>
      <c r="S50" s="63">
        <f t="shared" si="7"/>
        <v>0.29574999999999996</v>
      </c>
      <c r="T50" s="88">
        <f t="shared" si="11"/>
        <v>1.04</v>
      </c>
      <c r="U50" s="63">
        <f>'Raw data'!U43</f>
        <v>0.48137111345167449</v>
      </c>
      <c r="V50" s="63">
        <f t="shared" si="34"/>
        <v>0.74068555672583725</v>
      </c>
      <c r="W50" s="64">
        <f t="shared" si="35"/>
        <v>0.44137111345167451</v>
      </c>
      <c r="X50" s="64">
        <f>'Raw data'!AA43</f>
        <v>0.3813507067651678</v>
      </c>
      <c r="Y50" s="64">
        <f>'Raw data'!AD43</f>
        <v>0.69399999999999995</v>
      </c>
      <c r="Z50" s="65">
        <f>2*(N50-50)-2*(Y50-50)</f>
        <v>2.0499999999998408E-2</v>
      </c>
      <c r="AA50" s="64">
        <f t="shared" si="36"/>
        <v>0.47785070676516622</v>
      </c>
      <c r="AB50" s="64">
        <f t="shared" si="8"/>
        <v>1.02</v>
      </c>
      <c r="AC50" s="64">
        <f t="shared" si="37"/>
        <v>0.72068555672583723</v>
      </c>
      <c r="AD50" s="64">
        <f>50%+AA50/2</f>
        <v>0.73892535338258314</v>
      </c>
      <c r="AE50" s="62">
        <v>2.7699999999999999E-2</v>
      </c>
      <c r="AF50" s="83">
        <f t="shared" si="9"/>
        <v>2.7699999999999999E-2</v>
      </c>
      <c r="AG50" s="83">
        <f t="shared" si="10"/>
        <v>-1.7299999999999999E-2</v>
      </c>
      <c r="AH50" s="62">
        <f t="shared" si="39"/>
        <v>1.6435556725837186E-2</v>
      </c>
      <c r="AI50" s="62">
        <f t="shared" si="38"/>
        <v>1.6435556725837186E-2</v>
      </c>
      <c r="AJ50" s="62">
        <f t="shared" si="41"/>
        <v>-2.8564443274162812E-2</v>
      </c>
      <c r="AK50" s="62">
        <f>AD50-N50</f>
        <v>3.4675353382583096E-2</v>
      </c>
      <c r="AL50" s="62">
        <f>IF(D50="(D)",AK50,-(AK50))</f>
        <v>3.4675353382583096E-2</v>
      </c>
      <c r="AM50" s="62">
        <f>AL50-4.5%</f>
        <v>-1.0324646617416902E-2</v>
      </c>
      <c r="AN50" s="66">
        <f>(AJ50+AM50)/2</f>
        <v>-1.9444544945789857E-2</v>
      </c>
    </row>
    <row r="51" spans="1:40" ht="15" customHeight="1" x14ac:dyDescent="0.25">
      <c r="A51" s="67" t="s">
        <v>40</v>
      </c>
      <c r="B51" s="60">
        <v>21</v>
      </c>
      <c r="C51" s="58" t="str">
        <f>('Raw data'!C44)</f>
        <v>David Valadao</v>
      </c>
      <c r="D51" s="58" t="str">
        <f>('Raw data'!D44)</f>
        <v>(R)</v>
      </c>
      <c r="E51" s="61">
        <f>('Raw data'!E44)</f>
        <v>2012</v>
      </c>
      <c r="F51" s="87">
        <v>4</v>
      </c>
      <c r="G51" s="67">
        <v>5</v>
      </c>
      <c r="H51" s="67"/>
      <c r="I51" s="90">
        <f>IF(G51="",N51+0.15*(AE51+2.77%-$B$3)+($A$3-50%),N51+0.85*(0.6*AE51+0.2*AH51+0.2*AK51+2.77%-$B$3)+($A$3-50%))</f>
        <v>0.45786047093998228</v>
      </c>
      <c r="J51" s="21" t="str">
        <f t="shared" si="40"/>
        <v>No projection</v>
      </c>
      <c r="K51" s="21" t="b">
        <f t="shared" si="2"/>
        <v>1</v>
      </c>
      <c r="L51" s="21" t="str">
        <f t="shared" si="3"/>
        <v>No projection</v>
      </c>
      <c r="M51" s="21" t="str">
        <f t="shared" si="4"/>
        <v>Lean R</v>
      </c>
      <c r="N51" s="62">
        <f>'Raw data'!X44</f>
        <v>0.53625</v>
      </c>
      <c r="O51" s="68">
        <f t="shared" si="5"/>
        <v>0.53624999999999989</v>
      </c>
      <c r="P51" s="81">
        <f>'Raw data'!M44</f>
        <v>0.15668266626352723</v>
      </c>
      <c r="Q51" s="63">
        <f t="shared" si="6"/>
        <v>0.57834133313176361</v>
      </c>
      <c r="R51" s="63">
        <f>'Raw data'!K44-N51</f>
        <v>-0.11459133313176362</v>
      </c>
      <c r="S51" s="63">
        <f t="shared" si="7"/>
        <v>0.11459133313176362</v>
      </c>
      <c r="T51" s="88">
        <f t="shared" si="11"/>
        <v>0.11568266626352723</v>
      </c>
      <c r="U51" s="63">
        <f>'Raw data'!U44</f>
        <v>0.15518175485668584</v>
      </c>
      <c r="V51" s="63">
        <f t="shared" si="34"/>
        <v>0.57759087742834292</v>
      </c>
      <c r="W51" s="64">
        <f t="shared" si="35"/>
        <v>0.28518175485668584</v>
      </c>
      <c r="X51" s="64"/>
      <c r="Y51" s="64"/>
      <c r="Z51" s="65"/>
      <c r="AA51" s="64" t="str">
        <f t="shared" si="36"/>
        <v/>
      </c>
      <c r="AB51" s="64">
        <f t="shared" si="8"/>
        <v>0.44215866686823641</v>
      </c>
      <c r="AC51" s="64">
        <f t="shared" si="37"/>
        <v>0.35740912257165708</v>
      </c>
      <c r="AD51" s="64"/>
      <c r="AE51" s="62">
        <f>AB51-N51</f>
        <v>-9.4091333131763599E-2</v>
      </c>
      <c r="AF51" s="83">
        <f t="shared" si="9"/>
        <v>9.4091333131763599E-2</v>
      </c>
      <c r="AG51" s="83">
        <f t="shared" si="10"/>
        <v>4.9091333131763601E-2</v>
      </c>
      <c r="AH51" s="62">
        <f t="shared" si="39"/>
        <v>-0.17884087742834293</v>
      </c>
      <c r="AI51" s="62">
        <f t="shared" si="38"/>
        <v>0.17884087742834293</v>
      </c>
      <c r="AJ51" s="62">
        <f t="shared" si="41"/>
        <v>0.13384087742834294</v>
      </c>
      <c r="AK51" s="62"/>
      <c r="AL51" s="62"/>
      <c r="AM51" s="62"/>
      <c r="AN51" s="66">
        <f>AJ51</f>
        <v>0.13384087742834294</v>
      </c>
    </row>
    <row r="52" spans="1:40" ht="15" customHeight="1" x14ac:dyDescent="0.25">
      <c r="A52" s="67" t="s">
        <v>40</v>
      </c>
      <c r="B52" s="60">
        <v>22</v>
      </c>
      <c r="C52" s="58" t="str">
        <f>('Raw data'!C45)</f>
        <v>Devin Nunes</v>
      </c>
      <c r="D52" s="58" t="str">
        <f>('Raw data'!D45)</f>
        <v>(R)</v>
      </c>
      <c r="E52" s="61">
        <f>('Raw data'!E45)</f>
        <v>2002</v>
      </c>
      <c r="F52" s="87">
        <v>4</v>
      </c>
      <c r="G52" s="67">
        <v>4</v>
      </c>
      <c r="H52" s="67">
        <v>4</v>
      </c>
      <c r="I52" s="90">
        <f>IF(G52="",N52+0.15*(AE52+2.77%-$B$3)+($A$3-50%),N52+0.85*(0.6*AE52+0.2*AH52+0.2*AK52+2.77%-$B$3)+($A$3-50%))</f>
        <v>0.33667070354264167</v>
      </c>
      <c r="J52" s="21" t="str">
        <f t="shared" si="40"/>
        <v>R</v>
      </c>
      <c r="K52" s="21" t="b">
        <f t="shared" si="2"/>
        <v>1</v>
      </c>
      <c r="L52" s="21" t="str">
        <f t="shared" si="3"/>
        <v>R</v>
      </c>
      <c r="M52" s="21" t="str">
        <f t="shared" si="4"/>
        <v>Safe R</v>
      </c>
      <c r="N52" s="62">
        <f>'Raw data'!X45</f>
        <v>0.40575</v>
      </c>
      <c r="O52" s="68">
        <f t="shared" si="5"/>
        <v>0.40575000000000006</v>
      </c>
      <c r="P52" s="81">
        <f>'Raw data'!M45</f>
        <v>0.44070135441196318</v>
      </c>
      <c r="Q52" s="63">
        <f t="shared" si="6"/>
        <v>0.72035067720598156</v>
      </c>
      <c r="R52" s="63">
        <f>'Raw data'!K45-N52</f>
        <v>-0.12610067720598162</v>
      </c>
      <c r="S52" s="63">
        <f t="shared" si="7"/>
        <v>0.12610067720598162</v>
      </c>
      <c r="T52" s="88">
        <f t="shared" si="11"/>
        <v>0.39970135441196319</v>
      </c>
      <c r="U52" s="63">
        <f>'Raw data'!U45</f>
        <v>0.23759354214479694</v>
      </c>
      <c r="V52" s="63">
        <f t="shared" si="34"/>
        <v>0.6187967710723985</v>
      </c>
      <c r="W52" s="64">
        <f t="shared" si="35"/>
        <v>0.27759354214479692</v>
      </c>
      <c r="X52" s="64">
        <f>'Raw data'!AA45</f>
        <v>1</v>
      </c>
      <c r="Y52" s="64">
        <f>'Raw data'!AD45</f>
        <v>0.39399999999999996</v>
      </c>
      <c r="Z52" s="65">
        <f>2*(N52-50)-2*(Y52-50)</f>
        <v>2.3499999999998522E-2</v>
      </c>
      <c r="AA52" s="64">
        <f t="shared" si="36"/>
        <v>0.90050000000000152</v>
      </c>
      <c r="AB52" s="64">
        <f t="shared" si="8"/>
        <v>0.3001493227940184</v>
      </c>
      <c r="AC52" s="64">
        <f t="shared" si="37"/>
        <v>0.36120322892760154</v>
      </c>
      <c r="AD52" s="69">
        <v>0</v>
      </c>
      <c r="AE52" s="62">
        <f>AB52-N52</f>
        <v>-0.1056006772059816</v>
      </c>
      <c r="AF52" s="83">
        <f t="shared" si="9"/>
        <v>0.1056006772059816</v>
      </c>
      <c r="AG52" s="83">
        <f t="shared" si="10"/>
        <v>6.0600677205981598E-2</v>
      </c>
      <c r="AH52" s="62">
        <f t="shared" si="39"/>
        <v>-4.4546771072398461E-2</v>
      </c>
      <c r="AI52" s="62">
        <f t="shared" si="38"/>
        <v>4.4546771072398461E-2</v>
      </c>
      <c r="AJ52" s="62">
        <f t="shared" si="41"/>
        <v>-4.5322892760153721E-4</v>
      </c>
      <c r="AK52" s="62">
        <v>-4.4999999999999998E-2</v>
      </c>
      <c r="AL52" s="62">
        <f>IF(D52="(D)",AK52,-(AK52))</f>
        <v>4.4999999999999998E-2</v>
      </c>
      <c r="AM52" s="62">
        <f>AL52-4.5%</f>
        <v>0</v>
      </c>
      <c r="AN52" s="66">
        <f>(AJ52+AM52)/2</f>
        <v>-2.2661446380076861E-4</v>
      </c>
    </row>
    <row r="53" spans="1:40" ht="15" customHeight="1" x14ac:dyDescent="0.25">
      <c r="A53" s="67" t="s">
        <v>40</v>
      </c>
      <c r="B53" s="60">
        <v>23</v>
      </c>
      <c r="C53" s="58" t="str">
        <f>('Raw data'!C46)</f>
        <v>Kevin McCarthy</v>
      </c>
      <c r="D53" s="58" t="str">
        <f>('Raw data'!D46)</f>
        <v>(R)</v>
      </c>
      <c r="E53" s="61">
        <f>('Raw data'!E46)</f>
        <v>2006</v>
      </c>
      <c r="F53" s="87">
        <v>4</v>
      </c>
      <c r="G53" s="67">
        <v>4</v>
      </c>
      <c r="H53" s="67">
        <v>4</v>
      </c>
      <c r="I53" s="90">
        <f>IF(G53="",N53+0.15*(AE53+2.77%-$B$3)+($A$3-50%),N53+0.85*(0.6*AE53+0.2*AH53+0.2*AK53+2.77%-$B$3)+($A$3-50%))</f>
        <v>0.29681147227009241</v>
      </c>
      <c r="J53" s="21" t="str">
        <f t="shared" si="40"/>
        <v>R</v>
      </c>
      <c r="K53" s="21" t="b">
        <f t="shared" si="2"/>
        <v>1</v>
      </c>
      <c r="L53" s="21" t="str">
        <f t="shared" si="3"/>
        <v>R</v>
      </c>
      <c r="M53" s="21" t="str">
        <f t="shared" si="4"/>
        <v>Safe R</v>
      </c>
      <c r="N53" s="62">
        <f>'Raw data'!X46</f>
        <v>0.35375000000000001</v>
      </c>
      <c r="O53" s="68">
        <f t="shared" si="5"/>
        <v>0.35375000000000001</v>
      </c>
      <c r="P53" s="81">
        <f>'Raw data'!M46</f>
        <v>0.49678834403885319</v>
      </c>
      <c r="Q53" s="63">
        <f t="shared" si="6"/>
        <v>0.7483941720194266</v>
      </c>
      <c r="R53" s="63">
        <f>'Raw data'!K46-N53</f>
        <v>-0.1021441720194266</v>
      </c>
      <c r="S53" s="63">
        <f t="shared" si="7"/>
        <v>0.1021441720194266</v>
      </c>
      <c r="T53" s="88">
        <f t="shared" si="11"/>
        <v>0.45578834403885321</v>
      </c>
      <c r="U53" s="63">
        <f>'Raw data'!U46</f>
        <v>1</v>
      </c>
      <c r="V53" s="63">
        <f t="shared" si="34"/>
        <v>1</v>
      </c>
      <c r="W53" s="64">
        <f t="shared" si="35"/>
        <v>1.04</v>
      </c>
      <c r="X53" s="64">
        <f>'Raw data'!AA46</f>
        <v>1</v>
      </c>
      <c r="Y53" s="64">
        <f>'Raw data'!AD46</f>
        <v>0.35399999999999998</v>
      </c>
      <c r="Z53" s="65">
        <f>2*(N53-50)-2*(Y53-50)</f>
        <v>-5.0000000000238742E-4</v>
      </c>
      <c r="AA53" s="64">
        <f t="shared" si="36"/>
        <v>0.92450000000000243</v>
      </c>
      <c r="AB53" s="64">
        <f t="shared" si="8"/>
        <v>0.27210582798057337</v>
      </c>
      <c r="AC53" s="64">
        <f t="shared" si="37"/>
        <v>-2.0000000000000018E-2</v>
      </c>
      <c r="AD53" s="64">
        <f>50%-AA53/2</f>
        <v>3.7749999999998785E-2</v>
      </c>
      <c r="AE53" s="62">
        <f>AB53-N53</f>
        <v>-8.1644172019426642E-2</v>
      </c>
      <c r="AF53" s="83">
        <f t="shared" si="9"/>
        <v>8.1644172019426642E-2</v>
      </c>
      <c r="AG53" s="83">
        <f t="shared" si="10"/>
        <v>3.6644172019426643E-2</v>
      </c>
      <c r="AH53" s="62">
        <v>-4.4999999999999998E-2</v>
      </c>
      <c r="AI53" s="62">
        <f t="shared" si="38"/>
        <v>4.4999999999999998E-2</v>
      </c>
      <c r="AJ53" s="62">
        <f t="shared" si="41"/>
        <v>0</v>
      </c>
      <c r="AK53" s="62">
        <v>-4.4999999999999998E-2</v>
      </c>
      <c r="AL53" s="62">
        <f>IF(D53="(D)",AK53,-(AK53))</f>
        <v>4.4999999999999998E-2</v>
      </c>
      <c r="AM53" s="62">
        <f>AL53-4.5%</f>
        <v>0</v>
      </c>
      <c r="AN53" s="66">
        <f>(AJ53+AM53)/2</f>
        <v>0</v>
      </c>
    </row>
    <row r="54" spans="1:40" ht="15" customHeight="1" x14ac:dyDescent="0.25">
      <c r="A54" s="67" t="s">
        <v>40</v>
      </c>
      <c r="B54" s="60">
        <v>24</v>
      </c>
      <c r="C54" s="58" t="str">
        <f>('Raw data'!C47)</f>
        <v>OPEN SEAT (Lois Capps)</v>
      </c>
      <c r="D54" s="58" t="str">
        <f>('Raw data'!D47)</f>
        <v>(D)</v>
      </c>
      <c r="E54" s="61">
        <f>('Raw data'!E47)</f>
        <v>1998</v>
      </c>
      <c r="F54" s="87">
        <v>1</v>
      </c>
      <c r="G54" s="67">
        <v>1</v>
      </c>
      <c r="H54" s="67">
        <v>1</v>
      </c>
      <c r="I54" s="90">
        <f>N54</f>
        <v>0.53575000000000006</v>
      </c>
      <c r="J54" s="21" t="str">
        <f t="shared" si="40"/>
        <v>No projection</v>
      </c>
      <c r="K54" s="21" t="b">
        <f t="shared" si="2"/>
        <v>1</v>
      </c>
      <c r="L54" s="21" t="str">
        <f t="shared" si="3"/>
        <v>No projection</v>
      </c>
      <c r="M54" s="21" t="str">
        <f t="shared" si="4"/>
        <v>Lean D</v>
      </c>
      <c r="N54" s="62">
        <f>'Raw data'!X47</f>
        <v>0.53575000000000006</v>
      </c>
      <c r="O54" s="68">
        <f t="shared" si="5"/>
        <v>0.53575000000000017</v>
      </c>
      <c r="P54" s="81">
        <f>'Raw data'!M47</f>
        <v>3.8542410736742527E-2</v>
      </c>
      <c r="Q54" s="63">
        <f t="shared" si="6"/>
        <v>0.51927120536837124</v>
      </c>
      <c r="R54" s="63">
        <f>'Raw data'!K47-N54</f>
        <v>-1.6478794631628824E-2</v>
      </c>
      <c r="S54" s="63">
        <f t="shared" si="7"/>
        <v>-1.6478794631628824E-2</v>
      </c>
      <c r="T54" s="88">
        <f t="shared" si="11"/>
        <v>7.8542410736742535E-2</v>
      </c>
      <c r="U54" s="63">
        <f>'Raw data'!U47</f>
        <v>0.10194555264591648</v>
      </c>
      <c r="V54" s="63">
        <f t="shared" si="34"/>
        <v>0.55097277632295827</v>
      </c>
      <c r="W54" s="64">
        <f t="shared" si="35"/>
        <v>6.1945552645916481E-2</v>
      </c>
      <c r="X54" s="64">
        <f>'Raw data'!AA47</f>
        <v>0.21149843912591049</v>
      </c>
      <c r="Y54" s="64">
        <f>'Raw data'!AD47</f>
        <v>0.63400000000000001</v>
      </c>
      <c r="Z54" s="65">
        <f>2*(N54-50)-2*(Y54-50)</f>
        <v>-0.19650000000000034</v>
      </c>
      <c r="AA54" s="64">
        <f t="shared" si="36"/>
        <v>9.0998439125910144E-2</v>
      </c>
      <c r="AB54" s="64">
        <f t="shared" si="8"/>
        <v>0.53927120536837125</v>
      </c>
      <c r="AC54" s="64">
        <f t="shared" si="37"/>
        <v>0.53097277632295825</v>
      </c>
      <c r="AD54" s="64">
        <f>50%+AA54/2</f>
        <v>0.54549921956295511</v>
      </c>
      <c r="AE54" s="62">
        <f>AB54-N54</f>
        <v>3.5212053683711941E-3</v>
      </c>
      <c r="AF54" s="83">
        <f t="shared" si="9"/>
        <v>3.5212053683711941E-3</v>
      </c>
      <c r="AG54" s="83">
        <f t="shared" si="10"/>
        <v>-4.1478794631628804E-2</v>
      </c>
      <c r="AH54" s="62">
        <f>AC54-N54</f>
        <v>-4.7772236770418086E-3</v>
      </c>
      <c r="AI54" s="62">
        <f t="shared" si="38"/>
        <v>-4.7772236770418086E-3</v>
      </c>
      <c r="AJ54" s="62">
        <f t="shared" si="41"/>
        <v>-4.9777223677041807E-2</v>
      </c>
      <c r="AK54" s="62">
        <f>AD54-N54</f>
        <v>9.7492195629550471E-3</v>
      </c>
      <c r="AL54" s="62">
        <f>IF(D54="(D)",AK54,-(AK54))</f>
        <v>9.7492195629550471E-3</v>
      </c>
      <c r="AM54" s="62">
        <f>AL54-4.5%</f>
        <v>-3.5250780437044951E-2</v>
      </c>
      <c r="AN54" s="66">
        <f>(AJ54+AM54)/2</f>
        <v>-4.2514002057043379E-2</v>
      </c>
    </row>
    <row r="55" spans="1:40" ht="15" customHeight="1" x14ac:dyDescent="0.25">
      <c r="A55" s="67" t="s">
        <v>40</v>
      </c>
      <c r="B55" s="60">
        <v>25</v>
      </c>
      <c r="C55" s="58" t="str">
        <f>('Raw data'!C48)</f>
        <v>Steve Knight</v>
      </c>
      <c r="D55" s="58" t="str">
        <f>('Raw data'!D48)</f>
        <v>(R)</v>
      </c>
      <c r="E55" s="61">
        <f>('Raw data'!E48)</f>
        <v>2014</v>
      </c>
      <c r="F55" s="87">
        <v>5</v>
      </c>
      <c r="G55" s="67"/>
      <c r="H55" s="67"/>
      <c r="I55" s="90">
        <f>IF(G55="",N55+0.15*(AE55+2.77%-$B$3)+($A$3-50%),N55+0.85*(0.6*AE55+0.2*AH55+0.2*AK55+2.77%-$B$3)+($A$3-50%))</f>
        <v>0.46709499999999993</v>
      </c>
      <c r="J55" s="21" t="str">
        <f t="shared" si="40"/>
        <v>No projection</v>
      </c>
      <c r="K55" s="21" t="b">
        <f t="shared" si="2"/>
        <v>1</v>
      </c>
      <c r="L55" s="21" t="str">
        <f t="shared" si="3"/>
        <v>No projection</v>
      </c>
      <c r="M55" s="21" t="str">
        <f t="shared" si="4"/>
        <v>Lean R</v>
      </c>
      <c r="N55" s="62">
        <f>'Raw data'!X48</f>
        <v>0.47124999999999995</v>
      </c>
      <c r="O55" s="68">
        <f t="shared" si="5"/>
        <v>0.47124999999999995</v>
      </c>
      <c r="P55" s="81">
        <f>'Raw data'!M48</f>
        <v>1</v>
      </c>
      <c r="Q55" s="63">
        <f t="shared" si="6"/>
        <v>1</v>
      </c>
      <c r="R55" s="63">
        <f>'Raw data'!K48-N55</f>
        <v>-0.47124999999999995</v>
      </c>
      <c r="S55" s="63">
        <f t="shared" si="7"/>
        <v>0.47124999999999995</v>
      </c>
      <c r="T55" s="88">
        <f t="shared" si="11"/>
        <v>1.01</v>
      </c>
      <c r="U55" s="63">
        <f>'Raw data'!U48</f>
        <v>0</v>
      </c>
      <c r="V55" s="63"/>
      <c r="W55" s="64"/>
      <c r="X55" s="64">
        <f>'Raw data'!AA48</f>
        <v>0</v>
      </c>
      <c r="Y55" s="64">
        <f>'Raw data'!AD48</f>
        <v>0.46899999999999997</v>
      </c>
      <c r="Z55" s="65">
        <f>2*(N55-50)-2*(Y55-50)</f>
        <v>4.4999999999930651E-3</v>
      </c>
      <c r="AA55" s="64"/>
      <c r="AB55" s="64">
        <f t="shared" si="8"/>
        <v>-5.0000000000000044E-3</v>
      </c>
      <c r="AC55" s="64"/>
      <c r="AD55" s="64"/>
      <c r="AE55" s="62">
        <v>-2.7699999999999999E-2</v>
      </c>
      <c r="AF55" s="83">
        <f t="shared" si="9"/>
        <v>2.7699999999999999E-2</v>
      </c>
      <c r="AG55" s="83">
        <f t="shared" si="10"/>
        <v>-1.7299999999999999E-2</v>
      </c>
      <c r="AH55" s="62"/>
      <c r="AI55" s="62"/>
      <c r="AJ55" s="62">
        <f t="shared" si="41"/>
        <v>-4.4999999999999998E-2</v>
      </c>
      <c r="AK55" s="62"/>
      <c r="AL55" s="62"/>
      <c r="AM55" s="62">
        <f>AL55-4.5%</f>
        <v>-4.4999999999999998E-2</v>
      </c>
      <c r="AN55" s="66">
        <f>(AJ55+AM55)/2</f>
        <v>-4.4999999999999998E-2</v>
      </c>
    </row>
    <row r="56" spans="1:40" ht="15" customHeight="1" x14ac:dyDescent="0.25">
      <c r="A56" s="67" t="s">
        <v>40</v>
      </c>
      <c r="B56" s="60">
        <v>26</v>
      </c>
      <c r="C56" s="58" t="str">
        <f>('Raw data'!C49)</f>
        <v>Julia Brownley</v>
      </c>
      <c r="D56" s="58" t="str">
        <f>('Raw data'!D49)</f>
        <v>(D)</v>
      </c>
      <c r="E56" s="61">
        <f>('Raw data'!E49)</f>
        <v>2012</v>
      </c>
      <c r="F56" s="87">
        <v>1</v>
      </c>
      <c r="G56" s="67">
        <v>2</v>
      </c>
      <c r="H56" s="67"/>
      <c r="I56" s="90">
        <f t="shared" ref="I56:I68" si="42">IF(G56="",N56+0.15*(AE56-2.77%+$B$3)+($A$3-50%),N56+0.85*(0.6*AE56+0.2*AH56+0.2*AK56-2.77%+$B$3)+($A$3-50%))</f>
        <v>0.53613732536974168</v>
      </c>
      <c r="J56" s="21" t="str">
        <f t="shared" si="40"/>
        <v>No projection</v>
      </c>
      <c r="K56" s="21" t="b">
        <f t="shared" si="2"/>
        <v>1</v>
      </c>
      <c r="L56" s="21" t="str">
        <f t="shared" si="3"/>
        <v>No projection</v>
      </c>
      <c r="M56" s="21" t="str">
        <f t="shared" si="4"/>
        <v>Lean D</v>
      </c>
      <c r="N56" s="62">
        <f>'Raw data'!X49</f>
        <v>0.53225</v>
      </c>
      <c r="O56" s="68">
        <f t="shared" si="5"/>
        <v>0.53224999999999989</v>
      </c>
      <c r="P56" s="81">
        <f>'Raw data'!M49</f>
        <v>2.6632671687403242E-2</v>
      </c>
      <c r="Q56" s="63">
        <f t="shared" si="6"/>
        <v>0.51331633584370162</v>
      </c>
      <c r="R56" s="63">
        <f>'Raw data'!K49-N56</f>
        <v>-1.893366415629838E-2</v>
      </c>
      <c r="S56" s="63">
        <f t="shared" si="7"/>
        <v>-1.893366415629838E-2</v>
      </c>
      <c r="T56" s="88">
        <f t="shared" si="11"/>
        <v>6.663267168740325E-2</v>
      </c>
      <c r="U56" s="63">
        <f>'Raw data'!U49</f>
        <v>5.3835224581809893E-2</v>
      </c>
      <c r="V56" s="63">
        <f>U56/2+50%</f>
        <v>0.52691761229090495</v>
      </c>
      <c r="W56" s="64">
        <f>IF(G56=1,U56-4%,IF(G56=2,U56+5%,IF(G56=3,U56+14%,IF(G56=4,U56+4%,IF(G56=5,U56+13%,IF(G56=6,U56+22%,IF(G56=7,U56+9%,U56+9%)))))))</f>
        <v>0.1038352245818099</v>
      </c>
      <c r="X56" s="64"/>
      <c r="Y56" s="64"/>
      <c r="Z56" s="65"/>
      <c r="AA56" s="64" t="str">
        <f>IF(H56=1,X56+Z56+7.6%,IF(H56=2,X56+Z56+16.6%,IF(H56=3,X56+Z56+25.6%,IF(H56=4,X56-Z56-7.6%,IF(H56=5,X56-Z56+1.4%,IF(H56=6,X56-Z56+10.4%,IF(H56=7,X56+Z56+9%,IF(H56=8,X56-Z56+9%,""))))))))</f>
        <v/>
      </c>
      <c r="AB56" s="64">
        <f t="shared" si="8"/>
        <v>0.53331633584370164</v>
      </c>
      <c r="AC56" s="64">
        <f>IF(D56="(D)",50%+W56/2,50%-W56/2)</f>
        <v>0.55191761229090497</v>
      </c>
      <c r="AD56" s="64"/>
      <c r="AE56" s="62">
        <f>AB56-N56</f>
        <v>1.0663358437016379E-3</v>
      </c>
      <c r="AF56" s="83">
        <f t="shared" si="9"/>
        <v>1.0663358437016379E-3</v>
      </c>
      <c r="AG56" s="83">
        <f t="shared" si="10"/>
        <v>-4.393366415629836E-2</v>
      </c>
      <c r="AH56" s="62">
        <f>AC56-N56</f>
        <v>1.9667612290904968E-2</v>
      </c>
      <c r="AI56" s="62">
        <f>IF(D56="(D)",AH56,-AH56)</f>
        <v>1.9667612290904968E-2</v>
      </c>
      <c r="AJ56" s="62">
        <f t="shared" si="41"/>
        <v>-2.5332387709095031E-2</v>
      </c>
      <c r="AK56" s="62"/>
      <c r="AL56" s="62"/>
      <c r="AM56" s="62"/>
      <c r="AN56" s="66">
        <f>AJ56</f>
        <v>-2.5332387709095031E-2</v>
      </c>
    </row>
    <row r="57" spans="1:40" ht="15" customHeight="1" x14ac:dyDescent="0.25">
      <c r="A57" s="67" t="s">
        <v>40</v>
      </c>
      <c r="B57" s="60">
        <v>27</v>
      </c>
      <c r="C57" s="58" t="str">
        <f>('Raw data'!C50)</f>
        <v>Judy Chu</v>
      </c>
      <c r="D57" s="58" t="str">
        <f>('Raw data'!D50)</f>
        <v>(D)</v>
      </c>
      <c r="E57" s="61">
        <f>('Raw data'!E50)</f>
        <v>2009</v>
      </c>
      <c r="F57" s="87">
        <v>1</v>
      </c>
      <c r="G57" s="67">
        <v>1</v>
      </c>
      <c r="H57" s="67">
        <v>1</v>
      </c>
      <c r="I57" s="90">
        <f t="shared" si="42"/>
        <v>0.63233414593261905</v>
      </c>
      <c r="J57" s="21" t="str">
        <f t="shared" si="40"/>
        <v>D</v>
      </c>
      <c r="K57" s="21" t="b">
        <f t="shared" si="2"/>
        <v>1</v>
      </c>
      <c r="L57" s="21" t="str">
        <f t="shared" si="3"/>
        <v>D</v>
      </c>
      <c r="M57" s="21" t="str">
        <f t="shared" si="4"/>
        <v>Safe D</v>
      </c>
      <c r="N57" s="62">
        <f>'Raw data'!X50</f>
        <v>0.61875000000000002</v>
      </c>
      <c r="O57" s="68">
        <f t="shared" si="5"/>
        <v>0.61874999999999991</v>
      </c>
      <c r="P57" s="81">
        <f>'Raw data'!M50</f>
        <v>0.18714532058316347</v>
      </c>
      <c r="Q57" s="63">
        <f t="shared" si="6"/>
        <v>0.59357266029158173</v>
      </c>
      <c r="R57" s="63">
        <f>'Raw data'!K50-N57</f>
        <v>-2.5177339708418289E-2</v>
      </c>
      <c r="S57" s="63">
        <f t="shared" si="7"/>
        <v>-2.5177339708418289E-2</v>
      </c>
      <c r="T57" s="88">
        <f t="shared" si="11"/>
        <v>0.22714532058316347</v>
      </c>
      <c r="U57" s="63">
        <f>'Raw data'!U50</f>
        <v>0.27955088627763391</v>
      </c>
      <c r="V57" s="63">
        <f>U57/2+50%</f>
        <v>0.63977544313881696</v>
      </c>
      <c r="W57" s="64">
        <f>IF(G57=1,U57-4%,IF(G57=2,U57+5%,IF(G57=3,U57+14%,IF(G57=4,U57+4%,IF(G57=5,U57+13%,IF(G57=6,U57+22%,IF(G57=7,U57+9%,U57+9%)))))))</f>
        <v>0.23955088627763391</v>
      </c>
      <c r="X57" s="64">
        <f>'Raw data'!AA50</f>
        <v>0.42082663353310923</v>
      </c>
      <c r="Y57" s="64">
        <f>'Raw data'!AD50</f>
        <v>0.65400000000000003</v>
      </c>
      <c r="Z57" s="65">
        <f>2*(N57-50)-2*(Y57-50)</f>
        <v>-7.0500000000009777E-2</v>
      </c>
      <c r="AA57" s="64">
        <f>IF(H57=1,X57+Z57+7.6%,IF(H57=2,X57+Z57+16.6%,IF(H57=3,X57+Z57+25.6%,IF(H57=4,X57-Z57-7.6%,IF(H57=5,X57-Z57+1.4%,IF(H57=6,X57-Z57+10.4%,IF(H57=7,X57+Z57+9%,IF(H57=8,X57-Z57+9%,""))))))))</f>
        <v>0.42632663353309946</v>
      </c>
      <c r="AB57" s="64">
        <f t="shared" si="8"/>
        <v>0.61357266029158175</v>
      </c>
      <c r="AC57" s="64">
        <f>IF(D57="(D)",50%+W57/2,50%-W57/2)</f>
        <v>0.61977544313881694</v>
      </c>
      <c r="AD57" s="64">
        <f>50%+AA57/2</f>
        <v>0.71316331676654976</v>
      </c>
      <c r="AE57" s="62">
        <f>AB57-N57</f>
        <v>-5.1773397084182715E-3</v>
      </c>
      <c r="AF57" s="83">
        <f t="shared" si="9"/>
        <v>-5.1773397084182715E-3</v>
      </c>
      <c r="AG57" s="83">
        <f t="shared" si="10"/>
        <v>-5.017733970841827E-2</v>
      </c>
      <c r="AH57" s="62">
        <f>AC57-N57</f>
        <v>1.0254431388169172E-3</v>
      </c>
      <c r="AI57" s="62">
        <f>IF(D57="(D)",AH57,-AH57)</f>
        <v>1.0254431388169172E-3</v>
      </c>
      <c r="AJ57" s="62">
        <f t="shared" si="41"/>
        <v>-4.3974556861183081E-2</v>
      </c>
      <c r="AK57" s="62">
        <f>AD57-N57</f>
        <v>9.4413316766549737E-2</v>
      </c>
      <c r="AL57" s="62">
        <f>IF(D57="(D)",AK57,-(AK57))</f>
        <v>9.4413316766549737E-2</v>
      </c>
      <c r="AM57" s="62">
        <f>AL57-4.5%</f>
        <v>4.9413316766549739E-2</v>
      </c>
      <c r="AN57" s="66">
        <f>(AJ57+AM57)/2</f>
        <v>2.719379952683329E-3</v>
      </c>
    </row>
    <row r="58" spans="1:40" ht="15" customHeight="1" x14ac:dyDescent="0.25">
      <c r="A58" s="67" t="s">
        <v>40</v>
      </c>
      <c r="B58" s="60">
        <v>28</v>
      </c>
      <c r="C58" s="58" t="str">
        <f>('Raw data'!C51)</f>
        <v>Adam Schiff</v>
      </c>
      <c r="D58" s="58" t="str">
        <f>('Raw data'!D51)</f>
        <v>(D)</v>
      </c>
      <c r="E58" s="61">
        <f>('Raw data'!E51)</f>
        <v>2000</v>
      </c>
      <c r="F58" s="87">
        <v>1</v>
      </c>
      <c r="G58" s="67">
        <v>1</v>
      </c>
      <c r="H58" s="67">
        <v>1</v>
      </c>
      <c r="I58" s="90">
        <f t="shared" si="42"/>
        <v>0.73063621252809563</v>
      </c>
      <c r="J58" s="21" t="str">
        <f t="shared" si="40"/>
        <v>D</v>
      </c>
      <c r="K58" s="21" t="b">
        <f t="shared" si="2"/>
        <v>1</v>
      </c>
      <c r="L58" s="21" t="str">
        <f t="shared" si="3"/>
        <v>D</v>
      </c>
      <c r="M58" s="21" t="str">
        <f t="shared" si="4"/>
        <v>Safe D</v>
      </c>
      <c r="N58" s="62">
        <f>'Raw data'!X51</f>
        <v>0.69974999999999998</v>
      </c>
      <c r="O58" s="68">
        <f t="shared" si="5"/>
        <v>0.69974999999999987</v>
      </c>
      <c r="P58" s="81">
        <f>'Raw data'!M51</f>
        <v>1</v>
      </c>
      <c r="Q58" s="63">
        <f t="shared" si="6"/>
        <v>1</v>
      </c>
      <c r="R58" s="63">
        <f>'Raw data'!K51-N58</f>
        <v>0.30025000000000002</v>
      </c>
      <c r="S58" s="63">
        <f t="shared" si="7"/>
        <v>0.30025000000000002</v>
      </c>
      <c r="T58" s="88">
        <f t="shared" si="11"/>
        <v>1.04</v>
      </c>
      <c r="U58" s="63">
        <f>'Raw data'!U51</f>
        <v>0.52974938288118478</v>
      </c>
      <c r="V58" s="63">
        <f>U58/2+50%</f>
        <v>0.76487469144059239</v>
      </c>
      <c r="W58" s="64">
        <f>IF(G58=1,U58-4%,IF(G58=2,U58+5%,IF(G58=3,U58+14%,IF(G58=4,U58+4%,IF(G58=5,U58+13%,IF(G58=6,U58+22%,IF(G58=7,U58+9%,U58+9%)))))))</f>
        <v>0.4897493828811848</v>
      </c>
      <c r="X58" s="64">
        <f>'Raw data'!AA51</f>
        <v>0.33891782333170845</v>
      </c>
      <c r="Y58" s="64">
        <f>'Raw data'!AD51</f>
        <v>0.65400000000000003</v>
      </c>
      <c r="Z58" s="65">
        <f>2*(N58-50)-2*(Y58-50)</f>
        <v>9.1499999999996362E-2</v>
      </c>
      <c r="AA58" s="64">
        <f>IF(H58=1,X58+Z58+7.6%,IF(H58=2,X58+Z58+16.6%,IF(H58=3,X58+Z58+25.6%,IF(H58=4,X58-Z58-7.6%,IF(H58=5,X58-Z58+1.4%,IF(H58=6,X58-Z58+10.4%,IF(H58=7,X58+Z58+9%,IF(H58=8,X58-Z58+9%,""))))))))</f>
        <v>0.50641782333170482</v>
      </c>
      <c r="AB58" s="64">
        <f t="shared" si="8"/>
        <v>1.02</v>
      </c>
      <c r="AC58" s="64">
        <f>IF(D58="(D)",50%+W58/2,50%-W58/2)</f>
        <v>0.74487469144059237</v>
      </c>
      <c r="AD58" s="64">
        <f>50%+AA58/2</f>
        <v>0.75320891166585247</v>
      </c>
      <c r="AE58" s="62">
        <v>2.7699999999999999E-2</v>
      </c>
      <c r="AF58" s="83">
        <f t="shared" si="9"/>
        <v>2.7699999999999999E-2</v>
      </c>
      <c r="AG58" s="83">
        <f t="shared" si="10"/>
        <v>-1.7299999999999999E-2</v>
      </c>
      <c r="AH58" s="62">
        <f>AC58-N58</f>
        <v>4.512469144059239E-2</v>
      </c>
      <c r="AI58" s="62">
        <f>IF(D58="(D)",AH58,-AH58)</f>
        <v>4.512469144059239E-2</v>
      </c>
      <c r="AJ58" s="62">
        <f t="shared" si="41"/>
        <v>1.2469144059239212E-4</v>
      </c>
      <c r="AK58" s="62">
        <f>AD58-N58</f>
        <v>5.3458911665852482E-2</v>
      </c>
      <c r="AL58" s="62">
        <f>IF(D58="(D)",AK58,-(AK58))</f>
        <v>5.3458911665852482E-2</v>
      </c>
      <c r="AM58" s="62">
        <f>AL58-4.5%</f>
        <v>8.4589116658524838E-3</v>
      </c>
      <c r="AN58" s="66">
        <f>(AJ58+AM58)/2</f>
        <v>4.2918015532224379E-3</v>
      </c>
    </row>
    <row r="59" spans="1:40" ht="15" customHeight="1" x14ac:dyDescent="0.25">
      <c r="A59" s="67" t="s">
        <v>40</v>
      </c>
      <c r="B59" s="60">
        <v>29</v>
      </c>
      <c r="C59" s="58" t="str">
        <f>('Raw data'!C52)</f>
        <v>Tony Cardenas</v>
      </c>
      <c r="D59" s="58" t="str">
        <f>('Raw data'!D52)</f>
        <v>(D)</v>
      </c>
      <c r="E59" s="61">
        <f>('Raw data'!E52)</f>
        <v>2012</v>
      </c>
      <c r="F59" s="87">
        <v>1</v>
      </c>
      <c r="G59" s="67">
        <v>2</v>
      </c>
      <c r="H59" s="67"/>
      <c r="I59" s="90">
        <f t="shared" si="42"/>
        <v>0.77236945074544616</v>
      </c>
      <c r="J59" s="21" t="str">
        <f t="shared" si="40"/>
        <v>D</v>
      </c>
      <c r="K59" s="21" t="b">
        <f t="shared" si="2"/>
        <v>1</v>
      </c>
      <c r="L59" s="21" t="str">
        <f t="shared" si="3"/>
        <v>D</v>
      </c>
      <c r="M59" s="21" t="str">
        <f t="shared" si="4"/>
        <v>Safe D</v>
      </c>
      <c r="N59" s="62">
        <f>'Raw data'!X52</f>
        <v>0.76324999999999998</v>
      </c>
      <c r="O59" s="68">
        <f t="shared" si="5"/>
        <v>0.76324999999999998</v>
      </c>
      <c r="P59" s="81">
        <f>'Raw data'!M52</f>
        <v>0.49226255194292606</v>
      </c>
      <c r="Q59" s="63">
        <f t="shared" si="6"/>
        <v>0.746131275971463</v>
      </c>
      <c r="R59" s="63">
        <f>'Raw data'!K52-N59</f>
        <v>-1.711872402853698E-2</v>
      </c>
      <c r="S59" s="63">
        <f t="shared" si="7"/>
        <v>-1.711872402853698E-2</v>
      </c>
      <c r="T59" s="88">
        <f t="shared" si="11"/>
        <v>0.53226255194292604</v>
      </c>
      <c r="U59" s="63">
        <f>'Raw data'!U52</f>
        <v>1</v>
      </c>
      <c r="V59" s="63">
        <f>U59/2+50%</f>
        <v>1</v>
      </c>
      <c r="W59" s="64">
        <f>IF(G59=1,U59-4%,IF(G59=2,U59+5%,IF(G59=3,U59+14%,IF(G59=4,U59+4%,IF(G59=5,U59+13%,IF(G59=6,U59+22%,IF(G59=7,U59+9%,U59+9%)))))))</f>
        <v>1.05</v>
      </c>
      <c r="X59" s="64"/>
      <c r="Y59" s="64"/>
      <c r="Z59" s="65"/>
      <c r="AA59" s="64" t="str">
        <f>IF(H59=1,X59+Z59+7.6%,IF(H59=2,X59+Z59+16.6%,IF(H59=3,X59+Z59+25.6%,IF(H59=4,X59-Z59-7.6%,IF(H59=5,X59-Z59+1.4%,IF(H59=6,X59-Z59+10.4%,IF(H59=7,X59+Z59+9%,IF(H59=8,X59-Z59+9%,""))))))))</f>
        <v/>
      </c>
      <c r="AB59" s="64">
        <f t="shared" si="8"/>
        <v>0.76613127597146302</v>
      </c>
      <c r="AC59" s="64">
        <f>IF(D59="(D)",50%+W59/2,50%-W59/2)</f>
        <v>1.0249999999999999</v>
      </c>
      <c r="AD59" s="64"/>
      <c r="AE59" s="62">
        <f>AB59-N59</f>
        <v>2.8812759714630376E-3</v>
      </c>
      <c r="AF59" s="83">
        <f t="shared" si="9"/>
        <v>2.8812759714630376E-3</v>
      </c>
      <c r="AG59" s="83">
        <f t="shared" si="10"/>
        <v>-4.2118724028536961E-2</v>
      </c>
      <c r="AH59" s="62">
        <v>4.4999999999999998E-2</v>
      </c>
      <c r="AI59" s="62">
        <f>IF(D59="(D)",AH59,-AH59)</f>
        <v>4.4999999999999998E-2</v>
      </c>
      <c r="AJ59" s="62">
        <f t="shared" si="41"/>
        <v>0</v>
      </c>
      <c r="AK59" s="62"/>
      <c r="AL59" s="62"/>
      <c r="AM59" s="62"/>
      <c r="AN59" s="66">
        <f>AJ59</f>
        <v>0</v>
      </c>
    </row>
    <row r="60" spans="1:40" ht="15" customHeight="1" x14ac:dyDescent="0.25">
      <c r="A60" s="67" t="s">
        <v>40</v>
      </c>
      <c r="B60" s="60">
        <v>30</v>
      </c>
      <c r="C60" s="58" t="str">
        <f>('Raw data'!C53)</f>
        <v>Brad Sherman</v>
      </c>
      <c r="D60" s="58" t="str">
        <f>('Raw data'!D53)</f>
        <v>(D)</v>
      </c>
      <c r="E60" s="61">
        <f>('Raw data'!E53)</f>
        <v>1982</v>
      </c>
      <c r="F60" s="87">
        <v>1</v>
      </c>
      <c r="G60" s="67">
        <v>1</v>
      </c>
      <c r="H60" s="67">
        <v>1</v>
      </c>
      <c r="I60" s="90">
        <f t="shared" si="42"/>
        <v>0.67975819550839567</v>
      </c>
      <c r="J60" s="21" t="str">
        <f t="shared" si="40"/>
        <v>D</v>
      </c>
      <c r="K60" s="21" t="b">
        <f t="shared" si="2"/>
        <v>1</v>
      </c>
      <c r="L60" s="21" t="str">
        <f t="shared" si="3"/>
        <v>D</v>
      </c>
      <c r="M60" s="21" t="str">
        <f t="shared" si="4"/>
        <v>Safe D</v>
      </c>
      <c r="N60" s="62">
        <f>'Raw data'!X53</f>
        <v>0.64675000000000005</v>
      </c>
      <c r="O60" s="68">
        <f t="shared" si="5"/>
        <v>0.64674999999999994</v>
      </c>
      <c r="P60" s="81">
        <f>'Raw data'!M53</f>
        <v>0.31279998180205187</v>
      </c>
      <c r="Q60" s="63">
        <f t="shared" si="6"/>
        <v>0.65639999090102596</v>
      </c>
      <c r="R60" s="63">
        <f>'Raw data'!K53-N60</f>
        <v>9.6499909010259177E-3</v>
      </c>
      <c r="S60" s="63">
        <f t="shared" si="7"/>
        <v>9.6499909010259177E-3</v>
      </c>
      <c r="T60" s="88">
        <f t="shared" si="11"/>
        <v>0.35279998180205185</v>
      </c>
      <c r="U60" s="63">
        <f>'Raw data'!U53</f>
        <v>1</v>
      </c>
      <c r="V60" s="63">
        <f>U60/2+50%</f>
        <v>1</v>
      </c>
      <c r="W60" s="64">
        <f>IF(G60=1,U60-4%,IF(G60=2,U60+5%,IF(G60=3,U60+14%,IF(G60=4,U60+4%,IF(G60=5,U60+13%,IF(G60=6,U60+22%,IF(G60=7,U60+9%,U60+9%)))))))</f>
        <v>0.96</v>
      </c>
      <c r="X60" s="64">
        <f>'Raw data'!AA53</f>
        <v>0.51243176645733168</v>
      </c>
      <c r="Y60" s="64">
        <f>'Raw data'!AD53</f>
        <v>0.73399999999999999</v>
      </c>
      <c r="Z60" s="65">
        <f>2*(N60-50)-2*(Y60-50)</f>
        <v>-0.17450000000000898</v>
      </c>
      <c r="AA60" s="64">
        <f>IF(H60=1,X60+Z60+7.6%,IF(H60=2,X60+Z60+16.6%,IF(H60=3,X60+Z60+25.6%,IF(H60=4,X60-Z60-7.6%,IF(H60=5,X60-Z60+1.4%,IF(H60=6,X60-Z60+10.4%,IF(H60=7,X60+Z60+9%,IF(H60=8,X60-Z60+9%,""))))))))</f>
        <v>0.41393176645732271</v>
      </c>
      <c r="AB60" s="64">
        <f t="shared" si="8"/>
        <v>0.67639999090102587</v>
      </c>
      <c r="AC60" s="64">
        <f>IF(D60="(D)",50%+W60/2,50%-W60/2)</f>
        <v>0.98</v>
      </c>
      <c r="AD60" s="64">
        <f>50%+AA60/2</f>
        <v>0.70696588322866138</v>
      </c>
      <c r="AE60" s="62">
        <f>AB60-N60</f>
        <v>2.9649990901025824E-2</v>
      </c>
      <c r="AF60" s="83">
        <f t="shared" si="9"/>
        <v>2.9649990901025824E-2</v>
      </c>
      <c r="AG60" s="83">
        <f t="shared" si="10"/>
        <v>-1.5350009098974174E-2</v>
      </c>
      <c r="AH60" s="62">
        <v>4.4999999999999998E-2</v>
      </c>
      <c r="AI60" s="62">
        <f>IF(D60="(D)",AH60,-AH60)</f>
        <v>4.4999999999999998E-2</v>
      </c>
      <c r="AJ60" s="62">
        <f t="shared" si="41"/>
        <v>0</v>
      </c>
      <c r="AK60" s="62">
        <f>AD60-N60</f>
        <v>6.0215883228661338E-2</v>
      </c>
      <c r="AL60" s="62">
        <f>IF(D60="(D)",AK60,-(AK60))</f>
        <v>6.0215883228661338E-2</v>
      </c>
      <c r="AM60" s="62">
        <f>AL60-4.5%</f>
        <v>1.5215883228661339E-2</v>
      </c>
      <c r="AN60" s="66">
        <f>(AJ60+AM60)/2</f>
        <v>7.6079416143306697E-3</v>
      </c>
    </row>
    <row r="61" spans="1:40" ht="15" customHeight="1" x14ac:dyDescent="0.25">
      <c r="A61" s="67" t="s">
        <v>40</v>
      </c>
      <c r="B61" s="60">
        <v>31</v>
      </c>
      <c r="C61" s="58" t="str">
        <f>('Raw data'!C54)</f>
        <v>Pete Aguilar</v>
      </c>
      <c r="D61" s="58" t="str">
        <f>('Raw data'!D54)</f>
        <v>(D)</v>
      </c>
      <c r="E61" s="61">
        <f>('Raw data'!E54)</f>
        <v>2014</v>
      </c>
      <c r="F61" s="87">
        <v>2</v>
      </c>
      <c r="G61" s="67"/>
      <c r="H61" s="67"/>
      <c r="I61" s="90">
        <f t="shared" si="42"/>
        <v>0.56353811733344017</v>
      </c>
      <c r="J61" s="21" t="s">
        <v>472</v>
      </c>
      <c r="K61" s="21" t="b">
        <f t="shared" si="2"/>
        <v>0</v>
      </c>
      <c r="L61" s="21" t="str">
        <f t="shared" si="3"/>
        <v>D</v>
      </c>
      <c r="M61" s="21" t="str">
        <f t="shared" si="4"/>
        <v>Likely D</v>
      </c>
      <c r="N61" s="62">
        <f>'Raw data'!X54</f>
        <v>0.56374999999999997</v>
      </c>
      <c r="O61" s="68">
        <f t="shared" si="5"/>
        <v>0.56374999999999997</v>
      </c>
      <c r="P61" s="81">
        <f>'Raw data'!M54</f>
        <v>3.4674897779203073E-2</v>
      </c>
      <c r="Q61" s="63">
        <f t="shared" si="6"/>
        <v>0.51733744888960154</v>
      </c>
      <c r="R61" s="63">
        <f>'Raw data'!K54-N61</f>
        <v>-4.6412551110398437E-2</v>
      </c>
      <c r="S61" s="63">
        <f t="shared" si="7"/>
        <v>-4.6412551110398437E-2</v>
      </c>
      <c r="T61" s="88">
        <f t="shared" si="11"/>
        <v>0.12467489777920307</v>
      </c>
      <c r="U61" s="63">
        <f>'Raw data'!U54</f>
        <v>0</v>
      </c>
      <c r="V61" s="63"/>
      <c r="W61" s="64"/>
      <c r="X61" s="64">
        <f>'Raw data'!AA54</f>
        <v>0</v>
      </c>
      <c r="Y61" s="64">
        <f>'Raw data'!AD54</f>
        <v>0.42399999999999999</v>
      </c>
      <c r="Z61" s="65">
        <f>2*(N61-50)-2*(Y61-50)</f>
        <v>0.27949999999999875</v>
      </c>
      <c r="AA61" s="64"/>
      <c r="AB61" s="64">
        <f t="shared" si="8"/>
        <v>0.56233744888960158</v>
      </c>
      <c r="AC61" s="64"/>
      <c r="AD61" s="64"/>
      <c r="AE61" s="62">
        <f>AB61-N61</f>
        <v>-1.4125511103983968E-3</v>
      </c>
      <c r="AF61" s="83">
        <f t="shared" si="9"/>
        <v>-1.4125511103983968E-3</v>
      </c>
      <c r="AG61" s="83">
        <f t="shared" si="10"/>
        <v>-4.6412551110398395E-2</v>
      </c>
      <c r="AH61" s="62"/>
      <c r="AI61" s="62"/>
      <c r="AJ61" s="62">
        <f t="shared" si="41"/>
        <v>-4.4999999999999998E-2</v>
      </c>
      <c r="AK61" s="62"/>
      <c r="AL61" s="62"/>
      <c r="AM61" s="62">
        <f>AL61-4.5%</f>
        <v>-4.4999999999999998E-2</v>
      </c>
      <c r="AN61" s="66">
        <f>(AJ61+AM61)/2</f>
        <v>-4.4999999999999998E-2</v>
      </c>
    </row>
    <row r="62" spans="1:40" ht="15" customHeight="1" x14ac:dyDescent="0.25">
      <c r="A62" s="67" t="s">
        <v>40</v>
      </c>
      <c r="B62" s="60">
        <v>32</v>
      </c>
      <c r="C62" s="58" t="str">
        <f>('Raw data'!C55)</f>
        <v>Grace Napolitano</v>
      </c>
      <c r="D62" s="58" t="str">
        <f>('Raw data'!D55)</f>
        <v>(D)</v>
      </c>
      <c r="E62" s="61">
        <f>('Raw data'!E55)</f>
        <v>1998</v>
      </c>
      <c r="F62" s="87">
        <v>1</v>
      </c>
      <c r="G62" s="67">
        <v>1</v>
      </c>
      <c r="H62" s="67">
        <v>1</v>
      </c>
      <c r="I62" s="90">
        <f t="shared" si="42"/>
        <v>0.64394767131643493</v>
      </c>
      <c r="J62" s="21" t="str">
        <f t="shared" ref="J62:J81" si="43">IF(I62&lt;44%,"R",IF(I62&gt;56%,"D","No projection"))</f>
        <v>D</v>
      </c>
      <c r="K62" s="21" t="b">
        <f t="shared" si="2"/>
        <v>1</v>
      </c>
      <c r="L62" s="21" t="str">
        <f t="shared" si="3"/>
        <v>D</v>
      </c>
      <c r="M62" s="21" t="str">
        <f t="shared" si="4"/>
        <v>Safe D</v>
      </c>
      <c r="N62" s="62">
        <f>'Raw data'!X55</f>
        <v>0.64424999999999999</v>
      </c>
      <c r="O62" s="68">
        <f t="shared" si="5"/>
        <v>0.64424999999999999</v>
      </c>
      <c r="P62" s="81">
        <f>'Raw data'!M55</f>
        <v>0.19311423358529017</v>
      </c>
      <c r="Q62" s="63">
        <f t="shared" si="6"/>
        <v>0.59655711679264511</v>
      </c>
      <c r="R62" s="63">
        <f>'Raw data'!K55-N62</f>
        <v>-4.7692883207354875E-2</v>
      </c>
      <c r="S62" s="63">
        <f t="shared" si="7"/>
        <v>-4.7692883207354875E-2</v>
      </c>
      <c r="T62" s="88">
        <f t="shared" si="11"/>
        <v>0.23311423358529018</v>
      </c>
      <c r="U62" s="63">
        <f>'Raw data'!U55</f>
        <v>0.31400076797239507</v>
      </c>
      <c r="V62" s="63">
        <f>U62/2+50%</f>
        <v>0.65700038398619753</v>
      </c>
      <c r="W62" s="64">
        <f>IF(G62=1,U62-4%,IF(G62=2,U62+5%,IF(G62=3,U62+14%,IF(G62=4,U62+4%,IF(G62=5,U62+13%,IF(G62=6,U62+22%,IF(G62=7,U62+9%,U62+9%)))))))</f>
        <v>0.27400076797239509</v>
      </c>
      <c r="X62" s="64">
        <f>'Raw data'!AA55</f>
        <v>0.46909972322978799</v>
      </c>
      <c r="Y62" s="64">
        <f>'Raw data'!AD55</f>
        <v>0.68399999999999994</v>
      </c>
      <c r="Z62" s="65">
        <f>2*(N62-50)-2*(Y62-50)</f>
        <v>-7.9499999999995907E-2</v>
      </c>
      <c r="AA62" s="64">
        <f>IF(H62=1,X62+Z62+7.6%,IF(H62=2,X62+Z62+16.6%,IF(H62=3,X62+Z62+25.6%,IF(H62=4,X62-Z62-7.6%,IF(H62=5,X62-Z62+1.4%,IF(H62=6,X62-Z62+10.4%,IF(H62=7,X62+Z62+9%,IF(H62=8,X62-Z62+9%,""))))))))</f>
        <v>0.4655997232297921</v>
      </c>
      <c r="AB62" s="64">
        <f t="shared" si="8"/>
        <v>0.61655711679264513</v>
      </c>
      <c r="AC62" s="64">
        <f>IF(D62="(D)",50%+W62/2,50%-W62/2)</f>
        <v>0.63700038398619752</v>
      </c>
      <c r="AD62" s="64">
        <f>50%+AA62/2</f>
        <v>0.73279986161489608</v>
      </c>
      <c r="AE62" s="62">
        <f>AB62-N62</f>
        <v>-2.7692883207354857E-2</v>
      </c>
      <c r="AF62" s="83">
        <f t="shared" si="9"/>
        <v>-2.7692883207354857E-2</v>
      </c>
      <c r="AG62" s="83">
        <f t="shared" si="10"/>
        <v>-7.2692883207354855E-2</v>
      </c>
      <c r="AH62" s="62">
        <f>AC62-N62</f>
        <v>-7.2496160138024734E-3</v>
      </c>
      <c r="AI62" s="62">
        <f>IF(D62="(D)",AH62,-AH62)</f>
        <v>-7.2496160138024734E-3</v>
      </c>
      <c r="AJ62" s="62">
        <f t="shared" si="41"/>
        <v>-5.2249616013802472E-2</v>
      </c>
      <c r="AK62" s="62">
        <f>AD62-N62</f>
        <v>8.8549861614896086E-2</v>
      </c>
      <c r="AL62" s="62">
        <f>IF(D62="(D)",AK62,-(AK62))</f>
        <v>8.8549861614896086E-2</v>
      </c>
      <c r="AM62" s="62">
        <f>AL62-4.5%</f>
        <v>4.3549861614896088E-2</v>
      </c>
      <c r="AN62" s="66">
        <f>(AJ62+AM62)/2</f>
        <v>-4.3498771994531921E-3</v>
      </c>
    </row>
    <row r="63" spans="1:40" ht="15" customHeight="1" x14ac:dyDescent="0.25">
      <c r="A63" s="67" t="s">
        <v>40</v>
      </c>
      <c r="B63" s="60">
        <v>33</v>
      </c>
      <c r="C63" s="58" t="str">
        <f>('Raw data'!C56)</f>
        <v>Ted Lieu</v>
      </c>
      <c r="D63" s="58" t="str">
        <f>('Raw data'!D56)</f>
        <v>(D)</v>
      </c>
      <c r="E63" s="61">
        <f>('Raw data'!E56)</f>
        <v>2014</v>
      </c>
      <c r="F63" s="87">
        <v>2</v>
      </c>
      <c r="G63" s="67"/>
      <c r="H63" s="67"/>
      <c r="I63" s="90">
        <f t="shared" si="42"/>
        <v>0.60531836225830593</v>
      </c>
      <c r="J63" s="21" t="str">
        <f t="shared" si="43"/>
        <v>D</v>
      </c>
      <c r="K63" s="21" t="b">
        <f t="shared" si="2"/>
        <v>1</v>
      </c>
      <c r="L63" s="21" t="str">
        <f t="shared" si="3"/>
        <v>D</v>
      </c>
      <c r="M63" s="21" t="str">
        <f t="shared" si="4"/>
        <v>Safe D</v>
      </c>
      <c r="N63" s="62">
        <f>'Raw data'!X56</f>
        <v>0.59975000000000001</v>
      </c>
      <c r="O63" s="68">
        <f t="shared" si="5"/>
        <v>0.59975000000000001</v>
      </c>
      <c r="P63" s="81">
        <f>'Raw data'!M56</f>
        <v>0.18374483011074627</v>
      </c>
      <c r="Q63" s="63">
        <f t="shared" si="6"/>
        <v>0.59187241505537314</v>
      </c>
      <c r="R63" s="63">
        <f>'Raw data'!K56-N63</f>
        <v>-7.8775849446268698E-3</v>
      </c>
      <c r="S63" s="63">
        <f t="shared" si="7"/>
        <v>-7.8775849446268698E-3</v>
      </c>
      <c r="T63" s="88">
        <f t="shared" si="11"/>
        <v>0.27374483011074624</v>
      </c>
      <c r="U63" s="63">
        <f>'Raw data'!U56</f>
        <v>0</v>
      </c>
      <c r="V63" s="63"/>
      <c r="W63" s="64"/>
      <c r="X63" s="64">
        <f>'Raw data'!AA56</f>
        <v>0</v>
      </c>
      <c r="Y63" s="64">
        <f>'Raw data'!AD56</f>
        <v>0.67399999999999993</v>
      </c>
      <c r="Z63" s="65">
        <f>2*(N63-50)-2*(Y63-50)</f>
        <v>-0.14849999999999852</v>
      </c>
      <c r="AA63" s="64"/>
      <c r="AB63" s="64">
        <f t="shared" si="8"/>
        <v>0.63687241505537306</v>
      </c>
      <c r="AC63" s="64"/>
      <c r="AD63" s="64"/>
      <c r="AE63" s="62">
        <f>AB63-N63</f>
        <v>3.7122415055373059E-2</v>
      </c>
      <c r="AF63" s="83">
        <f t="shared" si="9"/>
        <v>3.7122415055373059E-2</v>
      </c>
      <c r="AG63" s="83">
        <f t="shared" si="10"/>
        <v>-7.8775849446269391E-3</v>
      </c>
      <c r="AH63" s="62"/>
      <c r="AI63" s="62"/>
      <c r="AJ63" s="62">
        <f t="shared" si="41"/>
        <v>-4.4999999999999998E-2</v>
      </c>
      <c r="AK63" s="62"/>
      <c r="AL63" s="62"/>
      <c r="AM63" s="62">
        <f>AL63-4.5%</f>
        <v>-4.4999999999999998E-2</v>
      </c>
      <c r="AN63" s="66">
        <f>(AJ63+AM63)/2</f>
        <v>-4.4999999999999998E-2</v>
      </c>
    </row>
    <row r="64" spans="1:40" ht="15" customHeight="1" x14ac:dyDescent="0.25">
      <c r="A64" s="67" t="s">
        <v>40</v>
      </c>
      <c r="B64" s="60">
        <v>34</v>
      </c>
      <c r="C64" s="58" t="str">
        <f>('Raw data'!C57)</f>
        <v>Xavier Becerra</v>
      </c>
      <c r="D64" s="58" t="str">
        <f>('Raw data'!D57)</f>
        <v>(D)</v>
      </c>
      <c r="E64" s="61">
        <f>('Raw data'!E57)</f>
        <v>1992</v>
      </c>
      <c r="F64" s="87">
        <v>1</v>
      </c>
      <c r="G64" s="67">
        <v>1</v>
      </c>
      <c r="H64" s="67">
        <v>1</v>
      </c>
      <c r="I64" s="90">
        <f t="shared" si="42"/>
        <v>0.8586059222545529</v>
      </c>
      <c r="J64" s="21" t="str">
        <f t="shared" si="43"/>
        <v>D</v>
      </c>
      <c r="K64" s="21" t="b">
        <f t="shared" si="2"/>
        <v>1</v>
      </c>
      <c r="L64" s="21" t="str">
        <f t="shared" si="3"/>
        <v>D</v>
      </c>
      <c r="M64" s="21" t="str">
        <f t="shared" si="4"/>
        <v>Safe D</v>
      </c>
      <c r="N64" s="62">
        <f>'Raw data'!X57</f>
        <v>0.82525000000000004</v>
      </c>
      <c r="O64" s="68">
        <f t="shared" si="5"/>
        <v>0.82525000000000004</v>
      </c>
      <c r="P64" s="81">
        <f>'Raw data'!M57</f>
        <v>1</v>
      </c>
      <c r="Q64" s="63">
        <f t="shared" si="6"/>
        <v>1</v>
      </c>
      <c r="R64" s="63">
        <f>'Raw data'!K57-N64</f>
        <v>0.17474999999999996</v>
      </c>
      <c r="S64" s="63">
        <f t="shared" si="7"/>
        <v>0.17474999999999996</v>
      </c>
      <c r="T64" s="88">
        <f t="shared" si="11"/>
        <v>1.04</v>
      </c>
      <c r="U64" s="63">
        <f>'Raw data'!U57</f>
        <v>0.71231239775232957</v>
      </c>
      <c r="V64" s="63">
        <f>U64/2+50%</f>
        <v>0.85615619887616479</v>
      </c>
      <c r="W64" s="64">
        <f>IF(G64=1,U64-4%,IF(G64=2,U64+5%,IF(G64=3,U64+14%,IF(G64=4,U64+4%,IF(G64=5,U64+13%,IF(G64=6,U64+22%,IF(G64=7,U64+9%,U64+9%)))))))</f>
        <v>0.67231239775232954</v>
      </c>
      <c r="X64" s="64">
        <f>'Raw data'!AA57</f>
        <v>0.67641021700712378</v>
      </c>
      <c r="Y64" s="64">
        <f>'Raw data'!AD57</f>
        <v>0.77400000000000002</v>
      </c>
      <c r="Z64" s="65">
        <f>2*(N64-50)-2*(Y64-50)</f>
        <v>0.10249999999999204</v>
      </c>
      <c r="AA64" s="64">
        <f>IF(H64=1,X64+Z64+7.6%,IF(H64=2,X64+Z64+16.6%,IF(H64=3,X64+Z64+25.6%,IF(H64=4,X64-Z64-7.6%,IF(H64=5,X64-Z64+1.4%,IF(H64=6,X64-Z64+10.4%,IF(H64=7,X64+Z64+9%,IF(H64=8,X64-Z64+9%,""))))))))</f>
        <v>0.85491021700711578</v>
      </c>
      <c r="AB64" s="64">
        <f t="shared" si="8"/>
        <v>1.02</v>
      </c>
      <c r="AC64" s="64">
        <f>IF(D64="(D)",50%+W64/2,50%-W64/2)</f>
        <v>0.83615619887616477</v>
      </c>
      <c r="AD64" s="64">
        <f>50%+AA64/2</f>
        <v>0.92745510850355783</v>
      </c>
      <c r="AE64" s="62">
        <v>2.7699999999999999E-2</v>
      </c>
      <c r="AF64" s="83">
        <f t="shared" si="9"/>
        <v>2.7699999999999999E-2</v>
      </c>
      <c r="AG64" s="83">
        <f t="shared" si="10"/>
        <v>-1.7299999999999999E-2</v>
      </c>
      <c r="AH64" s="62">
        <f>AC64-N64</f>
        <v>1.090619887616473E-2</v>
      </c>
      <c r="AI64" s="62">
        <f>IF(D64="(D)",AH64,-AH64)</f>
        <v>1.090619887616473E-2</v>
      </c>
      <c r="AJ64" s="62">
        <f t="shared" si="41"/>
        <v>-3.4093801123835268E-2</v>
      </c>
      <c r="AK64" s="62">
        <f>AD64-N64</f>
        <v>0.1022051085035578</v>
      </c>
      <c r="AL64" s="62">
        <f>IF(D64="(D)",AK64,-(AK64))</f>
        <v>0.1022051085035578</v>
      </c>
      <c r="AM64" s="62">
        <f>AL64-4.5%</f>
        <v>5.7205108503557797E-2</v>
      </c>
      <c r="AN64" s="66">
        <f>(AJ64+AM64)/2</f>
        <v>1.1555653689861264E-2</v>
      </c>
    </row>
    <row r="65" spans="1:40" ht="15" customHeight="1" x14ac:dyDescent="0.25">
      <c r="A65" s="67" t="s">
        <v>40</v>
      </c>
      <c r="B65" s="60">
        <v>35</v>
      </c>
      <c r="C65" s="58" t="str">
        <f>('Raw data'!C58)</f>
        <v>Norma Torres</v>
      </c>
      <c r="D65" s="58" t="str">
        <f>('Raw data'!D58)</f>
        <v>(D)</v>
      </c>
      <c r="E65" s="61">
        <f>('Raw data'!E58)</f>
        <v>2014</v>
      </c>
      <c r="F65" s="87">
        <v>2</v>
      </c>
      <c r="G65" s="67"/>
      <c r="H65" s="67"/>
      <c r="I65" s="90">
        <f t="shared" si="42"/>
        <v>0.66890500000000008</v>
      </c>
      <c r="J65" s="21" t="str">
        <f t="shared" si="43"/>
        <v>D</v>
      </c>
      <c r="K65" s="21" t="b">
        <f t="shared" si="2"/>
        <v>1</v>
      </c>
      <c r="L65" s="21" t="str">
        <f t="shared" si="3"/>
        <v>D</v>
      </c>
      <c r="M65" s="21" t="str">
        <f t="shared" si="4"/>
        <v>Safe D</v>
      </c>
      <c r="N65" s="62">
        <f>'Raw data'!X58</f>
        <v>0.66475000000000006</v>
      </c>
      <c r="O65" s="68">
        <f t="shared" si="5"/>
        <v>0.66475000000000017</v>
      </c>
      <c r="P65" s="81">
        <f>'Raw data'!M58</f>
        <v>1</v>
      </c>
      <c r="Q65" s="63">
        <f t="shared" si="6"/>
        <v>1</v>
      </c>
      <c r="R65" s="63">
        <f>'Raw data'!K58-N65</f>
        <v>0.33524999999999994</v>
      </c>
      <c r="S65" s="63">
        <f t="shared" si="7"/>
        <v>0.33524999999999994</v>
      </c>
      <c r="T65" s="88">
        <f t="shared" si="11"/>
        <v>1.0900000000000001</v>
      </c>
      <c r="U65" s="63">
        <f>'Raw data'!U58</f>
        <v>0</v>
      </c>
      <c r="V65" s="63"/>
      <c r="W65" s="64"/>
      <c r="X65" s="64"/>
      <c r="Y65" s="64"/>
      <c r="Z65" s="65"/>
      <c r="AA65" s="64"/>
      <c r="AB65" s="64">
        <f t="shared" si="8"/>
        <v>1.0449999999999999</v>
      </c>
      <c r="AC65" s="64"/>
      <c r="AD65" s="64"/>
      <c r="AE65" s="62">
        <v>2.7699999999999999E-2</v>
      </c>
      <c r="AF65" s="83">
        <f t="shared" si="9"/>
        <v>2.7699999999999999E-2</v>
      </c>
      <c r="AG65" s="83">
        <f t="shared" si="10"/>
        <v>-1.7299999999999999E-2</v>
      </c>
      <c r="AH65" s="62"/>
      <c r="AI65" s="62"/>
      <c r="AJ65" s="62">
        <f t="shared" si="41"/>
        <v>-4.4999999999999998E-2</v>
      </c>
      <c r="AK65" s="62"/>
      <c r="AL65" s="62"/>
      <c r="AM65" s="62"/>
      <c r="AN65" s="66">
        <f>AJ65</f>
        <v>-4.4999999999999998E-2</v>
      </c>
    </row>
    <row r="66" spans="1:40" ht="15" customHeight="1" x14ac:dyDescent="0.25">
      <c r="A66" s="67" t="s">
        <v>40</v>
      </c>
      <c r="B66" s="60">
        <v>36</v>
      </c>
      <c r="C66" s="58" t="str">
        <f>('Raw data'!C59)</f>
        <v>Raul Ruiz</v>
      </c>
      <c r="D66" s="58" t="str">
        <f>('Raw data'!D59)</f>
        <v>(D)</v>
      </c>
      <c r="E66" s="61">
        <f>('Raw data'!E59)</f>
        <v>2012</v>
      </c>
      <c r="F66" s="87">
        <v>1</v>
      </c>
      <c r="G66" s="67">
        <v>3</v>
      </c>
      <c r="H66" s="67"/>
      <c r="I66" s="90">
        <f t="shared" si="42"/>
        <v>0.54739574949570013</v>
      </c>
      <c r="J66" s="21" t="str">
        <f t="shared" si="43"/>
        <v>No projection</v>
      </c>
      <c r="K66" s="21" t="b">
        <f t="shared" si="2"/>
        <v>1</v>
      </c>
      <c r="L66" s="21" t="str">
        <f t="shared" si="3"/>
        <v>No projection</v>
      </c>
      <c r="M66" s="21" t="str">
        <f t="shared" si="4"/>
        <v>Lean D</v>
      </c>
      <c r="N66" s="62">
        <f>'Raw data'!X59</f>
        <v>0.49675000000000002</v>
      </c>
      <c r="O66" s="68">
        <f t="shared" si="5"/>
        <v>0.49675000000000002</v>
      </c>
      <c r="P66" s="81">
        <f>'Raw data'!M59</f>
        <v>8.368185240683168E-2</v>
      </c>
      <c r="Q66" s="63">
        <f t="shared" si="6"/>
        <v>0.54184092620341584</v>
      </c>
      <c r="R66" s="63">
        <f>'Raw data'!K59-N66</f>
        <v>4.5090926203415815E-2</v>
      </c>
      <c r="S66" s="63">
        <f t="shared" si="7"/>
        <v>4.5090926203415815E-2</v>
      </c>
      <c r="T66" s="88">
        <f t="shared" si="11"/>
        <v>0.12368185240683169</v>
      </c>
      <c r="U66" s="63">
        <f>'Raw data'!U59</f>
        <v>5.8786789787741045E-2</v>
      </c>
      <c r="V66" s="63">
        <f t="shared" ref="V66:V74" si="44">U66/2+50%</f>
        <v>0.52939339489387049</v>
      </c>
      <c r="W66" s="64">
        <f t="shared" ref="W66:W74" si="45">IF(G66=1,U66-4%,IF(G66=2,U66+5%,IF(G66=3,U66+14%,IF(G66=4,U66+4%,IF(G66=5,U66+13%,IF(G66=6,U66+22%,IF(G66=7,U66+9%,U66+9%)))))))</f>
        <v>0.19878678978774106</v>
      </c>
      <c r="X66" s="64"/>
      <c r="Y66" s="64"/>
      <c r="Z66" s="65"/>
      <c r="AA66" s="64" t="str">
        <f t="shared" ref="AA66:AA74" si="46">IF(H66=1,X66+Z66+7.6%,IF(H66=2,X66+Z66+16.6%,IF(H66=3,X66+Z66+25.6%,IF(H66=4,X66-Z66-7.6%,IF(H66=5,X66-Z66+1.4%,IF(H66=6,X66-Z66+10.4%,IF(H66=7,X66+Z66+9%,IF(H66=8,X66-Z66+9%,""))))))))</f>
        <v/>
      </c>
      <c r="AB66" s="64">
        <f t="shared" si="8"/>
        <v>0.56184092620341586</v>
      </c>
      <c r="AC66" s="64">
        <f t="shared" ref="AC66:AC74" si="47">IF(D66="(D)",50%+W66/2,50%-W66/2)</f>
        <v>0.59939339489387056</v>
      </c>
      <c r="AD66" s="64"/>
      <c r="AE66" s="62">
        <f>AB66-N66</f>
        <v>6.5090926203415833E-2</v>
      </c>
      <c r="AF66" s="83">
        <f t="shared" si="9"/>
        <v>6.5090926203415833E-2</v>
      </c>
      <c r="AG66" s="83">
        <f t="shared" si="10"/>
        <v>2.0090926203415835E-2</v>
      </c>
      <c r="AH66" s="62">
        <f>AC66-N66</f>
        <v>0.10264339489387053</v>
      </c>
      <c r="AI66" s="62">
        <f t="shared" ref="AI66:AI74" si="48">IF(D66="(D)",AH66,-AH66)</f>
        <v>0.10264339489387053</v>
      </c>
      <c r="AJ66" s="62">
        <f t="shared" si="41"/>
        <v>5.7643394893870534E-2</v>
      </c>
      <c r="AK66" s="62"/>
      <c r="AL66" s="62"/>
      <c r="AM66" s="62"/>
      <c r="AN66" s="66">
        <f>AJ66</f>
        <v>5.7643394893870534E-2</v>
      </c>
    </row>
    <row r="67" spans="1:40" ht="15" customHeight="1" x14ac:dyDescent="0.25">
      <c r="A67" s="67" t="s">
        <v>40</v>
      </c>
      <c r="B67" s="60">
        <v>37</v>
      </c>
      <c r="C67" s="58" t="str">
        <f>('Raw data'!C60)</f>
        <v>Karen Bass</v>
      </c>
      <c r="D67" s="58" t="str">
        <f>('Raw data'!D60)</f>
        <v>(D)</v>
      </c>
      <c r="E67" s="61">
        <f>('Raw data'!E60)</f>
        <v>2010</v>
      </c>
      <c r="F67" s="87">
        <v>1</v>
      </c>
      <c r="G67" s="67">
        <v>1</v>
      </c>
      <c r="H67" s="67">
        <v>2</v>
      </c>
      <c r="I67" s="90">
        <f t="shared" si="42"/>
        <v>0.87072253941656252</v>
      </c>
      <c r="J67" s="21" t="str">
        <f t="shared" si="43"/>
        <v>D</v>
      </c>
      <c r="K67" s="21" t="b">
        <f t="shared" si="2"/>
        <v>1</v>
      </c>
      <c r="L67" s="21" t="str">
        <f t="shared" si="3"/>
        <v>D</v>
      </c>
      <c r="M67" s="21" t="str">
        <f t="shared" si="4"/>
        <v>Safe D</v>
      </c>
      <c r="N67" s="62">
        <f>'Raw data'!X60</f>
        <v>0.84175</v>
      </c>
      <c r="O67" s="68">
        <f t="shared" si="5"/>
        <v>0.84175</v>
      </c>
      <c r="P67" s="81">
        <f>'Raw data'!M60</f>
        <v>0.68562670892910016</v>
      </c>
      <c r="Q67" s="63">
        <f t="shared" si="6"/>
        <v>0.84281335446455008</v>
      </c>
      <c r="R67" s="63">
        <f>'Raw data'!K60-N67</f>
        <v>1.0633544645500814E-3</v>
      </c>
      <c r="S67" s="63">
        <f t="shared" si="7"/>
        <v>1.0633544645500814E-3</v>
      </c>
      <c r="T67" s="88">
        <f t="shared" si="11"/>
        <v>0.72562670892910019</v>
      </c>
      <c r="U67" s="63">
        <f>'Raw data'!U60</f>
        <v>0.72834961182068625</v>
      </c>
      <c r="V67" s="63">
        <f t="shared" si="44"/>
        <v>0.86417480591034312</v>
      </c>
      <c r="W67" s="64">
        <f t="shared" si="45"/>
        <v>0.68834961182068621</v>
      </c>
      <c r="X67" s="64">
        <f>'Raw data'!AA60</f>
        <v>0.72162366629275043</v>
      </c>
      <c r="Y67" s="64">
        <f>'Raw data'!AD60</f>
        <v>0.83899999999999997</v>
      </c>
      <c r="Z67" s="65">
        <f>2*(N67-50)-2*(Y67-50)</f>
        <v>5.49999999999784E-3</v>
      </c>
      <c r="AA67" s="64">
        <f t="shared" si="46"/>
        <v>0.89312366629274831</v>
      </c>
      <c r="AB67" s="64">
        <f t="shared" si="8"/>
        <v>0.8628133544645501</v>
      </c>
      <c r="AC67" s="64">
        <f t="shared" si="47"/>
        <v>0.84417480591034311</v>
      </c>
      <c r="AD67" s="64">
        <f>50%+AA67/2</f>
        <v>0.9465618331463741</v>
      </c>
      <c r="AE67" s="62">
        <f>AB67-N67</f>
        <v>2.1063354464550099E-2</v>
      </c>
      <c r="AF67" s="83">
        <f t="shared" si="9"/>
        <v>2.1063354464550099E-2</v>
      </c>
      <c r="AG67" s="83">
        <f t="shared" si="10"/>
        <v>-2.3936645535449899E-2</v>
      </c>
      <c r="AH67" s="62">
        <f>AC67-N67</f>
        <v>2.4248059103431086E-3</v>
      </c>
      <c r="AI67" s="62">
        <f t="shared" si="48"/>
        <v>2.4248059103431086E-3</v>
      </c>
      <c r="AJ67" s="62">
        <f t="shared" si="41"/>
        <v>-4.257519408965689E-2</v>
      </c>
      <c r="AK67" s="62">
        <f>AD67-N67</f>
        <v>0.1048118331463741</v>
      </c>
      <c r="AL67" s="62">
        <f>IF(D67="(D)",AK67,-(AK67))</f>
        <v>0.1048118331463741</v>
      </c>
      <c r="AM67" s="62">
        <f>AL67-4.5%</f>
        <v>5.9811833146374102E-2</v>
      </c>
      <c r="AN67" s="66">
        <f>(AJ67+AM67)/2</f>
        <v>8.6183195283586062E-3</v>
      </c>
    </row>
    <row r="68" spans="1:40" ht="15" customHeight="1" x14ac:dyDescent="0.25">
      <c r="A68" s="67" t="s">
        <v>40</v>
      </c>
      <c r="B68" s="60">
        <v>38</v>
      </c>
      <c r="C68" s="58" t="str">
        <f>('Raw data'!C61)</f>
        <v>Linda Sanchez</v>
      </c>
      <c r="D68" s="58" t="str">
        <f>('Raw data'!D61)</f>
        <v>(D)</v>
      </c>
      <c r="E68" s="61">
        <f>('Raw data'!E61)</f>
        <v>2002</v>
      </c>
      <c r="F68" s="87">
        <v>1</v>
      </c>
      <c r="G68" s="67">
        <v>1</v>
      </c>
      <c r="H68" s="67">
        <v>1</v>
      </c>
      <c r="I68" s="90">
        <f t="shared" si="42"/>
        <v>0.63959071075377127</v>
      </c>
      <c r="J68" s="21" t="str">
        <f t="shared" si="43"/>
        <v>D</v>
      </c>
      <c r="K68" s="21" t="b">
        <f t="shared" si="2"/>
        <v>1</v>
      </c>
      <c r="L68" s="21" t="str">
        <f t="shared" si="3"/>
        <v>D</v>
      </c>
      <c r="M68" s="21" t="str">
        <f t="shared" si="4"/>
        <v>Safe D</v>
      </c>
      <c r="N68" s="62">
        <f>'Raw data'!X61</f>
        <v>0.64024999999999999</v>
      </c>
      <c r="O68" s="68">
        <f t="shared" si="5"/>
        <v>0.64024999999999999</v>
      </c>
      <c r="P68" s="81">
        <f>'Raw data'!M61</f>
        <v>0.18180341186027621</v>
      </c>
      <c r="Q68" s="63">
        <f t="shared" si="6"/>
        <v>0.59090170593013813</v>
      </c>
      <c r="R68" s="63">
        <f>'Raw data'!K61-N68</f>
        <v>-4.9348294069861853E-2</v>
      </c>
      <c r="S68" s="63">
        <f t="shared" si="7"/>
        <v>-4.9348294069861853E-2</v>
      </c>
      <c r="T68" s="88">
        <f t="shared" si="11"/>
        <v>0.22180341186027622</v>
      </c>
      <c r="U68" s="63">
        <f>'Raw data'!U61</f>
        <v>0.35089521914388128</v>
      </c>
      <c r="V68" s="63">
        <f t="shared" si="44"/>
        <v>0.67544760957194061</v>
      </c>
      <c r="W68" s="64">
        <f t="shared" si="45"/>
        <v>0.3108952191438813</v>
      </c>
      <c r="X68" s="64">
        <f>'Raw data'!AA61</f>
        <v>0.31993820120200284</v>
      </c>
      <c r="Y68" s="64">
        <f>'Raw data'!AD61</f>
        <v>0.629</v>
      </c>
      <c r="Z68" s="65">
        <f>2*(N68-50)-2*(Y68-50)</f>
        <v>2.2500000000007958E-2</v>
      </c>
      <c r="AA68" s="64">
        <f t="shared" si="46"/>
        <v>0.41843820120201081</v>
      </c>
      <c r="AB68" s="64">
        <f t="shared" si="8"/>
        <v>0.61090170593013815</v>
      </c>
      <c r="AC68" s="64">
        <f t="shared" si="47"/>
        <v>0.65544760957194059</v>
      </c>
      <c r="AD68" s="64">
        <f>50%+AA68/2</f>
        <v>0.70921910060100535</v>
      </c>
      <c r="AE68" s="62">
        <f>AB68-N68</f>
        <v>-2.9348294069861836E-2</v>
      </c>
      <c r="AF68" s="83">
        <f t="shared" si="9"/>
        <v>-2.9348294069861836E-2</v>
      </c>
      <c r="AG68" s="83">
        <f t="shared" si="10"/>
        <v>-7.4348294069861834E-2</v>
      </c>
      <c r="AH68" s="62">
        <f>AC68-N68</f>
        <v>1.5197609571940607E-2</v>
      </c>
      <c r="AI68" s="62">
        <f t="shared" si="48"/>
        <v>1.5197609571940607E-2</v>
      </c>
      <c r="AJ68" s="62">
        <f t="shared" si="41"/>
        <v>-2.9802390428059392E-2</v>
      </c>
      <c r="AK68" s="62">
        <f>AD68-N68</f>
        <v>6.8969100601005362E-2</v>
      </c>
      <c r="AL68" s="62">
        <f>IF(D68="(D)",AK68,-(AK68))</f>
        <v>6.8969100601005362E-2</v>
      </c>
      <c r="AM68" s="62">
        <f>AL68-4.5%</f>
        <v>2.3969100601005364E-2</v>
      </c>
      <c r="AN68" s="66">
        <f>(AJ68+AM68)/2</f>
        <v>-2.9166449135270139E-3</v>
      </c>
    </row>
    <row r="69" spans="1:40" ht="15" customHeight="1" x14ac:dyDescent="0.25">
      <c r="A69" s="67" t="s">
        <v>40</v>
      </c>
      <c r="B69" s="60">
        <v>39</v>
      </c>
      <c r="C69" s="58" t="str">
        <f>('Raw data'!C62)</f>
        <v>Ed Royce</v>
      </c>
      <c r="D69" s="58" t="str">
        <f>('Raw data'!D62)</f>
        <v>(R)</v>
      </c>
      <c r="E69" s="61">
        <f>('Raw data'!E62)</f>
        <v>1992</v>
      </c>
      <c r="F69" s="87">
        <v>4</v>
      </c>
      <c r="G69" s="67">
        <v>4</v>
      </c>
      <c r="H69" s="67">
        <v>4</v>
      </c>
      <c r="I69" s="90">
        <f>IF(G69="",N69+0.15*(AE69+2.77%-$B$3)+($A$3-50%),N69+0.85*(0.6*AE69+0.2*AH69+0.2*AK69+2.77%-$B$3)+($A$3-50%))</f>
        <v>0.37459512559315622</v>
      </c>
      <c r="J69" s="21" t="str">
        <f t="shared" si="43"/>
        <v>R</v>
      </c>
      <c r="K69" s="21" t="b">
        <f t="shared" si="2"/>
        <v>1</v>
      </c>
      <c r="L69" s="21" t="str">
        <f t="shared" si="3"/>
        <v>No projection</v>
      </c>
      <c r="M69" s="21" t="str">
        <f t="shared" si="4"/>
        <v>Safe R</v>
      </c>
      <c r="N69" s="62">
        <f>'Raw data'!X62</f>
        <v>0.46224999999999999</v>
      </c>
      <c r="O69" s="68">
        <f t="shared" si="5"/>
        <v>0.46225000000000005</v>
      </c>
      <c r="P69" s="81">
        <f>'Raw data'!M62</f>
        <v>0.37089885531994748</v>
      </c>
      <c r="Q69" s="63">
        <f t="shared" si="6"/>
        <v>0.68544942765997374</v>
      </c>
      <c r="R69" s="63">
        <f>'Raw data'!K62-N69</f>
        <v>-0.14769942765997374</v>
      </c>
      <c r="S69" s="63">
        <f t="shared" si="7"/>
        <v>0.14769942765997374</v>
      </c>
      <c r="T69" s="88">
        <f t="shared" si="11"/>
        <v>0.3298988553199475</v>
      </c>
      <c r="U69" s="63">
        <f>'Raw data'!U62</f>
        <v>0.15576246095718882</v>
      </c>
      <c r="V69" s="63">
        <f t="shared" si="44"/>
        <v>0.57788123047859441</v>
      </c>
      <c r="W69" s="64">
        <f t="shared" si="45"/>
        <v>0.19576246095718883</v>
      </c>
      <c r="X69" s="64">
        <f>'Raw data'!AA62</f>
        <v>0.3357747896340611</v>
      </c>
      <c r="Y69" s="64">
        <f>'Raw data'!AD62</f>
        <v>0.44399999999999995</v>
      </c>
      <c r="Z69" s="65">
        <f>2*(N69-50)-2*(Y69-50)</f>
        <v>3.6499999999989541E-2</v>
      </c>
      <c r="AA69" s="64">
        <f t="shared" si="46"/>
        <v>0.22327478963407155</v>
      </c>
      <c r="AB69" s="64">
        <f t="shared" si="8"/>
        <v>0.33505057234002622</v>
      </c>
      <c r="AC69" s="64">
        <f t="shared" si="47"/>
        <v>0.40211876952140557</v>
      </c>
      <c r="AD69" s="64">
        <f>50%-AA69/2</f>
        <v>0.38836260518296423</v>
      </c>
      <c r="AE69" s="62">
        <f>AB69-N69</f>
        <v>-0.12719942765997377</v>
      </c>
      <c r="AF69" s="83">
        <f t="shared" si="9"/>
        <v>0.12719942765997377</v>
      </c>
      <c r="AG69" s="83">
        <f t="shared" si="10"/>
        <v>8.2199427659973776E-2</v>
      </c>
      <c r="AH69" s="62">
        <f>AC69-N69</f>
        <v>-6.0131230478594422E-2</v>
      </c>
      <c r="AI69" s="62">
        <f t="shared" si="48"/>
        <v>6.0131230478594422E-2</v>
      </c>
      <c r="AJ69" s="62">
        <f t="shared" si="41"/>
        <v>1.5131230478594423E-2</v>
      </c>
      <c r="AK69" s="62">
        <f>AD69-N69</f>
        <v>-7.3887394817035768E-2</v>
      </c>
      <c r="AL69" s="62">
        <f>IF(D69="(D)",AK69,-(AK69))</f>
        <v>7.3887394817035768E-2</v>
      </c>
      <c r="AM69" s="62">
        <f>AL69-4.5%</f>
        <v>2.8887394817035769E-2</v>
      </c>
      <c r="AN69" s="66">
        <f>(AJ69+AM69)/2</f>
        <v>2.2009312647815096E-2</v>
      </c>
    </row>
    <row r="70" spans="1:40" ht="15" customHeight="1" x14ac:dyDescent="0.25">
      <c r="A70" s="67" t="s">
        <v>40</v>
      </c>
      <c r="B70" s="60">
        <v>40</v>
      </c>
      <c r="C70" s="58" t="str">
        <f>('Raw data'!C63)</f>
        <v>Lucille Roybal0Allard</v>
      </c>
      <c r="D70" s="58" t="str">
        <f>('Raw data'!D63)</f>
        <v>(D)</v>
      </c>
      <c r="E70" s="61">
        <f>('Raw data'!E63)</f>
        <v>1992</v>
      </c>
      <c r="F70" s="87">
        <v>1</v>
      </c>
      <c r="G70" s="67">
        <v>1</v>
      </c>
      <c r="H70" s="67">
        <v>1</v>
      </c>
      <c r="I70" s="90">
        <f>IF(G70="",N70+0.15*(AE70-2.77%+$B$3)+($A$3-50%),N70+0.85*(0.6*AE70+0.2*AH70+0.2*AK70-2.77%+$B$3)+($A$3-50%))</f>
        <v>0.8421967516668718</v>
      </c>
      <c r="J70" s="21" t="str">
        <f t="shared" si="43"/>
        <v>D</v>
      </c>
      <c r="K70" s="21" t="b">
        <f t="shared" si="2"/>
        <v>1</v>
      </c>
      <c r="L70" s="21" t="str">
        <f t="shared" si="3"/>
        <v>D</v>
      </c>
      <c r="M70" s="21" t="str">
        <f t="shared" si="4"/>
        <v>Safe D</v>
      </c>
      <c r="N70" s="62">
        <f>'Raw data'!X63</f>
        <v>0.80574999999999997</v>
      </c>
      <c r="O70" s="68">
        <f t="shared" si="5"/>
        <v>0.80574999999999997</v>
      </c>
      <c r="P70" s="81">
        <f>'Raw data'!M63</f>
        <v>1</v>
      </c>
      <c r="Q70" s="63">
        <f t="shared" si="6"/>
        <v>1</v>
      </c>
      <c r="R70" s="63">
        <f>'Raw data'!K63-N70</f>
        <v>0.19425000000000003</v>
      </c>
      <c r="S70" s="63">
        <f t="shared" si="7"/>
        <v>0.19425000000000003</v>
      </c>
      <c r="T70" s="88">
        <f t="shared" si="11"/>
        <v>1.04</v>
      </c>
      <c r="U70" s="63">
        <f>'Raw data'!U63</f>
        <v>1</v>
      </c>
      <c r="V70" s="63">
        <f t="shared" si="44"/>
        <v>1</v>
      </c>
      <c r="W70" s="64">
        <f t="shared" si="45"/>
        <v>0.96</v>
      </c>
      <c r="X70" s="64">
        <f>'Raw data'!AA63</f>
        <v>0.5445853137278911</v>
      </c>
      <c r="Y70" s="64">
        <f>'Raw data'!AD63</f>
        <v>0.72399999999999998</v>
      </c>
      <c r="Z70" s="65">
        <f>2*(N70-50)-2*(Y70-50)</f>
        <v>0.1635000000000133</v>
      </c>
      <c r="AA70" s="64">
        <f t="shared" si="46"/>
        <v>0.78408531372790435</v>
      </c>
      <c r="AB70" s="64">
        <f t="shared" si="8"/>
        <v>1.02</v>
      </c>
      <c r="AC70" s="64">
        <f t="shared" si="47"/>
        <v>0.98</v>
      </c>
      <c r="AD70" s="64">
        <f>50%+AA70/2</f>
        <v>0.89204265686395212</v>
      </c>
      <c r="AE70" s="62">
        <v>2.7699999999999999E-2</v>
      </c>
      <c r="AF70" s="83">
        <f t="shared" si="9"/>
        <v>2.7699999999999999E-2</v>
      </c>
      <c r="AG70" s="83">
        <f t="shared" si="10"/>
        <v>-1.7299999999999999E-2</v>
      </c>
      <c r="AH70" s="62">
        <v>4.4999999999999998E-2</v>
      </c>
      <c r="AI70" s="62">
        <f t="shared" si="48"/>
        <v>4.4999999999999998E-2</v>
      </c>
      <c r="AJ70" s="62">
        <f t="shared" si="41"/>
        <v>0</v>
      </c>
      <c r="AK70" s="62">
        <f>AD70-N70</f>
        <v>8.6292656863952155E-2</v>
      </c>
      <c r="AL70" s="62">
        <f>IF(D70="(D)",AK70,-(AK70))</f>
        <v>8.6292656863952155E-2</v>
      </c>
      <c r="AM70" s="62">
        <f>AL70-4.5%</f>
        <v>4.1292656863952157E-2</v>
      </c>
      <c r="AN70" s="66">
        <f>(AJ70+AM70)/2</f>
        <v>2.0646328431976078E-2</v>
      </c>
    </row>
    <row r="71" spans="1:40" ht="15" customHeight="1" x14ac:dyDescent="0.25">
      <c r="A71" s="67" t="s">
        <v>40</v>
      </c>
      <c r="B71" s="60">
        <v>41</v>
      </c>
      <c r="C71" s="58" t="str">
        <f>('Raw data'!C64)</f>
        <v>Mark Takano</v>
      </c>
      <c r="D71" s="58" t="str">
        <f>('Raw data'!D64)</f>
        <v>(D)</v>
      </c>
      <c r="E71" s="61">
        <f>('Raw data'!E64)</f>
        <v>2012</v>
      </c>
      <c r="F71" s="87">
        <v>1</v>
      </c>
      <c r="G71" s="67">
        <v>2</v>
      </c>
      <c r="H71" s="67"/>
      <c r="I71" s="90">
        <f>IF(G71="",N71+0.15*(AE71-2.77%+$B$3)+($A$3-50%),N71+0.85*(0.6*AE71+0.2*AH71+0.2*AK71-2.77%+$B$3)+($A$3-50%))</f>
        <v>0.59773454151953875</v>
      </c>
      <c r="J71" s="21" t="str">
        <f t="shared" si="43"/>
        <v>D</v>
      </c>
      <c r="K71" s="21" t="b">
        <f t="shared" si="2"/>
        <v>1</v>
      </c>
      <c r="L71" s="21" t="str">
        <f t="shared" si="3"/>
        <v>D</v>
      </c>
      <c r="M71" s="21" t="str">
        <f t="shared" si="4"/>
        <v>Safe D</v>
      </c>
      <c r="N71" s="62">
        <f>'Raw data'!X64</f>
        <v>0.60675000000000001</v>
      </c>
      <c r="O71" s="68">
        <f t="shared" si="5"/>
        <v>0.6067499999999999</v>
      </c>
      <c r="P71" s="81">
        <f>'Raw data'!M64</f>
        <v>0.13286038318613969</v>
      </c>
      <c r="Q71" s="63">
        <f t="shared" si="6"/>
        <v>0.56643019159306984</v>
      </c>
      <c r="R71" s="63">
        <f>'Raw data'!K64-N71</f>
        <v>-4.0319808406930169E-2</v>
      </c>
      <c r="S71" s="63">
        <f t="shared" si="7"/>
        <v>-4.0319808406930169E-2</v>
      </c>
      <c r="T71" s="88">
        <f t="shared" si="11"/>
        <v>0.17286038318613969</v>
      </c>
      <c r="U71" s="63">
        <f>'Raw data'!U64</f>
        <v>0.17935463302438914</v>
      </c>
      <c r="V71" s="63">
        <f t="shared" si="44"/>
        <v>0.58967731651219457</v>
      </c>
      <c r="W71" s="64">
        <f t="shared" si="45"/>
        <v>0.22935463302438913</v>
      </c>
      <c r="X71" s="64"/>
      <c r="Y71" s="64"/>
      <c r="Z71" s="65"/>
      <c r="AA71" s="64" t="str">
        <f t="shared" si="46"/>
        <v/>
      </c>
      <c r="AB71" s="64">
        <f t="shared" si="8"/>
        <v>0.58643019159306986</v>
      </c>
      <c r="AC71" s="64">
        <f t="shared" si="47"/>
        <v>0.61467731651219459</v>
      </c>
      <c r="AD71" s="64"/>
      <c r="AE71" s="62">
        <f>AB71-N71</f>
        <v>-2.0319808406930151E-2</v>
      </c>
      <c r="AF71" s="83">
        <f t="shared" si="9"/>
        <v>-2.0319808406930151E-2</v>
      </c>
      <c r="AG71" s="83">
        <f t="shared" si="10"/>
        <v>-6.5319808406930149E-2</v>
      </c>
      <c r="AH71" s="62">
        <f>AC71-N71</f>
        <v>7.9273165121945821E-3</v>
      </c>
      <c r="AI71" s="62">
        <f t="shared" si="48"/>
        <v>7.9273165121945821E-3</v>
      </c>
      <c r="AJ71" s="62">
        <f t="shared" si="41"/>
        <v>-3.7072683487805416E-2</v>
      </c>
      <c r="AK71" s="62"/>
      <c r="AL71" s="62"/>
      <c r="AM71" s="62"/>
      <c r="AN71" s="66">
        <f>AJ71</f>
        <v>-3.7072683487805416E-2</v>
      </c>
    </row>
    <row r="72" spans="1:40" ht="15" customHeight="1" x14ac:dyDescent="0.25">
      <c r="A72" s="67" t="s">
        <v>40</v>
      </c>
      <c r="B72" s="60">
        <v>42</v>
      </c>
      <c r="C72" s="58" t="str">
        <f>('Raw data'!C65)</f>
        <v>Ken Calvert</v>
      </c>
      <c r="D72" s="58" t="str">
        <f>('Raw data'!D65)</f>
        <v>(R)</v>
      </c>
      <c r="E72" s="61">
        <f>('Raw data'!E65)</f>
        <v>1992</v>
      </c>
      <c r="F72" s="87">
        <v>4</v>
      </c>
      <c r="G72" s="67">
        <v>4</v>
      </c>
      <c r="H72" s="67">
        <v>4</v>
      </c>
      <c r="I72" s="90">
        <f>IF(G72="",N72+0.15*(AE72+2.77%-$B$3)+($A$3-50%),N72+0.85*(0.6*AE72+0.2*AH72+0.2*AK72+2.77%-$B$3)+($A$3-50%))</f>
        <v>0.38064985794919654</v>
      </c>
      <c r="J72" s="21" t="str">
        <f t="shared" si="43"/>
        <v>R</v>
      </c>
      <c r="K72" s="21" t="b">
        <f t="shared" si="2"/>
        <v>1</v>
      </c>
      <c r="L72" s="21" t="str">
        <f t="shared" si="3"/>
        <v>R</v>
      </c>
      <c r="M72" s="21" t="str">
        <f t="shared" si="4"/>
        <v>Safe R</v>
      </c>
      <c r="N72" s="62">
        <f>'Raw data'!X65</f>
        <v>0.40525</v>
      </c>
      <c r="O72" s="68">
        <f t="shared" si="5"/>
        <v>0.40525</v>
      </c>
      <c r="P72" s="81">
        <f>'Raw data'!M65</f>
        <v>0.31475438751212631</v>
      </c>
      <c r="Q72" s="63">
        <f t="shared" si="6"/>
        <v>0.65737719375606318</v>
      </c>
      <c r="R72" s="63">
        <f>'Raw data'!K65-N72</f>
        <v>-6.2627193756063126E-2</v>
      </c>
      <c r="S72" s="63">
        <f t="shared" si="7"/>
        <v>6.2627193756063126E-2</v>
      </c>
      <c r="T72" s="88">
        <f t="shared" si="11"/>
        <v>0.27375438751212633</v>
      </c>
      <c r="U72" s="63">
        <f>'Raw data'!U65</f>
        <v>0.2118801378944577</v>
      </c>
      <c r="V72" s="63">
        <f t="shared" si="44"/>
        <v>0.60594006894722885</v>
      </c>
      <c r="W72" s="64">
        <f t="shared" si="45"/>
        <v>0.25188013789445768</v>
      </c>
      <c r="X72" s="64">
        <f>'Raw data'!AA65</f>
        <v>0.11227013546097092</v>
      </c>
      <c r="Y72" s="64">
        <f>'Raw data'!AD65</f>
        <v>0.46899999999999997</v>
      </c>
      <c r="Z72" s="65">
        <f>2*(N72-50)-2*(Y72-50)</f>
        <v>-0.12749999999999773</v>
      </c>
      <c r="AA72" s="64">
        <f t="shared" si="46"/>
        <v>0.16377013546096864</v>
      </c>
      <c r="AB72" s="64">
        <f t="shared" si="8"/>
        <v>0.36312280624393684</v>
      </c>
      <c r="AC72" s="64">
        <f t="shared" si="47"/>
        <v>0.37405993105277113</v>
      </c>
      <c r="AD72" s="64">
        <f>50%-AA72/2</f>
        <v>0.41811493226951568</v>
      </c>
      <c r="AE72" s="62">
        <f>AB72-N72</f>
        <v>-4.2127193756063164E-2</v>
      </c>
      <c r="AF72" s="83">
        <f t="shared" si="9"/>
        <v>4.2127193756063164E-2</v>
      </c>
      <c r="AG72" s="83">
        <f t="shared" si="10"/>
        <v>-2.8728062439368346E-3</v>
      </c>
      <c r="AH72" s="62">
        <f>AC72-N72</f>
        <v>-3.1190068947228866E-2</v>
      </c>
      <c r="AI72" s="62">
        <f t="shared" si="48"/>
        <v>3.1190068947228866E-2</v>
      </c>
      <c r="AJ72" s="62">
        <f t="shared" si="41"/>
        <v>-1.3809931052771132E-2</v>
      </c>
      <c r="AK72" s="62">
        <f>AD72-N72</f>
        <v>1.2864932269515683E-2</v>
      </c>
      <c r="AL72" s="62">
        <f>IF(D72="(D)",AK72,-(AK72))</f>
        <v>-1.2864932269515683E-2</v>
      </c>
      <c r="AM72" s="62">
        <f>AL72-4.5%</f>
        <v>-5.7864932269515681E-2</v>
      </c>
      <c r="AN72" s="66">
        <f>(AJ72+AM72)/2</f>
        <v>-3.5837431661143407E-2</v>
      </c>
    </row>
    <row r="73" spans="1:40" ht="15" customHeight="1" x14ac:dyDescent="0.25">
      <c r="A73" s="67" t="s">
        <v>40</v>
      </c>
      <c r="B73" s="60">
        <v>43</v>
      </c>
      <c r="C73" s="58" t="str">
        <f>('Raw data'!C66)</f>
        <v>Maxine Waters</v>
      </c>
      <c r="D73" s="58" t="str">
        <f>('Raw data'!D66)</f>
        <v>(D)</v>
      </c>
      <c r="E73" s="61">
        <f>('Raw data'!E66)</f>
        <v>1990</v>
      </c>
      <c r="F73" s="87">
        <v>1</v>
      </c>
      <c r="G73" s="67">
        <v>1</v>
      </c>
      <c r="H73" s="67">
        <v>1</v>
      </c>
      <c r="I73" s="90">
        <f>IF(G73="",N73+0.15*(AE73-2.77%+$B$3)+($A$3-50%),N73+0.85*(0.6*AE73+0.2*AH73+0.2*AK73-2.77%+$B$3)+($A$3-50%))</f>
        <v>0.76034663070599251</v>
      </c>
      <c r="J73" s="21" t="str">
        <f t="shared" si="43"/>
        <v>D</v>
      </c>
      <c r="K73" s="21" t="b">
        <f t="shared" si="2"/>
        <v>1</v>
      </c>
      <c r="L73" s="21" t="str">
        <f t="shared" si="3"/>
        <v>D</v>
      </c>
      <c r="M73" s="21" t="str">
        <f t="shared" si="4"/>
        <v>Safe D</v>
      </c>
      <c r="N73" s="62">
        <f>'Raw data'!X66</f>
        <v>0.77075000000000005</v>
      </c>
      <c r="O73" s="68">
        <f t="shared" si="5"/>
        <v>0.77075000000000005</v>
      </c>
      <c r="P73" s="81">
        <f>'Raw data'!M66</f>
        <v>0.41913606647522456</v>
      </c>
      <c r="Q73" s="63">
        <f t="shared" si="6"/>
        <v>0.70956803323761231</v>
      </c>
      <c r="R73" s="63">
        <f>'Raw data'!K66-N73</f>
        <v>-6.1181966762387741E-2</v>
      </c>
      <c r="S73" s="63">
        <f t="shared" si="7"/>
        <v>-6.1181966762387741E-2</v>
      </c>
      <c r="T73" s="88">
        <f t="shared" si="11"/>
        <v>0.45913606647522454</v>
      </c>
      <c r="U73" s="63">
        <f>'Raw data'!U66</f>
        <v>1</v>
      </c>
      <c r="V73" s="63">
        <f t="shared" si="44"/>
        <v>1</v>
      </c>
      <c r="W73" s="64">
        <f t="shared" si="45"/>
        <v>0.96</v>
      </c>
      <c r="X73" s="64">
        <f>'Raw data'!AA66</f>
        <v>0.58669922064482738</v>
      </c>
      <c r="Y73" s="64">
        <f>'Raw data'!AD66</f>
        <v>0.81399999999999995</v>
      </c>
      <c r="Z73" s="65">
        <f>2*(N73-50)-2*(Y73-50)</f>
        <v>-8.6500000000000909E-2</v>
      </c>
      <c r="AA73" s="64">
        <f t="shared" si="46"/>
        <v>0.57619922064482643</v>
      </c>
      <c r="AB73" s="64">
        <f t="shared" si="8"/>
        <v>0.72956803323761221</v>
      </c>
      <c r="AC73" s="64">
        <f t="shared" si="47"/>
        <v>0.98</v>
      </c>
      <c r="AD73" s="64">
        <f>50%+AA73/2</f>
        <v>0.78809961032241316</v>
      </c>
      <c r="AE73" s="62">
        <f>AB73-N73</f>
        <v>-4.1181966762387834E-2</v>
      </c>
      <c r="AF73" s="83">
        <f t="shared" si="9"/>
        <v>-4.1181966762387834E-2</v>
      </c>
      <c r="AG73" s="83">
        <f t="shared" si="10"/>
        <v>-8.6181966762387832E-2</v>
      </c>
      <c r="AH73" s="62">
        <v>4.4999999999999998E-2</v>
      </c>
      <c r="AI73" s="62">
        <f t="shared" si="48"/>
        <v>4.4999999999999998E-2</v>
      </c>
      <c r="AJ73" s="62">
        <f t="shared" si="41"/>
        <v>0</v>
      </c>
      <c r="AK73" s="62">
        <f>AD73-N73</f>
        <v>1.7349610322413112E-2</v>
      </c>
      <c r="AL73" s="62">
        <f>IF(D73="(D)",AK73,-(AK73))</f>
        <v>1.7349610322413112E-2</v>
      </c>
      <c r="AM73" s="62">
        <f>AL73-4.5%</f>
        <v>-2.7650389677586887E-2</v>
      </c>
      <c r="AN73" s="66">
        <f>(AJ73+AM73)/2</f>
        <v>-1.3825194838793443E-2</v>
      </c>
    </row>
    <row r="74" spans="1:40" ht="15" customHeight="1" x14ac:dyDescent="0.25">
      <c r="A74" s="67" t="s">
        <v>40</v>
      </c>
      <c r="B74" s="60">
        <v>44</v>
      </c>
      <c r="C74" s="58" t="str">
        <f>('Raw data'!C67)</f>
        <v>Janice Hahn</v>
      </c>
      <c r="D74" s="58" t="str">
        <f>('Raw data'!D67)</f>
        <v>(D)</v>
      </c>
      <c r="E74" s="61">
        <f>('Raw data'!E67)</f>
        <v>2011</v>
      </c>
      <c r="F74" s="87">
        <v>1</v>
      </c>
      <c r="G74" s="67">
        <v>1</v>
      </c>
      <c r="H74" s="67">
        <v>7</v>
      </c>
      <c r="I74" s="90">
        <f>N74</f>
        <v>0.83624999999999994</v>
      </c>
      <c r="J74" s="21" t="str">
        <f t="shared" si="43"/>
        <v>D</v>
      </c>
      <c r="K74" s="21" t="b">
        <f t="shared" ref="K74:K137" si="49">_xlfn.ISFORMULA(J74)</f>
        <v>1</v>
      </c>
      <c r="L74" s="21" t="str">
        <f t="shared" ref="L74:L137" si="50">IF(O74&lt;44%,"R",IF(O74&gt;56%,"D","No projection"))</f>
        <v>D</v>
      </c>
      <c r="M74" s="21" t="str">
        <f t="shared" ref="M74:M137" si="51">IF(I74&lt;42%,"Safe R",IF(AND(I74&gt;42%,I74&lt;44%),"Likely R",IF(AND(I74&gt;44%,I74&lt;47%),"Lean R",IF(AND(I74&gt;47%,I74&lt;53%),"Toss Up",IF(AND(I74&gt;53%,I74&lt;56%),"Lean D",IF(AND(I74&gt;56%,I74&lt;58%),"Likely D","Safe D"))))))</f>
        <v>Safe D</v>
      </c>
      <c r="N74" s="62">
        <f>'Raw data'!X67</f>
        <v>0.83624999999999994</v>
      </c>
      <c r="O74" s="68">
        <f t="shared" ref="O74:O137" si="52">N74+$A$3-50%</f>
        <v>0.83624999999999994</v>
      </c>
      <c r="P74" s="81">
        <f>'Raw data'!M67</f>
        <v>1</v>
      </c>
      <c r="Q74" s="63">
        <f t="shared" ref="Q74:Q137" si="53">P74/2+50%</f>
        <v>1</v>
      </c>
      <c r="R74" s="63">
        <f>'Raw data'!K67-N74</f>
        <v>0.16375000000000006</v>
      </c>
      <c r="S74" s="63">
        <f t="shared" ref="S74:S137" si="54">IF(D74="(R)",-R74,R74)</f>
        <v>0.16375000000000006</v>
      </c>
      <c r="T74" s="88">
        <f t="shared" si="11"/>
        <v>1.04</v>
      </c>
      <c r="U74" s="63">
        <f>'Raw data'!U67</f>
        <v>1</v>
      </c>
      <c r="V74" s="63">
        <f t="shared" si="44"/>
        <v>1</v>
      </c>
      <c r="W74" s="64">
        <f t="shared" si="45"/>
        <v>0.96</v>
      </c>
      <c r="X74" s="64">
        <f>'Raw data'!AA67</f>
        <v>0</v>
      </c>
      <c r="Y74" s="64">
        <f>'Raw data'!AD67</f>
        <v>0.61399999999999999</v>
      </c>
      <c r="Z74" s="65">
        <f>2*(N74-50)-2*(Y74-50)</f>
        <v>0.444500000000005</v>
      </c>
      <c r="AA74" s="64">
        <f t="shared" si="46"/>
        <v>0.53450000000000497</v>
      </c>
      <c r="AB74" s="64">
        <f t="shared" ref="AB74:AB137" si="55">IF(D74="(D)",50%+T74/2,50%-T74/2)</f>
        <v>1.02</v>
      </c>
      <c r="AC74" s="64">
        <f t="shared" si="47"/>
        <v>0.98</v>
      </c>
      <c r="AD74" s="64">
        <f>50%+AA74/2</f>
        <v>0.76725000000000243</v>
      </c>
      <c r="AE74" s="62">
        <v>2.7699999999999999E-2</v>
      </c>
      <c r="AF74" s="83">
        <f t="shared" ref="AF74:AF137" si="56">IF(D74="(D)",AE74,-AE74)</f>
        <v>2.7699999999999999E-2</v>
      </c>
      <c r="AG74" s="83">
        <f t="shared" ref="AG74:AG137" si="57">AF74-4.5%</f>
        <v>-1.7299999999999999E-2</v>
      </c>
      <c r="AH74" s="62">
        <v>4.4999999999999998E-2</v>
      </c>
      <c r="AI74" s="62">
        <f t="shared" si="48"/>
        <v>4.4999999999999998E-2</v>
      </c>
      <c r="AJ74" s="62">
        <f t="shared" si="41"/>
        <v>0</v>
      </c>
      <c r="AK74" s="62">
        <f>AD74-N74</f>
        <v>-6.8999999999997508E-2</v>
      </c>
      <c r="AL74" s="62">
        <f>IF(D74="(D)",AK74,-(AK74))</f>
        <v>-6.8999999999997508E-2</v>
      </c>
      <c r="AM74" s="62">
        <f>AL74-4.5%</f>
        <v>-0.11399999999999751</v>
      </c>
      <c r="AN74" s="66">
        <f>(AJ74+AM74)/2</f>
        <v>-5.6999999999998753E-2</v>
      </c>
    </row>
    <row r="75" spans="1:40" ht="15" customHeight="1" x14ac:dyDescent="0.25">
      <c r="A75" s="67" t="s">
        <v>40</v>
      </c>
      <c r="B75" s="60">
        <v>45</v>
      </c>
      <c r="C75" s="58" t="str">
        <f>('Raw data'!C68)</f>
        <v>Mimi Walters</v>
      </c>
      <c r="D75" s="58" t="str">
        <f>('Raw data'!D68)</f>
        <v>(R)</v>
      </c>
      <c r="E75" s="61">
        <f>('Raw data'!E68)</f>
        <v>2014</v>
      </c>
      <c r="F75" s="87">
        <v>5</v>
      </c>
      <c r="G75" s="67"/>
      <c r="H75" s="67"/>
      <c r="I75" s="90">
        <f>IF(G75="",N75+0.15*(AE75+2.77%-$B$3)+($A$3-50%),N75+0.85*(0.6*AE75+0.2*AH75+0.2*AK75+2.77%-$B$3)+($A$3-50%))</f>
        <v>0.41005637883512791</v>
      </c>
      <c r="J75" s="21" t="str">
        <f t="shared" si="43"/>
        <v>R</v>
      </c>
      <c r="K75" s="21" t="b">
        <f t="shared" si="49"/>
        <v>1</v>
      </c>
      <c r="L75" s="21" t="str">
        <f t="shared" si="50"/>
        <v>R</v>
      </c>
      <c r="M75" s="21" t="str">
        <f t="shared" si="51"/>
        <v>Safe R</v>
      </c>
      <c r="N75" s="62">
        <f>'Raw data'!X68</f>
        <v>0.42175000000000001</v>
      </c>
      <c r="O75" s="68">
        <f t="shared" si="52"/>
        <v>0.42175000000000007</v>
      </c>
      <c r="P75" s="81">
        <f>'Raw data'!M68</f>
        <v>0.30241494886496173</v>
      </c>
      <c r="Q75" s="63">
        <f t="shared" si="53"/>
        <v>0.65120747443248084</v>
      </c>
      <c r="R75" s="63">
        <f>'Raw data'!K68-N75</f>
        <v>-7.2957474432480907E-2</v>
      </c>
      <c r="S75" s="63">
        <f t="shared" si="54"/>
        <v>7.2957474432480907E-2</v>
      </c>
      <c r="T75" s="88">
        <f t="shared" ref="T75:T138" si="58">IF(F75=1,P75+4%,IF(F75=2,P75+9%,IF(F75=3,P75+14%,IF(F75=4,P75-4.1%,IF(F75=5,P75+1%,IF(F75=6,P75+6.1%,IF(F75=7,P75+5.1%,P75+5.1%)))))))</f>
        <v>0.31241494886496174</v>
      </c>
      <c r="U75" s="63">
        <f>'Raw data'!U68</f>
        <v>0</v>
      </c>
      <c r="V75" s="63"/>
      <c r="W75" s="64"/>
      <c r="X75" s="64">
        <f>'Raw data'!AA68</f>
        <v>0</v>
      </c>
      <c r="Y75" s="64">
        <f>'Raw data'!AD68</f>
        <v>0.46399999999999997</v>
      </c>
      <c r="Z75" s="65">
        <f>2*(N75-50)-2*(Y75-50)</f>
        <v>-8.449999999999136E-2</v>
      </c>
      <c r="AA75" s="64"/>
      <c r="AB75" s="64">
        <f t="shared" si="55"/>
        <v>0.34379252556751916</v>
      </c>
      <c r="AC75" s="64"/>
      <c r="AD75" s="64"/>
      <c r="AE75" s="62">
        <f t="shared" ref="AE75:AE99" si="59">AB75-N75</f>
        <v>-7.7957474432480856E-2</v>
      </c>
      <c r="AF75" s="83">
        <f t="shared" si="56"/>
        <v>7.7957474432480856E-2</v>
      </c>
      <c r="AG75" s="83">
        <f t="shared" si="57"/>
        <v>3.2957474432480857E-2</v>
      </c>
      <c r="AH75" s="62"/>
      <c r="AI75" s="62"/>
      <c r="AJ75" s="62">
        <f t="shared" si="41"/>
        <v>-4.4999999999999998E-2</v>
      </c>
      <c r="AK75" s="62"/>
      <c r="AL75" s="62"/>
      <c r="AM75" s="62">
        <f>AL75-4.5%</f>
        <v>-4.4999999999999998E-2</v>
      </c>
      <c r="AN75" s="66">
        <f>(AJ75+AM75)/2</f>
        <v>-4.4999999999999998E-2</v>
      </c>
    </row>
    <row r="76" spans="1:40" ht="15" customHeight="1" x14ac:dyDescent="0.25">
      <c r="A76" s="67" t="s">
        <v>40</v>
      </c>
      <c r="B76" s="60">
        <v>46</v>
      </c>
      <c r="C76" s="58" t="str">
        <f>('Raw data'!C69)</f>
        <v>OPEN SEAT (Loretta Sanchez)</v>
      </c>
      <c r="D76" s="58" t="str">
        <f>('Raw data'!D69)</f>
        <v>(D)</v>
      </c>
      <c r="E76" s="61">
        <f>('Raw data'!E69)</f>
        <v>1996</v>
      </c>
      <c r="F76" s="87">
        <v>1</v>
      </c>
      <c r="G76" s="67">
        <v>1</v>
      </c>
      <c r="H76" s="67">
        <v>1</v>
      </c>
      <c r="I76" s="90">
        <f>N76</f>
        <v>0.60675000000000001</v>
      </c>
      <c r="J76" s="21" t="str">
        <f t="shared" si="43"/>
        <v>D</v>
      </c>
      <c r="K76" s="21" t="b">
        <f t="shared" si="49"/>
        <v>1</v>
      </c>
      <c r="L76" s="21" t="str">
        <f t="shared" si="50"/>
        <v>D</v>
      </c>
      <c r="M76" s="21" t="str">
        <f t="shared" si="51"/>
        <v>Safe D</v>
      </c>
      <c r="N76" s="62">
        <f>'Raw data'!X69</f>
        <v>0.60675000000000001</v>
      </c>
      <c r="O76" s="68">
        <f t="shared" si="52"/>
        <v>0.6067499999999999</v>
      </c>
      <c r="P76" s="81">
        <f>'Raw data'!M69</f>
        <v>0.19397467442837429</v>
      </c>
      <c r="Q76" s="63">
        <f t="shared" si="53"/>
        <v>0.59698733721418717</v>
      </c>
      <c r="R76" s="63">
        <f>'Raw data'!K69-N76</f>
        <v>-9.7626627858128368E-3</v>
      </c>
      <c r="S76" s="63">
        <f t="shared" si="54"/>
        <v>-9.7626627858128368E-3</v>
      </c>
      <c r="T76" s="88">
        <f t="shared" si="58"/>
        <v>0.2339746744283743</v>
      </c>
      <c r="U76" s="63">
        <f>'Raw data'!U69</f>
        <v>0.27749557787938461</v>
      </c>
      <c r="V76" s="63">
        <f t="shared" ref="V76:V86" si="60">U76/2+50%</f>
        <v>0.63874778893969231</v>
      </c>
      <c r="W76" s="64">
        <f t="shared" ref="W76:W86" si="61">IF(G76=1,U76-4%,IF(G76=2,U76+5%,IF(G76=3,U76+14%,IF(G76=4,U76+4%,IF(G76=5,U76+13%,IF(G76=6,U76+22%,IF(G76=7,U76+9%,U76+9%)))))))</f>
        <v>0.23749557787938461</v>
      </c>
      <c r="X76" s="64">
        <f>'Raw data'!AA69</f>
        <v>0.14860299849736186</v>
      </c>
      <c r="Y76" s="64">
        <f>'Raw data'!AD69</f>
        <v>0.57399999999999995</v>
      </c>
      <c r="Z76" s="65">
        <f>2*(N76-50)-2*(Y76-50)</f>
        <v>6.5500000000000114E-2</v>
      </c>
      <c r="AA76" s="64">
        <f t="shared" ref="AA76:AA86" si="62">IF(H76=1,X76+Z76+7.6%,IF(H76=2,X76+Z76+16.6%,IF(H76=3,X76+Z76+25.6%,IF(H76=4,X76-Z76-7.6%,IF(H76=5,X76-Z76+1.4%,IF(H76=6,X76-Z76+10.4%,IF(H76=7,X76+Z76+9%,IF(H76=8,X76-Z76+9%,""))))))))</f>
        <v>0.29010299849736199</v>
      </c>
      <c r="AB76" s="64">
        <f t="shared" si="55"/>
        <v>0.61698733721418719</v>
      </c>
      <c r="AC76" s="64">
        <f t="shared" ref="AC76:AC86" si="63">IF(D76="(D)",50%+W76/2,50%-W76/2)</f>
        <v>0.61874778893969229</v>
      </c>
      <c r="AD76" s="64">
        <f>50%+AA76/2</f>
        <v>0.64505149924868099</v>
      </c>
      <c r="AE76" s="62">
        <f t="shared" si="59"/>
        <v>1.0237337214187181E-2</v>
      </c>
      <c r="AF76" s="83">
        <f t="shared" si="56"/>
        <v>1.0237337214187181E-2</v>
      </c>
      <c r="AG76" s="83">
        <f t="shared" si="57"/>
        <v>-3.4762662785812817E-2</v>
      </c>
      <c r="AH76" s="62">
        <f t="shared" ref="AH76:AH86" si="64">AC76-N76</f>
        <v>1.1997788939692278E-2</v>
      </c>
      <c r="AI76" s="62">
        <f t="shared" ref="AI76:AI86" si="65">IF(D76="(D)",AH76,-AH76)</f>
        <v>1.1997788939692278E-2</v>
      </c>
      <c r="AJ76" s="62">
        <f t="shared" si="41"/>
        <v>-3.3002211060307721E-2</v>
      </c>
      <c r="AK76" s="62">
        <f>AD76-N76</f>
        <v>3.8301499248680981E-2</v>
      </c>
      <c r="AL76" s="62">
        <f>IF(D76="(D)",AK76,-(AK76))</f>
        <v>3.8301499248680981E-2</v>
      </c>
      <c r="AM76" s="62">
        <f>AL76-4.5%</f>
        <v>-6.698500751319017E-3</v>
      </c>
      <c r="AN76" s="66">
        <f>(AJ76+AM76)/2</f>
        <v>-1.9850355905813369E-2</v>
      </c>
    </row>
    <row r="77" spans="1:40" ht="15" customHeight="1" x14ac:dyDescent="0.25">
      <c r="A77" s="67" t="s">
        <v>40</v>
      </c>
      <c r="B77" s="60">
        <v>47</v>
      </c>
      <c r="C77" s="58" t="str">
        <f>('Raw data'!C70)</f>
        <v>Alan Lowenthal</v>
      </c>
      <c r="D77" s="58" t="str">
        <f>('Raw data'!D70)</f>
        <v>(D)</v>
      </c>
      <c r="E77" s="61">
        <f>('Raw data'!E70)</f>
        <v>2012</v>
      </c>
      <c r="F77" s="87">
        <v>1</v>
      </c>
      <c r="G77" s="67">
        <v>2</v>
      </c>
      <c r="H77" s="67"/>
      <c r="I77" s="90">
        <f>IF(G77="",N77+0.15*(AE77-2.77%+$B$3)+($A$3-50%),N77+0.85*(0.6*AE77+0.2*AH77+0.2*AK77-2.77%+$B$3)+($A$3-50%))</f>
        <v>0.58598695138025492</v>
      </c>
      <c r="J77" s="21" t="str">
        <f t="shared" si="43"/>
        <v>D</v>
      </c>
      <c r="K77" s="21" t="b">
        <f t="shared" si="49"/>
        <v>1</v>
      </c>
      <c r="L77" s="21" t="str">
        <f t="shared" si="50"/>
        <v>D</v>
      </c>
      <c r="M77" s="21" t="str">
        <f t="shared" si="51"/>
        <v>Safe D</v>
      </c>
      <c r="N77" s="62">
        <f>'Raw data'!X70</f>
        <v>0.59324999999999994</v>
      </c>
      <c r="O77" s="68">
        <f t="shared" si="52"/>
        <v>0.59324999999999983</v>
      </c>
      <c r="P77" s="81">
        <f>'Raw data'!M70</f>
        <v>0.11978930307941654</v>
      </c>
      <c r="Q77" s="63">
        <f t="shared" si="53"/>
        <v>0.5598946515397083</v>
      </c>
      <c r="R77" s="63">
        <f>'Raw data'!K70-N77</f>
        <v>-3.3355348460291645E-2</v>
      </c>
      <c r="S77" s="63">
        <f t="shared" si="54"/>
        <v>-3.3355348460291645E-2</v>
      </c>
      <c r="T77" s="88">
        <f t="shared" si="58"/>
        <v>0.15978930307941655</v>
      </c>
      <c r="U77" s="63">
        <f>'Raw data'!U70</f>
        <v>0.13118445994122041</v>
      </c>
      <c r="V77" s="63">
        <f t="shared" si="60"/>
        <v>0.56559222997061021</v>
      </c>
      <c r="W77" s="64">
        <f t="shared" si="61"/>
        <v>0.1811844599412204</v>
      </c>
      <c r="X77" s="64"/>
      <c r="Y77" s="64"/>
      <c r="Z77" s="65"/>
      <c r="AA77" s="64" t="str">
        <f t="shared" si="62"/>
        <v/>
      </c>
      <c r="AB77" s="64">
        <f t="shared" si="55"/>
        <v>0.57989465153970832</v>
      </c>
      <c r="AC77" s="64">
        <f t="shared" si="63"/>
        <v>0.59059222997061023</v>
      </c>
      <c r="AD77" s="64"/>
      <c r="AE77" s="62">
        <f t="shared" si="59"/>
        <v>-1.3355348460291627E-2</v>
      </c>
      <c r="AF77" s="83">
        <f t="shared" si="56"/>
        <v>-1.3355348460291627E-2</v>
      </c>
      <c r="AG77" s="83">
        <f t="shared" si="57"/>
        <v>-5.8355348460291626E-2</v>
      </c>
      <c r="AH77" s="62">
        <f t="shared" si="64"/>
        <v>-2.6577700293897166E-3</v>
      </c>
      <c r="AI77" s="62">
        <f t="shared" si="65"/>
        <v>-2.6577700293897166E-3</v>
      </c>
      <c r="AJ77" s="62">
        <f t="shared" si="41"/>
        <v>-4.7657770029389715E-2</v>
      </c>
      <c r="AK77" s="62"/>
      <c r="AL77" s="62"/>
      <c r="AM77" s="62"/>
      <c r="AN77" s="66">
        <f>AJ77</f>
        <v>-4.7657770029389715E-2</v>
      </c>
    </row>
    <row r="78" spans="1:40" ht="15" customHeight="1" x14ac:dyDescent="0.25">
      <c r="A78" s="67" t="s">
        <v>40</v>
      </c>
      <c r="B78" s="60">
        <v>48</v>
      </c>
      <c r="C78" s="58" t="str">
        <f>('Raw data'!C71)</f>
        <v>Dana Rohrabacher</v>
      </c>
      <c r="D78" s="58" t="str">
        <f>('Raw data'!D71)</f>
        <v>(R)</v>
      </c>
      <c r="E78" s="61">
        <f>('Raw data'!E71)</f>
        <v>1988</v>
      </c>
      <c r="F78" s="87">
        <v>4</v>
      </c>
      <c r="G78" s="67">
        <v>4</v>
      </c>
      <c r="H78" s="67">
        <v>4</v>
      </c>
      <c r="I78" s="90">
        <f>IF(G78="",N78+0.15*(AE78+2.77%-$B$3)+($A$3-50%),N78+0.85*(0.6*AE78+0.2*AH78+0.2*AK78+2.77%-$B$3)+($A$3-50%))</f>
        <v>0.38501420201718672</v>
      </c>
      <c r="J78" s="21" t="str">
        <f t="shared" si="43"/>
        <v>R</v>
      </c>
      <c r="K78" s="21" t="b">
        <f t="shared" si="49"/>
        <v>1</v>
      </c>
      <c r="L78" s="21" t="str">
        <f t="shared" si="50"/>
        <v>R</v>
      </c>
      <c r="M78" s="21" t="str">
        <f t="shared" si="51"/>
        <v>Safe R</v>
      </c>
      <c r="N78" s="62">
        <f>'Raw data'!X71</f>
        <v>0.42224999999999996</v>
      </c>
      <c r="O78" s="68">
        <f t="shared" si="52"/>
        <v>0.42225000000000001</v>
      </c>
      <c r="P78" s="81">
        <f>'Raw data'!M71</f>
        <v>0.28243942904545327</v>
      </c>
      <c r="Q78" s="63">
        <f t="shared" si="53"/>
        <v>0.64121971452272664</v>
      </c>
      <c r="R78" s="63">
        <f>'Raw data'!K71-N78</f>
        <v>-6.3469714522726595E-2</v>
      </c>
      <c r="S78" s="63">
        <f t="shared" si="54"/>
        <v>6.3469714522726595E-2</v>
      </c>
      <c r="T78" s="88">
        <f t="shared" si="58"/>
        <v>0.24143942904545329</v>
      </c>
      <c r="U78" s="63">
        <f>'Raw data'!U71</f>
        <v>0.2195716380610116</v>
      </c>
      <c r="V78" s="63">
        <f t="shared" si="60"/>
        <v>0.60978581903050577</v>
      </c>
      <c r="W78" s="64">
        <f t="shared" si="61"/>
        <v>0.25957163806101158</v>
      </c>
      <c r="X78" s="64">
        <f>'Raw data'!AA71</f>
        <v>0.24417828636513295</v>
      </c>
      <c r="Y78" s="64">
        <f>'Raw data'!AD71</f>
        <v>0.45399999999999996</v>
      </c>
      <c r="Z78" s="65">
        <f>2*(N78-50)-2*(Y78-50)</f>
        <v>-6.3500000000004775E-2</v>
      </c>
      <c r="AA78" s="64">
        <f t="shared" si="62"/>
        <v>0.23167828636513771</v>
      </c>
      <c r="AB78" s="64">
        <f t="shared" si="55"/>
        <v>0.37928028547727333</v>
      </c>
      <c r="AC78" s="64">
        <f t="shared" si="63"/>
        <v>0.37021418096949421</v>
      </c>
      <c r="AD78" s="64">
        <f>50%-AA78/2</f>
        <v>0.38416085681743117</v>
      </c>
      <c r="AE78" s="62">
        <f t="shared" si="59"/>
        <v>-4.2969714522726632E-2</v>
      </c>
      <c r="AF78" s="83">
        <f t="shared" si="56"/>
        <v>4.2969714522726632E-2</v>
      </c>
      <c r="AG78" s="83">
        <f t="shared" si="57"/>
        <v>-2.0302854772733664E-3</v>
      </c>
      <c r="AH78" s="62">
        <f t="shared" si="64"/>
        <v>-5.2035819030505748E-2</v>
      </c>
      <c r="AI78" s="62">
        <f t="shared" si="65"/>
        <v>5.2035819030505748E-2</v>
      </c>
      <c r="AJ78" s="62">
        <f t="shared" si="41"/>
        <v>7.0358190305057494E-3</v>
      </c>
      <c r="AK78" s="62">
        <f>AD78-N78</f>
        <v>-3.8089143182568785E-2</v>
      </c>
      <c r="AL78" s="62">
        <f>IF(D78="(D)",AK78,-(AK78))</f>
        <v>3.8089143182568785E-2</v>
      </c>
      <c r="AM78" s="62">
        <f>AL78-4.5%</f>
        <v>-6.9108568174312129E-3</v>
      </c>
      <c r="AN78" s="66">
        <f>(AJ78+AM78)/2</f>
        <v>6.2481106537268238E-5</v>
      </c>
    </row>
    <row r="79" spans="1:40" ht="15" customHeight="1" x14ac:dyDescent="0.25">
      <c r="A79" s="67" t="s">
        <v>40</v>
      </c>
      <c r="B79" s="60">
        <v>49</v>
      </c>
      <c r="C79" s="58" t="str">
        <f>('Raw data'!C72)</f>
        <v>Darrell Issa</v>
      </c>
      <c r="D79" s="58" t="str">
        <f>('Raw data'!D72)</f>
        <v>(R)</v>
      </c>
      <c r="E79" s="61">
        <f>('Raw data'!E72)</f>
        <v>2000</v>
      </c>
      <c r="F79" s="87">
        <v>4</v>
      </c>
      <c r="G79" s="67">
        <v>4</v>
      </c>
      <c r="H79" s="67">
        <v>4</v>
      </c>
      <c r="I79" s="90">
        <f>IF(G79="",N79+0.15*(AE79+2.77%-$B$3)+($A$3-50%),N79+0.85*(0.6*AE79+0.2*AH79+0.2*AK79+2.77%-$B$3)+($A$3-50%))</f>
        <v>0.41559080018325634</v>
      </c>
      <c r="J79" s="21" t="str">
        <f t="shared" si="43"/>
        <v>R</v>
      </c>
      <c r="K79" s="21" t="b">
        <f t="shared" si="49"/>
        <v>1</v>
      </c>
      <c r="L79" s="21" t="str">
        <f t="shared" si="50"/>
        <v>No projection</v>
      </c>
      <c r="M79" s="21" t="str">
        <f t="shared" si="51"/>
        <v>Safe R</v>
      </c>
      <c r="N79" s="62">
        <f>'Raw data'!X72</f>
        <v>0.44724999999999998</v>
      </c>
      <c r="O79" s="68">
        <f t="shared" si="52"/>
        <v>0.44724999999999993</v>
      </c>
      <c r="P79" s="81">
        <f>'Raw data'!M72</f>
        <v>0.20338110357847761</v>
      </c>
      <c r="Q79" s="63">
        <f t="shared" si="53"/>
        <v>0.6016905517892388</v>
      </c>
      <c r="R79" s="63">
        <f>'Raw data'!K72-N79</f>
        <v>-4.8940551789238784E-2</v>
      </c>
      <c r="S79" s="63">
        <f t="shared" si="54"/>
        <v>4.8940551789238784E-2</v>
      </c>
      <c r="T79" s="88">
        <f t="shared" si="58"/>
        <v>0.16238110357847763</v>
      </c>
      <c r="U79" s="63">
        <f>'Raw data'!U72</f>
        <v>0.16325222672949335</v>
      </c>
      <c r="V79" s="63">
        <f t="shared" si="60"/>
        <v>0.58162611336474668</v>
      </c>
      <c r="W79" s="64">
        <f t="shared" si="61"/>
        <v>0.20325222672949336</v>
      </c>
      <c r="X79" s="64">
        <f>'Raw data'!AA72</f>
        <v>0.3320656368496997</v>
      </c>
      <c r="Y79" s="64">
        <f>'Raw data'!AD72</f>
        <v>0.42399999999999999</v>
      </c>
      <c r="Z79" s="65">
        <f>2*(N79-50)-2*(Y79-50)</f>
        <v>4.6499999999994657E-2</v>
      </c>
      <c r="AA79" s="64">
        <f t="shared" si="62"/>
        <v>0.20956563684970503</v>
      </c>
      <c r="AB79" s="64">
        <f t="shared" si="55"/>
        <v>0.41880944821076116</v>
      </c>
      <c r="AC79" s="64">
        <f t="shared" si="63"/>
        <v>0.3983738866352533</v>
      </c>
      <c r="AD79" s="64">
        <f>50%-AA79/2</f>
        <v>0.39521718157514751</v>
      </c>
      <c r="AE79" s="62">
        <f t="shared" si="59"/>
        <v>-2.8440551789238822E-2</v>
      </c>
      <c r="AF79" s="83">
        <f t="shared" si="56"/>
        <v>2.8440551789238822E-2</v>
      </c>
      <c r="AG79" s="83">
        <f t="shared" si="57"/>
        <v>-1.6559448210761177E-2</v>
      </c>
      <c r="AH79" s="62">
        <f t="shared" si="64"/>
        <v>-4.8876113364746676E-2</v>
      </c>
      <c r="AI79" s="62">
        <f t="shared" si="65"/>
        <v>4.8876113364746676E-2</v>
      </c>
      <c r="AJ79" s="62">
        <f t="shared" si="41"/>
        <v>3.8761133647466778E-3</v>
      </c>
      <c r="AK79" s="62">
        <f>AD79-N79</f>
        <v>-5.2032818424852467E-2</v>
      </c>
      <c r="AL79" s="62">
        <f>IF(D79="(D)",AK79,-(AK79))</f>
        <v>5.2032818424852467E-2</v>
      </c>
      <c r="AM79" s="62">
        <f>AL79-4.5%</f>
        <v>7.0328184248524689E-3</v>
      </c>
      <c r="AN79" s="66">
        <f>(AJ79+AM79)/2</f>
        <v>5.4544658947995733E-3</v>
      </c>
    </row>
    <row r="80" spans="1:40" ht="15" customHeight="1" x14ac:dyDescent="0.25">
      <c r="A80" s="67" t="s">
        <v>40</v>
      </c>
      <c r="B80" s="60">
        <v>50</v>
      </c>
      <c r="C80" s="58" t="str">
        <f>('Raw data'!C73)</f>
        <v>Duncan D. Hunter</v>
      </c>
      <c r="D80" s="58" t="str">
        <f>('Raw data'!D73)</f>
        <v>(R)</v>
      </c>
      <c r="E80" s="61">
        <f>('Raw data'!E73)</f>
        <v>2008</v>
      </c>
      <c r="F80" s="87">
        <v>4</v>
      </c>
      <c r="G80" s="67">
        <v>4</v>
      </c>
      <c r="H80" s="67">
        <v>4</v>
      </c>
      <c r="I80" s="90">
        <f>IF(G80="",N80+0.15*(AE80+2.77%-$B$3)+($A$3-50%),N80+0.85*(0.6*AE80+0.2*AH80+0.2*AK80+2.77%-$B$3)+($A$3-50%))</f>
        <v>0.31788292629351245</v>
      </c>
      <c r="J80" s="21" t="str">
        <f t="shared" si="43"/>
        <v>R</v>
      </c>
      <c r="K80" s="21" t="b">
        <f t="shared" si="49"/>
        <v>1</v>
      </c>
      <c r="L80" s="21" t="str">
        <f t="shared" si="50"/>
        <v>R</v>
      </c>
      <c r="M80" s="21" t="str">
        <f t="shared" si="51"/>
        <v>Safe R</v>
      </c>
      <c r="N80" s="62">
        <f>'Raw data'!X73</f>
        <v>0.36675000000000002</v>
      </c>
      <c r="O80" s="68">
        <f t="shared" si="52"/>
        <v>0.36675000000000002</v>
      </c>
      <c r="P80" s="81">
        <f>'Raw data'!M73</f>
        <v>0.42400142403956798</v>
      </c>
      <c r="Q80" s="63">
        <f t="shared" si="53"/>
        <v>0.71200071201978399</v>
      </c>
      <c r="R80" s="63">
        <f>'Raw data'!K73-N80</f>
        <v>-7.8750712019784008E-2</v>
      </c>
      <c r="S80" s="63">
        <f t="shared" si="54"/>
        <v>7.8750712019784008E-2</v>
      </c>
      <c r="T80" s="88">
        <f t="shared" si="58"/>
        <v>0.38300142403956799</v>
      </c>
      <c r="U80" s="63">
        <f>'Raw data'!U73</f>
        <v>0.35379588297011533</v>
      </c>
      <c r="V80" s="63">
        <f t="shared" si="60"/>
        <v>0.67689794148505766</v>
      </c>
      <c r="W80" s="64">
        <f t="shared" si="61"/>
        <v>0.39379588297011531</v>
      </c>
      <c r="X80" s="64">
        <f>'Raw data'!AA73</f>
        <v>0.32610659439927736</v>
      </c>
      <c r="Y80" s="64">
        <f>'Raw data'!AD73</f>
        <v>0.42399999999999999</v>
      </c>
      <c r="Z80" s="65">
        <f>2*(N80-50)-2*(Y80-50)</f>
        <v>-0.1144999999999925</v>
      </c>
      <c r="AA80" s="64">
        <f t="shared" si="62"/>
        <v>0.36460659439926985</v>
      </c>
      <c r="AB80" s="64">
        <f t="shared" si="55"/>
        <v>0.30849928798021597</v>
      </c>
      <c r="AC80" s="64">
        <f t="shared" si="63"/>
        <v>0.30310205851494232</v>
      </c>
      <c r="AD80" s="64">
        <f>50%-AA80/2</f>
        <v>0.31769670280036511</v>
      </c>
      <c r="AE80" s="62">
        <f t="shared" si="59"/>
        <v>-5.8250712019784046E-2</v>
      </c>
      <c r="AF80" s="83">
        <f t="shared" si="56"/>
        <v>5.8250712019784046E-2</v>
      </c>
      <c r="AG80" s="83">
        <f t="shared" si="57"/>
        <v>1.3250712019784047E-2</v>
      </c>
      <c r="AH80" s="62">
        <f t="shared" si="64"/>
        <v>-6.3647941485057702E-2</v>
      </c>
      <c r="AI80" s="62">
        <f t="shared" si="65"/>
        <v>6.3647941485057702E-2</v>
      </c>
      <c r="AJ80" s="62">
        <f t="shared" ref="AJ80:AJ97" si="66">AI80-4.5%</f>
        <v>1.8647941485057704E-2</v>
      </c>
      <c r="AK80" s="62">
        <f>AD80-N80</f>
        <v>-4.9053297199634915E-2</v>
      </c>
      <c r="AL80" s="62">
        <f>IF(D80="(D)",AK80,-(AK80))</f>
        <v>4.9053297199634915E-2</v>
      </c>
      <c r="AM80" s="62">
        <f>AL80-4.5%</f>
        <v>4.0532971996349171E-3</v>
      </c>
      <c r="AN80" s="66">
        <f>(AJ80+AM80)/2</f>
        <v>1.135061934234631E-2</v>
      </c>
    </row>
    <row r="81" spans="1:40" ht="15" customHeight="1" x14ac:dyDescent="0.25">
      <c r="A81" s="67" t="s">
        <v>40</v>
      </c>
      <c r="B81" s="60">
        <v>51</v>
      </c>
      <c r="C81" s="58" t="str">
        <f>('Raw data'!C74)</f>
        <v>Juan Vargas</v>
      </c>
      <c r="D81" s="58" t="str">
        <f>('Raw data'!D74)</f>
        <v>(D)</v>
      </c>
      <c r="E81" s="61">
        <f>('Raw data'!E74)</f>
        <v>2012</v>
      </c>
      <c r="F81" s="87">
        <v>1</v>
      </c>
      <c r="G81" s="67">
        <v>2</v>
      </c>
      <c r="H81" s="67"/>
      <c r="I81" s="90">
        <f>IF(G81="",N81+0.15*(AE81-2.77%+$B$3)+($A$3-50%),N81+0.85*(0.6*AE81+0.2*AH81+0.2*AK81-2.77%+$B$3)+($A$3-50%))</f>
        <v>0.70542854370203956</v>
      </c>
      <c r="J81" s="21" t="str">
        <f t="shared" si="43"/>
        <v>D</v>
      </c>
      <c r="K81" s="21" t="b">
        <f t="shared" si="49"/>
        <v>1</v>
      </c>
      <c r="L81" s="21" t="str">
        <f t="shared" si="50"/>
        <v>D</v>
      </c>
      <c r="M81" s="21" t="str">
        <f t="shared" si="51"/>
        <v>Safe D</v>
      </c>
      <c r="N81" s="62">
        <f>'Raw data'!X74</f>
        <v>0.68325000000000002</v>
      </c>
      <c r="O81" s="68">
        <f t="shared" si="52"/>
        <v>0.68325000000000014</v>
      </c>
      <c r="P81" s="81">
        <f>'Raw data'!M74</f>
        <v>0.37579011592434414</v>
      </c>
      <c r="Q81" s="63">
        <f t="shared" si="53"/>
        <v>0.6878950579621721</v>
      </c>
      <c r="R81" s="63">
        <f>'Raw data'!K74-N81</f>
        <v>4.6450579621720722E-3</v>
      </c>
      <c r="S81" s="63">
        <f t="shared" si="54"/>
        <v>4.6450579621720722E-3</v>
      </c>
      <c r="T81" s="88">
        <f t="shared" si="58"/>
        <v>0.41579011592434412</v>
      </c>
      <c r="U81" s="63">
        <f>'Raw data'!U74</f>
        <v>0.42955369578037361</v>
      </c>
      <c r="V81" s="63">
        <f t="shared" si="60"/>
        <v>0.71477684789018681</v>
      </c>
      <c r="W81" s="64">
        <f t="shared" si="61"/>
        <v>0.4795536957803736</v>
      </c>
      <c r="X81" s="64"/>
      <c r="Y81" s="64"/>
      <c r="Z81" s="65"/>
      <c r="AA81" s="64" t="str">
        <f t="shared" si="62"/>
        <v/>
      </c>
      <c r="AB81" s="64">
        <f t="shared" si="55"/>
        <v>0.70789505796217211</v>
      </c>
      <c r="AC81" s="64">
        <f t="shared" si="63"/>
        <v>0.73977684789018683</v>
      </c>
      <c r="AD81" s="64"/>
      <c r="AE81" s="62">
        <f t="shared" si="59"/>
        <v>2.464505796217209E-2</v>
      </c>
      <c r="AF81" s="83">
        <f t="shared" si="56"/>
        <v>2.464505796217209E-2</v>
      </c>
      <c r="AG81" s="83">
        <f t="shared" si="57"/>
        <v>-2.0354942037827908E-2</v>
      </c>
      <c r="AH81" s="62">
        <f t="shared" si="64"/>
        <v>5.6526847890186804E-2</v>
      </c>
      <c r="AI81" s="62">
        <f t="shared" si="65"/>
        <v>5.6526847890186804E-2</v>
      </c>
      <c r="AJ81" s="62">
        <f t="shared" si="66"/>
        <v>1.1526847890186806E-2</v>
      </c>
      <c r="AK81" s="62"/>
      <c r="AL81" s="62"/>
      <c r="AM81" s="62"/>
      <c r="AN81" s="66">
        <f>AJ81</f>
        <v>1.1526847890186806E-2</v>
      </c>
    </row>
    <row r="82" spans="1:40" ht="15" customHeight="1" x14ac:dyDescent="0.25">
      <c r="A82" s="67" t="s">
        <v>40</v>
      </c>
      <c r="B82" s="60">
        <v>52</v>
      </c>
      <c r="C82" s="58" t="str">
        <f>('Raw data'!C75)</f>
        <v>Scott Peters</v>
      </c>
      <c r="D82" s="58" t="str">
        <f>('Raw data'!D75)</f>
        <v>(D)</v>
      </c>
      <c r="E82" s="61">
        <f>('Raw data'!E75)</f>
        <v>2012</v>
      </c>
      <c r="F82" s="87">
        <v>1</v>
      </c>
      <c r="G82" s="67">
        <v>3</v>
      </c>
      <c r="H82" s="67"/>
      <c r="I82" s="90">
        <f>IF(G82="",N82+0.15*(AE82+2.77%-$B$3)+($A$3-50%),N82+0.85*(0.6*AE82+0.2*AH82+0.2*AK82+2.77%-$B$3)+($A$3-50%))</f>
        <v>0.53628148925139318</v>
      </c>
      <c r="J82" s="21" t="s">
        <v>472</v>
      </c>
      <c r="K82" s="21" t="b">
        <f t="shared" si="49"/>
        <v>0</v>
      </c>
      <c r="L82" s="21" t="str">
        <f t="shared" si="50"/>
        <v>No projection</v>
      </c>
      <c r="M82" s="21" t="str">
        <f t="shared" si="51"/>
        <v>Lean D</v>
      </c>
      <c r="N82" s="62">
        <f>'Raw data'!X75</f>
        <v>0.51275000000000004</v>
      </c>
      <c r="O82" s="68">
        <f t="shared" si="52"/>
        <v>0.51275000000000004</v>
      </c>
      <c r="P82" s="81">
        <f>'Raw data'!M75</f>
        <v>3.1737414653498386E-2</v>
      </c>
      <c r="Q82" s="63">
        <f t="shared" si="53"/>
        <v>0.51586870732674917</v>
      </c>
      <c r="R82" s="63">
        <f>'Raw data'!K75-N82</f>
        <v>3.1187073267491261E-3</v>
      </c>
      <c r="S82" s="63">
        <f t="shared" si="54"/>
        <v>3.1187073267491261E-3</v>
      </c>
      <c r="T82" s="88">
        <f t="shared" si="58"/>
        <v>7.1737414653498394E-2</v>
      </c>
      <c r="U82" s="63">
        <f>'Raw data'!U75</f>
        <v>2.3628806055895346E-2</v>
      </c>
      <c r="V82" s="63">
        <f t="shared" si="60"/>
        <v>0.51181440302794767</v>
      </c>
      <c r="W82" s="64">
        <f t="shared" si="61"/>
        <v>0.16362880605589536</v>
      </c>
      <c r="X82" s="64"/>
      <c r="Y82" s="64"/>
      <c r="Z82" s="65"/>
      <c r="AA82" s="64" t="str">
        <f t="shared" si="62"/>
        <v/>
      </c>
      <c r="AB82" s="64">
        <f t="shared" si="55"/>
        <v>0.53586870732674918</v>
      </c>
      <c r="AC82" s="64">
        <f t="shared" si="63"/>
        <v>0.58181440302794774</v>
      </c>
      <c r="AD82" s="64"/>
      <c r="AE82" s="62">
        <f t="shared" si="59"/>
        <v>2.3118707326749144E-2</v>
      </c>
      <c r="AF82" s="83">
        <f t="shared" si="56"/>
        <v>2.3118707326749144E-2</v>
      </c>
      <c r="AG82" s="83">
        <f t="shared" si="57"/>
        <v>-2.1881292673250854E-2</v>
      </c>
      <c r="AH82" s="62">
        <f t="shared" si="64"/>
        <v>6.9064403027947696E-2</v>
      </c>
      <c r="AI82" s="62">
        <f t="shared" si="65"/>
        <v>6.9064403027947696E-2</v>
      </c>
      <c r="AJ82" s="62">
        <f t="shared" si="66"/>
        <v>2.4064403027947698E-2</v>
      </c>
      <c r="AK82" s="62"/>
      <c r="AL82" s="62"/>
      <c r="AM82" s="62"/>
      <c r="AN82" s="66">
        <f>AJ82</f>
        <v>2.4064403027947698E-2</v>
      </c>
    </row>
    <row r="83" spans="1:40" ht="15" customHeight="1" x14ac:dyDescent="0.25">
      <c r="A83" s="67" t="s">
        <v>40</v>
      </c>
      <c r="B83" s="60">
        <v>53</v>
      </c>
      <c r="C83" s="58" t="str">
        <f>('Raw data'!C76)</f>
        <v>Susan Davis</v>
      </c>
      <c r="D83" s="58" t="str">
        <f>('Raw data'!D76)</f>
        <v>(D)</v>
      </c>
      <c r="E83" s="61">
        <f>('Raw data'!E76)</f>
        <v>2000</v>
      </c>
      <c r="F83" s="87">
        <v>1</v>
      </c>
      <c r="G83" s="67">
        <v>1</v>
      </c>
      <c r="H83" s="67">
        <v>1</v>
      </c>
      <c r="I83" s="90">
        <f>IF(G83="",N83+0.15*(AE83-2.77%+$B$3)+($A$3-50%),N83+0.85*(0.6*AE83+0.2*AH83+0.2*AK83-2.77%+$B$3)+($A$3-50%))</f>
        <v>0.61037495402380681</v>
      </c>
      <c r="J83" s="21" t="str">
        <f t="shared" ref="J83:J88" si="67">IF(I83&lt;44%,"R",IF(I83&gt;56%,"D","No projection"))</f>
        <v>D</v>
      </c>
      <c r="K83" s="21" t="b">
        <f t="shared" si="49"/>
        <v>1</v>
      </c>
      <c r="L83" s="21" t="str">
        <f t="shared" si="50"/>
        <v>D</v>
      </c>
      <c r="M83" s="21" t="str">
        <f t="shared" si="51"/>
        <v>Safe D</v>
      </c>
      <c r="N83" s="62">
        <f>'Raw data'!X76</f>
        <v>0.60575000000000001</v>
      </c>
      <c r="O83" s="68">
        <f t="shared" si="52"/>
        <v>0.60575000000000001</v>
      </c>
      <c r="P83" s="81">
        <f>'Raw data'!M76</f>
        <v>0.17673124206317037</v>
      </c>
      <c r="Q83" s="63">
        <f t="shared" si="53"/>
        <v>0.58836562103158518</v>
      </c>
      <c r="R83" s="63">
        <f>'Raw data'!K76-N83</f>
        <v>-1.7384378968414826E-2</v>
      </c>
      <c r="S83" s="63">
        <f t="shared" si="54"/>
        <v>-1.7384378968414826E-2</v>
      </c>
      <c r="T83" s="88">
        <f t="shared" si="58"/>
        <v>0.21673124206317038</v>
      </c>
      <c r="U83" s="63">
        <f>'Raw data'!U76</f>
        <v>0.22862989038675846</v>
      </c>
      <c r="V83" s="63">
        <f t="shared" si="60"/>
        <v>0.61431494519337926</v>
      </c>
      <c r="W83" s="64">
        <f t="shared" si="61"/>
        <v>0.18862989038675845</v>
      </c>
      <c r="X83" s="64">
        <f>'Raw data'!AA76</f>
        <v>0.29358760723322841</v>
      </c>
      <c r="Y83" s="64">
        <f>'Raw data'!AD76</f>
        <v>0.65400000000000003</v>
      </c>
      <c r="Z83" s="65">
        <f t="shared" ref="Z83:Z94" si="68">2*(N83-50)-2*(Y83-50)</f>
        <v>-9.6500000000006025E-2</v>
      </c>
      <c r="AA83" s="64">
        <f t="shared" si="62"/>
        <v>0.2730876072332224</v>
      </c>
      <c r="AB83" s="64">
        <f t="shared" si="55"/>
        <v>0.6083656210315852</v>
      </c>
      <c r="AC83" s="64">
        <f t="shared" si="63"/>
        <v>0.59431494519337924</v>
      </c>
      <c r="AD83" s="64">
        <f>50%+AA83/2</f>
        <v>0.63654380361661123</v>
      </c>
      <c r="AE83" s="62">
        <f t="shared" si="59"/>
        <v>2.6156210315851913E-3</v>
      </c>
      <c r="AF83" s="83">
        <f t="shared" si="56"/>
        <v>2.6156210315851913E-3</v>
      </c>
      <c r="AG83" s="83">
        <f t="shared" si="57"/>
        <v>-4.2384378968414807E-2</v>
      </c>
      <c r="AH83" s="62">
        <f t="shared" si="64"/>
        <v>-1.143505480662077E-2</v>
      </c>
      <c r="AI83" s="62">
        <f t="shared" si="65"/>
        <v>-1.143505480662077E-2</v>
      </c>
      <c r="AJ83" s="62">
        <f t="shared" si="66"/>
        <v>-5.6435054806620769E-2</v>
      </c>
      <c r="AK83" s="62">
        <f>AD83-N83</f>
        <v>3.0793803616611215E-2</v>
      </c>
      <c r="AL83" s="62">
        <f>IF(D83="(D)",AK83,-(AK83))</f>
        <v>3.0793803616611215E-2</v>
      </c>
      <c r="AM83" s="62">
        <f t="shared" ref="AM83:AM94" si="69">AL83-4.5%</f>
        <v>-1.4206196383388783E-2</v>
      </c>
      <c r="AN83" s="66">
        <f t="shared" ref="AN83:AN94" si="70">(AJ83+AM83)/2</f>
        <v>-3.5320625595004776E-2</v>
      </c>
    </row>
    <row r="84" spans="1:40" ht="15" customHeight="1" x14ac:dyDescent="0.25">
      <c r="A84" s="67" t="s">
        <v>85</v>
      </c>
      <c r="B84" s="60">
        <v>1</v>
      </c>
      <c r="C84" s="58" t="str">
        <f>('Raw data'!C77)</f>
        <v>Diana DeGette</v>
      </c>
      <c r="D84" s="58" t="str">
        <f>('Raw data'!D77)</f>
        <v>(D)</v>
      </c>
      <c r="E84" s="61">
        <f>('Raw data'!E77)</f>
        <v>1996</v>
      </c>
      <c r="F84" s="87">
        <v>1</v>
      </c>
      <c r="G84" s="67">
        <v>1</v>
      </c>
      <c r="H84" s="67">
        <v>1</v>
      </c>
      <c r="I84" s="90">
        <f>IF(G84="",N84+0.15*(AE84-2.77%+$B$3)+($A$3-50%),N84+0.85*(0.6*AE84+0.2*AH84+0.2*AK84-2.77%+$B$3)+($A$3-50%))</f>
        <v>0.70541917499902507</v>
      </c>
      <c r="J84" s="21" t="str">
        <f t="shared" si="67"/>
        <v>D</v>
      </c>
      <c r="K84" s="21" t="b">
        <f t="shared" si="49"/>
        <v>1</v>
      </c>
      <c r="L84" s="21" t="str">
        <f t="shared" si="50"/>
        <v>D</v>
      </c>
      <c r="M84" s="21" t="str">
        <f t="shared" si="51"/>
        <v>Safe D</v>
      </c>
      <c r="N84" s="62">
        <f>'Raw data'!X77</f>
        <v>0.68174999999999997</v>
      </c>
      <c r="O84" s="68">
        <f t="shared" si="52"/>
        <v>0.68175000000000008</v>
      </c>
      <c r="P84" s="81">
        <f>'Raw data'!M77</f>
        <v>0.38868705083667027</v>
      </c>
      <c r="Q84" s="63">
        <f t="shared" si="53"/>
        <v>0.69434352541833511</v>
      </c>
      <c r="R84" s="63">
        <f>'Raw data'!K77-N84</f>
        <v>1.2593525418335139E-2</v>
      </c>
      <c r="S84" s="63">
        <f t="shared" si="54"/>
        <v>1.2593525418335139E-2</v>
      </c>
      <c r="T84" s="88">
        <f t="shared" si="58"/>
        <v>0.42868705083667025</v>
      </c>
      <c r="U84" s="63">
        <f>'Raw data'!U77</f>
        <v>0.43640793721810422</v>
      </c>
      <c r="V84" s="63">
        <f t="shared" si="60"/>
        <v>0.71820396860905211</v>
      </c>
      <c r="W84" s="64">
        <f t="shared" si="61"/>
        <v>0.39640793721810424</v>
      </c>
      <c r="X84" s="64">
        <f>'Raw data'!AA77</f>
        <v>0.40199179261335205</v>
      </c>
      <c r="Y84" s="64">
        <f>'Raw data'!AD77</f>
        <v>0.71399999999999997</v>
      </c>
      <c r="Z84" s="65">
        <f t="shared" si="68"/>
        <v>-6.4499999999995339E-2</v>
      </c>
      <c r="AA84" s="64">
        <f t="shared" si="62"/>
        <v>0.41349179261335672</v>
      </c>
      <c r="AB84" s="64">
        <f t="shared" si="55"/>
        <v>0.71434352541833512</v>
      </c>
      <c r="AC84" s="64">
        <f t="shared" si="63"/>
        <v>0.69820396860905209</v>
      </c>
      <c r="AD84" s="64">
        <f>50%+AA84/2</f>
        <v>0.70674589630667839</v>
      </c>
      <c r="AE84" s="62">
        <f t="shared" si="59"/>
        <v>3.2593525418335156E-2</v>
      </c>
      <c r="AF84" s="83">
        <f t="shared" si="56"/>
        <v>3.2593525418335156E-2</v>
      </c>
      <c r="AG84" s="83">
        <f t="shared" si="57"/>
        <v>-1.2406474581664842E-2</v>
      </c>
      <c r="AH84" s="62">
        <f t="shared" si="64"/>
        <v>1.6453968609052128E-2</v>
      </c>
      <c r="AI84" s="62">
        <f t="shared" si="65"/>
        <v>1.6453968609052128E-2</v>
      </c>
      <c r="AJ84" s="62">
        <f t="shared" si="66"/>
        <v>-2.8546031390947871E-2</v>
      </c>
      <c r="AK84" s="62">
        <f>AD84-N84</f>
        <v>2.4995896306678422E-2</v>
      </c>
      <c r="AL84" s="62">
        <f>IF(D84="(D)",AK84,-(AK84))</f>
        <v>2.4995896306678422E-2</v>
      </c>
      <c r="AM84" s="62">
        <f t="shared" si="69"/>
        <v>-2.0004103693321576E-2</v>
      </c>
      <c r="AN84" s="66">
        <f t="shared" si="70"/>
        <v>-2.4275067542134723E-2</v>
      </c>
    </row>
    <row r="85" spans="1:40" ht="15" customHeight="1" x14ac:dyDescent="0.25">
      <c r="A85" s="67" t="s">
        <v>85</v>
      </c>
      <c r="B85" s="60">
        <v>2</v>
      </c>
      <c r="C85" s="58" t="str">
        <f>('Raw data'!C78)</f>
        <v>Jared Polis</v>
      </c>
      <c r="D85" s="58" t="str">
        <f>('Raw data'!D78)</f>
        <v>(D)</v>
      </c>
      <c r="E85" s="61">
        <f>('Raw data'!E78)</f>
        <v>2008</v>
      </c>
      <c r="F85" s="87">
        <v>1</v>
      </c>
      <c r="G85" s="67">
        <v>1</v>
      </c>
      <c r="H85" s="67">
        <v>1</v>
      </c>
      <c r="I85" s="90">
        <f>IF(G85="",N85+0.15*(AE85-2.77%+$B$3)+($A$3-50%),N85+0.85*(0.6*AE85+0.2*AH85+0.2*AK85-2.77%+$B$3)+($A$3-50%))</f>
        <v>0.58437868673553328</v>
      </c>
      <c r="J85" s="21" t="str">
        <f t="shared" si="67"/>
        <v>D</v>
      </c>
      <c r="K85" s="21" t="b">
        <f t="shared" si="49"/>
        <v>1</v>
      </c>
      <c r="L85" s="21" t="str">
        <f t="shared" si="50"/>
        <v>D</v>
      </c>
      <c r="M85" s="21" t="str">
        <f t="shared" si="51"/>
        <v>Safe D</v>
      </c>
      <c r="N85" s="62">
        <f>'Raw data'!X78</f>
        <v>0.57274999999999998</v>
      </c>
      <c r="O85" s="68">
        <f t="shared" si="52"/>
        <v>0.57275000000000009</v>
      </c>
      <c r="P85" s="81">
        <f>'Raw data'!M78</f>
        <v>0.13486247813958863</v>
      </c>
      <c r="Q85" s="63">
        <f t="shared" si="53"/>
        <v>0.56743123906979431</v>
      </c>
      <c r="R85" s="63">
        <f>'Raw data'!K78-N85</f>
        <v>-5.3187609302056682E-3</v>
      </c>
      <c r="S85" s="63">
        <f t="shared" si="54"/>
        <v>-5.3187609302056682E-3</v>
      </c>
      <c r="T85" s="88">
        <f t="shared" si="58"/>
        <v>0.17486247813958863</v>
      </c>
      <c r="U85" s="63">
        <f>'Raw data'!U78</f>
        <v>0.18147847115101529</v>
      </c>
      <c r="V85" s="63">
        <f t="shared" si="60"/>
        <v>0.59073923557550767</v>
      </c>
      <c r="W85" s="64">
        <f t="shared" si="61"/>
        <v>0.14147847115101528</v>
      </c>
      <c r="X85" s="64">
        <f>'Raw data'!AA78</f>
        <v>0.20474217367178227</v>
      </c>
      <c r="Y85" s="64">
        <f>'Raw data'!AD78</f>
        <v>0.61399999999999999</v>
      </c>
      <c r="Z85" s="65">
        <f t="shared" si="68"/>
        <v>-8.2499999999996021E-2</v>
      </c>
      <c r="AA85" s="64">
        <f t="shared" si="62"/>
        <v>0.19824217367178626</v>
      </c>
      <c r="AB85" s="64">
        <f t="shared" si="55"/>
        <v>0.58743123906979433</v>
      </c>
      <c r="AC85" s="64">
        <f t="shared" si="63"/>
        <v>0.57073923557550765</v>
      </c>
      <c r="AD85" s="64">
        <f>50%+AA85/2</f>
        <v>0.59912108683589316</v>
      </c>
      <c r="AE85" s="62">
        <f t="shared" si="59"/>
        <v>1.468123906979435E-2</v>
      </c>
      <c r="AF85" s="83">
        <f t="shared" si="56"/>
        <v>1.468123906979435E-2</v>
      </c>
      <c r="AG85" s="83">
        <f t="shared" si="57"/>
        <v>-3.0318760930205649E-2</v>
      </c>
      <c r="AH85" s="62">
        <f t="shared" si="64"/>
        <v>-2.0107644244923284E-3</v>
      </c>
      <c r="AI85" s="62">
        <f t="shared" si="65"/>
        <v>-2.0107644244923284E-3</v>
      </c>
      <c r="AJ85" s="62">
        <f t="shared" si="66"/>
        <v>-4.7010764424492327E-2</v>
      </c>
      <c r="AK85" s="62">
        <f>AD85-N85</f>
        <v>2.6371086835893176E-2</v>
      </c>
      <c r="AL85" s="62">
        <f>IF(D85="(D)",AK85,-(AK85))</f>
        <v>2.6371086835893176E-2</v>
      </c>
      <c r="AM85" s="62">
        <f t="shared" si="69"/>
        <v>-1.8628913164106822E-2</v>
      </c>
      <c r="AN85" s="66">
        <f t="shared" si="70"/>
        <v>-3.2819838794299575E-2</v>
      </c>
    </row>
    <row r="86" spans="1:40" ht="15" customHeight="1" x14ac:dyDescent="0.25">
      <c r="A86" s="67" t="s">
        <v>85</v>
      </c>
      <c r="B86" s="60">
        <v>3</v>
      </c>
      <c r="C86" s="58" t="str">
        <f>('Raw data'!C79)</f>
        <v>Scott Tipton</v>
      </c>
      <c r="D86" s="58" t="str">
        <f>('Raw data'!D79)</f>
        <v>(R)</v>
      </c>
      <c r="E86" s="61">
        <f>('Raw data'!E79)</f>
        <v>2010</v>
      </c>
      <c r="F86" s="87">
        <v>4</v>
      </c>
      <c r="G86" s="67">
        <v>4</v>
      </c>
      <c r="H86" s="67">
        <v>6</v>
      </c>
      <c r="I86" s="90">
        <f>IF(G86="",N86+0.15*(AE86+2.77%-$B$3)+($A$3-50%),N86+0.85*(0.6*AE86+0.2*AH86+0.2*AK86+2.77%-$B$3)+($A$3-50%))</f>
        <v>0.41555617856114352</v>
      </c>
      <c r="J86" s="21" t="str">
        <f t="shared" si="67"/>
        <v>R</v>
      </c>
      <c r="K86" s="21" t="b">
        <f t="shared" si="49"/>
        <v>1</v>
      </c>
      <c r="L86" s="21" t="str">
        <f t="shared" si="50"/>
        <v>No projection</v>
      </c>
      <c r="M86" s="21" t="str">
        <f t="shared" si="51"/>
        <v>Safe R</v>
      </c>
      <c r="N86" s="62">
        <f>'Raw data'!X79</f>
        <v>0.45074999999999998</v>
      </c>
      <c r="O86" s="68">
        <f t="shared" si="52"/>
        <v>0.45074999999999998</v>
      </c>
      <c r="P86" s="81">
        <f>'Raw data'!M79</f>
        <v>0.23786236355007118</v>
      </c>
      <c r="Q86" s="63">
        <f t="shared" si="53"/>
        <v>0.61893118177503559</v>
      </c>
      <c r="R86" s="63">
        <f>'Raw data'!K79-N86</f>
        <v>-6.9681181775035572E-2</v>
      </c>
      <c r="S86" s="63">
        <f t="shared" si="54"/>
        <v>6.9681181775035572E-2</v>
      </c>
      <c r="T86" s="88">
        <f t="shared" si="58"/>
        <v>0.1968623635500712</v>
      </c>
      <c r="U86" s="63">
        <f>'Raw data'!U79</f>
        <v>0.1301332682748314</v>
      </c>
      <c r="V86" s="63">
        <f t="shared" si="60"/>
        <v>0.56506663413741576</v>
      </c>
      <c r="W86" s="64">
        <f t="shared" si="61"/>
        <v>0.17013326827483141</v>
      </c>
      <c r="X86" s="64">
        <f>'Raw data'!AA79</f>
        <v>4.532459917915127E-2</v>
      </c>
      <c r="Y86" s="64">
        <f>'Raw data'!AD79</f>
        <v>0.44899999999999995</v>
      </c>
      <c r="Z86" s="65">
        <f t="shared" si="68"/>
        <v>3.5000000000025011E-3</v>
      </c>
      <c r="AA86" s="64">
        <f t="shared" si="62"/>
        <v>0.14582459917914878</v>
      </c>
      <c r="AB86" s="64">
        <f t="shared" si="55"/>
        <v>0.40156881822496437</v>
      </c>
      <c r="AC86" s="64">
        <f t="shared" si="63"/>
        <v>0.41493336586258428</v>
      </c>
      <c r="AD86" s="64">
        <f>50%-AA86/2</f>
        <v>0.4270877004104256</v>
      </c>
      <c r="AE86" s="62">
        <f t="shared" si="59"/>
        <v>-4.918118177503561E-2</v>
      </c>
      <c r="AF86" s="83">
        <f t="shared" si="56"/>
        <v>4.918118177503561E-2</v>
      </c>
      <c r="AG86" s="83">
        <f t="shared" si="57"/>
        <v>4.1811817750356112E-3</v>
      </c>
      <c r="AH86" s="62">
        <f t="shared" si="64"/>
        <v>-3.5816634137415704E-2</v>
      </c>
      <c r="AI86" s="62">
        <f t="shared" si="65"/>
        <v>3.5816634137415704E-2</v>
      </c>
      <c r="AJ86" s="62">
        <f t="shared" si="66"/>
        <v>-9.1833658625842945E-3</v>
      </c>
      <c r="AK86" s="62">
        <f>AD86-N86</f>
        <v>-2.3662299589574387E-2</v>
      </c>
      <c r="AL86" s="62">
        <f>IF(D86="(D)",AK86,-(AK86))</f>
        <v>2.3662299589574387E-2</v>
      </c>
      <c r="AM86" s="62">
        <f t="shared" si="69"/>
        <v>-2.1337700410425611E-2</v>
      </c>
      <c r="AN86" s="66">
        <f t="shared" si="70"/>
        <v>-1.5260533136504953E-2</v>
      </c>
    </row>
    <row r="87" spans="1:40" ht="15" customHeight="1" x14ac:dyDescent="0.25">
      <c r="A87" s="67" t="s">
        <v>85</v>
      </c>
      <c r="B87" s="60">
        <v>4</v>
      </c>
      <c r="C87" s="58" t="str">
        <f>('Raw data'!C80)</f>
        <v>Ken Buck</v>
      </c>
      <c r="D87" s="58" t="str">
        <f>('Raw data'!D80)</f>
        <v>(R)</v>
      </c>
      <c r="E87" s="61">
        <f>('Raw data'!E80)</f>
        <v>2014</v>
      </c>
      <c r="F87" s="87">
        <v>5</v>
      </c>
      <c r="G87" s="67"/>
      <c r="H87" s="67"/>
      <c r="I87" s="90">
        <f>IF(G87="",N87+0.15*(AE87+2.77%-$B$3)+($A$3-50%),N87+0.85*(0.6*AE87+0.2*AH87+0.2*AK87+2.77%-$B$3)+($A$3-50%))</f>
        <v>0.37254712078886626</v>
      </c>
      <c r="J87" s="21" t="str">
        <f t="shared" si="67"/>
        <v>R</v>
      </c>
      <c r="K87" s="21" t="b">
        <f t="shared" si="49"/>
        <v>1</v>
      </c>
      <c r="L87" s="21" t="str">
        <f t="shared" si="50"/>
        <v>R</v>
      </c>
      <c r="M87" s="21" t="str">
        <f t="shared" si="51"/>
        <v>Safe R</v>
      </c>
      <c r="N87" s="62">
        <f>'Raw data'!X80</f>
        <v>0.38425000000000004</v>
      </c>
      <c r="O87" s="68">
        <f t="shared" si="52"/>
        <v>0.38424999999999998</v>
      </c>
      <c r="P87" s="81">
        <f>'Raw data'!M80</f>
        <v>0.37753838948178386</v>
      </c>
      <c r="Q87" s="63">
        <f t="shared" si="53"/>
        <v>0.68876919474089193</v>
      </c>
      <c r="R87" s="63">
        <f>'Raw data'!K80-N87</f>
        <v>-7.3019194740891968E-2</v>
      </c>
      <c r="S87" s="63">
        <f t="shared" si="54"/>
        <v>7.3019194740891968E-2</v>
      </c>
      <c r="T87" s="88">
        <f t="shared" si="58"/>
        <v>0.38753838948178387</v>
      </c>
      <c r="U87" s="63">
        <f>'Raw data'!U80</f>
        <v>0</v>
      </c>
      <c r="V87" s="63"/>
      <c r="W87" s="64"/>
      <c r="X87" s="64">
        <f>'Raw data'!AA80</f>
        <v>0</v>
      </c>
      <c r="Y87" s="64">
        <f>'Raw data'!AD80</f>
        <v>0.45899999999999996</v>
      </c>
      <c r="Z87" s="65">
        <f t="shared" si="68"/>
        <v>-0.1495000000000033</v>
      </c>
      <c r="AA87" s="64"/>
      <c r="AB87" s="64">
        <f t="shared" si="55"/>
        <v>0.30623080525910806</v>
      </c>
      <c r="AC87" s="64"/>
      <c r="AD87" s="64"/>
      <c r="AE87" s="62">
        <f t="shared" si="59"/>
        <v>-7.8019194740891973E-2</v>
      </c>
      <c r="AF87" s="83">
        <f t="shared" si="56"/>
        <v>7.8019194740891973E-2</v>
      </c>
      <c r="AG87" s="83">
        <f t="shared" si="57"/>
        <v>3.3019194740891974E-2</v>
      </c>
      <c r="AH87" s="62"/>
      <c r="AI87" s="62"/>
      <c r="AJ87" s="62">
        <f t="shared" si="66"/>
        <v>-4.4999999999999998E-2</v>
      </c>
      <c r="AK87" s="62"/>
      <c r="AL87" s="62"/>
      <c r="AM87" s="62">
        <f t="shared" si="69"/>
        <v>-4.4999999999999998E-2</v>
      </c>
      <c r="AN87" s="66">
        <f t="shared" si="70"/>
        <v>-4.4999999999999998E-2</v>
      </c>
    </row>
    <row r="88" spans="1:40" ht="15" customHeight="1" x14ac:dyDescent="0.25">
      <c r="A88" s="67" t="s">
        <v>85</v>
      </c>
      <c r="B88" s="60">
        <v>5</v>
      </c>
      <c r="C88" s="58" t="str">
        <f>('Raw data'!C81)</f>
        <v>Doug Lamborn</v>
      </c>
      <c r="D88" s="58" t="str">
        <f>('Raw data'!D81)</f>
        <v>(R)</v>
      </c>
      <c r="E88" s="61">
        <f>('Raw data'!E81)</f>
        <v>2006</v>
      </c>
      <c r="F88" s="87">
        <v>4</v>
      </c>
      <c r="G88" s="67">
        <v>4</v>
      </c>
      <c r="H88" s="67">
        <v>4</v>
      </c>
      <c r="I88" s="90">
        <f>IF(G88="",N88+0.15*(AE88+2.77%-$B$3)+($A$3-50%),N88+0.85*(0.6*AE88+0.2*AH88+0.2*AK88+2.77%-$B$3)+($A$3-50%))</f>
        <v>0.38854173534606934</v>
      </c>
      <c r="J88" s="21" t="str">
        <f t="shared" si="67"/>
        <v>R</v>
      </c>
      <c r="K88" s="21" t="b">
        <f t="shared" si="49"/>
        <v>1</v>
      </c>
      <c r="L88" s="21" t="str">
        <f t="shared" si="50"/>
        <v>R</v>
      </c>
      <c r="M88" s="21" t="str">
        <f t="shared" si="51"/>
        <v>Safe R</v>
      </c>
      <c r="N88" s="62">
        <f>'Raw data'!X81</f>
        <v>0.37674999999999997</v>
      </c>
      <c r="O88" s="68">
        <f t="shared" si="52"/>
        <v>0.37674999999999992</v>
      </c>
      <c r="P88" s="81">
        <f>'Raw data'!M81</f>
        <v>0.19595974967187235</v>
      </c>
      <c r="Q88" s="63">
        <f t="shared" si="53"/>
        <v>0.59797987483593618</v>
      </c>
      <c r="R88" s="63">
        <f>'Raw data'!K81-N88</f>
        <v>2.527012516406385E-2</v>
      </c>
      <c r="S88" s="63">
        <f t="shared" si="54"/>
        <v>-2.527012516406385E-2</v>
      </c>
      <c r="T88" s="88">
        <f t="shared" si="58"/>
        <v>0.15495974967187237</v>
      </c>
      <c r="U88" s="63">
        <f>'Raw data'!U81</f>
        <v>1</v>
      </c>
      <c r="V88" s="63">
        <f t="shared" ref="V88:V121" si="71">U88/2+50%</f>
        <v>1</v>
      </c>
      <c r="W88" s="64">
        <f t="shared" ref="W88:W121" si="72">IF(G88=1,U88-4%,IF(G88=2,U88+5%,IF(G88=3,U88+14%,IF(G88=4,U88+4%,IF(G88=5,U88+13%,IF(G88=6,U88+22%,IF(G88=7,U88+9%,U88+9%)))))))</f>
        <v>1.04</v>
      </c>
      <c r="X88" s="64">
        <f>'Raw data'!AA81</f>
        <v>0.38389445279533474</v>
      </c>
      <c r="Y88" s="64">
        <f>'Raw data'!AD81</f>
        <v>0.36899999999999999</v>
      </c>
      <c r="Z88" s="65">
        <f t="shared" si="68"/>
        <v>1.5500000000002956E-2</v>
      </c>
      <c r="AA88" s="64">
        <f t="shared" ref="AA88:AA108" si="73">IF(H88=1,X88+Z88+7.6%,IF(H88=2,X88+Z88+16.6%,IF(H88=3,X88+Z88+25.6%,IF(H88=4,X88-Z88-7.6%,IF(H88=5,X88-Z88+1.4%,IF(H88=6,X88-Z88+10.4%,IF(H88=7,X88+Z88+9%,IF(H88=8,X88-Z88+9%,""))))))))</f>
        <v>0.29239445279533177</v>
      </c>
      <c r="AB88" s="64">
        <f t="shared" si="55"/>
        <v>0.42252012516406379</v>
      </c>
      <c r="AC88" s="64">
        <f t="shared" ref="AC88:AC97" si="74">IF(D88="(D)",50%+W88/2,50%-W88/2)</f>
        <v>-2.0000000000000018E-2</v>
      </c>
      <c r="AD88" s="64">
        <f>50%-AA88/2</f>
        <v>0.35380277360233414</v>
      </c>
      <c r="AE88" s="62">
        <f t="shared" si="59"/>
        <v>4.5770125164063813E-2</v>
      </c>
      <c r="AF88" s="83">
        <f t="shared" si="56"/>
        <v>-4.5770125164063813E-2</v>
      </c>
      <c r="AG88" s="83">
        <f t="shared" si="57"/>
        <v>-9.0770125164063811E-2</v>
      </c>
      <c r="AH88" s="62">
        <v>-4.4999999999999998E-2</v>
      </c>
      <c r="AI88" s="62">
        <f t="shared" ref="AI88:AI97" si="75">IF(D88="(D)",AH88,-AH88)</f>
        <v>4.4999999999999998E-2</v>
      </c>
      <c r="AJ88" s="62">
        <f t="shared" si="66"/>
        <v>0</v>
      </c>
      <c r="AK88" s="62">
        <f t="shared" ref="AK88:AK94" si="76">AD88-N88</f>
        <v>-2.2947226397665832E-2</v>
      </c>
      <c r="AL88" s="62">
        <f t="shared" ref="AL88:AL94" si="77">IF(D88="(D)",AK88,-(AK88))</f>
        <v>2.2947226397665832E-2</v>
      </c>
      <c r="AM88" s="62">
        <f t="shared" si="69"/>
        <v>-2.2052773602334166E-2</v>
      </c>
      <c r="AN88" s="66">
        <f t="shared" si="70"/>
        <v>-1.1026386801167083E-2</v>
      </c>
    </row>
    <row r="89" spans="1:40" ht="15" customHeight="1" x14ac:dyDescent="0.25">
      <c r="A89" s="67" t="s">
        <v>85</v>
      </c>
      <c r="B89" s="60">
        <v>6</v>
      </c>
      <c r="C89" s="58" t="str">
        <f>('Raw data'!C82)</f>
        <v>Mike Coffman</v>
      </c>
      <c r="D89" s="58" t="str">
        <f>('Raw data'!D82)</f>
        <v>(R)</v>
      </c>
      <c r="E89" s="61">
        <f>('Raw data'!E82)</f>
        <v>2008</v>
      </c>
      <c r="F89" s="87">
        <v>4</v>
      </c>
      <c r="G89" s="67">
        <v>4</v>
      </c>
      <c r="H89" s="67">
        <v>4</v>
      </c>
      <c r="I89" s="90">
        <f>IF(G89="",N89+0.15*(AE89+2.77%-$B$3)+($A$3-50%),N89+0.85*(0.6*AE89+0.2*AH89+0.2*AK89+2.77%-$B$3)+($A$3-50%))</f>
        <v>0.47184891116997796</v>
      </c>
      <c r="J89" s="21" t="s">
        <v>472</v>
      </c>
      <c r="K89" s="21" t="b">
        <f t="shared" si="49"/>
        <v>0</v>
      </c>
      <c r="L89" s="21" t="str">
        <f t="shared" si="50"/>
        <v>No projection</v>
      </c>
      <c r="M89" s="21" t="str">
        <f t="shared" si="51"/>
        <v>Toss Up</v>
      </c>
      <c r="N89" s="62">
        <f>'Raw data'!X82</f>
        <v>0.50624999999999998</v>
      </c>
      <c r="O89" s="68">
        <f t="shared" si="52"/>
        <v>0.50625000000000009</v>
      </c>
      <c r="P89" s="81">
        <f>'Raw data'!M82</f>
        <v>9.3856980565276693E-2</v>
      </c>
      <c r="Q89" s="63">
        <f t="shared" si="53"/>
        <v>0.54692849028263835</v>
      </c>
      <c r="R89" s="63">
        <f>'Raw data'!K82-N89</f>
        <v>-5.3178490282638324E-2</v>
      </c>
      <c r="S89" s="63">
        <f t="shared" si="54"/>
        <v>5.3178490282638324E-2</v>
      </c>
      <c r="T89" s="88">
        <f t="shared" si="58"/>
        <v>5.2856980565276698E-2</v>
      </c>
      <c r="U89" s="63">
        <f>'Raw data'!U82</f>
        <v>2.1818465134398168E-2</v>
      </c>
      <c r="V89" s="63">
        <f t="shared" si="71"/>
        <v>0.51090923256719911</v>
      </c>
      <c r="W89" s="64">
        <f t="shared" si="72"/>
        <v>6.1818465134398169E-2</v>
      </c>
      <c r="X89" s="64">
        <f>'Raw data'!AA82</f>
        <v>0.35232928528767671</v>
      </c>
      <c r="Y89" s="64">
        <f>'Raw data'!AD82</f>
        <v>0.42899999999999999</v>
      </c>
      <c r="Z89" s="65">
        <f t="shared" si="68"/>
        <v>0.15449999999999875</v>
      </c>
      <c r="AA89" s="64">
        <f t="shared" si="73"/>
        <v>0.12182928528767796</v>
      </c>
      <c r="AB89" s="64">
        <f t="shared" si="55"/>
        <v>0.47357150971736167</v>
      </c>
      <c r="AC89" s="64">
        <f t="shared" si="74"/>
        <v>0.46909076743280093</v>
      </c>
      <c r="AD89" s="64">
        <f>50%-AA89/2</f>
        <v>0.439085357356161</v>
      </c>
      <c r="AE89" s="62">
        <f t="shared" si="59"/>
        <v>-3.2678490282638306E-2</v>
      </c>
      <c r="AF89" s="83">
        <f t="shared" si="56"/>
        <v>3.2678490282638306E-2</v>
      </c>
      <c r="AG89" s="83">
        <f t="shared" si="57"/>
        <v>-1.2321509717361692E-2</v>
      </c>
      <c r="AH89" s="62">
        <f t="shared" ref="AH89:AH97" si="78">AC89-N89</f>
        <v>-3.7159232567199052E-2</v>
      </c>
      <c r="AI89" s="62">
        <f t="shared" si="75"/>
        <v>3.7159232567199052E-2</v>
      </c>
      <c r="AJ89" s="62">
        <f t="shared" si="66"/>
        <v>-7.8407674328009463E-3</v>
      </c>
      <c r="AK89" s="62">
        <f t="shared" si="76"/>
        <v>-6.7164642643838979E-2</v>
      </c>
      <c r="AL89" s="62">
        <f t="shared" si="77"/>
        <v>6.7164642643838979E-2</v>
      </c>
      <c r="AM89" s="62">
        <f t="shared" si="69"/>
        <v>2.216464264383898E-2</v>
      </c>
      <c r="AN89" s="66">
        <f t="shared" si="70"/>
        <v>7.161937605519017E-3</v>
      </c>
    </row>
    <row r="90" spans="1:40" ht="15" customHeight="1" x14ac:dyDescent="0.25">
      <c r="A90" s="67" t="s">
        <v>85</v>
      </c>
      <c r="B90" s="60">
        <v>7</v>
      </c>
      <c r="C90" s="58" t="str">
        <f>('Raw data'!C83)</f>
        <v>Ed Perlmutter</v>
      </c>
      <c r="D90" s="58" t="str">
        <f>('Raw data'!D83)</f>
        <v>(D)</v>
      </c>
      <c r="E90" s="61">
        <f>('Raw data'!E83)</f>
        <v>2006</v>
      </c>
      <c r="F90" s="87">
        <v>1</v>
      </c>
      <c r="G90" s="67">
        <v>1</v>
      </c>
      <c r="H90" s="67">
        <v>1</v>
      </c>
      <c r="I90" s="90">
        <f t="shared" ref="I90:I95" si="79">IF(G90="",N90+0.15*(AE90-2.77%+$B$3)+($A$3-50%),N90+0.85*(0.6*AE90+0.2*AH90+0.2*AK90-2.77%+$B$3)+($A$3-50%))</f>
        <v>0.56853015262506523</v>
      </c>
      <c r="J90" s="21" t="str">
        <f>IF(I90&lt;44%,"R",IF(I90&gt;56%,"D","No projection"))</f>
        <v>D</v>
      </c>
      <c r="K90" s="21" t="b">
        <f t="shared" si="49"/>
        <v>1</v>
      </c>
      <c r="L90" s="21" t="str">
        <f t="shared" si="50"/>
        <v>No projection</v>
      </c>
      <c r="M90" s="21" t="str">
        <f t="shared" si="51"/>
        <v>Likely D</v>
      </c>
      <c r="N90" s="62">
        <f>'Raw data'!X83</f>
        <v>0.55475000000000008</v>
      </c>
      <c r="O90" s="68">
        <f t="shared" si="52"/>
        <v>0.55475000000000008</v>
      </c>
      <c r="P90" s="81">
        <f>'Raw data'!M83</f>
        <v>0.10145907565866469</v>
      </c>
      <c r="Q90" s="63">
        <f t="shared" si="53"/>
        <v>0.55072953782933232</v>
      </c>
      <c r="R90" s="63">
        <f>'Raw data'!K83-N90</f>
        <v>-4.0204621706677601E-3</v>
      </c>
      <c r="S90" s="63">
        <f t="shared" si="54"/>
        <v>-4.0204621706677601E-3</v>
      </c>
      <c r="T90" s="88">
        <f t="shared" si="58"/>
        <v>0.1414590756586647</v>
      </c>
      <c r="U90" s="63">
        <f>'Raw data'!U83</f>
        <v>0.13496264687770204</v>
      </c>
      <c r="V90" s="63">
        <f t="shared" si="71"/>
        <v>0.56748132343885105</v>
      </c>
      <c r="W90" s="64">
        <f t="shared" si="72"/>
        <v>9.4962646877702034E-2</v>
      </c>
      <c r="X90" s="64">
        <f>'Raw data'!AA83</f>
        <v>0.12277956879412838</v>
      </c>
      <c r="Y90" s="64">
        <f>'Raw data'!AD83</f>
        <v>0.55899999999999994</v>
      </c>
      <c r="Z90" s="65">
        <f t="shared" si="68"/>
        <v>-8.4999999999979536E-3</v>
      </c>
      <c r="AA90" s="64">
        <f t="shared" si="73"/>
        <v>0.19027956879413044</v>
      </c>
      <c r="AB90" s="64">
        <f t="shared" si="55"/>
        <v>0.57072953782933233</v>
      </c>
      <c r="AC90" s="64">
        <f t="shared" si="74"/>
        <v>0.54748132343885103</v>
      </c>
      <c r="AD90" s="64">
        <f>50%+AA90/2</f>
        <v>0.59513978439706516</v>
      </c>
      <c r="AE90" s="62">
        <f t="shared" si="59"/>
        <v>1.5979537829332258E-2</v>
      </c>
      <c r="AF90" s="83">
        <f t="shared" si="56"/>
        <v>1.5979537829332258E-2</v>
      </c>
      <c r="AG90" s="83">
        <f t="shared" si="57"/>
        <v>-2.9020462170667741E-2</v>
      </c>
      <c r="AH90" s="62">
        <f t="shared" si="78"/>
        <v>-7.2686765611490456E-3</v>
      </c>
      <c r="AI90" s="62">
        <f t="shared" si="75"/>
        <v>-7.2686765611490456E-3</v>
      </c>
      <c r="AJ90" s="62">
        <f t="shared" si="66"/>
        <v>-5.2268676561149044E-2</v>
      </c>
      <c r="AK90" s="62">
        <f t="shared" si="76"/>
        <v>4.0389784397065087E-2</v>
      </c>
      <c r="AL90" s="62">
        <f t="shared" si="77"/>
        <v>4.0389784397065087E-2</v>
      </c>
      <c r="AM90" s="62">
        <f t="shared" si="69"/>
        <v>-4.6102156029349112E-3</v>
      </c>
      <c r="AN90" s="66">
        <f t="shared" si="70"/>
        <v>-2.8439446082041978E-2</v>
      </c>
    </row>
    <row r="91" spans="1:40" ht="15" customHeight="1" x14ac:dyDescent="0.25">
      <c r="A91" s="67" t="s">
        <v>92</v>
      </c>
      <c r="B91" s="60">
        <v>1</v>
      </c>
      <c r="C91" s="58" t="str">
        <f>('Raw data'!C84)</f>
        <v>John Larson</v>
      </c>
      <c r="D91" s="58" t="str">
        <f>('Raw data'!D84)</f>
        <v>(D)</v>
      </c>
      <c r="E91" s="61">
        <f>('Raw data'!E84)</f>
        <v>1998</v>
      </c>
      <c r="F91" s="87">
        <v>1</v>
      </c>
      <c r="G91" s="67">
        <v>1</v>
      </c>
      <c r="H91" s="67">
        <v>1</v>
      </c>
      <c r="I91" s="90">
        <f t="shared" si="79"/>
        <v>0.65381472617884218</v>
      </c>
      <c r="J91" s="21" t="str">
        <f>IF(I91&lt;44%,"R",IF(I91&gt;56%,"D","No projection"))</f>
        <v>D</v>
      </c>
      <c r="K91" s="21" t="b">
        <f t="shared" si="49"/>
        <v>1</v>
      </c>
      <c r="L91" s="21" t="str">
        <f t="shared" si="50"/>
        <v>D</v>
      </c>
      <c r="M91" s="21" t="str">
        <f t="shared" si="51"/>
        <v>Safe D</v>
      </c>
      <c r="N91" s="62">
        <f>'Raw data'!X84</f>
        <v>0.61575000000000002</v>
      </c>
      <c r="O91" s="68">
        <f t="shared" si="52"/>
        <v>0.61575000000000002</v>
      </c>
      <c r="P91" s="81">
        <f>'Raw data'!M84</f>
        <v>0.26687394377375045</v>
      </c>
      <c r="Q91" s="63">
        <f t="shared" si="53"/>
        <v>0.6334369718868752</v>
      </c>
      <c r="R91" s="63">
        <f>'Raw data'!K84-N91</f>
        <v>1.768697188687518E-2</v>
      </c>
      <c r="S91" s="63">
        <f t="shared" si="54"/>
        <v>1.768697188687518E-2</v>
      </c>
      <c r="T91" s="88">
        <f t="shared" si="58"/>
        <v>0.30687394377375043</v>
      </c>
      <c r="U91" s="63">
        <f>'Raw data'!U84</f>
        <v>0.4308834611156816</v>
      </c>
      <c r="V91" s="63">
        <f t="shared" si="71"/>
        <v>0.71544173055784077</v>
      </c>
      <c r="W91" s="64">
        <f t="shared" si="72"/>
        <v>0.39088346111568162</v>
      </c>
      <c r="X91" s="64">
        <f>'Raw data'!AA84</f>
        <v>0.24431501554944363</v>
      </c>
      <c r="Y91" s="64">
        <f>'Raw data'!AD84</f>
        <v>0.629</v>
      </c>
      <c r="Z91" s="65">
        <f t="shared" si="68"/>
        <v>-2.6499999999998636E-2</v>
      </c>
      <c r="AA91" s="64">
        <f t="shared" si="73"/>
        <v>0.293815015549445</v>
      </c>
      <c r="AB91" s="64">
        <f t="shared" si="55"/>
        <v>0.65343697188687522</v>
      </c>
      <c r="AC91" s="64">
        <f t="shared" si="74"/>
        <v>0.69544173055784086</v>
      </c>
      <c r="AD91" s="64">
        <f>50%+AA91/2</f>
        <v>0.6469075077747225</v>
      </c>
      <c r="AE91" s="62">
        <f t="shared" si="59"/>
        <v>3.7686971886875198E-2</v>
      </c>
      <c r="AF91" s="83">
        <f t="shared" si="56"/>
        <v>3.7686971886875198E-2</v>
      </c>
      <c r="AG91" s="83">
        <f t="shared" si="57"/>
        <v>-7.3130281131248004E-3</v>
      </c>
      <c r="AH91" s="62">
        <f t="shared" si="78"/>
        <v>7.9691730557840845E-2</v>
      </c>
      <c r="AI91" s="62">
        <f t="shared" si="75"/>
        <v>7.9691730557840845E-2</v>
      </c>
      <c r="AJ91" s="62">
        <f t="shared" si="66"/>
        <v>3.4691730557840847E-2</v>
      </c>
      <c r="AK91" s="62">
        <f t="shared" si="76"/>
        <v>3.1157507774722482E-2</v>
      </c>
      <c r="AL91" s="62">
        <f t="shared" si="77"/>
        <v>3.1157507774722482E-2</v>
      </c>
      <c r="AM91" s="62">
        <f t="shared" si="69"/>
        <v>-1.3842492225277517E-2</v>
      </c>
      <c r="AN91" s="66">
        <f t="shared" si="70"/>
        <v>1.0424619166281665E-2</v>
      </c>
    </row>
    <row r="92" spans="1:40" ht="15" customHeight="1" x14ac:dyDescent="0.25">
      <c r="A92" s="67" t="s">
        <v>92</v>
      </c>
      <c r="B92" s="60">
        <v>2</v>
      </c>
      <c r="C92" s="58" t="str">
        <f>('Raw data'!C85)</f>
        <v>Joe Courtney</v>
      </c>
      <c r="D92" s="58" t="str">
        <f>('Raw data'!D85)</f>
        <v>(D)</v>
      </c>
      <c r="E92" s="61">
        <f>('Raw data'!E85)</f>
        <v>2006</v>
      </c>
      <c r="F92" s="87">
        <v>1</v>
      </c>
      <c r="G92" s="67">
        <v>1</v>
      </c>
      <c r="H92" s="67">
        <v>1</v>
      </c>
      <c r="I92" s="90">
        <f t="shared" si="79"/>
        <v>0.63976393176006452</v>
      </c>
      <c r="J92" s="21" t="str">
        <f>IF(I92&lt;44%,"R",IF(I92&gt;56%,"D","No projection"))</f>
        <v>D</v>
      </c>
      <c r="K92" s="21" t="b">
        <f t="shared" si="49"/>
        <v>1</v>
      </c>
      <c r="L92" s="21" t="str">
        <f t="shared" si="50"/>
        <v>No projection</v>
      </c>
      <c r="M92" s="21" t="str">
        <f t="shared" si="51"/>
        <v>Safe D</v>
      </c>
      <c r="N92" s="62">
        <f>'Raw data'!X85</f>
        <v>0.54575000000000007</v>
      </c>
      <c r="O92" s="68">
        <f t="shared" si="52"/>
        <v>0.54574999999999996</v>
      </c>
      <c r="P92" s="81">
        <f>'Raw data'!M85</f>
        <v>0.27396011549532312</v>
      </c>
      <c r="Q92" s="63">
        <f t="shared" si="53"/>
        <v>0.63698005774766153</v>
      </c>
      <c r="R92" s="63">
        <f>'Raw data'!K85-N92</f>
        <v>9.1230057747661464E-2</v>
      </c>
      <c r="S92" s="63">
        <f t="shared" si="54"/>
        <v>9.1230057747661464E-2</v>
      </c>
      <c r="T92" s="88">
        <f t="shared" si="58"/>
        <v>0.3139601154953231</v>
      </c>
      <c r="U92" s="63">
        <f>'Raw data'!U85</f>
        <v>0.39822615953635615</v>
      </c>
      <c r="V92" s="63">
        <f t="shared" si="71"/>
        <v>0.69911307976817805</v>
      </c>
      <c r="W92" s="64">
        <f t="shared" si="72"/>
        <v>0.35822615953635617</v>
      </c>
      <c r="X92" s="64">
        <f>'Raw data'!AA85</f>
        <v>0.21393974997843229</v>
      </c>
      <c r="Y92" s="64">
        <f>'Raw data'!AD85</f>
        <v>0.55899999999999994</v>
      </c>
      <c r="Z92" s="65">
        <f t="shared" si="68"/>
        <v>-2.6499999999998636E-2</v>
      </c>
      <c r="AA92" s="64">
        <f t="shared" si="73"/>
        <v>0.26343974997843367</v>
      </c>
      <c r="AB92" s="64">
        <f t="shared" si="55"/>
        <v>0.65698005774766155</v>
      </c>
      <c r="AC92" s="64">
        <f t="shared" si="74"/>
        <v>0.67911307976817814</v>
      </c>
      <c r="AD92" s="64">
        <f>50%+AA92/2</f>
        <v>0.63171987498921678</v>
      </c>
      <c r="AE92" s="62">
        <f t="shared" si="59"/>
        <v>0.11123005774766148</v>
      </c>
      <c r="AF92" s="83">
        <f t="shared" si="56"/>
        <v>0.11123005774766148</v>
      </c>
      <c r="AG92" s="83">
        <f t="shared" si="57"/>
        <v>6.6230057747661483E-2</v>
      </c>
      <c r="AH92" s="62">
        <f t="shared" si="78"/>
        <v>0.13336307976817807</v>
      </c>
      <c r="AI92" s="62">
        <f t="shared" si="75"/>
        <v>0.13336307976817807</v>
      </c>
      <c r="AJ92" s="62">
        <f t="shared" si="66"/>
        <v>8.8363079768178074E-2</v>
      </c>
      <c r="AK92" s="62">
        <f t="shared" si="76"/>
        <v>8.596987498921671E-2</v>
      </c>
      <c r="AL92" s="62">
        <f t="shared" si="77"/>
        <v>8.596987498921671E-2</v>
      </c>
      <c r="AM92" s="62">
        <f t="shared" si="69"/>
        <v>4.0969874989216712E-2</v>
      </c>
      <c r="AN92" s="66">
        <f t="shared" si="70"/>
        <v>6.4666477378697393E-2</v>
      </c>
    </row>
    <row r="93" spans="1:40" ht="15" customHeight="1" x14ac:dyDescent="0.25">
      <c r="A93" s="67" t="s">
        <v>92</v>
      </c>
      <c r="B93" s="60">
        <v>3</v>
      </c>
      <c r="C93" s="58" t="str">
        <f>('Raw data'!C86)</f>
        <v>Rosa DeLauro</v>
      </c>
      <c r="D93" s="58" t="str">
        <f>('Raw data'!D86)</f>
        <v>(D)</v>
      </c>
      <c r="E93" s="61">
        <f>('Raw data'!E86)</f>
        <v>1990</v>
      </c>
      <c r="F93" s="87">
        <v>1</v>
      </c>
      <c r="G93" s="67">
        <v>1</v>
      </c>
      <c r="H93" s="67">
        <v>1</v>
      </c>
      <c r="I93" s="90">
        <f t="shared" si="79"/>
        <v>0.68978964858544911</v>
      </c>
      <c r="J93" s="21" t="str">
        <f>IF(I93&lt;44%,"R",IF(I93&gt;56%,"D","No projection"))</f>
        <v>D</v>
      </c>
      <c r="K93" s="21" t="b">
        <f t="shared" si="49"/>
        <v>1</v>
      </c>
      <c r="L93" s="21" t="str">
        <f t="shared" si="50"/>
        <v>D</v>
      </c>
      <c r="M93" s="21" t="str">
        <f t="shared" si="51"/>
        <v>Safe D</v>
      </c>
      <c r="N93" s="62">
        <f>'Raw data'!X86</f>
        <v>0.61575000000000002</v>
      </c>
      <c r="O93" s="68">
        <f t="shared" si="52"/>
        <v>0.61575000000000002</v>
      </c>
      <c r="P93" s="81">
        <f>'Raw data'!M86</f>
        <v>0.34204923486360617</v>
      </c>
      <c r="Q93" s="63">
        <f t="shared" si="53"/>
        <v>0.67102461743180308</v>
      </c>
      <c r="R93" s="63">
        <f>'Raw data'!K86-N93</f>
        <v>5.5274617431803064E-2</v>
      </c>
      <c r="S93" s="63">
        <f t="shared" si="54"/>
        <v>5.5274617431803064E-2</v>
      </c>
      <c r="T93" s="88">
        <f t="shared" si="58"/>
        <v>0.38204923486360615</v>
      </c>
      <c r="U93" s="63">
        <f>'Raw data'!U86</f>
        <v>0.49381219983590746</v>
      </c>
      <c r="V93" s="63">
        <f t="shared" si="71"/>
        <v>0.74690609991795376</v>
      </c>
      <c r="W93" s="64">
        <f t="shared" si="72"/>
        <v>0.45381219983590748</v>
      </c>
      <c r="X93" s="64">
        <f>'Raw data'!AA86</f>
        <v>0.31909478481384834</v>
      </c>
      <c r="Y93" s="64">
        <f>'Raw data'!AD86</f>
        <v>0.59899999999999998</v>
      </c>
      <c r="Z93" s="65">
        <f t="shared" si="68"/>
        <v>3.3500000000003638E-2</v>
      </c>
      <c r="AA93" s="64">
        <f t="shared" si="73"/>
        <v>0.42859478481385199</v>
      </c>
      <c r="AB93" s="64">
        <f t="shared" si="55"/>
        <v>0.6910246174318031</v>
      </c>
      <c r="AC93" s="64">
        <f t="shared" si="74"/>
        <v>0.72690609991795374</v>
      </c>
      <c r="AD93" s="64">
        <f>50%+AA93/2</f>
        <v>0.71429739240692602</v>
      </c>
      <c r="AE93" s="62">
        <f t="shared" si="59"/>
        <v>7.5274617431803081E-2</v>
      </c>
      <c r="AF93" s="83">
        <f t="shared" si="56"/>
        <v>7.5274617431803081E-2</v>
      </c>
      <c r="AG93" s="83">
        <f t="shared" si="57"/>
        <v>3.0274617431803083E-2</v>
      </c>
      <c r="AH93" s="62">
        <f t="shared" si="78"/>
        <v>0.11115609991795372</v>
      </c>
      <c r="AI93" s="62">
        <f t="shared" si="75"/>
        <v>0.11115609991795372</v>
      </c>
      <c r="AJ93" s="62">
        <f t="shared" si="66"/>
        <v>6.6156099917953723E-2</v>
      </c>
      <c r="AK93" s="62">
        <f t="shared" si="76"/>
        <v>9.8547392406926004E-2</v>
      </c>
      <c r="AL93" s="62">
        <f t="shared" si="77"/>
        <v>9.8547392406926004E-2</v>
      </c>
      <c r="AM93" s="62">
        <f t="shared" si="69"/>
        <v>5.3547392406926006E-2</v>
      </c>
      <c r="AN93" s="66">
        <f t="shared" si="70"/>
        <v>5.9851746162439864E-2</v>
      </c>
    </row>
    <row r="94" spans="1:40" ht="15" customHeight="1" x14ac:dyDescent="0.25">
      <c r="A94" s="67" t="s">
        <v>92</v>
      </c>
      <c r="B94" s="60">
        <v>4</v>
      </c>
      <c r="C94" s="58" t="str">
        <f>('Raw data'!C87)</f>
        <v>Jim Himes</v>
      </c>
      <c r="D94" s="58" t="str">
        <f>('Raw data'!D87)</f>
        <v>(D)</v>
      </c>
      <c r="E94" s="61">
        <f>('Raw data'!E87)</f>
        <v>2008</v>
      </c>
      <c r="F94" s="87">
        <v>1</v>
      </c>
      <c r="G94" s="67">
        <v>1</v>
      </c>
      <c r="H94" s="67">
        <v>1</v>
      </c>
      <c r="I94" s="90">
        <f t="shared" si="79"/>
        <v>0.55502581071103407</v>
      </c>
      <c r="J94" s="21" t="str">
        <f>IF(I94&lt;44%,"R",IF(I94&gt;56%,"D","No projection"))</f>
        <v>No projection</v>
      </c>
      <c r="K94" s="21" t="b">
        <f t="shared" si="49"/>
        <v>1</v>
      </c>
      <c r="L94" s="21" t="str">
        <f t="shared" si="50"/>
        <v>No projection</v>
      </c>
      <c r="M94" s="21" t="str">
        <f t="shared" si="51"/>
        <v>Lean D</v>
      </c>
      <c r="N94" s="62">
        <f>'Raw data'!X87</f>
        <v>0.53575000000000006</v>
      </c>
      <c r="O94" s="68">
        <f t="shared" si="52"/>
        <v>0.53575000000000017</v>
      </c>
      <c r="P94" s="81">
        <f>'Raw data'!M87</f>
        <v>7.4794055928220304E-2</v>
      </c>
      <c r="Q94" s="63">
        <f t="shared" si="53"/>
        <v>0.53739702796411015</v>
      </c>
      <c r="R94" s="63">
        <f>'Raw data'!K87-N94</f>
        <v>1.6470279641100927E-3</v>
      </c>
      <c r="S94" s="63">
        <f t="shared" si="54"/>
        <v>1.6470279641100927E-3</v>
      </c>
      <c r="T94" s="88">
        <f t="shared" si="58"/>
        <v>0.11479405592822031</v>
      </c>
      <c r="U94" s="63">
        <f>'Raw data'!U87</f>
        <v>0.1991125712260422</v>
      </c>
      <c r="V94" s="63">
        <f t="shared" si="71"/>
        <v>0.5995562856130211</v>
      </c>
      <c r="W94" s="64">
        <f t="shared" si="72"/>
        <v>0.15911257122604219</v>
      </c>
      <c r="X94" s="64">
        <f>'Raw data'!AA87</f>
        <v>6.1279504648520389E-2</v>
      </c>
      <c r="Y94" s="64">
        <f>'Raw data'!AD87</f>
        <v>0.56399999999999995</v>
      </c>
      <c r="Z94" s="65">
        <f t="shared" si="68"/>
        <v>-5.6499999999999773E-2</v>
      </c>
      <c r="AA94" s="64">
        <f t="shared" si="73"/>
        <v>8.0779504648520614E-2</v>
      </c>
      <c r="AB94" s="64">
        <f t="shared" si="55"/>
        <v>0.55739702796411017</v>
      </c>
      <c r="AC94" s="64">
        <f t="shared" si="74"/>
        <v>0.57955628561302108</v>
      </c>
      <c r="AD94" s="64">
        <f>50%+AA94/2</f>
        <v>0.54038975232426034</v>
      </c>
      <c r="AE94" s="62">
        <f t="shared" si="59"/>
        <v>2.164702796411011E-2</v>
      </c>
      <c r="AF94" s="83">
        <f t="shared" si="56"/>
        <v>2.164702796411011E-2</v>
      </c>
      <c r="AG94" s="83">
        <f t="shared" si="57"/>
        <v>-2.3352972035889888E-2</v>
      </c>
      <c r="AH94" s="62">
        <f t="shared" si="78"/>
        <v>4.3806285613021023E-2</v>
      </c>
      <c r="AI94" s="62">
        <f t="shared" si="75"/>
        <v>4.3806285613021023E-2</v>
      </c>
      <c r="AJ94" s="62">
        <f t="shared" si="66"/>
        <v>-1.1937143869789751E-3</v>
      </c>
      <c r="AK94" s="62">
        <f t="shared" si="76"/>
        <v>4.6397523242602823E-3</v>
      </c>
      <c r="AL94" s="62">
        <f t="shared" si="77"/>
        <v>4.6397523242602823E-3</v>
      </c>
      <c r="AM94" s="62">
        <f t="shared" si="69"/>
        <v>-4.0360247675739716E-2</v>
      </c>
      <c r="AN94" s="66">
        <f t="shared" si="70"/>
        <v>-2.0776981031359346E-2</v>
      </c>
    </row>
    <row r="95" spans="1:40" ht="15" customHeight="1" x14ac:dyDescent="0.25">
      <c r="A95" s="67" t="s">
        <v>92</v>
      </c>
      <c r="B95" s="60">
        <v>5</v>
      </c>
      <c r="C95" s="58" t="str">
        <f>('Raw data'!C88)</f>
        <v>Elizabeth Esty</v>
      </c>
      <c r="D95" s="58" t="str">
        <f>('Raw data'!D88)</f>
        <v>(D)</v>
      </c>
      <c r="E95" s="61">
        <f>('Raw data'!E88)</f>
        <v>2012</v>
      </c>
      <c r="F95" s="87">
        <v>1</v>
      </c>
      <c r="G95" s="67">
        <v>2</v>
      </c>
      <c r="H95" s="67"/>
      <c r="I95" s="90">
        <f t="shared" si="79"/>
        <v>0.54433104988312841</v>
      </c>
      <c r="J95" s="21" t="s">
        <v>472</v>
      </c>
      <c r="K95" s="21" t="b">
        <f t="shared" si="49"/>
        <v>0</v>
      </c>
      <c r="L95" s="21" t="str">
        <f t="shared" si="50"/>
        <v>No projection</v>
      </c>
      <c r="M95" s="21" t="str">
        <f t="shared" si="51"/>
        <v>Lean D</v>
      </c>
      <c r="N95" s="62">
        <f>'Raw data'!X88</f>
        <v>0.52575000000000005</v>
      </c>
      <c r="O95" s="68">
        <f t="shared" si="52"/>
        <v>0.52574999999999994</v>
      </c>
      <c r="P95" s="81">
        <f>'Raw data'!M88</f>
        <v>7.6132425002987947E-2</v>
      </c>
      <c r="Q95" s="63">
        <f t="shared" si="53"/>
        <v>0.538066212501494</v>
      </c>
      <c r="R95" s="63">
        <f>'Raw data'!K88-N95</f>
        <v>1.2316212501493951E-2</v>
      </c>
      <c r="S95" s="63">
        <f t="shared" si="54"/>
        <v>1.2316212501493951E-2</v>
      </c>
      <c r="T95" s="88">
        <f t="shared" si="58"/>
        <v>0.11613242500298795</v>
      </c>
      <c r="U95" s="63">
        <f>'Raw data'!U88</f>
        <v>2.6203311851370481E-2</v>
      </c>
      <c r="V95" s="63">
        <f t="shared" si="71"/>
        <v>0.51310165592568524</v>
      </c>
      <c r="W95" s="64">
        <f t="shared" si="72"/>
        <v>7.6203311851370484E-2</v>
      </c>
      <c r="X95" s="64"/>
      <c r="Y95" s="64"/>
      <c r="Z95" s="65"/>
      <c r="AA95" s="64" t="str">
        <f t="shared" si="73"/>
        <v/>
      </c>
      <c r="AB95" s="64">
        <f t="shared" si="55"/>
        <v>0.55806621250149402</v>
      </c>
      <c r="AC95" s="64">
        <f t="shared" si="74"/>
        <v>0.53810165592568526</v>
      </c>
      <c r="AD95" s="64"/>
      <c r="AE95" s="62">
        <f t="shared" si="59"/>
        <v>3.2316212501493968E-2</v>
      </c>
      <c r="AF95" s="83">
        <f t="shared" si="56"/>
        <v>3.2316212501493968E-2</v>
      </c>
      <c r="AG95" s="83">
        <f t="shared" si="57"/>
        <v>-1.268378749850603E-2</v>
      </c>
      <c r="AH95" s="62">
        <f t="shared" si="78"/>
        <v>1.2351655925685212E-2</v>
      </c>
      <c r="AI95" s="62">
        <f t="shared" si="75"/>
        <v>1.2351655925685212E-2</v>
      </c>
      <c r="AJ95" s="62">
        <f t="shared" si="66"/>
        <v>-3.2648344074314786E-2</v>
      </c>
      <c r="AK95" s="62"/>
      <c r="AL95" s="62"/>
      <c r="AM95" s="62"/>
      <c r="AN95" s="66">
        <f>AJ95</f>
        <v>-3.2648344074314786E-2</v>
      </c>
    </row>
    <row r="96" spans="1:40" ht="15" customHeight="1" x14ac:dyDescent="0.25">
      <c r="A96" s="58" t="s">
        <v>98</v>
      </c>
      <c r="B96" s="59" t="s">
        <v>27</v>
      </c>
      <c r="C96" s="58" t="str">
        <f>('Raw data'!C89)</f>
        <v>John Carney</v>
      </c>
      <c r="D96" s="58" t="str">
        <f>('Raw data'!D89)</f>
        <v>(D)</v>
      </c>
      <c r="E96" s="61">
        <f>('Raw data'!E89)</f>
        <v>2010</v>
      </c>
      <c r="F96" s="87">
        <v>1</v>
      </c>
      <c r="G96" s="58">
        <v>1</v>
      </c>
      <c r="H96" s="58">
        <v>2</v>
      </c>
      <c r="I96" s="90">
        <f>N96</f>
        <v>0.57374999999999998</v>
      </c>
      <c r="J96" s="30" t="str">
        <f t="shared" ref="J96:J113" si="80">IF(I96&lt;44%,"R",IF(I96&gt;56%,"D","No projection"))</f>
        <v>D</v>
      </c>
      <c r="K96" s="21" t="b">
        <f t="shared" si="49"/>
        <v>1</v>
      </c>
      <c r="L96" s="21" t="str">
        <f t="shared" si="50"/>
        <v>D</v>
      </c>
      <c r="M96" s="30" t="str">
        <f t="shared" si="51"/>
        <v>Likely D</v>
      </c>
      <c r="N96" s="62">
        <f>'Raw data'!X89</f>
        <v>0.57374999999999998</v>
      </c>
      <c r="O96" s="62">
        <f t="shared" si="52"/>
        <v>0.57374999999999998</v>
      </c>
      <c r="P96" s="81">
        <f>'Raw data'!M89</f>
        <v>0.23428823230529189</v>
      </c>
      <c r="Q96" s="63">
        <f t="shared" si="53"/>
        <v>0.61714411615264597</v>
      </c>
      <c r="R96" s="63">
        <f>'Raw data'!K89-N96</f>
        <v>4.339411615264599E-2</v>
      </c>
      <c r="S96" s="63">
        <f t="shared" si="54"/>
        <v>4.339411615264599E-2</v>
      </c>
      <c r="T96" s="88">
        <f t="shared" si="58"/>
        <v>0.27428823230529187</v>
      </c>
      <c r="U96" s="63">
        <f>'Raw data'!U89</f>
        <v>0.31651083778872247</v>
      </c>
      <c r="V96" s="63">
        <f t="shared" si="71"/>
        <v>0.65825541889436123</v>
      </c>
      <c r="W96" s="64">
        <f t="shared" si="72"/>
        <v>0.27651083778872249</v>
      </c>
      <c r="X96" s="64">
        <f>'Raw data'!AA89</f>
        <v>0.16088098065120326</v>
      </c>
      <c r="Y96" s="64">
        <f>'Raw data'!AD89</f>
        <v>0.58899999999999997</v>
      </c>
      <c r="Z96" s="65">
        <f>2*(N96-50)-2*(Y96-50)</f>
        <v>-3.0500000000003524E-2</v>
      </c>
      <c r="AA96" s="64">
        <f t="shared" si="73"/>
        <v>0.29638098065119978</v>
      </c>
      <c r="AB96" s="64">
        <f t="shared" si="55"/>
        <v>0.63714411615264588</v>
      </c>
      <c r="AC96" s="64">
        <f t="shared" si="74"/>
        <v>0.63825541889436122</v>
      </c>
      <c r="AD96" s="64">
        <f>50%+AA96/2</f>
        <v>0.64819049032559994</v>
      </c>
      <c r="AE96" s="62">
        <f t="shared" si="59"/>
        <v>6.3394116152645896E-2</v>
      </c>
      <c r="AF96" s="83">
        <f t="shared" si="56"/>
        <v>6.3394116152645896E-2</v>
      </c>
      <c r="AG96" s="83">
        <f t="shared" si="57"/>
        <v>1.8394116152645898E-2</v>
      </c>
      <c r="AH96" s="62">
        <f t="shared" si="78"/>
        <v>6.4505418894361233E-2</v>
      </c>
      <c r="AI96" s="62">
        <f t="shared" si="75"/>
        <v>6.4505418894361233E-2</v>
      </c>
      <c r="AJ96" s="62">
        <f t="shared" si="66"/>
        <v>1.9505418894361234E-2</v>
      </c>
      <c r="AK96" s="62">
        <f>AD96-N96</f>
        <v>7.4440490325599962E-2</v>
      </c>
      <c r="AL96" s="62">
        <f>IF(D96="(D)",AK96,-(AK96))</f>
        <v>7.4440490325599962E-2</v>
      </c>
      <c r="AM96" s="62">
        <f>AL96-4.5%</f>
        <v>2.9440490325599963E-2</v>
      </c>
      <c r="AN96" s="66">
        <f>(AJ96+AM96)/2</f>
        <v>2.4472954609980599E-2</v>
      </c>
    </row>
    <row r="97" spans="1:40" ht="15" customHeight="1" x14ac:dyDescent="0.25">
      <c r="A97" s="67" t="s">
        <v>100</v>
      </c>
      <c r="B97" s="60">
        <v>1</v>
      </c>
      <c r="C97" s="58" t="str">
        <f>('Raw data'!C90)</f>
        <v>Jeff Miller</v>
      </c>
      <c r="D97" s="58" t="str">
        <f>('Raw data'!D90)</f>
        <v>(R)</v>
      </c>
      <c r="E97" s="61">
        <f>('Raw data'!E90)</f>
        <v>2001</v>
      </c>
      <c r="F97" s="87">
        <v>4</v>
      </c>
      <c r="G97" s="67">
        <v>4</v>
      </c>
      <c r="H97" s="67">
        <v>4</v>
      </c>
      <c r="I97" s="90">
        <f>IF(G97="",N97+0.15*(AE97+2.77%-$B$3)+($A$3-50%),N97+0.85*(0.6*AE97+0.2*AH97+0.2*AK97+2.77%-$B$3)+($A$3-50%))</f>
        <v>0.26674000654060298</v>
      </c>
      <c r="J97" s="21" t="str">
        <f t="shared" si="80"/>
        <v>R</v>
      </c>
      <c r="K97" s="21" t="b">
        <f t="shared" si="49"/>
        <v>1</v>
      </c>
      <c r="L97" s="21" t="str">
        <f t="shared" si="50"/>
        <v>R</v>
      </c>
      <c r="M97" s="21" t="str">
        <f t="shared" si="51"/>
        <v>Safe R</v>
      </c>
      <c r="N97" s="62">
        <f>'Raw data'!X90</f>
        <v>0.28825000000000001</v>
      </c>
      <c r="O97" s="68">
        <f t="shared" si="52"/>
        <v>0.28825000000000001</v>
      </c>
      <c r="P97" s="81">
        <f>'Raw data'!M90</f>
        <v>0.5003589897392553</v>
      </c>
      <c r="Q97" s="63">
        <f t="shared" si="53"/>
        <v>0.75017949486962765</v>
      </c>
      <c r="R97" s="63">
        <f>'Raw data'!K90-N97</f>
        <v>-3.8429494869627656E-2</v>
      </c>
      <c r="S97" s="63">
        <f t="shared" si="54"/>
        <v>3.8429494869627656E-2</v>
      </c>
      <c r="T97" s="88">
        <f t="shared" si="58"/>
        <v>0.45935898973925532</v>
      </c>
      <c r="U97" s="63">
        <f>'Raw data'!U90</f>
        <v>0.43898177736337546</v>
      </c>
      <c r="V97" s="63">
        <f t="shared" si="71"/>
        <v>0.71949088868168776</v>
      </c>
      <c r="W97" s="64">
        <f t="shared" si="72"/>
        <v>0.47898177736337544</v>
      </c>
      <c r="X97" s="64">
        <f>'Raw data'!AA90</f>
        <v>1</v>
      </c>
      <c r="Y97" s="64">
        <f>'Raw data'!AD90</f>
        <v>0.28899999999999998</v>
      </c>
      <c r="Z97" s="65">
        <f>2*(N97-50)-2*(Y97-50)</f>
        <v>-1.5000000000071623E-3</v>
      </c>
      <c r="AA97" s="64">
        <f t="shared" si="73"/>
        <v>0.92550000000000721</v>
      </c>
      <c r="AB97" s="64">
        <f t="shared" si="55"/>
        <v>0.27032050513037231</v>
      </c>
      <c r="AC97" s="64">
        <f t="shared" si="74"/>
        <v>0.26050911131831228</v>
      </c>
      <c r="AD97" s="64">
        <f>50%-AA97/2</f>
        <v>3.7249999999996397E-2</v>
      </c>
      <c r="AE97" s="62">
        <f t="shared" si="59"/>
        <v>-1.7929494869627693E-2</v>
      </c>
      <c r="AF97" s="83">
        <f t="shared" si="56"/>
        <v>1.7929494869627693E-2</v>
      </c>
      <c r="AG97" s="83">
        <f t="shared" si="57"/>
        <v>-2.7070505130372305E-2</v>
      </c>
      <c r="AH97" s="62">
        <f t="shared" si="78"/>
        <v>-2.7740888681687725E-2</v>
      </c>
      <c r="AI97" s="62">
        <f t="shared" si="75"/>
        <v>2.7740888681687725E-2</v>
      </c>
      <c r="AJ97" s="62">
        <f t="shared" si="66"/>
        <v>-1.7259111318312273E-2</v>
      </c>
      <c r="AK97" s="62">
        <v>-4.4999999999999998E-2</v>
      </c>
      <c r="AL97" s="62">
        <f>IF(D97="(D)",AK97,-(AK97))</f>
        <v>4.4999999999999998E-2</v>
      </c>
      <c r="AM97" s="62">
        <f>AL97-4.5%</f>
        <v>0</v>
      </c>
      <c r="AN97" s="66">
        <f>(AJ97+AM97)/2</f>
        <v>-8.6295556591561365E-3</v>
      </c>
    </row>
    <row r="98" spans="1:40" ht="15" customHeight="1" x14ac:dyDescent="0.25">
      <c r="A98" s="67" t="s">
        <v>100</v>
      </c>
      <c r="B98" s="60">
        <v>2</v>
      </c>
      <c r="C98" s="58" t="str">
        <f>('Raw data'!C91)</f>
        <v>Gwen Graham</v>
      </c>
      <c r="D98" s="58" t="str">
        <f>('Raw data'!D91)</f>
        <v>(D)</v>
      </c>
      <c r="E98" s="61">
        <f>('Raw data'!E91)</f>
        <v>2014</v>
      </c>
      <c r="F98" s="87">
        <v>3</v>
      </c>
      <c r="G98" s="67"/>
      <c r="H98" s="67"/>
      <c r="I98" s="90">
        <f>IF(G98="",N98+0.15*(AE98-2.77%+$B$3)+($A$3-50%),N98+0.85*(0.6*AE98+0.2*AH98+0.2*AK98-2.77%+$B$3)+($A$3-50%))</f>
        <v>0.47033988893478451</v>
      </c>
      <c r="J98" s="21" t="str">
        <f t="shared" si="80"/>
        <v>No projection</v>
      </c>
      <c r="K98" s="21" t="b">
        <f t="shared" si="49"/>
        <v>1</v>
      </c>
      <c r="L98" s="21" t="str">
        <f t="shared" si="50"/>
        <v>No projection</v>
      </c>
      <c r="M98" s="21" t="str">
        <f t="shared" si="51"/>
        <v>Toss Up</v>
      </c>
      <c r="N98" s="62">
        <f>'Raw data'!X91</f>
        <v>0.45174999999999998</v>
      </c>
      <c r="O98" s="68">
        <f t="shared" si="52"/>
        <v>0.45174999999999998</v>
      </c>
      <c r="P98" s="81">
        <f>'Raw data'!M91</f>
        <v>1.1365185797127031E-2</v>
      </c>
      <c r="Q98" s="63">
        <f t="shared" si="53"/>
        <v>0.50568259289856354</v>
      </c>
      <c r="R98" s="63">
        <f>'Raw data'!K91-N98</f>
        <v>5.3932592898563558E-2</v>
      </c>
      <c r="S98" s="63">
        <f t="shared" si="54"/>
        <v>5.3932592898563558E-2</v>
      </c>
      <c r="T98" s="88">
        <f t="shared" si="58"/>
        <v>0.15136518579712704</v>
      </c>
      <c r="U98" s="63">
        <f>'Raw data'!U91</f>
        <v>0</v>
      </c>
      <c r="V98" s="63">
        <f t="shared" si="71"/>
        <v>0.5</v>
      </c>
      <c r="W98" s="64">
        <f t="shared" si="72"/>
        <v>0.09</v>
      </c>
      <c r="X98" s="64">
        <f>'Raw data'!AA91</f>
        <v>0</v>
      </c>
      <c r="Y98" s="64">
        <f>'Raw data'!AD91</f>
        <v>0.41899999999999998</v>
      </c>
      <c r="Z98" s="65">
        <f>2*(N98-50)-2*(Y98-50)</f>
        <v>6.5500000000000114E-2</v>
      </c>
      <c r="AA98" s="64" t="str">
        <f t="shared" si="73"/>
        <v/>
      </c>
      <c r="AB98" s="64">
        <f t="shared" si="55"/>
        <v>0.57568259289856349</v>
      </c>
      <c r="AC98" s="64"/>
      <c r="AD98" s="64"/>
      <c r="AE98" s="62">
        <f t="shared" si="59"/>
        <v>0.12393259289856351</v>
      </c>
      <c r="AF98" s="83">
        <f t="shared" si="56"/>
        <v>0.12393259289856351</v>
      </c>
      <c r="AG98" s="83">
        <f t="shared" si="57"/>
        <v>7.8932592898563511E-2</v>
      </c>
      <c r="AH98" s="62"/>
      <c r="AI98" s="62"/>
      <c r="AJ98" s="62"/>
      <c r="AK98" s="62"/>
      <c r="AL98" s="62"/>
      <c r="AM98" s="62"/>
      <c r="AN98" s="66">
        <f>(AJ98+AM98)/2</f>
        <v>0</v>
      </c>
    </row>
    <row r="99" spans="1:40" ht="15" customHeight="1" x14ac:dyDescent="0.25">
      <c r="A99" s="67" t="s">
        <v>100</v>
      </c>
      <c r="B99" s="60">
        <v>3</v>
      </c>
      <c r="C99" s="58" t="str">
        <f>('Raw data'!C92)</f>
        <v>Ted Yoho</v>
      </c>
      <c r="D99" s="58" t="str">
        <f>('Raw data'!D92)</f>
        <v>(R)</v>
      </c>
      <c r="E99" s="61">
        <f>('Raw data'!E92)</f>
        <v>2012</v>
      </c>
      <c r="F99" s="87">
        <v>4</v>
      </c>
      <c r="G99" s="67">
        <v>5</v>
      </c>
      <c r="H99" s="67"/>
      <c r="I99" s="90">
        <f>IF(G99="",N99+0.15*(AE99+2.77%-$B$3)+($A$3-50%),N99+0.85*(0.6*AE99+0.2*AH99+0.2*AK99+2.77%-$B$3)+($A$3-50%))</f>
        <v>0.34079823072577264</v>
      </c>
      <c r="J99" s="21" t="str">
        <f t="shared" si="80"/>
        <v>R</v>
      </c>
      <c r="K99" s="21" t="b">
        <f t="shared" si="49"/>
        <v>1</v>
      </c>
      <c r="L99" s="21" t="str">
        <f t="shared" si="50"/>
        <v>R</v>
      </c>
      <c r="M99" s="21" t="str">
        <f t="shared" si="51"/>
        <v>Safe R</v>
      </c>
      <c r="N99" s="62">
        <f>'Raw data'!X92</f>
        <v>0.36025000000000001</v>
      </c>
      <c r="O99" s="68">
        <f t="shared" si="52"/>
        <v>0.36024999999999996</v>
      </c>
      <c r="P99" s="81">
        <f>'Raw data'!M92</f>
        <v>0.3359418870535173</v>
      </c>
      <c r="Q99" s="63">
        <f t="shared" si="53"/>
        <v>0.66797094352675868</v>
      </c>
      <c r="R99" s="63">
        <f>'Raw data'!K92-N99</f>
        <v>-2.8220943526758635E-2</v>
      </c>
      <c r="S99" s="63">
        <f t="shared" si="54"/>
        <v>2.8220943526758635E-2</v>
      </c>
      <c r="T99" s="88">
        <f t="shared" si="58"/>
        <v>0.29494188705351732</v>
      </c>
      <c r="U99" s="63">
        <f>'Raw data'!U92</f>
        <v>0.33201868324212269</v>
      </c>
      <c r="V99" s="63">
        <f t="shared" si="71"/>
        <v>0.66600934162106129</v>
      </c>
      <c r="W99" s="64">
        <f t="shared" si="72"/>
        <v>0.4620186832421227</v>
      </c>
      <c r="X99" s="64"/>
      <c r="Y99" s="64"/>
      <c r="Z99" s="65"/>
      <c r="AA99" s="64" t="str">
        <f t="shared" si="73"/>
        <v/>
      </c>
      <c r="AB99" s="64">
        <f t="shared" si="55"/>
        <v>0.35252905647324134</v>
      </c>
      <c r="AC99" s="64">
        <f t="shared" ref="AC99:AC121" si="81">IF(D99="(D)",50%+W99/2,50%-W99/2)</f>
        <v>0.26899065837893865</v>
      </c>
      <c r="AD99" s="64"/>
      <c r="AE99" s="62">
        <f t="shared" si="59"/>
        <v>-7.7209435267586723E-3</v>
      </c>
      <c r="AF99" s="83">
        <f t="shared" si="56"/>
        <v>7.7209435267586723E-3</v>
      </c>
      <c r="AG99" s="83">
        <f t="shared" si="57"/>
        <v>-3.7279056473241326E-2</v>
      </c>
      <c r="AH99" s="62">
        <f>AC99-N99</f>
        <v>-9.1259341621061363E-2</v>
      </c>
      <c r="AI99" s="62">
        <f t="shared" ref="AI99:AI114" si="82">IF(D99="(D)",AH99,-AH99)</f>
        <v>9.1259341621061363E-2</v>
      </c>
      <c r="AJ99" s="62">
        <f t="shared" ref="AJ99:AJ114" si="83">AI99-4.5%</f>
        <v>4.6259341621061364E-2</v>
      </c>
      <c r="AK99" s="62"/>
      <c r="AL99" s="62"/>
      <c r="AM99" s="62"/>
      <c r="AN99" s="66">
        <f>AJ99</f>
        <v>4.6259341621061364E-2</v>
      </c>
    </row>
    <row r="100" spans="1:40" ht="15" customHeight="1" x14ac:dyDescent="0.25">
      <c r="A100" s="67" t="s">
        <v>100</v>
      </c>
      <c r="B100" s="60">
        <v>4</v>
      </c>
      <c r="C100" s="58" t="str">
        <f>('Raw data'!C93)</f>
        <v>Ander Crenshaw</v>
      </c>
      <c r="D100" s="58" t="str">
        <f>('Raw data'!D93)</f>
        <v>(R)</v>
      </c>
      <c r="E100" s="61">
        <f>('Raw data'!E93)</f>
        <v>2000</v>
      </c>
      <c r="F100" s="87">
        <v>4</v>
      </c>
      <c r="G100" s="67">
        <v>4</v>
      </c>
      <c r="H100" s="67">
        <v>4</v>
      </c>
      <c r="I100" s="90">
        <f>IF(G100="",N100+0.15*(AE100+2.77%-$B$3)+($A$3-50%),N100+0.85*(0.6*AE100+0.2*AH100+0.2*AK100+2.77%-$B$3)+($A$3-50%))</f>
        <v>0.30982300000000002</v>
      </c>
      <c r="J100" s="21" t="str">
        <f t="shared" si="80"/>
        <v>R</v>
      </c>
      <c r="K100" s="21" t="b">
        <f t="shared" si="49"/>
        <v>1</v>
      </c>
      <c r="L100" s="21" t="str">
        <f t="shared" si="50"/>
        <v>R</v>
      </c>
      <c r="M100" s="21" t="str">
        <f t="shared" si="51"/>
        <v>Safe R</v>
      </c>
      <c r="N100" s="62">
        <f>'Raw data'!X93</f>
        <v>0.33925</v>
      </c>
      <c r="O100" s="68">
        <f t="shared" si="52"/>
        <v>0.33925000000000005</v>
      </c>
      <c r="P100" s="81">
        <f>'Raw data'!M93</f>
        <v>1</v>
      </c>
      <c r="Q100" s="63">
        <f t="shared" si="53"/>
        <v>1</v>
      </c>
      <c r="R100" s="63">
        <f>'Raw data'!K93-N100</f>
        <v>-0.33925</v>
      </c>
      <c r="S100" s="63">
        <f t="shared" si="54"/>
        <v>0.33925</v>
      </c>
      <c r="T100" s="88">
        <f t="shared" si="58"/>
        <v>0.95899999999999996</v>
      </c>
      <c r="U100" s="63">
        <f>'Raw data'!U93</f>
        <v>1</v>
      </c>
      <c r="V100" s="63">
        <f t="shared" si="71"/>
        <v>1</v>
      </c>
      <c r="W100" s="64">
        <f t="shared" si="72"/>
        <v>1.04</v>
      </c>
      <c r="X100" s="64">
        <f>'Raw data'!AA93</f>
        <v>1</v>
      </c>
      <c r="Y100" s="64">
        <f>'Raw data'!AD93</f>
        <v>0.34899999999999998</v>
      </c>
      <c r="Z100" s="65">
        <f>2*(N100-50)-2*(Y100-50)</f>
        <v>-1.9499999999993634E-2</v>
      </c>
      <c r="AA100" s="64">
        <f t="shared" si="73"/>
        <v>0.94349999999999368</v>
      </c>
      <c r="AB100" s="64">
        <f t="shared" si="55"/>
        <v>2.0500000000000018E-2</v>
      </c>
      <c r="AC100" s="64">
        <f t="shared" si="81"/>
        <v>-2.0000000000000018E-2</v>
      </c>
      <c r="AD100" s="64">
        <f>50%-AA100/2</f>
        <v>2.8250000000003161E-2</v>
      </c>
      <c r="AE100" s="62">
        <v>-2.7699999999999999E-2</v>
      </c>
      <c r="AF100" s="83">
        <f t="shared" si="56"/>
        <v>2.7699999999999999E-2</v>
      </c>
      <c r="AG100" s="83">
        <f t="shared" si="57"/>
        <v>-1.7299999999999999E-2</v>
      </c>
      <c r="AH100" s="62">
        <v>-4.4999999999999998E-2</v>
      </c>
      <c r="AI100" s="62">
        <f t="shared" si="82"/>
        <v>4.4999999999999998E-2</v>
      </c>
      <c r="AJ100" s="62">
        <f t="shared" si="83"/>
        <v>0</v>
      </c>
      <c r="AK100" s="62">
        <v>-4.4999999999999998E-2</v>
      </c>
      <c r="AL100" s="62">
        <f>IF(D100="(D)",AK100,-(AK100))</f>
        <v>4.4999999999999998E-2</v>
      </c>
      <c r="AM100" s="62">
        <f>AL100-4.5%</f>
        <v>0</v>
      </c>
      <c r="AN100" s="66">
        <f>(AJ100+AM100)/2</f>
        <v>0</v>
      </c>
    </row>
    <row r="101" spans="1:40" ht="15" customHeight="1" x14ac:dyDescent="0.25">
      <c r="A101" s="67" t="s">
        <v>100</v>
      </c>
      <c r="B101" s="60">
        <v>5</v>
      </c>
      <c r="C101" s="58" t="str">
        <f>('Raw data'!C94)</f>
        <v>Corrine Brown</v>
      </c>
      <c r="D101" s="58" t="str">
        <f>('Raw data'!D94)</f>
        <v>(D)</v>
      </c>
      <c r="E101" s="61">
        <f>('Raw data'!E94)</f>
        <v>1992</v>
      </c>
      <c r="F101" s="87">
        <v>1</v>
      </c>
      <c r="G101" s="67">
        <v>1</v>
      </c>
      <c r="H101" s="67">
        <v>1</v>
      </c>
      <c r="I101" s="90">
        <f>IF(G101="",N101+0.15*(AE101-2.77%+$B$3)+($A$3-50%),N101+0.85*(0.6*AE101+0.2*AH101+0.2*AK101-2.77%+$B$3)+($A$3-50%))</f>
        <v>0.68569661420034012</v>
      </c>
      <c r="J101" s="21" t="str">
        <f t="shared" si="80"/>
        <v>D</v>
      </c>
      <c r="K101" s="21" t="b">
        <f t="shared" si="49"/>
        <v>1</v>
      </c>
      <c r="L101" s="21" t="str">
        <f t="shared" si="50"/>
        <v>D</v>
      </c>
      <c r="M101" s="21" t="str">
        <f t="shared" si="51"/>
        <v>Safe D</v>
      </c>
      <c r="N101" s="62">
        <f>'Raw data'!X94</f>
        <v>0.69625000000000004</v>
      </c>
      <c r="O101" s="68">
        <f t="shared" si="52"/>
        <v>0.69625000000000004</v>
      </c>
      <c r="P101" s="81">
        <f>'Raw data'!M94</f>
        <v>0.30949952499460887</v>
      </c>
      <c r="Q101" s="63">
        <f t="shared" si="53"/>
        <v>0.65474976249730443</v>
      </c>
      <c r="R101" s="63">
        <f>'Raw data'!K94-N101</f>
        <v>-4.1500237502695603E-2</v>
      </c>
      <c r="S101" s="63">
        <f t="shared" si="54"/>
        <v>-4.1500237502695603E-2</v>
      </c>
      <c r="T101" s="88">
        <f t="shared" si="58"/>
        <v>0.34949952499460885</v>
      </c>
      <c r="U101" s="63">
        <f>'Raw data'!U94</f>
        <v>0.45859433629945018</v>
      </c>
      <c r="V101" s="63">
        <f t="shared" si="71"/>
        <v>0.72929716814972512</v>
      </c>
      <c r="W101" s="64">
        <f t="shared" si="72"/>
        <v>0.4185943362994502</v>
      </c>
      <c r="X101" s="64">
        <f>'Raw data'!AA94</f>
        <v>0.30074960872072265</v>
      </c>
      <c r="Y101" s="64">
        <f>'Raw data'!AD94</f>
        <v>0.69899999999999995</v>
      </c>
      <c r="Z101" s="65">
        <f>2*(N101-50)-2*(Y101-50)</f>
        <v>-5.49999999999784E-3</v>
      </c>
      <c r="AA101" s="64">
        <f t="shared" si="73"/>
        <v>0.37124960872072482</v>
      </c>
      <c r="AB101" s="64">
        <f t="shared" si="55"/>
        <v>0.67474976249730445</v>
      </c>
      <c r="AC101" s="64">
        <f t="shared" si="81"/>
        <v>0.7092971681497251</v>
      </c>
      <c r="AD101" s="64">
        <f>50%+AA101/2</f>
        <v>0.68562480436036244</v>
      </c>
      <c r="AE101" s="62">
        <f t="shared" ref="AE101:AE107" si="84">AB101-N101</f>
        <v>-2.1500237502695585E-2</v>
      </c>
      <c r="AF101" s="83">
        <f t="shared" si="56"/>
        <v>-2.1500237502695585E-2</v>
      </c>
      <c r="AG101" s="83">
        <f t="shared" si="57"/>
        <v>-6.6500237502695583E-2</v>
      </c>
      <c r="AH101" s="62">
        <f t="shared" ref="AH101:AH110" si="85">AC101-N101</f>
        <v>1.3047168149725064E-2</v>
      </c>
      <c r="AI101" s="62">
        <f t="shared" si="82"/>
        <v>1.3047168149725064E-2</v>
      </c>
      <c r="AJ101" s="62">
        <f t="shared" si="83"/>
        <v>-3.1952831850274935E-2</v>
      </c>
      <c r="AK101" s="62">
        <f>AD101-N101</f>
        <v>-1.0625195639637597E-2</v>
      </c>
      <c r="AL101" s="62">
        <f>IF(D101="(D)",AK101,-(AK101))</f>
        <v>-1.0625195639637597E-2</v>
      </c>
      <c r="AM101" s="62">
        <f>AL101-4.5%</f>
        <v>-5.5625195639637595E-2</v>
      </c>
      <c r="AN101" s="66">
        <f>(AJ101+AM101)/2</f>
        <v>-4.3789013744956265E-2</v>
      </c>
    </row>
    <row r="102" spans="1:40" ht="15" customHeight="1" x14ac:dyDescent="0.25">
      <c r="A102" s="67" t="s">
        <v>100</v>
      </c>
      <c r="B102" s="60">
        <v>6</v>
      </c>
      <c r="C102" s="58" t="str">
        <f>('Raw data'!C95)</f>
        <v>OPEN SEAT (Ron DeSantis)</v>
      </c>
      <c r="D102" s="58" t="str">
        <f>('Raw data'!D95)</f>
        <v>(R)</v>
      </c>
      <c r="E102" s="61">
        <f>('Raw data'!E95)</f>
        <v>2012</v>
      </c>
      <c r="F102" s="87">
        <v>4</v>
      </c>
      <c r="G102" s="67">
        <v>5</v>
      </c>
      <c r="H102" s="67"/>
      <c r="I102" s="90">
        <f>N102</f>
        <v>0.39924999999999994</v>
      </c>
      <c r="J102" s="21" t="str">
        <f t="shared" si="80"/>
        <v>R</v>
      </c>
      <c r="K102" s="21" t="b">
        <f t="shared" si="49"/>
        <v>1</v>
      </c>
      <c r="L102" s="21" t="str">
        <f t="shared" si="50"/>
        <v>R</v>
      </c>
      <c r="M102" s="21" t="str">
        <f t="shared" si="51"/>
        <v>Safe R</v>
      </c>
      <c r="N102" s="62">
        <f>'Raw data'!X95</f>
        <v>0.39924999999999994</v>
      </c>
      <c r="O102" s="68">
        <f t="shared" si="52"/>
        <v>0.39924999999999988</v>
      </c>
      <c r="P102" s="81">
        <f>'Raw data'!M95</f>
        <v>0.25089065033462871</v>
      </c>
      <c r="Q102" s="63">
        <f t="shared" si="53"/>
        <v>0.62544532516731433</v>
      </c>
      <c r="R102" s="63">
        <f>'Raw data'!K95-N102</f>
        <v>-2.4695325167314319E-2</v>
      </c>
      <c r="S102" s="63">
        <f t="shared" si="54"/>
        <v>2.4695325167314319E-2</v>
      </c>
      <c r="T102" s="88">
        <f t="shared" si="58"/>
        <v>0.20989065033462873</v>
      </c>
      <c r="U102" s="63">
        <f>'Raw data'!U95</f>
        <v>0.14446738365488782</v>
      </c>
      <c r="V102" s="63">
        <f t="shared" si="71"/>
        <v>0.57223369182744388</v>
      </c>
      <c r="W102" s="64">
        <f t="shared" si="72"/>
        <v>0.27446738365488782</v>
      </c>
      <c r="X102" s="64"/>
      <c r="Y102" s="64"/>
      <c r="Z102" s="65"/>
      <c r="AA102" s="64" t="str">
        <f t="shared" si="73"/>
        <v/>
      </c>
      <c r="AB102" s="64">
        <f t="shared" si="55"/>
        <v>0.39505467483268564</v>
      </c>
      <c r="AC102" s="64">
        <f t="shared" si="81"/>
        <v>0.36276630817255606</v>
      </c>
      <c r="AD102" s="64"/>
      <c r="AE102" s="62">
        <f t="shared" si="84"/>
        <v>-4.1953251673143011E-3</v>
      </c>
      <c r="AF102" s="83">
        <f t="shared" si="56"/>
        <v>4.1953251673143011E-3</v>
      </c>
      <c r="AG102" s="83">
        <f t="shared" si="57"/>
        <v>-4.0804674832685697E-2</v>
      </c>
      <c r="AH102" s="62">
        <f t="shared" si="85"/>
        <v>-3.6483691827443876E-2</v>
      </c>
      <c r="AI102" s="62">
        <f t="shared" si="82"/>
        <v>3.6483691827443876E-2</v>
      </c>
      <c r="AJ102" s="62">
        <f t="shared" si="83"/>
        <v>-8.5163081725561224E-3</v>
      </c>
      <c r="AK102" s="62"/>
      <c r="AL102" s="62"/>
      <c r="AM102" s="62"/>
      <c r="AN102" s="66">
        <f>AJ102</f>
        <v>-8.5163081725561224E-3</v>
      </c>
    </row>
    <row r="103" spans="1:40" ht="15" customHeight="1" x14ac:dyDescent="0.25">
      <c r="A103" s="67" t="s">
        <v>100</v>
      </c>
      <c r="B103" s="60">
        <v>7</v>
      </c>
      <c r="C103" s="58" t="str">
        <f>('Raw data'!C96)</f>
        <v>John Mica</v>
      </c>
      <c r="D103" s="58" t="str">
        <f>('Raw data'!D96)</f>
        <v>(R)</v>
      </c>
      <c r="E103" s="61">
        <f>('Raw data'!E96)</f>
        <v>2012</v>
      </c>
      <c r="F103" s="87">
        <v>4</v>
      </c>
      <c r="G103" s="67">
        <v>4</v>
      </c>
      <c r="H103" s="67">
        <v>4</v>
      </c>
      <c r="I103" s="90">
        <f>IF(G103="",N103+0.15*(AE103+2.77%-$B$3)+($A$3-50%),N103+0.85*(0.6*AE103+0.2*AH103+0.2*AK103+2.77%-$B$3)+($A$3-50%))</f>
        <v>0.38710483986227123</v>
      </c>
      <c r="J103" s="21" t="str">
        <f t="shared" si="80"/>
        <v>R</v>
      </c>
      <c r="K103" s="21" t="b">
        <f t="shared" si="49"/>
        <v>1</v>
      </c>
      <c r="L103" s="21" t="str">
        <f t="shared" si="50"/>
        <v>No projection</v>
      </c>
      <c r="M103" s="21" t="str">
        <f t="shared" si="51"/>
        <v>Safe R</v>
      </c>
      <c r="N103" s="62">
        <f>'Raw data'!X96</f>
        <v>0.45724999999999999</v>
      </c>
      <c r="O103" s="68">
        <f t="shared" si="52"/>
        <v>0.45724999999999993</v>
      </c>
      <c r="P103" s="81">
        <f>'Raw data'!M96</f>
        <v>0.32858817849506861</v>
      </c>
      <c r="Q103" s="63">
        <f t="shared" si="53"/>
        <v>0.6642940892475343</v>
      </c>
      <c r="R103" s="63">
        <f>'Raw data'!K96-N103</f>
        <v>-0.12154408924753429</v>
      </c>
      <c r="S103" s="63">
        <f t="shared" si="54"/>
        <v>0.12154408924753429</v>
      </c>
      <c r="T103" s="88">
        <f t="shared" si="58"/>
        <v>0.28758817849506862</v>
      </c>
      <c r="U103" s="63">
        <f>'Raw data'!U96</f>
        <v>0.1741757041997235</v>
      </c>
      <c r="V103" s="63">
        <f t="shared" si="71"/>
        <v>0.5870878520998617</v>
      </c>
      <c r="W103" s="64">
        <f t="shared" si="72"/>
        <v>0.21417570419972351</v>
      </c>
      <c r="X103" s="64">
        <f>'Raw data'!AA96</f>
        <v>0.38029693840599998</v>
      </c>
      <c r="Y103" s="64">
        <f>'Raw data'!AD96</f>
        <v>0.39300000000000002</v>
      </c>
      <c r="Z103" s="65">
        <f t="shared" ref="Z103:Z108" si="86">2*(N103-50)-2*(Y103-50)</f>
        <v>0.1285000000000025</v>
      </c>
      <c r="AA103" s="64">
        <f t="shared" si="73"/>
        <v>0.17579693840599747</v>
      </c>
      <c r="AB103" s="64">
        <f t="shared" si="55"/>
        <v>0.35620591075246566</v>
      </c>
      <c r="AC103" s="64">
        <f t="shared" si="81"/>
        <v>0.39291214790013823</v>
      </c>
      <c r="AD103" s="64">
        <f>50%-AA103/2</f>
        <v>0.41210153079700129</v>
      </c>
      <c r="AE103" s="62">
        <f t="shared" si="84"/>
        <v>-0.10104408924753433</v>
      </c>
      <c r="AF103" s="83">
        <f t="shared" si="56"/>
        <v>0.10104408924753433</v>
      </c>
      <c r="AG103" s="83">
        <f t="shared" si="57"/>
        <v>5.6044089247534332E-2</v>
      </c>
      <c r="AH103" s="62">
        <f t="shared" si="85"/>
        <v>-6.4337852099861759E-2</v>
      </c>
      <c r="AI103" s="62">
        <f t="shared" si="82"/>
        <v>6.4337852099861759E-2</v>
      </c>
      <c r="AJ103" s="62">
        <f t="shared" si="83"/>
        <v>1.933785209986176E-2</v>
      </c>
      <c r="AK103" s="62">
        <f t="shared" ref="AK103:AK108" si="87">AD103-N103</f>
        <v>-4.5148469202998698E-2</v>
      </c>
      <c r="AL103" s="62">
        <f t="shared" ref="AL103:AL108" si="88">IF(D103="(D)",AK103,-(AK103))</f>
        <v>4.5148469202998698E-2</v>
      </c>
      <c r="AM103" s="62">
        <f t="shared" ref="AM103:AM108" si="89">AL103-4.5%</f>
        <v>1.4846920299869948E-4</v>
      </c>
      <c r="AN103" s="66">
        <f t="shared" ref="AN103:AN108" si="90">(AJ103+AM103)/2</f>
        <v>9.7431606514302299E-3</v>
      </c>
    </row>
    <row r="104" spans="1:40" ht="15" customHeight="1" x14ac:dyDescent="0.25">
      <c r="A104" s="67" t="s">
        <v>100</v>
      </c>
      <c r="B104" s="60">
        <v>8</v>
      </c>
      <c r="C104" s="58" t="str">
        <f>('Raw data'!C97)</f>
        <v>Bill Posey</v>
      </c>
      <c r="D104" s="58" t="str">
        <f>('Raw data'!D97)</f>
        <v>(R)</v>
      </c>
      <c r="E104" s="61">
        <f>('Raw data'!E97)</f>
        <v>2008</v>
      </c>
      <c r="F104" s="87">
        <v>4</v>
      </c>
      <c r="G104" s="67">
        <v>4</v>
      </c>
      <c r="H104" s="67">
        <v>4</v>
      </c>
      <c r="I104" s="90">
        <f>IF(G104="",N104+0.15*(AE104+2.77%-$B$3)+($A$3-50%),N104+0.85*(0.6*AE104+0.2*AH104+0.2*AK104+2.77%-$B$3)+($A$3-50%))</f>
        <v>0.36794372246408819</v>
      </c>
      <c r="J104" s="21" t="str">
        <f t="shared" si="80"/>
        <v>R</v>
      </c>
      <c r="K104" s="21" t="b">
        <f t="shared" si="49"/>
        <v>1</v>
      </c>
      <c r="L104" s="21" t="str">
        <f t="shared" si="50"/>
        <v>R</v>
      </c>
      <c r="M104" s="21" t="str">
        <f t="shared" si="51"/>
        <v>Safe R</v>
      </c>
      <c r="N104" s="62">
        <f>'Raw data'!X97</f>
        <v>0.40775000000000006</v>
      </c>
      <c r="O104" s="68">
        <f t="shared" si="52"/>
        <v>0.40775000000000006</v>
      </c>
      <c r="P104" s="81">
        <f>'Raw data'!M97</f>
        <v>0.31700989608383257</v>
      </c>
      <c r="Q104" s="63">
        <f t="shared" si="53"/>
        <v>0.65850494804191628</v>
      </c>
      <c r="R104" s="63">
        <f>'Raw data'!K97-N104</f>
        <v>-6.6254948041916339E-2</v>
      </c>
      <c r="S104" s="63">
        <f t="shared" si="54"/>
        <v>6.6254948041916339E-2</v>
      </c>
      <c r="T104" s="88">
        <f t="shared" si="58"/>
        <v>0.27600989608383258</v>
      </c>
      <c r="U104" s="63">
        <f>'Raw data'!U97</f>
        <v>0.22171143793376186</v>
      </c>
      <c r="V104" s="63">
        <f t="shared" si="71"/>
        <v>0.61085571896688096</v>
      </c>
      <c r="W104" s="64">
        <f t="shared" si="72"/>
        <v>0.26171143793376184</v>
      </c>
      <c r="X104" s="64">
        <f>'Raw data'!AA97</f>
        <v>0.29456802129605975</v>
      </c>
      <c r="Y104" s="64">
        <f>'Raw data'!AD97</f>
        <v>0.44899999999999995</v>
      </c>
      <c r="Z104" s="65">
        <f t="shared" si="86"/>
        <v>-8.2499999999996021E-2</v>
      </c>
      <c r="AA104" s="64">
        <f t="shared" si="73"/>
        <v>0.30106802129605575</v>
      </c>
      <c r="AB104" s="64">
        <f t="shared" si="55"/>
        <v>0.36199505195808368</v>
      </c>
      <c r="AC104" s="64">
        <f t="shared" si="81"/>
        <v>0.36914428103311908</v>
      </c>
      <c r="AD104" s="64">
        <f>50%-AA104/2</f>
        <v>0.34946598935197215</v>
      </c>
      <c r="AE104" s="62">
        <f t="shared" si="84"/>
        <v>-4.5754948041916377E-2</v>
      </c>
      <c r="AF104" s="83">
        <f t="shared" si="56"/>
        <v>4.5754948041916377E-2</v>
      </c>
      <c r="AG104" s="83">
        <f t="shared" si="57"/>
        <v>7.5494804191637843E-4</v>
      </c>
      <c r="AH104" s="62">
        <f t="shared" si="85"/>
        <v>-3.8605718966880975E-2</v>
      </c>
      <c r="AI104" s="62">
        <f t="shared" si="82"/>
        <v>3.8605718966880975E-2</v>
      </c>
      <c r="AJ104" s="62">
        <f t="shared" si="83"/>
        <v>-6.3942810331190231E-3</v>
      </c>
      <c r="AK104" s="62">
        <f t="shared" si="87"/>
        <v>-5.8284010648027906E-2</v>
      </c>
      <c r="AL104" s="62">
        <f t="shared" si="88"/>
        <v>5.8284010648027906E-2</v>
      </c>
      <c r="AM104" s="62">
        <f t="shared" si="89"/>
        <v>1.3284010648027908E-2</v>
      </c>
      <c r="AN104" s="66">
        <f t="shared" si="90"/>
        <v>3.4448648074544425E-3</v>
      </c>
    </row>
    <row r="105" spans="1:40" ht="15" customHeight="1" x14ac:dyDescent="0.25">
      <c r="A105" s="67" t="s">
        <v>100</v>
      </c>
      <c r="B105" s="60">
        <v>9</v>
      </c>
      <c r="C105" s="58" t="str">
        <f>('Raw data'!C98)</f>
        <v>OPEN SEAT (Alan Grayson)</v>
      </c>
      <c r="D105" s="58" t="str">
        <f>('Raw data'!D98)</f>
        <v>(D)</v>
      </c>
      <c r="E105" s="61">
        <f>('Raw data'!E98)</f>
        <v>2012</v>
      </c>
      <c r="F105" s="87">
        <v>1</v>
      </c>
      <c r="G105" s="67">
        <v>2</v>
      </c>
      <c r="H105" s="67">
        <v>1</v>
      </c>
      <c r="I105" s="90">
        <f>N105</f>
        <v>0.60424999999999995</v>
      </c>
      <c r="J105" s="21" t="str">
        <f t="shared" si="80"/>
        <v>D</v>
      </c>
      <c r="K105" s="21" t="b">
        <f t="shared" si="49"/>
        <v>1</v>
      </c>
      <c r="L105" s="21" t="str">
        <f t="shared" si="50"/>
        <v>D</v>
      </c>
      <c r="M105" s="21" t="str">
        <f t="shared" si="51"/>
        <v>Safe D</v>
      </c>
      <c r="N105" s="62">
        <f>'Raw data'!X98</f>
        <v>0.60424999999999995</v>
      </c>
      <c r="O105" s="68">
        <f t="shared" si="52"/>
        <v>0.60424999999999995</v>
      </c>
      <c r="P105" s="81">
        <f>'Raw data'!M98</f>
        <v>0.11188119398387569</v>
      </c>
      <c r="Q105" s="63">
        <f t="shared" si="53"/>
        <v>0.55594059699193787</v>
      </c>
      <c r="R105" s="63">
        <f>'Raw data'!K98-N105</f>
        <v>-4.830940300806208E-2</v>
      </c>
      <c r="S105" s="63">
        <f t="shared" si="54"/>
        <v>-4.830940300806208E-2</v>
      </c>
      <c r="T105" s="88">
        <f t="shared" si="58"/>
        <v>0.1518811939838757</v>
      </c>
      <c r="U105" s="63">
        <f>'Raw data'!U98</f>
        <v>0.25037251608549105</v>
      </c>
      <c r="V105" s="63">
        <f t="shared" si="71"/>
        <v>0.62518625804274552</v>
      </c>
      <c r="W105" s="64">
        <f t="shared" si="72"/>
        <v>0.30037251608549104</v>
      </c>
      <c r="X105" s="64">
        <f>'Raw data'!AA98</f>
        <v>-0.19001445783132526</v>
      </c>
      <c r="Y105" s="64">
        <f>'Raw data'!AD98</f>
        <v>0.49399999999999999</v>
      </c>
      <c r="Z105" s="65">
        <f t="shared" si="86"/>
        <v>0.22050000000000125</v>
      </c>
      <c r="AA105" s="64">
        <f t="shared" si="73"/>
        <v>0.10648554216867599</v>
      </c>
      <c r="AB105" s="64">
        <f t="shared" si="55"/>
        <v>0.57594059699193789</v>
      </c>
      <c r="AC105" s="64">
        <f t="shared" si="81"/>
        <v>0.65018625804274555</v>
      </c>
      <c r="AD105" s="64">
        <f>50%+AA105/2</f>
        <v>0.55324277108433795</v>
      </c>
      <c r="AE105" s="62">
        <f t="shared" si="84"/>
        <v>-2.8309403008062062E-2</v>
      </c>
      <c r="AF105" s="83">
        <f t="shared" si="56"/>
        <v>-2.8309403008062062E-2</v>
      </c>
      <c r="AG105" s="83">
        <f t="shared" si="57"/>
        <v>-7.330940300806206E-2</v>
      </c>
      <c r="AH105" s="62">
        <f t="shared" si="85"/>
        <v>4.5936258042745592E-2</v>
      </c>
      <c r="AI105" s="62">
        <f t="shared" si="82"/>
        <v>4.5936258042745592E-2</v>
      </c>
      <c r="AJ105" s="62">
        <f t="shared" si="83"/>
        <v>9.362580427455941E-4</v>
      </c>
      <c r="AK105" s="62">
        <f t="shared" si="87"/>
        <v>-5.1007228915662006E-2</v>
      </c>
      <c r="AL105" s="62">
        <f t="shared" si="88"/>
        <v>-5.1007228915662006E-2</v>
      </c>
      <c r="AM105" s="62">
        <f t="shared" si="89"/>
        <v>-9.6007228915662005E-2</v>
      </c>
      <c r="AN105" s="66">
        <f t="shared" si="90"/>
        <v>-4.7535485436458205E-2</v>
      </c>
    </row>
    <row r="106" spans="1:40" ht="15" customHeight="1" x14ac:dyDescent="0.25">
      <c r="A106" s="58" t="s">
        <v>100</v>
      </c>
      <c r="B106" s="59">
        <v>10</v>
      </c>
      <c r="C106" s="58" t="str">
        <f>('Raw data'!C99)</f>
        <v>Daniel Webster</v>
      </c>
      <c r="D106" s="58" t="str">
        <f>('Raw data'!D99)</f>
        <v>(R)</v>
      </c>
      <c r="E106" s="61">
        <f>('Raw data'!E99)</f>
        <v>2010</v>
      </c>
      <c r="F106" s="87">
        <v>4</v>
      </c>
      <c r="G106" s="58">
        <v>4</v>
      </c>
      <c r="H106" s="58">
        <v>6</v>
      </c>
      <c r="I106" s="90">
        <f>IF(G106="",N106+0.15*(AE106+2.77%-$B$3)+($A$3-50%),N106+0.85*(0.6*AE106+0.2*AH106+0.2*AK106+2.77%-$B$3)+($A$3-50%))</f>
        <v>0.40278360676125546</v>
      </c>
      <c r="J106" s="21" t="str">
        <f t="shared" si="80"/>
        <v>R</v>
      </c>
      <c r="K106" s="21" t="b">
        <f t="shared" si="49"/>
        <v>1</v>
      </c>
      <c r="L106" s="21" t="str">
        <f t="shared" si="50"/>
        <v>No projection</v>
      </c>
      <c r="M106" s="30" t="str">
        <f t="shared" si="51"/>
        <v>Safe R</v>
      </c>
      <c r="N106" s="62">
        <f>'Raw data'!X99</f>
        <v>0.44224999999999998</v>
      </c>
      <c r="O106" s="62">
        <f t="shared" si="52"/>
        <v>0.44225000000000003</v>
      </c>
      <c r="P106" s="81">
        <f>'Raw data'!M99</f>
        <v>0.2309227104242455</v>
      </c>
      <c r="Q106" s="63">
        <f t="shared" si="53"/>
        <v>0.61546135521212275</v>
      </c>
      <c r="R106" s="63">
        <f>'Raw data'!K99-N106</f>
        <v>-5.7711355212122728E-2</v>
      </c>
      <c r="S106" s="63">
        <f t="shared" si="54"/>
        <v>5.7711355212122728E-2</v>
      </c>
      <c r="T106" s="88">
        <f t="shared" si="58"/>
        <v>0.18992271042424552</v>
      </c>
      <c r="U106" s="63">
        <f>'Raw data'!U99</f>
        <v>3.4802638401372599E-2</v>
      </c>
      <c r="V106" s="63">
        <f t="shared" si="71"/>
        <v>0.51740131920068633</v>
      </c>
      <c r="W106" s="64">
        <f t="shared" si="72"/>
        <v>7.4802638401372606E-2</v>
      </c>
      <c r="X106" s="64">
        <f>'Raw data'!AA99</f>
        <v>0.18973973901700575</v>
      </c>
      <c r="Y106" s="64">
        <f>'Raw data'!AD99</f>
        <v>0.49399999999999999</v>
      </c>
      <c r="Z106" s="65">
        <f t="shared" si="86"/>
        <v>-0.10349999999999682</v>
      </c>
      <c r="AA106" s="64">
        <f t="shared" si="73"/>
        <v>0.3972397390170026</v>
      </c>
      <c r="AB106" s="64">
        <f t="shared" si="55"/>
        <v>0.40503864478787721</v>
      </c>
      <c r="AC106" s="64">
        <f t="shared" si="81"/>
        <v>0.46259868079931371</v>
      </c>
      <c r="AD106" s="64">
        <f>50%-AA106/2</f>
        <v>0.3013801304914987</v>
      </c>
      <c r="AE106" s="62">
        <f t="shared" si="84"/>
        <v>-3.7211355212122765E-2</v>
      </c>
      <c r="AF106" s="83">
        <f t="shared" si="56"/>
        <v>3.7211355212122765E-2</v>
      </c>
      <c r="AG106" s="83">
        <f t="shared" si="57"/>
        <v>-7.788644787877233E-3</v>
      </c>
      <c r="AH106" s="62">
        <f t="shared" si="85"/>
        <v>2.0348680799313734E-2</v>
      </c>
      <c r="AI106" s="62">
        <f t="shared" si="82"/>
        <v>-2.0348680799313734E-2</v>
      </c>
      <c r="AJ106" s="62">
        <f t="shared" si="83"/>
        <v>-6.5348680799313733E-2</v>
      </c>
      <c r="AK106" s="62">
        <f t="shared" si="87"/>
        <v>-0.14086986950850128</v>
      </c>
      <c r="AL106" s="62">
        <f t="shared" si="88"/>
        <v>0.14086986950850128</v>
      </c>
      <c r="AM106" s="62">
        <f t="shared" si="89"/>
        <v>9.5869869508501279E-2</v>
      </c>
      <c r="AN106" s="66">
        <f t="shared" si="90"/>
        <v>1.5260594354593773E-2</v>
      </c>
    </row>
    <row r="107" spans="1:40" ht="15" customHeight="1" x14ac:dyDescent="0.25">
      <c r="A107" s="67" t="s">
        <v>100</v>
      </c>
      <c r="B107" s="60">
        <v>11</v>
      </c>
      <c r="C107" s="58" t="str">
        <f>('Raw data'!C100)</f>
        <v>Richard Nugent</v>
      </c>
      <c r="D107" s="58" t="str">
        <f>('Raw data'!D100)</f>
        <v>(R)</v>
      </c>
      <c r="E107" s="61">
        <f>('Raw data'!E100)</f>
        <v>2010</v>
      </c>
      <c r="F107" s="87">
        <v>4</v>
      </c>
      <c r="G107" s="67">
        <v>4</v>
      </c>
      <c r="H107" s="67">
        <v>5</v>
      </c>
      <c r="I107" s="90">
        <f>IF(G107="",N107+0.15*(AE107+2.77%-$B$3)+($A$3-50%),N107+0.85*(0.6*AE107+0.2*AH107+0.2*AK107+2.77%-$B$3)+($A$3-50%))</f>
        <v>0.34791155728366674</v>
      </c>
      <c r="J107" s="21" t="str">
        <f t="shared" si="80"/>
        <v>R</v>
      </c>
      <c r="K107" s="21" t="b">
        <f t="shared" si="49"/>
        <v>1</v>
      </c>
      <c r="L107" s="21" t="str">
        <f t="shared" si="50"/>
        <v>R</v>
      </c>
      <c r="M107" s="21" t="str">
        <f t="shared" si="51"/>
        <v>Safe R</v>
      </c>
      <c r="N107" s="62">
        <f>'Raw data'!X100</f>
        <v>0.38775000000000004</v>
      </c>
      <c r="O107" s="68">
        <f t="shared" si="52"/>
        <v>0.38775000000000004</v>
      </c>
      <c r="P107" s="81">
        <f>'Raw data'!M100</f>
        <v>0.33317663995534241</v>
      </c>
      <c r="Q107" s="63">
        <f t="shared" si="53"/>
        <v>0.66658831997767121</v>
      </c>
      <c r="R107" s="63">
        <f>'Raw data'!K100-N107</f>
        <v>-5.4338319977671246E-2</v>
      </c>
      <c r="S107" s="63">
        <f t="shared" si="54"/>
        <v>5.4338319977671246E-2</v>
      </c>
      <c r="T107" s="88">
        <f t="shared" si="58"/>
        <v>0.29217663995534243</v>
      </c>
      <c r="U107" s="63">
        <f>'Raw data'!U100</f>
        <v>0.28954152062669974</v>
      </c>
      <c r="V107" s="63">
        <f t="shared" si="71"/>
        <v>0.6447707603133499</v>
      </c>
      <c r="W107" s="64">
        <f t="shared" si="72"/>
        <v>0.32954152062669972</v>
      </c>
      <c r="X107" s="64">
        <f>'Raw data'!AA100</f>
        <v>0.34861612087589172</v>
      </c>
      <c r="Y107" s="64">
        <f>'Raw data'!AD100</f>
        <v>0.39899999999999997</v>
      </c>
      <c r="Z107" s="65">
        <f t="shared" si="86"/>
        <v>-2.2500000000007958E-2</v>
      </c>
      <c r="AA107" s="64">
        <f t="shared" si="73"/>
        <v>0.38511612087589969</v>
      </c>
      <c r="AB107" s="64">
        <f t="shared" si="55"/>
        <v>0.35391168002232876</v>
      </c>
      <c r="AC107" s="64">
        <f t="shared" si="81"/>
        <v>0.33522923968665014</v>
      </c>
      <c r="AD107" s="64">
        <f>50%-AA107/2</f>
        <v>0.30744193956205013</v>
      </c>
      <c r="AE107" s="62">
        <f t="shared" si="84"/>
        <v>-3.3838319977671283E-2</v>
      </c>
      <c r="AF107" s="83">
        <f t="shared" si="56"/>
        <v>3.3838319977671283E-2</v>
      </c>
      <c r="AG107" s="83">
        <f t="shared" si="57"/>
        <v>-1.1161680022328715E-2</v>
      </c>
      <c r="AH107" s="62">
        <f t="shared" si="85"/>
        <v>-5.2520760313349901E-2</v>
      </c>
      <c r="AI107" s="62">
        <f t="shared" si="82"/>
        <v>5.2520760313349901E-2</v>
      </c>
      <c r="AJ107" s="62">
        <f t="shared" si="83"/>
        <v>7.5207603133499029E-3</v>
      </c>
      <c r="AK107" s="62">
        <f t="shared" si="87"/>
        <v>-8.0308060437949913E-2</v>
      </c>
      <c r="AL107" s="62">
        <f t="shared" si="88"/>
        <v>8.0308060437949913E-2</v>
      </c>
      <c r="AM107" s="62">
        <f t="shared" si="89"/>
        <v>3.5308060437949915E-2</v>
      </c>
      <c r="AN107" s="66">
        <f t="shared" si="90"/>
        <v>2.1414410375649909E-2</v>
      </c>
    </row>
    <row r="108" spans="1:40" ht="15" customHeight="1" x14ac:dyDescent="0.25">
      <c r="A108" s="67" t="s">
        <v>100</v>
      </c>
      <c r="B108" s="60">
        <v>12</v>
      </c>
      <c r="C108" s="58" t="str">
        <f>('Raw data'!C101)</f>
        <v>Gus Bilirakis</v>
      </c>
      <c r="D108" s="58" t="str">
        <f>('Raw data'!D101)</f>
        <v>(R)</v>
      </c>
      <c r="E108" s="61">
        <f>('Raw data'!E101)</f>
        <v>2006</v>
      </c>
      <c r="F108" s="87">
        <v>4</v>
      </c>
      <c r="G108" s="67">
        <v>4</v>
      </c>
      <c r="H108" s="67">
        <v>4</v>
      </c>
      <c r="I108" s="90">
        <f>IF(G108="",N108+0.15*(AE108+2.77%-$B$3)+($A$3-50%),N108+0.85*(0.6*AE108+0.2*AH108+0.2*AK108+2.77%-$B$3)+($A$3-50%))</f>
        <v>0.38178813617610208</v>
      </c>
      <c r="J108" s="21" t="str">
        <f t="shared" si="80"/>
        <v>R</v>
      </c>
      <c r="K108" s="21" t="b">
        <f t="shared" si="49"/>
        <v>1</v>
      </c>
      <c r="L108" s="21" t="str">
        <f t="shared" si="50"/>
        <v>R</v>
      </c>
      <c r="M108" s="21" t="str">
        <f t="shared" si="51"/>
        <v>Safe R</v>
      </c>
      <c r="N108" s="62">
        <f>'Raw data'!X101</f>
        <v>0.43474999999999997</v>
      </c>
      <c r="O108" s="68">
        <f t="shared" si="52"/>
        <v>0.43474999999999997</v>
      </c>
      <c r="P108" s="81" t="e">
        <f>'Raw data'!M101</f>
        <v>#DIV/0!</v>
      </c>
      <c r="Q108" s="63" t="e">
        <f t="shared" si="53"/>
        <v>#DIV/0!</v>
      </c>
      <c r="R108" s="63" t="e">
        <f>'Raw data'!K101-N108</f>
        <v>#DIV/0!</v>
      </c>
      <c r="S108" s="63" t="e">
        <f t="shared" si="54"/>
        <v>#DIV/0!</v>
      </c>
      <c r="T108" s="88" t="e">
        <f t="shared" si="58"/>
        <v>#DIV/0!</v>
      </c>
      <c r="U108" s="63">
        <f>'Raw data'!U101</f>
        <v>0.31671556094404701</v>
      </c>
      <c r="V108" s="63">
        <f t="shared" si="71"/>
        <v>0.65835778047202353</v>
      </c>
      <c r="W108" s="64">
        <f t="shared" si="72"/>
        <v>0.35671556094404699</v>
      </c>
      <c r="X108" s="64">
        <f>'Raw data'!AA101</f>
        <v>0.42866518992534247</v>
      </c>
      <c r="Y108" s="64">
        <f>'Raw data'!AD101</f>
        <v>0.43899999999999995</v>
      </c>
      <c r="Z108" s="65">
        <f t="shared" si="86"/>
        <v>-8.4999999999979536E-3</v>
      </c>
      <c r="AA108" s="64">
        <f t="shared" si="73"/>
        <v>0.36116518992534041</v>
      </c>
      <c r="AB108" s="64" t="e">
        <f t="shared" si="55"/>
        <v>#DIV/0!</v>
      </c>
      <c r="AC108" s="64">
        <f t="shared" si="81"/>
        <v>0.3216422195279765</v>
      </c>
      <c r="AD108" s="64">
        <f>50%-AA108/2</f>
        <v>0.31941740503732979</v>
      </c>
      <c r="AE108" s="62">
        <v>-2.7699999999999999E-2</v>
      </c>
      <c r="AF108" s="83">
        <f t="shared" si="56"/>
        <v>2.7699999999999999E-2</v>
      </c>
      <c r="AG108" s="83">
        <f t="shared" si="57"/>
        <v>-1.7299999999999999E-2</v>
      </c>
      <c r="AH108" s="62">
        <f t="shared" si="85"/>
        <v>-0.11310778047202347</v>
      </c>
      <c r="AI108" s="62">
        <f t="shared" si="82"/>
        <v>0.11310778047202347</v>
      </c>
      <c r="AJ108" s="62">
        <f t="shared" si="83"/>
        <v>6.8107780472023469E-2</v>
      </c>
      <c r="AK108" s="62">
        <f t="shared" si="87"/>
        <v>-0.11533259496267018</v>
      </c>
      <c r="AL108" s="62">
        <f t="shared" si="88"/>
        <v>0.11533259496267018</v>
      </c>
      <c r="AM108" s="62">
        <f t="shared" si="89"/>
        <v>7.0332594962670178E-2</v>
      </c>
      <c r="AN108" s="66">
        <f t="shared" si="90"/>
        <v>6.9220187717346823E-2</v>
      </c>
    </row>
    <row r="109" spans="1:40" ht="15" customHeight="1" x14ac:dyDescent="0.25">
      <c r="A109" s="67" t="s">
        <v>100</v>
      </c>
      <c r="B109" s="60">
        <v>13</v>
      </c>
      <c r="C109" s="58" t="str">
        <f>('Raw data'!C102)</f>
        <v>OPEN SEATS (David Jolly)</v>
      </c>
      <c r="D109" s="58" t="str">
        <f>('Raw data'!D102)</f>
        <v>(R)</v>
      </c>
      <c r="E109" s="61">
        <f>('Raw data'!E102)</f>
        <v>2013.5</v>
      </c>
      <c r="F109" s="87">
        <v>4</v>
      </c>
      <c r="G109" s="67">
        <v>8</v>
      </c>
      <c r="H109" s="67"/>
      <c r="I109" s="90">
        <f>N109</f>
        <v>0.48825000000000002</v>
      </c>
      <c r="J109" s="21" t="str">
        <f t="shared" si="80"/>
        <v>No projection</v>
      </c>
      <c r="K109" s="21" t="b">
        <f t="shared" si="49"/>
        <v>1</v>
      </c>
      <c r="L109" s="21" t="str">
        <f t="shared" si="50"/>
        <v>No projection</v>
      </c>
      <c r="M109" s="21" t="str">
        <f t="shared" si="51"/>
        <v>Toss Up</v>
      </c>
      <c r="N109" s="62">
        <f>'Raw data'!X102</f>
        <v>0.48825000000000002</v>
      </c>
      <c r="O109" s="68">
        <f t="shared" si="52"/>
        <v>0.48825000000000007</v>
      </c>
      <c r="P109" s="81">
        <f>'Raw data'!M102</f>
        <v>1</v>
      </c>
      <c r="Q109" s="63">
        <f t="shared" si="53"/>
        <v>1</v>
      </c>
      <c r="R109" s="63">
        <f>'Raw data'!K102-N109</f>
        <v>-0.48825000000000002</v>
      </c>
      <c r="S109" s="63">
        <f t="shared" si="54"/>
        <v>0.48825000000000002</v>
      </c>
      <c r="T109" s="88">
        <f t="shared" si="58"/>
        <v>0.95899999999999996</v>
      </c>
      <c r="U109" s="63">
        <f>'Raw data'!U102</f>
        <v>1.9483938915218546E-2</v>
      </c>
      <c r="V109" s="63">
        <f t="shared" si="71"/>
        <v>0.5097419694576093</v>
      </c>
      <c r="W109" s="64">
        <f t="shared" si="72"/>
        <v>0.10948393891521854</v>
      </c>
      <c r="X109" s="64"/>
      <c r="Y109" s="64"/>
      <c r="Z109" s="65"/>
      <c r="AA109" s="64"/>
      <c r="AB109" s="64">
        <f t="shared" si="55"/>
        <v>2.0500000000000018E-2</v>
      </c>
      <c r="AC109" s="64">
        <f t="shared" si="81"/>
        <v>0.44525803054239071</v>
      </c>
      <c r="AD109" s="64"/>
      <c r="AE109" s="62">
        <v>-2.7699999999999999E-2</v>
      </c>
      <c r="AF109" s="83">
        <f t="shared" si="56"/>
        <v>2.7699999999999999E-2</v>
      </c>
      <c r="AG109" s="83">
        <f t="shared" si="57"/>
        <v>-1.7299999999999999E-2</v>
      </c>
      <c r="AH109" s="62">
        <f t="shared" si="85"/>
        <v>-4.2991969457609303E-2</v>
      </c>
      <c r="AI109" s="62">
        <f t="shared" si="82"/>
        <v>4.2991969457609303E-2</v>
      </c>
      <c r="AJ109" s="62">
        <f t="shared" si="83"/>
        <v>-2.0080305423906958E-3</v>
      </c>
      <c r="AK109" s="62"/>
      <c r="AL109" s="62"/>
      <c r="AM109" s="62"/>
      <c r="AN109" s="66">
        <f>AJ109</f>
        <v>-2.0080305423906958E-3</v>
      </c>
    </row>
    <row r="110" spans="1:40" ht="15" customHeight="1" x14ac:dyDescent="0.25">
      <c r="A110" s="67" t="s">
        <v>100</v>
      </c>
      <c r="B110" s="60">
        <v>14</v>
      </c>
      <c r="C110" s="58" t="str">
        <f>('Raw data'!C103)</f>
        <v>Kathy Castor</v>
      </c>
      <c r="D110" s="58" t="str">
        <f>('Raw data'!D103)</f>
        <v>(D)</v>
      </c>
      <c r="E110" s="61">
        <f>('Raw data'!E103)</f>
        <v>2006</v>
      </c>
      <c r="F110" s="87">
        <v>1</v>
      </c>
      <c r="G110" s="67">
        <v>1</v>
      </c>
      <c r="H110" s="67">
        <v>1</v>
      </c>
      <c r="I110" s="90">
        <f>IF(G110="",N110+0.15*(AE110-2.77%+$B$3)+($A$3-50%),N110+0.85*(0.6*AE110+0.2*AH110+0.2*AK110-2.77%+$B$3)+($A$3-50%))</f>
        <v>0.65914824844071596</v>
      </c>
      <c r="J110" s="21" t="str">
        <f t="shared" si="80"/>
        <v>D</v>
      </c>
      <c r="K110" s="21" t="b">
        <f t="shared" si="49"/>
        <v>1</v>
      </c>
      <c r="L110" s="21" t="str">
        <f t="shared" si="50"/>
        <v>D</v>
      </c>
      <c r="M110" s="21" t="str">
        <f t="shared" si="51"/>
        <v>Safe D</v>
      </c>
      <c r="N110" s="62">
        <f>'Raw data'!X103</f>
        <v>0.63624999999999998</v>
      </c>
      <c r="O110" s="68">
        <f t="shared" si="52"/>
        <v>0.63624999999999998</v>
      </c>
      <c r="P110" s="81" t="e">
        <f>'Raw data'!M103</f>
        <v>#DIV/0!</v>
      </c>
      <c r="Q110" s="63" t="e">
        <f t="shared" si="53"/>
        <v>#DIV/0!</v>
      </c>
      <c r="R110" s="63" t="e">
        <f>'Raw data'!K103-N110</f>
        <v>#DIV/0!</v>
      </c>
      <c r="S110" s="63" t="e">
        <f t="shared" si="54"/>
        <v>#DIV/0!</v>
      </c>
      <c r="T110" s="88" t="e">
        <f t="shared" si="58"/>
        <v>#DIV/0!</v>
      </c>
      <c r="U110" s="63">
        <f>'Raw data'!U103</f>
        <v>0.40499142911108654</v>
      </c>
      <c r="V110" s="63">
        <f t="shared" si="71"/>
        <v>0.70249571455554327</v>
      </c>
      <c r="W110" s="64">
        <f t="shared" si="72"/>
        <v>0.36499142911108656</v>
      </c>
      <c r="X110" s="64">
        <f>'Raw data'!AA103</f>
        <v>0.19269972901498583</v>
      </c>
      <c r="Y110" s="64">
        <f>'Raw data'!AD103</f>
        <v>0.629</v>
      </c>
      <c r="Z110" s="65">
        <f>2*(N110-50)-2*(Y110-50)</f>
        <v>1.4499999999998181E-2</v>
      </c>
      <c r="AA110" s="64">
        <f>IF(H110=1,X110+Z110+7.6%,IF(H110=2,X110+Z110+16.6%,IF(H110=3,X110+Z110+25.6%,IF(H110=4,X110-Z110-7.6%,IF(H110=5,X110-Z110+1.4%,IF(H110=6,X110-Z110+10.4%,IF(H110=7,X110+Z110+9%,IF(H110=8,X110-Z110+9%,""))))))))</f>
        <v>0.28319972901498403</v>
      </c>
      <c r="AB110" s="64" t="e">
        <f t="shared" si="55"/>
        <v>#DIV/0!</v>
      </c>
      <c r="AC110" s="64">
        <f t="shared" si="81"/>
        <v>0.68249571455554325</v>
      </c>
      <c r="AD110" s="64">
        <f>50%+AA110/2</f>
        <v>0.64159986450749207</v>
      </c>
      <c r="AE110" s="62">
        <v>2.7699999999999999E-2</v>
      </c>
      <c r="AF110" s="83">
        <f t="shared" si="56"/>
        <v>2.7699999999999999E-2</v>
      </c>
      <c r="AG110" s="83">
        <f t="shared" si="57"/>
        <v>-1.7299999999999999E-2</v>
      </c>
      <c r="AH110" s="62">
        <f t="shared" si="85"/>
        <v>4.6245714555543271E-2</v>
      </c>
      <c r="AI110" s="62">
        <f t="shared" si="82"/>
        <v>4.6245714555543271E-2</v>
      </c>
      <c r="AJ110" s="62">
        <f t="shared" si="83"/>
        <v>1.245714555543273E-3</v>
      </c>
      <c r="AK110" s="62">
        <f>AD110-N110</f>
        <v>5.3498645074920859E-3</v>
      </c>
      <c r="AL110" s="62">
        <f>IF(D110="(D)",AK110,-(AK110))</f>
        <v>5.3498645074920859E-3</v>
      </c>
      <c r="AM110" s="62">
        <f>AL110-4.5%</f>
        <v>-3.9650135492507912E-2</v>
      </c>
      <c r="AN110" s="66">
        <f>(AJ110+AM110)/2</f>
        <v>-1.920221046848232E-2</v>
      </c>
    </row>
    <row r="111" spans="1:40" ht="15" customHeight="1" x14ac:dyDescent="0.25">
      <c r="A111" s="67" t="s">
        <v>100</v>
      </c>
      <c r="B111" s="60">
        <v>15</v>
      </c>
      <c r="C111" s="58" t="str">
        <f>('Raw data'!C104)</f>
        <v>Dennis Ross</v>
      </c>
      <c r="D111" s="58" t="str">
        <f>('Raw data'!D104)</f>
        <v>(R)</v>
      </c>
      <c r="E111" s="61">
        <f>('Raw data'!E104)</f>
        <v>2010</v>
      </c>
      <c r="F111" s="87">
        <v>4</v>
      </c>
      <c r="G111" s="67">
        <v>4</v>
      </c>
      <c r="H111" s="67">
        <v>5</v>
      </c>
      <c r="I111" s="90">
        <f>IF(G111="",N111+0.15*(AE111+2.77%-$B$3)+($A$3-50%),N111+0.85*(0.6*AE111+0.2*AH111+0.2*AK111+2.77%-$B$3)+($A$3-50%))</f>
        <v>0.42118802933710375</v>
      </c>
      <c r="J111" s="21" t="str">
        <f t="shared" si="80"/>
        <v>R</v>
      </c>
      <c r="K111" s="21" t="b">
        <f t="shared" si="49"/>
        <v>1</v>
      </c>
      <c r="L111" s="21" t="str">
        <f t="shared" si="50"/>
        <v>No projection</v>
      </c>
      <c r="M111" s="21" t="str">
        <f t="shared" si="51"/>
        <v>Likely R</v>
      </c>
      <c r="N111" s="62">
        <f>'Raw data'!X104</f>
        <v>0.44225000000000003</v>
      </c>
      <c r="O111" s="68">
        <f t="shared" si="52"/>
        <v>0.44225000000000003</v>
      </c>
      <c r="P111" s="81">
        <f>'Raw data'!M104</f>
        <v>0.20562594226105196</v>
      </c>
      <c r="Q111" s="63">
        <f t="shared" si="53"/>
        <v>0.60281297113052601</v>
      </c>
      <c r="R111" s="63">
        <f>'Raw data'!K104-N111</f>
        <v>-4.5062971130525986E-2</v>
      </c>
      <c r="S111" s="63">
        <f t="shared" si="54"/>
        <v>4.5062971130525986E-2</v>
      </c>
      <c r="T111" s="88">
        <f t="shared" si="58"/>
        <v>0.16462594226105198</v>
      </c>
      <c r="U111" s="63">
        <f>'Raw data'!U104</f>
        <v>1</v>
      </c>
      <c r="V111" s="63">
        <f t="shared" si="71"/>
        <v>1</v>
      </c>
      <c r="W111" s="64">
        <f t="shared" si="72"/>
        <v>1.04</v>
      </c>
      <c r="X111" s="64">
        <f>'Raw data'!AA104</f>
        <v>7.8410063368561378E-2</v>
      </c>
      <c r="Y111" s="64">
        <f>'Raw data'!AD104</f>
        <v>0.45899999999999996</v>
      </c>
      <c r="Z111" s="65">
        <f>2*(N111-50)-2*(Y111-50)</f>
        <v>-3.3500000000003638E-2</v>
      </c>
      <c r="AA111" s="64">
        <f>IF(H111=1,X111+Z111+7.6%,IF(H111=2,X111+Z111+16.6%,IF(H111=3,X111+Z111+25.6%,IF(H111=4,X111-Z111-7.6%,IF(H111=5,X111-Z111+1.4%,IF(H111=6,X111-Z111+10.4%,IF(H111=7,X111+Z111+9%,IF(H111=8,X111-Z111+9%,""))))))))</f>
        <v>0.12591006336856503</v>
      </c>
      <c r="AB111" s="64">
        <f t="shared" si="55"/>
        <v>0.41768702886947401</v>
      </c>
      <c r="AC111" s="64">
        <f t="shared" si="81"/>
        <v>-2.0000000000000018E-2</v>
      </c>
      <c r="AD111" s="64">
        <f>50%-AA111/2</f>
        <v>0.43704496831571749</v>
      </c>
      <c r="AE111" s="62">
        <f t="shared" ref="AE111:AE116" si="91">AB111-N111</f>
        <v>-2.4562971130526023E-2</v>
      </c>
      <c r="AF111" s="83">
        <f t="shared" si="56"/>
        <v>2.4562971130526023E-2</v>
      </c>
      <c r="AG111" s="83">
        <f t="shared" si="57"/>
        <v>-2.0437028869473975E-2</v>
      </c>
      <c r="AH111" s="62">
        <v>-4.4999999999999998E-2</v>
      </c>
      <c r="AI111" s="62">
        <f t="shared" si="82"/>
        <v>4.4999999999999998E-2</v>
      </c>
      <c r="AJ111" s="62">
        <f t="shared" si="83"/>
        <v>0</v>
      </c>
      <c r="AK111" s="62">
        <f>AD111-N111</f>
        <v>-5.2050316842825461E-3</v>
      </c>
      <c r="AL111" s="62">
        <f>IF(D111="(D)",AK111,-(AK111))</f>
        <v>5.2050316842825461E-3</v>
      </c>
      <c r="AM111" s="62">
        <f>AL111-4.5%</f>
        <v>-3.9794968315717452E-2</v>
      </c>
      <c r="AN111" s="66">
        <f>(AJ111+AM111)/2</f>
        <v>-1.9897484157858726E-2</v>
      </c>
    </row>
    <row r="112" spans="1:40" ht="15" customHeight="1" x14ac:dyDescent="0.25">
      <c r="A112" s="67" t="s">
        <v>100</v>
      </c>
      <c r="B112" s="60">
        <v>16</v>
      </c>
      <c r="C112" s="58" t="str">
        <f>('Raw data'!C105)</f>
        <v>Vern Buchanan</v>
      </c>
      <c r="D112" s="58" t="str">
        <f>('Raw data'!D105)</f>
        <v>(R)</v>
      </c>
      <c r="E112" s="61">
        <f>('Raw data'!E105)</f>
        <v>2006</v>
      </c>
      <c r="F112" s="87">
        <v>4</v>
      </c>
      <c r="G112" s="67">
        <v>4</v>
      </c>
      <c r="H112" s="67">
        <v>4</v>
      </c>
      <c r="I112" s="90">
        <f>IF(G112="",N112+0.15*(AE112+2.77%-$B$3)+($A$3-50%),N112+0.85*(0.6*AE112+0.2*AH112+0.2*AK112+2.77%-$B$3)+($A$3-50%))</f>
        <v>0.40554381432049164</v>
      </c>
      <c r="J112" s="21" t="str">
        <f t="shared" si="80"/>
        <v>R</v>
      </c>
      <c r="K112" s="21" t="b">
        <f t="shared" si="49"/>
        <v>1</v>
      </c>
      <c r="L112" s="21" t="str">
        <f t="shared" si="50"/>
        <v>R</v>
      </c>
      <c r="M112" s="21" t="str">
        <f t="shared" si="51"/>
        <v>Safe R</v>
      </c>
      <c r="N112" s="62">
        <f>'Raw data'!X105</f>
        <v>0.43424999999999997</v>
      </c>
      <c r="O112" s="68">
        <f t="shared" si="52"/>
        <v>0.43425000000000002</v>
      </c>
      <c r="P112" s="81">
        <f>'Raw data'!M105</f>
        <v>0.23175860951389066</v>
      </c>
      <c r="Q112" s="63">
        <f t="shared" si="53"/>
        <v>0.6158793047569453</v>
      </c>
      <c r="R112" s="63">
        <f>'Raw data'!K105-N112</f>
        <v>-5.0129304756945325E-2</v>
      </c>
      <c r="S112" s="63">
        <f t="shared" si="54"/>
        <v>5.0129304756945325E-2</v>
      </c>
      <c r="T112" s="88">
        <f t="shared" si="58"/>
        <v>0.19075860951389068</v>
      </c>
      <c r="U112" s="63">
        <f>'Raw data'!U105</f>
        <v>7.2242147841730775E-2</v>
      </c>
      <c r="V112" s="63">
        <f t="shared" si="71"/>
        <v>0.53612107392086539</v>
      </c>
      <c r="W112" s="64">
        <f t="shared" si="72"/>
        <v>0.11224214784173078</v>
      </c>
      <c r="X112" s="64">
        <f>'Raw data'!AA105</f>
        <v>0.37720185514022192</v>
      </c>
      <c r="Y112" s="64">
        <f>'Raw data'!AD105</f>
        <v>0.43899999999999995</v>
      </c>
      <c r="Z112" s="65">
        <f>2*(N112-50)-2*(Y112-50)</f>
        <v>-9.5000000000027285E-3</v>
      </c>
      <c r="AA112" s="64">
        <f>IF(H112=1,X112+Z112+7.6%,IF(H112=2,X112+Z112+16.6%,IF(H112=3,X112+Z112+25.6%,IF(H112=4,X112-Z112-7.6%,IF(H112=5,X112-Z112+1.4%,IF(H112=6,X112-Z112+10.4%,IF(H112=7,X112+Z112+9%,IF(H112=8,X112-Z112+9%,""))))))))</f>
        <v>0.31070185514022464</v>
      </c>
      <c r="AB112" s="64">
        <f t="shared" si="55"/>
        <v>0.40462069524305466</v>
      </c>
      <c r="AC112" s="64">
        <f t="shared" si="81"/>
        <v>0.44387892607913459</v>
      </c>
      <c r="AD112" s="64">
        <f>50%-AA112/2</f>
        <v>0.34464907242988768</v>
      </c>
      <c r="AE112" s="62">
        <f t="shared" si="91"/>
        <v>-2.9629304756945307E-2</v>
      </c>
      <c r="AF112" s="83">
        <f t="shared" si="56"/>
        <v>2.9629304756945307E-2</v>
      </c>
      <c r="AG112" s="83">
        <f t="shared" si="57"/>
        <v>-1.5370695243054691E-2</v>
      </c>
      <c r="AH112" s="62">
        <f>AC112-N112</f>
        <v>9.6289260791346254E-3</v>
      </c>
      <c r="AI112" s="62">
        <f t="shared" si="82"/>
        <v>-9.6289260791346254E-3</v>
      </c>
      <c r="AJ112" s="62">
        <f t="shared" si="83"/>
        <v>-5.4628926079134624E-2</v>
      </c>
      <c r="AK112" s="62">
        <f>AD112-N112</f>
        <v>-8.9600927570112288E-2</v>
      </c>
      <c r="AL112" s="62">
        <f>IF(D112="(D)",AK112,-(AK112))</f>
        <v>8.9600927570112288E-2</v>
      </c>
      <c r="AM112" s="62">
        <f>AL112-4.5%</f>
        <v>4.4600927570112289E-2</v>
      </c>
      <c r="AN112" s="66">
        <f>(AJ112+AM112)/2</f>
        <v>-5.0139992545111672E-3</v>
      </c>
    </row>
    <row r="113" spans="1:40" ht="15" customHeight="1" x14ac:dyDescent="0.25">
      <c r="A113" s="67" t="s">
        <v>100</v>
      </c>
      <c r="B113" s="60">
        <v>17</v>
      </c>
      <c r="C113" s="58" t="str">
        <f>('Raw data'!C106)</f>
        <v>Tom Rooney</v>
      </c>
      <c r="D113" s="58" t="str">
        <f>('Raw data'!D106)</f>
        <v>(R)</v>
      </c>
      <c r="E113" s="61">
        <f>('Raw data'!E106)</f>
        <v>2008</v>
      </c>
      <c r="F113" s="87">
        <v>4</v>
      </c>
      <c r="G113" s="67">
        <v>4</v>
      </c>
      <c r="H113" s="67">
        <v>4</v>
      </c>
      <c r="I113" s="90">
        <f>IF(G113="",N113+0.15*(AE113+2.77%-$B$3)+($A$3-50%),N113+0.85*(0.6*AE113+0.2*AH113+0.2*AK113+2.77%-$B$3)+($A$3-50%))</f>
        <v>0.38011768559528392</v>
      </c>
      <c r="J113" s="21" t="str">
        <f t="shared" si="80"/>
        <v>R</v>
      </c>
      <c r="K113" s="21" t="b">
        <f t="shared" si="49"/>
        <v>1</v>
      </c>
      <c r="L113" s="21" t="str">
        <f t="shared" si="50"/>
        <v>R</v>
      </c>
      <c r="M113" s="21" t="str">
        <f t="shared" si="51"/>
        <v>Safe R</v>
      </c>
      <c r="N113" s="62">
        <f>'Raw data'!X106</f>
        <v>0.39725000000000005</v>
      </c>
      <c r="O113" s="68">
        <f t="shared" si="52"/>
        <v>0.3972500000000001</v>
      </c>
      <c r="P113" s="81">
        <f>'Raw data'!M106</f>
        <v>0.26470798548418811</v>
      </c>
      <c r="Q113" s="63">
        <f t="shared" si="53"/>
        <v>0.63235399274209403</v>
      </c>
      <c r="R113" s="63">
        <f>'Raw data'!K106-N113</f>
        <v>-2.9603992742094132E-2</v>
      </c>
      <c r="S113" s="63">
        <f t="shared" si="54"/>
        <v>2.9603992742094132E-2</v>
      </c>
      <c r="T113" s="88">
        <f t="shared" si="58"/>
        <v>0.22370798548418813</v>
      </c>
      <c r="U113" s="63">
        <f>'Raw data'!U106</f>
        <v>0.17261757140731393</v>
      </c>
      <c r="V113" s="63">
        <f t="shared" si="71"/>
        <v>0.58630878570365697</v>
      </c>
      <c r="W113" s="64">
        <f t="shared" si="72"/>
        <v>0.21261757140731394</v>
      </c>
      <c r="X113" s="64">
        <f>'Raw data'!AA106</f>
        <v>0.33781511219560451</v>
      </c>
      <c r="Y113" s="64">
        <f>'Raw data'!AD106</f>
        <v>0.43899999999999995</v>
      </c>
      <c r="Z113" s="65">
        <f>2*(N113-50)-2*(Y113-50)</f>
        <v>-8.3500000000000796E-2</v>
      </c>
      <c r="AA113" s="64">
        <f>IF(H113=1,X113+Z113+7.6%,IF(H113=2,X113+Z113+16.6%,IF(H113=3,X113+Z113+25.6%,IF(H113=4,X113-Z113-7.6%,IF(H113=5,X113-Z113+1.4%,IF(H113=6,X113-Z113+10.4%,IF(H113=7,X113+Z113+9%,IF(H113=8,X113-Z113+9%,""))))))))</f>
        <v>0.34531511219560529</v>
      </c>
      <c r="AB113" s="64">
        <f t="shared" si="55"/>
        <v>0.38814600725790593</v>
      </c>
      <c r="AC113" s="64">
        <f t="shared" si="81"/>
        <v>0.39369121429634302</v>
      </c>
      <c r="AD113" s="64">
        <f>50%-AA113/2</f>
        <v>0.32734244390219736</v>
      </c>
      <c r="AE113" s="62">
        <f t="shared" si="91"/>
        <v>-9.1039927420941136E-3</v>
      </c>
      <c r="AF113" s="83">
        <f t="shared" si="56"/>
        <v>9.1039927420941136E-3</v>
      </c>
      <c r="AG113" s="83">
        <f t="shared" si="57"/>
        <v>-3.5896007257905885E-2</v>
      </c>
      <c r="AH113" s="62">
        <f>AC113-N113</f>
        <v>-3.5587857036570303E-3</v>
      </c>
      <c r="AI113" s="62">
        <f t="shared" si="82"/>
        <v>3.5587857036570303E-3</v>
      </c>
      <c r="AJ113" s="62">
        <f t="shared" si="83"/>
        <v>-4.1441214296342968E-2</v>
      </c>
      <c r="AK113" s="62">
        <f>AD113-N113</f>
        <v>-6.9907556097802692E-2</v>
      </c>
      <c r="AL113" s="62">
        <f>IF(D113="(D)",AK113,-(AK113))</f>
        <v>6.9907556097802692E-2</v>
      </c>
      <c r="AM113" s="62">
        <f>AL113-4.5%</f>
        <v>2.4907556097802694E-2</v>
      </c>
      <c r="AN113" s="66">
        <f>(AJ113+AM113)/2</f>
        <v>-8.2668290992701371E-3</v>
      </c>
    </row>
    <row r="114" spans="1:40" ht="15" customHeight="1" x14ac:dyDescent="0.25">
      <c r="A114" s="67" t="s">
        <v>100</v>
      </c>
      <c r="B114" s="60">
        <v>18</v>
      </c>
      <c r="C114" s="58" t="str">
        <f>('Raw data'!C107)</f>
        <v>OPEN SEATS (Patrick Murphy)</v>
      </c>
      <c r="D114" s="58" t="str">
        <f>('Raw data'!D107)</f>
        <v>(D)</v>
      </c>
      <c r="E114" s="61">
        <f>('Raw data'!E107)</f>
        <v>2012</v>
      </c>
      <c r="F114" s="87">
        <v>1</v>
      </c>
      <c r="G114" s="67">
        <v>3</v>
      </c>
      <c r="H114" s="67"/>
      <c r="I114" s="90">
        <f>N114</f>
        <v>0.46024999999999999</v>
      </c>
      <c r="J114" s="21" t="s">
        <v>472</v>
      </c>
      <c r="K114" s="21" t="b">
        <f t="shared" si="49"/>
        <v>0</v>
      </c>
      <c r="L114" s="21" t="str">
        <f t="shared" si="50"/>
        <v>No projection</v>
      </c>
      <c r="M114" s="21" t="str">
        <f t="shared" si="51"/>
        <v>Lean R</v>
      </c>
      <c r="N114" s="62">
        <f>'Raw data'!X107</f>
        <v>0.46024999999999999</v>
      </c>
      <c r="O114" s="68">
        <f t="shared" si="52"/>
        <v>0.46025000000000005</v>
      </c>
      <c r="P114" s="81">
        <f>'Raw data'!M107</f>
        <v>0.19568700813816725</v>
      </c>
      <c r="Q114" s="63">
        <f t="shared" si="53"/>
        <v>0.5978435040690836</v>
      </c>
      <c r="R114" s="63">
        <f>'Raw data'!K107-N114</f>
        <v>0.13759350406908361</v>
      </c>
      <c r="S114" s="63">
        <f t="shared" si="54"/>
        <v>0.13759350406908361</v>
      </c>
      <c r="T114" s="88">
        <f t="shared" si="58"/>
        <v>0.23568700813816726</v>
      </c>
      <c r="U114" s="63">
        <f>'Raw data'!U107</f>
        <v>5.7590514503493284E-3</v>
      </c>
      <c r="V114" s="63">
        <f t="shared" si="71"/>
        <v>0.50287952572517469</v>
      </c>
      <c r="W114" s="64">
        <f t="shared" si="72"/>
        <v>0.14575905145034934</v>
      </c>
      <c r="X114" s="64"/>
      <c r="Y114" s="64"/>
      <c r="Z114" s="65"/>
      <c r="AA114" s="64" t="str">
        <f>IF(H114=1,X114+Z114+7.6%,IF(H114=2,X114+Z114+16.6%,IF(H114=3,X114+Z114+25.6%,IF(H114=4,X114-Z114-7.6%,IF(H114=5,X114-Z114+1.4%,IF(H114=6,X114-Z114+10.4%,IF(H114=7,X114+Z114+9%,IF(H114=8,X114-Z114+9%,""))))))))</f>
        <v/>
      </c>
      <c r="AB114" s="64">
        <f t="shared" si="55"/>
        <v>0.61784350406908362</v>
      </c>
      <c r="AC114" s="64">
        <f t="shared" si="81"/>
        <v>0.57287952572517464</v>
      </c>
      <c r="AD114" s="64"/>
      <c r="AE114" s="62">
        <f t="shared" si="91"/>
        <v>0.15759350406908362</v>
      </c>
      <c r="AF114" s="83">
        <f t="shared" si="56"/>
        <v>0.15759350406908362</v>
      </c>
      <c r="AG114" s="83">
        <f t="shared" si="57"/>
        <v>0.11259350406908362</v>
      </c>
      <c r="AH114" s="62">
        <f>AC114-N114</f>
        <v>0.11262952572517465</v>
      </c>
      <c r="AI114" s="62">
        <f t="shared" si="82"/>
        <v>0.11262952572517465</v>
      </c>
      <c r="AJ114" s="62">
        <f t="shared" si="83"/>
        <v>6.7629525725174652E-2</v>
      </c>
      <c r="AK114" s="62"/>
      <c r="AL114" s="62"/>
      <c r="AM114" s="62"/>
      <c r="AN114" s="66">
        <f>AJ114</f>
        <v>6.7629525725174652E-2</v>
      </c>
    </row>
    <row r="115" spans="1:40" ht="15" customHeight="1" x14ac:dyDescent="0.25">
      <c r="A115" s="67" t="s">
        <v>100</v>
      </c>
      <c r="B115" s="60">
        <v>19</v>
      </c>
      <c r="C115" s="58" t="str">
        <f>('Raw data'!C108)</f>
        <v>Curt Clawson</v>
      </c>
      <c r="D115" s="58" t="str">
        <f>('Raw data'!D108)</f>
        <v>(R)</v>
      </c>
      <c r="E115" s="61">
        <f>('Raw data'!E108)</f>
        <v>2014</v>
      </c>
      <c r="F115" s="87">
        <v>4</v>
      </c>
      <c r="G115" s="67">
        <v>8</v>
      </c>
      <c r="H115" s="67"/>
      <c r="I115" s="90">
        <f>IF(G115="",N115+0.15*(AE115+2.77%-$B$3)+($A$3-50%),N115+0.85*(0.6*AE115+0.2*AH115+0.2*AK115+2.77%-$B$3)+($A$3-50%))</f>
        <v>0.36423621241329346</v>
      </c>
      <c r="J115" s="21" t="str">
        <f t="shared" ref="J115:J122" si="92">IF(I115&lt;44%,"R",IF(I115&gt;56%,"D","No projection"))</f>
        <v>R</v>
      </c>
      <c r="K115" s="21" t="b">
        <f t="shared" si="49"/>
        <v>1</v>
      </c>
      <c r="L115" s="21" t="str">
        <f t="shared" si="50"/>
        <v>R</v>
      </c>
      <c r="M115" s="21" t="str">
        <f t="shared" si="51"/>
        <v>Safe R</v>
      </c>
      <c r="N115" s="62">
        <f>'Raw data'!X108</f>
        <v>0.37175000000000002</v>
      </c>
      <c r="O115" s="68">
        <f t="shared" si="52"/>
        <v>0.37175000000000002</v>
      </c>
      <c r="P115" s="81">
        <f>'Raw data'!M108</f>
        <v>0.32696583367335896</v>
      </c>
      <c r="Q115" s="63">
        <f t="shared" si="53"/>
        <v>0.66348291683667948</v>
      </c>
      <c r="R115" s="63">
        <f>'Raw data'!K108-N115</f>
        <v>-3.5232916836679506E-2</v>
      </c>
      <c r="S115" s="63">
        <f t="shared" si="54"/>
        <v>3.5232916836679506E-2</v>
      </c>
      <c r="T115" s="88">
        <f t="shared" si="58"/>
        <v>0.28596583367335898</v>
      </c>
      <c r="U115" s="63">
        <f>'Raw data'!U108</f>
        <v>0.39087981718084547</v>
      </c>
      <c r="V115" s="63">
        <f t="shared" si="71"/>
        <v>0.69543990859042271</v>
      </c>
      <c r="W115" s="64">
        <f t="shared" si="72"/>
        <v>0.48087981718084549</v>
      </c>
      <c r="X115" s="64"/>
      <c r="Y115" s="64"/>
      <c r="Z115" s="65"/>
      <c r="AA115" s="64"/>
      <c r="AB115" s="64">
        <f t="shared" si="55"/>
        <v>0.35701708316332048</v>
      </c>
      <c r="AC115" s="64">
        <f t="shared" si="81"/>
        <v>0.25956009140957725</v>
      </c>
      <c r="AD115" s="64"/>
      <c r="AE115" s="62">
        <f t="shared" si="91"/>
        <v>-1.4732916836679544E-2</v>
      </c>
      <c r="AF115" s="83">
        <f t="shared" si="56"/>
        <v>1.4732916836679544E-2</v>
      </c>
      <c r="AG115" s="83">
        <f t="shared" si="57"/>
        <v>-3.0267083163320455E-2</v>
      </c>
      <c r="AH115" s="62"/>
      <c r="AI115" s="62"/>
      <c r="AJ115" s="62"/>
      <c r="AK115" s="62"/>
      <c r="AL115" s="62"/>
      <c r="AM115" s="62"/>
      <c r="AN115" s="66"/>
    </row>
    <row r="116" spans="1:40" ht="15" customHeight="1" x14ac:dyDescent="0.25">
      <c r="A116" s="67" t="s">
        <v>100</v>
      </c>
      <c r="B116" s="60">
        <v>20</v>
      </c>
      <c r="C116" s="58" t="str">
        <f>('Raw data'!C109)</f>
        <v>Alcee Hastings</v>
      </c>
      <c r="D116" s="58" t="str">
        <f>('Raw data'!D109)</f>
        <v>(D)</v>
      </c>
      <c r="E116" s="61">
        <f>('Raw data'!E109)</f>
        <v>1992</v>
      </c>
      <c r="F116" s="87">
        <v>1</v>
      </c>
      <c r="G116" s="67">
        <v>1</v>
      </c>
      <c r="H116" s="67">
        <v>1</v>
      </c>
      <c r="I116" s="90">
        <f>IF(G116="",N116+0.15*(AE116-2.77%+$B$3)+($A$3-50%),N116+0.85*(0.6*AE116+0.2*AH116+0.2*AK116-2.77%+$B$3)+($A$3-50%))</f>
        <v>0.83629341546302849</v>
      </c>
      <c r="J116" s="21" t="str">
        <f t="shared" si="92"/>
        <v>D</v>
      </c>
      <c r="K116" s="21" t="b">
        <f t="shared" si="49"/>
        <v>1</v>
      </c>
      <c r="L116" s="21" t="str">
        <f t="shared" si="50"/>
        <v>D</v>
      </c>
      <c r="M116" s="21" t="str">
        <f t="shared" si="51"/>
        <v>Safe D</v>
      </c>
      <c r="N116" s="62">
        <f>'Raw data'!X109</f>
        <v>0.80874999999999997</v>
      </c>
      <c r="O116" s="68">
        <f t="shared" si="52"/>
        <v>0.80874999999999986</v>
      </c>
      <c r="P116" s="81">
        <f>'Raw data'!M109</f>
        <v>0.63207295543164865</v>
      </c>
      <c r="Q116" s="63">
        <f t="shared" si="53"/>
        <v>0.81603647771582433</v>
      </c>
      <c r="R116" s="63">
        <f>'Raw data'!K109-N116</f>
        <v>7.2864777158243577E-3</v>
      </c>
      <c r="S116" s="63">
        <f t="shared" si="54"/>
        <v>7.2864777158243577E-3</v>
      </c>
      <c r="T116" s="88">
        <f t="shared" si="58"/>
        <v>0.67207295543164869</v>
      </c>
      <c r="U116" s="63">
        <f>'Raw data'!U109</f>
        <v>1</v>
      </c>
      <c r="V116" s="63">
        <f t="shared" si="71"/>
        <v>1</v>
      </c>
      <c r="W116" s="64">
        <f t="shared" si="72"/>
        <v>0.96</v>
      </c>
      <c r="X116" s="64">
        <f>'Raw data'!AA109</f>
        <v>0.58232131562302336</v>
      </c>
      <c r="Y116" s="64">
        <f>'Raw data'!AD109</f>
        <v>0.79399999999999993</v>
      </c>
      <c r="Z116" s="65">
        <f>2*(N116-50)-2*(Y116-50)</f>
        <v>2.950000000001296E-2</v>
      </c>
      <c r="AA116" s="64">
        <f t="shared" ref="AA116:AA121" si="93">IF(H116=1,X116+Z116+7.6%,IF(H116=2,X116+Z116+16.6%,IF(H116=3,X116+Z116+25.6%,IF(H116=4,X116-Z116-7.6%,IF(H116=5,X116-Z116+1.4%,IF(H116=6,X116-Z116+10.4%,IF(H116=7,X116+Z116+9%,IF(H116=8,X116-Z116+9%,""))))))))</f>
        <v>0.68782131562303628</v>
      </c>
      <c r="AB116" s="64">
        <f t="shared" si="55"/>
        <v>0.83603647771582434</v>
      </c>
      <c r="AC116" s="64">
        <f t="shared" si="81"/>
        <v>0.98</v>
      </c>
      <c r="AD116" s="64">
        <f>50%+AA116/2</f>
        <v>0.84391065781151808</v>
      </c>
      <c r="AE116" s="62">
        <f t="shared" si="91"/>
        <v>2.7286477715824375E-2</v>
      </c>
      <c r="AF116" s="83">
        <f t="shared" si="56"/>
        <v>2.7286477715824375E-2</v>
      </c>
      <c r="AG116" s="83">
        <f t="shared" si="57"/>
        <v>-1.7713522284175623E-2</v>
      </c>
      <c r="AH116" s="62">
        <v>4.4999999999999998E-2</v>
      </c>
      <c r="AI116" s="62">
        <f t="shared" ref="AI116:AI121" si="94">IF(D116="(D)",AH116,-AH116)</f>
        <v>4.4999999999999998E-2</v>
      </c>
      <c r="AJ116" s="62">
        <f t="shared" ref="AJ116:AJ121" si="95">AI116-4.5%</f>
        <v>0</v>
      </c>
      <c r="AK116" s="62">
        <f>AD116-N116</f>
        <v>3.5160657811518115E-2</v>
      </c>
      <c r="AL116" s="62">
        <f>IF(D116="(D)",AK116,-(AK116))</f>
        <v>3.5160657811518115E-2</v>
      </c>
      <c r="AM116" s="62">
        <f>AL116-4.5%</f>
        <v>-9.8393421884818838E-3</v>
      </c>
      <c r="AN116" s="66">
        <f>(AJ116+AM116)/2</f>
        <v>-4.9196710942409419E-3</v>
      </c>
    </row>
    <row r="117" spans="1:40" ht="15" customHeight="1" x14ac:dyDescent="0.25">
      <c r="A117" s="67" t="s">
        <v>100</v>
      </c>
      <c r="B117" s="60">
        <v>21</v>
      </c>
      <c r="C117" s="58" t="str">
        <f>('Raw data'!C110)</f>
        <v>Ted Deutch</v>
      </c>
      <c r="D117" s="58" t="str">
        <f>('Raw data'!D110)</f>
        <v>(D)</v>
      </c>
      <c r="E117" s="61">
        <f>('Raw data'!E110)</f>
        <v>2010</v>
      </c>
      <c r="F117" s="87">
        <v>1</v>
      </c>
      <c r="G117" s="67">
        <v>1</v>
      </c>
      <c r="H117" s="67">
        <v>2</v>
      </c>
      <c r="I117" s="90">
        <f>IF(G117="",N117+0.15*(AE117-2.77%+$B$3)+($A$3-50%),N117+0.85*(0.6*AE117+0.2*AH117+0.2*AK117-2.77%+$B$3)+($A$3-50%))</f>
        <v>0.6264219811934677</v>
      </c>
      <c r="J117" s="21" t="str">
        <f t="shared" si="92"/>
        <v>D</v>
      </c>
      <c r="K117" s="21" t="b">
        <f t="shared" si="49"/>
        <v>1</v>
      </c>
      <c r="L117" s="21" t="str">
        <f t="shared" si="50"/>
        <v>D</v>
      </c>
      <c r="M117" s="21" t="str">
        <f t="shared" si="51"/>
        <v>Safe D</v>
      </c>
      <c r="N117" s="62">
        <f>'Raw data'!X110</f>
        <v>0.58924999999999994</v>
      </c>
      <c r="O117" s="68">
        <f t="shared" si="52"/>
        <v>0.58924999999999983</v>
      </c>
      <c r="P117" s="81">
        <f>'Raw data'!M110</f>
        <v>1</v>
      </c>
      <c r="Q117" s="63">
        <f t="shared" si="53"/>
        <v>1</v>
      </c>
      <c r="R117" s="63">
        <f>'Raw data'!K110-N117</f>
        <v>0.41075000000000006</v>
      </c>
      <c r="S117" s="63">
        <f t="shared" si="54"/>
        <v>0.41075000000000006</v>
      </c>
      <c r="T117" s="88">
        <f t="shared" si="58"/>
        <v>1.04</v>
      </c>
      <c r="U117" s="63">
        <f>'Raw data'!U110</f>
        <v>1</v>
      </c>
      <c r="V117" s="63">
        <f t="shared" si="71"/>
        <v>1</v>
      </c>
      <c r="W117" s="64">
        <f t="shared" si="72"/>
        <v>0.96</v>
      </c>
      <c r="X117" s="64">
        <f>'Raw data'!AA110</f>
        <v>0.25311742580550295</v>
      </c>
      <c r="Y117" s="64">
        <f>'Raw data'!AD110</f>
        <v>0.61899999999999999</v>
      </c>
      <c r="Z117" s="65">
        <f>2*(N117-50)-2*(Y117-50)</f>
        <v>-5.9499999999999886E-2</v>
      </c>
      <c r="AA117" s="64">
        <f t="shared" si="93"/>
        <v>0.35961742580550304</v>
      </c>
      <c r="AB117" s="64">
        <f t="shared" si="55"/>
        <v>1.02</v>
      </c>
      <c r="AC117" s="64">
        <f t="shared" si="81"/>
        <v>0.98</v>
      </c>
      <c r="AD117" s="64">
        <f>50%+AA117/2</f>
        <v>0.67980871290275147</v>
      </c>
      <c r="AE117" s="62">
        <v>2.7699999999999999E-2</v>
      </c>
      <c r="AF117" s="83">
        <f t="shared" si="56"/>
        <v>2.7699999999999999E-2</v>
      </c>
      <c r="AG117" s="83">
        <f t="shared" si="57"/>
        <v>-1.7299999999999999E-2</v>
      </c>
      <c r="AH117" s="62">
        <v>4.4999999999999998E-2</v>
      </c>
      <c r="AI117" s="62">
        <f t="shared" si="94"/>
        <v>4.4999999999999998E-2</v>
      </c>
      <c r="AJ117" s="62">
        <f t="shared" si="95"/>
        <v>0</v>
      </c>
      <c r="AK117" s="62">
        <f>AD117-N117</f>
        <v>9.0558712902751526E-2</v>
      </c>
      <c r="AL117" s="62">
        <f>IF(D117="(D)",AK117,-(AK117))</f>
        <v>9.0558712902751526E-2</v>
      </c>
      <c r="AM117" s="62">
        <f>AL117-4.5%</f>
        <v>4.5558712902751528E-2</v>
      </c>
      <c r="AN117" s="66">
        <f>(AJ117+AM117)/2</f>
        <v>2.2779356451375764E-2</v>
      </c>
    </row>
    <row r="118" spans="1:40" ht="15" customHeight="1" x14ac:dyDescent="0.25">
      <c r="A118" s="67" t="s">
        <v>100</v>
      </c>
      <c r="B118" s="60">
        <v>22</v>
      </c>
      <c r="C118" s="58" t="str">
        <f>('Raw data'!C111)</f>
        <v>Lois Frankel</v>
      </c>
      <c r="D118" s="58" t="str">
        <f>('Raw data'!D111)</f>
        <v>(D)</v>
      </c>
      <c r="E118" s="61">
        <f>('Raw data'!E111)</f>
        <v>2012</v>
      </c>
      <c r="F118" s="87">
        <v>1</v>
      </c>
      <c r="G118" s="67">
        <v>2</v>
      </c>
      <c r="H118" s="67"/>
      <c r="I118" s="90">
        <f>IF(G118="",N118+0.15*(AE118-2.77%+$B$3)+($A$3-50%),N118+0.85*(0.6*AE118+0.2*AH118+0.2*AK118-2.77%+$B$3)+($A$3-50%))</f>
        <v>0.57232656655562208</v>
      </c>
      <c r="J118" s="21" t="str">
        <f t="shared" si="92"/>
        <v>D</v>
      </c>
      <c r="K118" s="21" t="b">
        <f t="shared" si="49"/>
        <v>1</v>
      </c>
      <c r="L118" s="21" t="str">
        <f t="shared" si="50"/>
        <v>No projection</v>
      </c>
      <c r="M118" s="21" t="str">
        <f t="shared" si="51"/>
        <v>Likely D</v>
      </c>
      <c r="N118" s="62">
        <f>'Raw data'!X111</f>
        <v>0.52825</v>
      </c>
      <c r="O118" s="68">
        <f t="shared" si="52"/>
        <v>0.52824999999999989</v>
      </c>
      <c r="P118" s="81">
        <f>'Raw data'!M111</f>
        <v>0.16066990915780077</v>
      </c>
      <c r="Q118" s="63">
        <f t="shared" si="53"/>
        <v>0.58033495457890039</v>
      </c>
      <c r="R118" s="63">
        <f>'Raw data'!K111-N118</f>
        <v>5.2084954578900389E-2</v>
      </c>
      <c r="S118" s="63">
        <f t="shared" si="54"/>
        <v>5.2084954578900389E-2</v>
      </c>
      <c r="T118" s="88">
        <f t="shared" si="58"/>
        <v>0.20066990915780078</v>
      </c>
      <c r="U118" s="63">
        <f>'Raw data'!U111</f>
        <v>9.2538114357446022E-2</v>
      </c>
      <c r="V118" s="63">
        <f t="shared" si="71"/>
        <v>0.54626905717872298</v>
      </c>
      <c r="W118" s="64">
        <f t="shared" si="72"/>
        <v>0.14253811435744601</v>
      </c>
      <c r="X118" s="64"/>
      <c r="Y118" s="64"/>
      <c r="Z118" s="65"/>
      <c r="AA118" s="64" t="str">
        <f t="shared" si="93"/>
        <v/>
      </c>
      <c r="AB118" s="64">
        <f t="shared" si="55"/>
        <v>0.6003349545789004</v>
      </c>
      <c r="AC118" s="64">
        <f t="shared" si="81"/>
        <v>0.57126905717872301</v>
      </c>
      <c r="AD118" s="64"/>
      <c r="AE118" s="62">
        <f>AB118-N118</f>
        <v>7.2084954578900406E-2</v>
      </c>
      <c r="AF118" s="83">
        <f t="shared" si="56"/>
        <v>7.2084954578900406E-2</v>
      </c>
      <c r="AG118" s="83">
        <f t="shared" si="57"/>
        <v>2.7084954578900408E-2</v>
      </c>
      <c r="AH118" s="62">
        <f>AC118-N118</f>
        <v>4.3019057178723008E-2</v>
      </c>
      <c r="AI118" s="62">
        <f t="shared" si="94"/>
        <v>4.3019057178723008E-2</v>
      </c>
      <c r="AJ118" s="62">
        <f t="shared" si="95"/>
        <v>-1.9809428212769903E-3</v>
      </c>
      <c r="AK118" s="62"/>
      <c r="AL118" s="62"/>
      <c r="AM118" s="62"/>
      <c r="AN118" s="66">
        <f>AJ118</f>
        <v>-1.9809428212769903E-3</v>
      </c>
    </row>
    <row r="119" spans="1:40" ht="15" customHeight="1" x14ac:dyDescent="0.25">
      <c r="A119" s="67" t="s">
        <v>100</v>
      </c>
      <c r="B119" s="60">
        <v>23</v>
      </c>
      <c r="C119" s="58" t="str">
        <f>('Raw data'!C112)</f>
        <v>Debbie Wasserman Schultz</v>
      </c>
      <c r="D119" s="58" t="str">
        <f>('Raw data'!D112)</f>
        <v>(D)</v>
      </c>
      <c r="E119" s="61">
        <f>('Raw data'!E112)</f>
        <v>2004</v>
      </c>
      <c r="F119" s="87">
        <v>1</v>
      </c>
      <c r="G119" s="67">
        <v>1</v>
      </c>
      <c r="H119" s="67">
        <v>1</v>
      </c>
      <c r="I119" s="90">
        <f>IF(G119="",N119+0.15*(AE119-2.77%+$B$3)+($A$3-50%),N119+0.85*(0.6*AE119+0.2*AH119+0.2*AK119-2.77%+$B$3)+($A$3-50%))</f>
        <v>0.63546677402176044</v>
      </c>
      <c r="J119" s="21" t="str">
        <f t="shared" si="92"/>
        <v>D</v>
      </c>
      <c r="K119" s="21" t="b">
        <f t="shared" si="49"/>
        <v>1</v>
      </c>
      <c r="L119" s="21" t="str">
        <f t="shared" si="50"/>
        <v>D</v>
      </c>
      <c r="M119" s="21" t="str">
        <f t="shared" si="51"/>
        <v>Safe D</v>
      </c>
      <c r="N119" s="62">
        <f>'Raw data'!X112</f>
        <v>0.59875</v>
      </c>
      <c r="O119" s="68">
        <f t="shared" si="52"/>
        <v>0.59874999999999989</v>
      </c>
      <c r="P119" s="81">
        <f>'Raw data'!M112</f>
        <v>0.25335582688059816</v>
      </c>
      <c r="Q119" s="63">
        <f t="shared" si="53"/>
        <v>0.62667791344029911</v>
      </c>
      <c r="R119" s="63">
        <f>'Raw data'!K112-N119</f>
        <v>2.7927913440299101E-2</v>
      </c>
      <c r="S119" s="63">
        <f t="shared" si="54"/>
        <v>2.7927913440299101E-2</v>
      </c>
      <c r="T119" s="88">
        <f t="shared" si="58"/>
        <v>0.29335582688059814</v>
      </c>
      <c r="U119" s="63">
        <f>'Raw data'!U112</f>
        <v>0.2795031968299786</v>
      </c>
      <c r="V119" s="63">
        <f t="shared" si="71"/>
        <v>0.6397515984149893</v>
      </c>
      <c r="W119" s="64">
        <f t="shared" si="72"/>
        <v>0.23950319682997859</v>
      </c>
      <c r="X119" s="64">
        <f>'Raw data'!AA112</f>
        <v>0.22439136984304392</v>
      </c>
      <c r="Y119" s="64">
        <f>'Raw data'!AD112</f>
        <v>0.59899999999999998</v>
      </c>
      <c r="Z119" s="65">
        <f>2*(N119-50)-2*(Y119-50)</f>
        <v>-4.9999999998817657E-4</v>
      </c>
      <c r="AA119" s="64">
        <f t="shared" si="93"/>
        <v>0.29989136984305576</v>
      </c>
      <c r="AB119" s="64">
        <f t="shared" si="55"/>
        <v>0.64667791344029912</v>
      </c>
      <c r="AC119" s="64">
        <f t="shared" si="81"/>
        <v>0.61975159841498928</v>
      </c>
      <c r="AD119" s="64">
        <f>50%+AA119/2</f>
        <v>0.64994568492152793</v>
      </c>
      <c r="AE119" s="62">
        <f>AB119-N119</f>
        <v>4.7927913440299119E-2</v>
      </c>
      <c r="AF119" s="83">
        <f t="shared" si="56"/>
        <v>4.7927913440299119E-2</v>
      </c>
      <c r="AG119" s="83">
        <f t="shared" si="57"/>
        <v>2.9279134402991208E-3</v>
      </c>
      <c r="AH119" s="62">
        <f>AC119-N119</f>
        <v>2.1001598414989275E-2</v>
      </c>
      <c r="AI119" s="62">
        <f t="shared" si="94"/>
        <v>2.1001598414989275E-2</v>
      </c>
      <c r="AJ119" s="62">
        <f t="shared" si="95"/>
        <v>-2.3998401585010723E-2</v>
      </c>
      <c r="AK119" s="62">
        <f>AD119-N119</f>
        <v>5.1195684921527929E-2</v>
      </c>
      <c r="AL119" s="62">
        <f>IF(D119="(D)",AK119,-(AK119))</f>
        <v>5.1195684921527929E-2</v>
      </c>
      <c r="AM119" s="62">
        <f>AL119-4.5%</f>
        <v>6.1956849215279303E-3</v>
      </c>
      <c r="AN119" s="66">
        <f>(AJ119+AM119)/2</f>
        <v>-8.9013583317413963E-3</v>
      </c>
    </row>
    <row r="120" spans="1:40" ht="15" customHeight="1" x14ac:dyDescent="0.25">
      <c r="A120" s="67" t="s">
        <v>100</v>
      </c>
      <c r="B120" s="60">
        <v>24</v>
      </c>
      <c r="C120" s="58" t="str">
        <f>('Raw data'!C113)</f>
        <v>Frederica Wilson</v>
      </c>
      <c r="D120" s="58" t="str">
        <f>('Raw data'!D113)</f>
        <v>(D)</v>
      </c>
      <c r="E120" s="61">
        <f>('Raw data'!E113)</f>
        <v>2010</v>
      </c>
      <c r="F120" s="87">
        <v>1</v>
      </c>
      <c r="G120" s="67">
        <v>1</v>
      </c>
      <c r="H120" s="67">
        <v>2</v>
      </c>
      <c r="I120" s="90">
        <f>IF(G120="",N120+0.15*(AE120-2.77%+$B$3)+($A$3-50%),N120+0.85*(0.6*AE120+0.2*AH120+0.2*AK120-2.77%+$B$3)+($A$3-50%))</f>
        <v>0.90198709918577036</v>
      </c>
      <c r="J120" s="21" t="str">
        <f t="shared" si="92"/>
        <v>D</v>
      </c>
      <c r="K120" s="21" t="b">
        <f t="shared" si="49"/>
        <v>1</v>
      </c>
      <c r="L120" s="21" t="str">
        <f t="shared" si="50"/>
        <v>D</v>
      </c>
      <c r="M120" s="21" t="str">
        <f t="shared" si="51"/>
        <v>Safe D</v>
      </c>
      <c r="N120" s="62">
        <f>'Raw data'!X113</f>
        <v>0.85775000000000001</v>
      </c>
      <c r="O120" s="68">
        <f t="shared" si="52"/>
        <v>0.85775000000000001</v>
      </c>
      <c r="P120" s="81">
        <f>'Raw data'!M113</f>
        <v>0.78897882033635436</v>
      </c>
      <c r="Q120" s="63">
        <f t="shared" si="53"/>
        <v>0.89448941016817718</v>
      </c>
      <c r="R120" s="63">
        <f>'Raw data'!K113-N120</f>
        <v>3.6739410168177167E-2</v>
      </c>
      <c r="S120" s="63">
        <f t="shared" si="54"/>
        <v>3.6739410168177167E-2</v>
      </c>
      <c r="T120" s="88">
        <f t="shared" si="58"/>
        <v>0.82897882033635439</v>
      </c>
      <c r="U120" s="63">
        <f>'Raw data'!U113</f>
        <v>1</v>
      </c>
      <c r="V120" s="63">
        <f t="shared" si="71"/>
        <v>1</v>
      </c>
      <c r="W120" s="64">
        <f t="shared" si="72"/>
        <v>0.96</v>
      </c>
      <c r="X120" s="64">
        <f>'Raw data'!AA113</f>
        <v>1</v>
      </c>
      <c r="Y120" s="64">
        <f>'Raw data'!AD113</f>
        <v>0.83899999999999997</v>
      </c>
      <c r="Z120" s="65">
        <f>2*(N120-50)-2*(Y120-50)</f>
        <v>3.7500000000008527E-2</v>
      </c>
      <c r="AA120" s="64">
        <f t="shared" si="93"/>
        <v>1.2035000000000085</v>
      </c>
      <c r="AB120" s="64">
        <f t="shared" si="55"/>
        <v>0.9144894101681772</v>
      </c>
      <c r="AC120" s="64">
        <f t="shared" si="81"/>
        <v>0.98</v>
      </c>
      <c r="AD120" s="64">
        <f>50%+AA120/2</f>
        <v>1.1017500000000042</v>
      </c>
      <c r="AE120" s="62">
        <f>AB120-N120</f>
        <v>5.6739410168177185E-2</v>
      </c>
      <c r="AF120" s="83">
        <f t="shared" si="56"/>
        <v>5.6739410168177185E-2</v>
      </c>
      <c r="AG120" s="83">
        <f t="shared" si="57"/>
        <v>1.1739410168177186E-2</v>
      </c>
      <c r="AH120" s="62">
        <v>4.4999999999999998E-2</v>
      </c>
      <c r="AI120" s="62">
        <f t="shared" si="94"/>
        <v>4.4999999999999998E-2</v>
      </c>
      <c r="AJ120" s="62">
        <f t="shared" si="95"/>
        <v>0</v>
      </c>
      <c r="AK120" s="62">
        <v>4.4999999999999998E-2</v>
      </c>
      <c r="AL120" s="62">
        <f>IF(D120="(D)",AK120,-(AK120))</f>
        <v>4.4999999999999998E-2</v>
      </c>
      <c r="AM120" s="62">
        <f>AL120-4.5%</f>
        <v>0</v>
      </c>
      <c r="AN120" s="66">
        <f>(AJ120+AM120)/2</f>
        <v>0</v>
      </c>
    </row>
    <row r="121" spans="1:40" ht="15" customHeight="1" x14ac:dyDescent="0.25">
      <c r="A121" s="67" t="s">
        <v>100</v>
      </c>
      <c r="B121" s="60">
        <v>25</v>
      </c>
      <c r="C121" s="58" t="str">
        <f>('Raw data'!C114)</f>
        <v>Mario Diaz0Balart</v>
      </c>
      <c r="D121" s="58" t="str">
        <f>('Raw data'!D114)</f>
        <v>(R)</v>
      </c>
      <c r="E121" s="61">
        <f>('Raw data'!E114)</f>
        <v>2010</v>
      </c>
      <c r="F121" s="87">
        <v>4</v>
      </c>
      <c r="G121" s="67">
        <v>4</v>
      </c>
      <c r="H121" s="67">
        <v>5</v>
      </c>
      <c r="I121" s="90">
        <f>IF(G121="",N121+0.15*(AE121+2.77%-$B$3)+($A$3-50%),N121+0.85*(0.6*AE121+0.2*AH121+0.2*AK121+2.77%-$B$3)+($A$3-50%))</f>
        <v>0.44082300000000002</v>
      </c>
      <c r="J121" s="21" t="str">
        <f t="shared" si="92"/>
        <v>No projection</v>
      </c>
      <c r="K121" s="21" t="b">
        <f t="shared" si="49"/>
        <v>1</v>
      </c>
      <c r="L121" s="21" t="str">
        <f t="shared" si="50"/>
        <v>No projection</v>
      </c>
      <c r="M121" s="21" t="str">
        <f t="shared" si="51"/>
        <v>Lean R</v>
      </c>
      <c r="N121" s="62">
        <f>'Raw data'!X114</f>
        <v>0.47025</v>
      </c>
      <c r="O121" s="68">
        <f t="shared" si="52"/>
        <v>0.47025000000000006</v>
      </c>
      <c r="P121" s="81" t="e">
        <f>'Raw data'!M114</f>
        <v>#DIV/0!</v>
      </c>
      <c r="Q121" s="63" t="e">
        <f t="shared" si="53"/>
        <v>#DIV/0!</v>
      </c>
      <c r="R121" s="63" t="e">
        <f>'Raw data'!K114-N121</f>
        <v>#DIV/0!</v>
      </c>
      <c r="S121" s="63" t="e">
        <f t="shared" si="54"/>
        <v>#DIV/0!</v>
      </c>
      <c r="T121" s="88" t="e">
        <f t="shared" si="58"/>
        <v>#DIV/0!</v>
      </c>
      <c r="U121" s="63">
        <f>'Raw data'!U114</f>
        <v>1</v>
      </c>
      <c r="V121" s="63">
        <f t="shared" si="71"/>
        <v>1</v>
      </c>
      <c r="W121" s="64">
        <f t="shared" si="72"/>
        <v>1.04</v>
      </c>
      <c r="X121" s="64">
        <f>'Raw data'!AA114</f>
        <v>1</v>
      </c>
      <c r="Y121" s="64">
        <f>'Raw data'!AD114</f>
        <v>0.45399999999999996</v>
      </c>
      <c r="Z121" s="65">
        <f>2*(N121-50)-2*(Y121-50)</f>
        <v>3.2499999999998863E-2</v>
      </c>
      <c r="AA121" s="64">
        <f t="shared" si="93"/>
        <v>0.98150000000000115</v>
      </c>
      <c r="AB121" s="64" t="e">
        <f t="shared" si="55"/>
        <v>#DIV/0!</v>
      </c>
      <c r="AC121" s="64">
        <f t="shared" si="81"/>
        <v>-2.0000000000000018E-2</v>
      </c>
      <c r="AD121" s="69">
        <v>0</v>
      </c>
      <c r="AE121" s="62">
        <v>-2.7699999999999999E-2</v>
      </c>
      <c r="AF121" s="83">
        <f t="shared" si="56"/>
        <v>2.7699999999999999E-2</v>
      </c>
      <c r="AG121" s="83">
        <f t="shared" si="57"/>
        <v>-1.7299999999999999E-2</v>
      </c>
      <c r="AH121" s="62">
        <v>-4.4999999999999998E-2</v>
      </c>
      <c r="AI121" s="62">
        <f t="shared" si="94"/>
        <v>4.4999999999999998E-2</v>
      </c>
      <c r="AJ121" s="62">
        <f t="shared" si="95"/>
        <v>0</v>
      </c>
      <c r="AK121" s="62">
        <v>-4.4999999999999998E-2</v>
      </c>
      <c r="AL121" s="62">
        <f>IF(D121="(D)",AK121,-(AK121))</f>
        <v>4.4999999999999998E-2</v>
      </c>
      <c r="AM121" s="62">
        <f>AL121-4.5%</f>
        <v>0</v>
      </c>
      <c r="AN121" s="66">
        <f>(AJ121+AM121)/2</f>
        <v>0</v>
      </c>
    </row>
    <row r="122" spans="1:40" ht="15" customHeight="1" x14ac:dyDescent="0.25">
      <c r="A122" s="67" t="s">
        <v>100</v>
      </c>
      <c r="B122" s="60">
        <v>26</v>
      </c>
      <c r="C122" s="58" t="str">
        <f>('Raw data'!C115)</f>
        <v>Carlos Curbelo</v>
      </c>
      <c r="D122" s="58" t="str">
        <f>('Raw data'!D115)</f>
        <v>(R)</v>
      </c>
      <c r="E122" s="61">
        <f>('Raw data'!E115)</f>
        <v>2014</v>
      </c>
      <c r="F122" s="87">
        <v>6</v>
      </c>
      <c r="G122" s="67"/>
      <c r="H122" s="67"/>
      <c r="I122" s="90">
        <f>IF(G122="",N122+0.15*(AE122+2.77%-$B$3)+($A$3-50%),N122+0.85*(0.6*AE122+0.2*AH122+0.2*AK122+2.77%-$B$3)+($A$3-50%))</f>
        <v>0.50534101066401382</v>
      </c>
      <c r="J122" s="21" t="str">
        <f t="shared" si="92"/>
        <v>No projection</v>
      </c>
      <c r="K122" s="21" t="b">
        <f t="shared" si="49"/>
        <v>1</v>
      </c>
      <c r="L122" s="21" t="str">
        <f t="shared" si="50"/>
        <v>No projection</v>
      </c>
      <c r="M122" s="21" t="str">
        <f t="shared" si="51"/>
        <v>Toss Up</v>
      </c>
      <c r="N122" s="62">
        <f>'Raw data'!X115</f>
        <v>0.51424999999999998</v>
      </c>
      <c r="O122" s="68">
        <f t="shared" si="52"/>
        <v>0.5142500000000001</v>
      </c>
      <c r="P122" s="81">
        <f>'Raw data'!M115</f>
        <v>2.9286524479815501E-2</v>
      </c>
      <c r="Q122" s="63">
        <f t="shared" si="53"/>
        <v>0.51464326223990775</v>
      </c>
      <c r="R122" s="63">
        <f>'Raw data'!K115-N122</f>
        <v>-2.8893262239907735E-2</v>
      </c>
      <c r="S122" s="63">
        <f t="shared" si="54"/>
        <v>2.8893262239907735E-2</v>
      </c>
      <c r="T122" s="88">
        <f t="shared" si="58"/>
        <v>9.02865244798155E-2</v>
      </c>
      <c r="U122" s="63">
        <f>'Raw data'!U115</f>
        <v>0</v>
      </c>
      <c r="V122" s="63"/>
      <c r="W122" s="64"/>
      <c r="X122" s="64"/>
      <c r="Y122" s="64"/>
      <c r="Z122" s="65"/>
      <c r="AA122" s="64"/>
      <c r="AB122" s="64">
        <f t="shared" si="55"/>
        <v>0.45485673776009228</v>
      </c>
      <c r="AC122" s="64"/>
      <c r="AD122" s="64"/>
      <c r="AE122" s="62">
        <f>AB122-N122</f>
        <v>-5.9393262239907707E-2</v>
      </c>
      <c r="AF122" s="83">
        <f t="shared" si="56"/>
        <v>5.9393262239907707E-2</v>
      </c>
      <c r="AG122" s="83">
        <f t="shared" si="57"/>
        <v>1.4393262239907709E-2</v>
      </c>
      <c r="AH122" s="62"/>
      <c r="AI122" s="62"/>
      <c r="AJ122" s="62"/>
      <c r="AK122" s="62"/>
      <c r="AL122" s="62"/>
      <c r="AM122" s="62"/>
      <c r="AN122" s="66">
        <f>AJ122</f>
        <v>0</v>
      </c>
    </row>
    <row r="123" spans="1:40" ht="15" customHeight="1" x14ac:dyDescent="0.25">
      <c r="A123" s="67" t="s">
        <v>100</v>
      </c>
      <c r="B123" s="60">
        <v>27</v>
      </c>
      <c r="C123" s="58" t="str">
        <f>('Raw data'!C116)</f>
        <v>Ileana Ros-Lehtinen</v>
      </c>
      <c r="D123" s="58" t="str">
        <f>('Raw data'!D116)</f>
        <v>(R)</v>
      </c>
      <c r="E123" s="61">
        <f>('Raw data'!E116)</f>
        <v>1989</v>
      </c>
      <c r="F123" s="87">
        <v>4</v>
      </c>
      <c r="G123" s="67">
        <v>4</v>
      </c>
      <c r="H123" s="67">
        <v>4</v>
      </c>
      <c r="I123" s="90">
        <f>IF(G123="",N123+0.15*(AE123+2.77%-$B$3)+($A$3-50%),N123+0.85*(0.6*AE123+0.2*AH123+0.2*AK123+2.77%-$B$3)+($A$3-50%))</f>
        <v>0.45274175930563448</v>
      </c>
      <c r="J123" s="21" t="s">
        <v>472</v>
      </c>
      <c r="K123" s="21" t="b">
        <f t="shared" si="49"/>
        <v>0</v>
      </c>
      <c r="L123" s="21" t="str">
        <f t="shared" si="50"/>
        <v>No projection</v>
      </c>
      <c r="M123" s="21" t="str">
        <f t="shared" si="51"/>
        <v>Lean R</v>
      </c>
      <c r="N123" s="62">
        <f>'Raw data'!X116</f>
        <v>0.51424999999999998</v>
      </c>
      <c r="O123" s="68">
        <f t="shared" si="52"/>
        <v>0.5142500000000001</v>
      </c>
      <c r="P123" s="81" t="e">
        <f>'Raw data'!M116</f>
        <v>#DIV/0!</v>
      </c>
      <c r="Q123" s="63" t="e">
        <f t="shared" si="53"/>
        <v>#DIV/0!</v>
      </c>
      <c r="R123" s="63" t="e">
        <f>'Raw data'!K116-N123</f>
        <v>#DIV/0!</v>
      </c>
      <c r="S123" s="63" t="e">
        <f t="shared" si="54"/>
        <v>#DIV/0!</v>
      </c>
      <c r="T123" s="88" t="e">
        <f t="shared" si="58"/>
        <v>#DIV/0!</v>
      </c>
      <c r="U123" s="63">
        <f>'Raw data'!U116</f>
        <v>0.23922186230470505</v>
      </c>
      <c r="V123" s="63">
        <f>U123/2+50%</f>
        <v>0.61961093115235255</v>
      </c>
      <c r="W123" s="64">
        <f>IF(G123=1,U123-4%,IF(G123=2,U123+5%,IF(G123=3,U123+14%,IF(G123=4,U123+4%,IF(G123=5,U123+13%,IF(G123=6,U123+22%,IF(G123=7,U123+9%,U123+9%)))))))</f>
        <v>0.27922186230470503</v>
      </c>
      <c r="X123" s="64">
        <f>'Raw data'!AA116</f>
        <v>0.37770449880547802</v>
      </c>
      <c r="Y123" s="64">
        <f>'Raw data'!AD116</f>
        <v>0.47399999999999998</v>
      </c>
      <c r="Z123" s="65">
        <f t="shared" ref="Z123:Z131" si="96">2*(N123-50)-2*(Y123-50)</f>
        <v>8.0500000000000682E-2</v>
      </c>
      <c r="AA123" s="64">
        <f>IF(H123=1,X123+Z123+7.6%,IF(H123=2,X123+Z123+16.6%,IF(H123=3,X123+Z123+25.6%,IF(H123=4,X123-Z123-7.6%,IF(H123=5,X123-Z123+1.4%,IF(H123=6,X123-Z123+10.4%,IF(H123=7,X123+Z123+9%,IF(H123=8,X123-Z123+9%,""))))))))</f>
        <v>0.22120449880547732</v>
      </c>
      <c r="AB123" s="64" t="e">
        <f t="shared" si="55"/>
        <v>#DIV/0!</v>
      </c>
      <c r="AC123" s="64">
        <f>IF(D123="(D)",50%+W123/2,50%-W123/2)</f>
        <v>0.36038906884764749</v>
      </c>
      <c r="AD123" s="64">
        <f>50%-AA123/2</f>
        <v>0.38939775059726134</v>
      </c>
      <c r="AE123" s="62">
        <v>-2.7699999999999999E-2</v>
      </c>
      <c r="AF123" s="83">
        <f t="shared" si="56"/>
        <v>2.7699999999999999E-2</v>
      </c>
      <c r="AG123" s="83">
        <f t="shared" si="57"/>
        <v>-1.7299999999999999E-2</v>
      </c>
      <c r="AH123" s="62">
        <f>AC123-N123</f>
        <v>-0.1538609311523525</v>
      </c>
      <c r="AI123" s="62">
        <f>IF(D123="(D)",AH123,-AH123)</f>
        <v>0.1538609311523525</v>
      </c>
      <c r="AJ123" s="62">
        <f t="shared" ref="AJ123:AJ134" si="97">AI123-4.5%</f>
        <v>0.1088609311523525</v>
      </c>
      <c r="AK123" s="62">
        <f>AD123-N123</f>
        <v>-0.12485224940273865</v>
      </c>
      <c r="AL123" s="62">
        <f>IF(D123="(D)",AK123,-(AK123))</f>
        <v>0.12485224940273865</v>
      </c>
      <c r="AM123" s="62">
        <f t="shared" ref="AM123:AM131" si="98">AL123-4.5%</f>
        <v>7.9852249402738648E-2</v>
      </c>
      <c r="AN123" s="66">
        <f t="shared" ref="AN123:AN131" si="99">(AJ123+AM123)/2</f>
        <v>9.4356590277545574E-2</v>
      </c>
    </row>
    <row r="124" spans="1:40" ht="15" customHeight="1" x14ac:dyDescent="0.25">
      <c r="A124" s="67" t="s">
        <v>123</v>
      </c>
      <c r="B124" s="60">
        <v>1</v>
      </c>
      <c r="C124" s="58" t="str">
        <f>('Raw data'!C117)</f>
        <v>Earl "Buddy" Carter</v>
      </c>
      <c r="D124" s="58" t="str">
        <f>('Raw data'!D117)</f>
        <v>(R)</v>
      </c>
      <c r="E124" s="61">
        <f>('Raw data'!E117)</f>
        <v>2014</v>
      </c>
      <c r="F124" s="87">
        <v>5</v>
      </c>
      <c r="G124" s="67"/>
      <c r="H124" s="67"/>
      <c r="I124" s="90">
        <f>IF(G124="",N124+0.15*(AE124+2.77%-$B$3)+($A$3-50%),N124+0.85*(0.6*AE124+0.2*AH124+0.2*AK124+2.77%-$B$3)+($A$3-50%))</f>
        <v>0.41169218973625027</v>
      </c>
      <c r="J124" s="21" t="str">
        <f t="shared" ref="J124:J137" si="100">IF(I124&lt;44%,"R",IF(I124&gt;56%,"D","No projection"))</f>
        <v>R</v>
      </c>
      <c r="K124" s="21" t="b">
        <f t="shared" si="49"/>
        <v>1</v>
      </c>
      <c r="L124" s="21" t="str">
        <f t="shared" si="50"/>
        <v>R</v>
      </c>
      <c r="M124" s="21" t="str">
        <f t="shared" si="51"/>
        <v>Safe R</v>
      </c>
      <c r="N124" s="62">
        <f>'Raw data'!X117</f>
        <v>0.41625000000000001</v>
      </c>
      <c r="O124" s="68">
        <f t="shared" si="52"/>
        <v>0.41625000000000001</v>
      </c>
      <c r="P124" s="81">
        <f>'Raw data'!M117</f>
        <v>0.21827080351666323</v>
      </c>
      <c r="Q124" s="63">
        <f t="shared" si="53"/>
        <v>0.60913540175833158</v>
      </c>
      <c r="R124" s="63">
        <f>'Raw data'!K117-N124</f>
        <v>-2.5385401758331649E-2</v>
      </c>
      <c r="S124" s="63">
        <f t="shared" si="54"/>
        <v>2.5385401758331649E-2</v>
      </c>
      <c r="T124" s="88">
        <f t="shared" si="58"/>
        <v>0.22827080351666323</v>
      </c>
      <c r="U124" s="63">
        <f>'Raw data'!U117</f>
        <v>0</v>
      </c>
      <c r="V124" s="63"/>
      <c r="W124" s="64"/>
      <c r="X124" s="64">
        <f>'Raw data'!AA117</f>
        <v>0</v>
      </c>
      <c r="Y124" s="64">
        <f>'Raw data'!AD117</f>
        <v>0.32899999999999996</v>
      </c>
      <c r="Z124" s="65">
        <f t="shared" si="96"/>
        <v>0.17449999999999477</v>
      </c>
      <c r="AA124" s="64"/>
      <c r="AB124" s="64">
        <f t="shared" si="55"/>
        <v>0.38586459824166841</v>
      </c>
      <c r="AC124" s="64"/>
      <c r="AD124" s="64"/>
      <c r="AE124" s="62">
        <f>AB124-N124</f>
        <v>-3.0385401758331598E-2</v>
      </c>
      <c r="AF124" s="83">
        <f t="shared" si="56"/>
        <v>3.0385401758331598E-2</v>
      </c>
      <c r="AG124" s="83">
        <f t="shared" si="57"/>
        <v>-1.46145982416684E-2</v>
      </c>
      <c r="AH124" s="62"/>
      <c r="AI124" s="62"/>
      <c r="AJ124" s="62">
        <f t="shared" si="97"/>
        <v>-4.4999999999999998E-2</v>
      </c>
      <c r="AK124" s="62"/>
      <c r="AL124" s="62"/>
      <c r="AM124" s="62">
        <f t="shared" si="98"/>
        <v>-4.4999999999999998E-2</v>
      </c>
      <c r="AN124" s="66">
        <f t="shared" si="99"/>
        <v>-4.4999999999999998E-2</v>
      </c>
    </row>
    <row r="125" spans="1:40" ht="15" customHeight="1" x14ac:dyDescent="0.25">
      <c r="A125" s="67" t="s">
        <v>123</v>
      </c>
      <c r="B125" s="60">
        <v>2</v>
      </c>
      <c r="C125" s="58" t="str">
        <f>('Raw data'!C118)</f>
        <v>Sanford Bishop</v>
      </c>
      <c r="D125" s="58" t="str">
        <f>('Raw data'!D118)</f>
        <v>(D)</v>
      </c>
      <c r="E125" s="61">
        <f>('Raw data'!E118)</f>
        <v>1992</v>
      </c>
      <c r="F125" s="87">
        <v>1</v>
      </c>
      <c r="G125" s="67">
        <v>1</v>
      </c>
      <c r="H125" s="67">
        <v>1</v>
      </c>
      <c r="I125" s="90">
        <f>IF(G125="",N125+0.15*(AE125-2.77%+$B$3)+($A$3-50%),N125+0.85*(0.6*AE125+0.2*AH125+0.2*AK125-2.77%+$B$3)+($A$3-50%))</f>
        <v>0.60747069296377898</v>
      </c>
      <c r="J125" s="21" t="str">
        <f t="shared" si="100"/>
        <v>D</v>
      </c>
      <c r="K125" s="21" t="b">
        <f t="shared" si="49"/>
        <v>1</v>
      </c>
      <c r="L125" s="21" t="str">
        <f t="shared" si="50"/>
        <v>D</v>
      </c>
      <c r="M125" s="21" t="str">
        <f t="shared" si="51"/>
        <v>Safe D</v>
      </c>
      <c r="N125" s="62">
        <f>'Raw data'!X118</f>
        <v>0.56974999999999998</v>
      </c>
      <c r="O125" s="68">
        <f t="shared" si="52"/>
        <v>0.56974999999999998</v>
      </c>
      <c r="P125" s="81">
        <f>'Raw data'!M118</f>
        <v>0.18309392265193369</v>
      </c>
      <c r="Q125" s="63">
        <f t="shared" si="53"/>
        <v>0.59154696132596685</v>
      </c>
      <c r="R125" s="63">
        <f>'Raw data'!K118-N125</f>
        <v>2.1796961325966868E-2</v>
      </c>
      <c r="S125" s="63">
        <f t="shared" si="54"/>
        <v>2.1796961325966868E-2</v>
      </c>
      <c r="T125" s="88">
        <f t="shared" si="58"/>
        <v>0.2230939226519337</v>
      </c>
      <c r="U125" s="63">
        <f>'Raw data'!U118</f>
        <v>0.27567300645474813</v>
      </c>
      <c r="V125" s="63">
        <f t="shared" ref="V125:V132" si="101">U125/2+50%</f>
        <v>0.63783650322737406</v>
      </c>
      <c r="W125" s="64">
        <f t="shared" ref="W125:W132" si="102">IF(G125=1,U125-4%,IF(G125=2,U125+5%,IF(G125=3,U125+14%,IF(G125=4,U125+4%,IF(G125=5,U125+13%,IF(G125=6,U125+22%,IF(G125=7,U125+9%,U125+9%)))))))</f>
        <v>0.23567300645474812</v>
      </c>
      <c r="X125" s="64">
        <f>'Raw data'!AA118</f>
        <v>2.8818083986848431E-2</v>
      </c>
      <c r="Y125" s="64">
        <f>'Raw data'!AD118</f>
        <v>0.504</v>
      </c>
      <c r="Z125" s="65">
        <f t="shared" si="96"/>
        <v>0.13150000000000261</v>
      </c>
      <c r="AA125" s="64">
        <f t="shared" ref="AA125:AA132" si="103">IF(H125=1,X125+Z125+7.6%,IF(H125=2,X125+Z125+16.6%,IF(H125=3,X125+Z125+25.6%,IF(H125=4,X125-Z125-7.6%,IF(H125=5,X125-Z125+1.4%,IF(H125=6,X125-Z125+10.4%,IF(H125=7,X125+Z125+9%,IF(H125=8,X125-Z125+9%,""))))))))</f>
        <v>0.23631808398685106</v>
      </c>
      <c r="AB125" s="64">
        <f t="shared" si="55"/>
        <v>0.61154696132596686</v>
      </c>
      <c r="AC125" s="64">
        <f t="shared" ref="AC125:AC132" si="104">IF(D125="(D)",50%+W125/2,50%-W125/2)</f>
        <v>0.61783650322737405</v>
      </c>
      <c r="AD125" s="64">
        <f>50%+AA125/2</f>
        <v>0.61815904199342553</v>
      </c>
      <c r="AE125" s="62">
        <f>AB125-N125</f>
        <v>4.1796961325966886E-2</v>
      </c>
      <c r="AF125" s="83">
        <f t="shared" si="56"/>
        <v>4.1796961325966886E-2</v>
      </c>
      <c r="AG125" s="83">
        <f t="shared" si="57"/>
        <v>-3.2030386740331124E-3</v>
      </c>
      <c r="AH125" s="62">
        <f>AC125-N125</f>
        <v>4.8086503227374067E-2</v>
      </c>
      <c r="AI125" s="62">
        <f t="shared" ref="AI125:AI132" si="105">IF(D125="(D)",AH125,-AH125)</f>
        <v>4.8086503227374067E-2</v>
      </c>
      <c r="AJ125" s="62">
        <f t="shared" si="97"/>
        <v>3.0865032273740683E-3</v>
      </c>
      <c r="AK125" s="62">
        <f>AD125-N125</f>
        <v>4.840904199342555E-2</v>
      </c>
      <c r="AL125" s="62">
        <f t="shared" ref="AL125:AL131" si="106">IF(D125="(D)",AK125,-(AK125))</f>
        <v>4.840904199342555E-2</v>
      </c>
      <c r="AM125" s="62">
        <f t="shared" si="98"/>
        <v>3.4090419934255517E-3</v>
      </c>
      <c r="AN125" s="66">
        <f t="shared" si="99"/>
        <v>3.24777261039981E-3</v>
      </c>
    </row>
    <row r="126" spans="1:40" ht="15" customHeight="1" x14ac:dyDescent="0.25">
      <c r="A126" s="67" t="s">
        <v>123</v>
      </c>
      <c r="B126" s="60">
        <v>3</v>
      </c>
      <c r="C126" s="58" t="str">
        <f>('Raw data'!C119)</f>
        <v>Lynn Westmoreland</v>
      </c>
      <c r="D126" s="58" t="str">
        <f>('Raw data'!D119)</f>
        <v>(R)</v>
      </c>
      <c r="E126" s="61">
        <f>('Raw data'!E119)</f>
        <v>2004</v>
      </c>
      <c r="F126" s="87">
        <v>4</v>
      </c>
      <c r="G126" s="67">
        <v>4</v>
      </c>
      <c r="H126" s="67">
        <v>4</v>
      </c>
      <c r="I126" s="90">
        <f>IF(G126="",N126+0.15*(AE126+2.77%-$B$3)+($A$3-50%),N126+0.85*(0.6*AE126+0.2*AH126+0.2*AK126+2.77%-$B$3)+($A$3-50%))</f>
        <v>0.29858810378308659</v>
      </c>
      <c r="J126" s="21" t="str">
        <f t="shared" si="100"/>
        <v>R</v>
      </c>
      <c r="K126" s="21" t="b">
        <f t="shared" si="49"/>
        <v>1</v>
      </c>
      <c r="L126" s="21" t="str">
        <f t="shared" si="50"/>
        <v>R</v>
      </c>
      <c r="M126" s="21" t="str">
        <f t="shared" si="51"/>
        <v>Safe R</v>
      </c>
      <c r="N126" s="62">
        <f>'Raw data'!X119</f>
        <v>0.31625000000000003</v>
      </c>
      <c r="O126" s="68">
        <f t="shared" si="52"/>
        <v>0.31625000000000003</v>
      </c>
      <c r="P126" s="81">
        <f>'Raw data'!M119</f>
        <v>1</v>
      </c>
      <c r="Q126" s="63">
        <f t="shared" si="53"/>
        <v>1</v>
      </c>
      <c r="R126" s="63">
        <f>'Raw data'!K119-N126</f>
        <v>-0.31625000000000003</v>
      </c>
      <c r="S126" s="63">
        <f t="shared" si="54"/>
        <v>0.31625000000000003</v>
      </c>
      <c r="T126" s="88">
        <f t="shared" si="58"/>
        <v>0.95899999999999996</v>
      </c>
      <c r="U126" s="63">
        <f>'Raw data'!U119</f>
        <v>1</v>
      </c>
      <c r="V126" s="63">
        <f t="shared" si="101"/>
        <v>1</v>
      </c>
      <c r="W126" s="64">
        <f t="shared" si="102"/>
        <v>1.04</v>
      </c>
      <c r="X126" s="64">
        <f>'Raw data'!AA119</f>
        <v>0.38958701431661685</v>
      </c>
      <c r="Y126" s="64">
        <f>'Raw data'!AD119</f>
        <v>0.31899999999999995</v>
      </c>
      <c r="Z126" s="65">
        <f t="shared" si="96"/>
        <v>-5.5000000000120508E-3</v>
      </c>
      <c r="AA126" s="64">
        <f t="shared" si="103"/>
        <v>0.31908701431662889</v>
      </c>
      <c r="AB126" s="64">
        <f t="shared" si="55"/>
        <v>2.0500000000000018E-2</v>
      </c>
      <c r="AC126" s="64">
        <f t="shared" si="104"/>
        <v>-2.0000000000000018E-2</v>
      </c>
      <c r="AD126" s="64">
        <f>50%-AA126/2</f>
        <v>0.34045649284168555</v>
      </c>
      <c r="AE126" s="62">
        <v>-2.7699999999999999E-2</v>
      </c>
      <c r="AF126" s="83">
        <f t="shared" si="56"/>
        <v>2.7699999999999999E-2</v>
      </c>
      <c r="AG126" s="83">
        <f t="shared" si="57"/>
        <v>-1.7299999999999999E-2</v>
      </c>
      <c r="AH126" s="62">
        <v>-4.4999999999999998E-2</v>
      </c>
      <c r="AI126" s="62">
        <f t="shared" si="105"/>
        <v>4.4999999999999998E-2</v>
      </c>
      <c r="AJ126" s="62">
        <f t="shared" si="97"/>
        <v>0</v>
      </c>
      <c r="AK126" s="62">
        <f>AD126-N126</f>
        <v>2.4206492841685523E-2</v>
      </c>
      <c r="AL126" s="62">
        <f t="shared" si="106"/>
        <v>-2.4206492841685523E-2</v>
      </c>
      <c r="AM126" s="62">
        <f t="shared" si="98"/>
        <v>-6.9206492841685521E-2</v>
      </c>
      <c r="AN126" s="66">
        <f t="shared" si="99"/>
        <v>-3.4603246420842761E-2</v>
      </c>
    </row>
    <row r="127" spans="1:40" ht="15" customHeight="1" x14ac:dyDescent="0.25">
      <c r="A127" s="67" t="s">
        <v>123</v>
      </c>
      <c r="B127" s="60">
        <v>4</v>
      </c>
      <c r="C127" s="58" t="str">
        <f>('Raw data'!C120)</f>
        <v>Hank Johnson</v>
      </c>
      <c r="D127" s="58" t="str">
        <f>('Raw data'!D120)</f>
        <v>(D)</v>
      </c>
      <c r="E127" s="61">
        <f>('Raw data'!E120)</f>
        <v>2006</v>
      </c>
      <c r="F127" s="87">
        <v>1</v>
      </c>
      <c r="G127" s="67">
        <v>1</v>
      </c>
      <c r="H127" s="67">
        <v>1</v>
      </c>
      <c r="I127" s="90">
        <f>IF(G127="",N127+0.15*(AE127-2.77%+$B$3)+($A$3-50%),N127+0.85*(0.6*AE127+0.2*AH127+0.2*AK127-2.77%+$B$3)+($A$3-50%))</f>
        <v>0.73922646695015448</v>
      </c>
      <c r="J127" s="21" t="str">
        <f t="shared" si="100"/>
        <v>D</v>
      </c>
      <c r="K127" s="21" t="b">
        <f t="shared" si="49"/>
        <v>1</v>
      </c>
      <c r="L127" s="21" t="str">
        <f t="shared" si="50"/>
        <v>D</v>
      </c>
      <c r="M127" s="21" t="str">
        <f t="shared" si="51"/>
        <v>Safe D</v>
      </c>
      <c r="N127" s="62">
        <f>'Raw data'!X120</f>
        <v>0.72075</v>
      </c>
      <c r="O127" s="68">
        <f t="shared" si="52"/>
        <v>0.72075</v>
      </c>
      <c r="P127" s="81">
        <f>'Raw data'!M120</f>
        <v>1</v>
      </c>
      <c r="Q127" s="63">
        <f t="shared" si="53"/>
        <v>1</v>
      </c>
      <c r="R127" s="63">
        <f>'Raw data'!K120-N127</f>
        <v>0.27925</v>
      </c>
      <c r="S127" s="63">
        <f t="shared" si="54"/>
        <v>0.27925</v>
      </c>
      <c r="T127" s="88">
        <f t="shared" si="58"/>
        <v>1.04</v>
      </c>
      <c r="U127" s="63">
        <f>'Raw data'!U120</f>
        <v>0.4713598354361716</v>
      </c>
      <c r="V127" s="63">
        <f t="shared" si="101"/>
        <v>0.73567991771808583</v>
      </c>
      <c r="W127" s="64">
        <f t="shared" si="102"/>
        <v>0.43135983543617162</v>
      </c>
      <c r="X127" s="64">
        <f>'Raw data'!AA120</f>
        <v>0.49331036397740086</v>
      </c>
      <c r="Y127" s="64">
        <f>'Raw data'!AD120</f>
        <v>0.754</v>
      </c>
      <c r="Z127" s="65">
        <f t="shared" si="96"/>
        <v>-6.6499999999990678E-2</v>
      </c>
      <c r="AA127" s="64">
        <f t="shared" si="103"/>
        <v>0.50281036397741019</v>
      </c>
      <c r="AB127" s="64">
        <f t="shared" si="55"/>
        <v>1.02</v>
      </c>
      <c r="AC127" s="64">
        <f t="shared" si="104"/>
        <v>0.71567991771808581</v>
      </c>
      <c r="AD127" s="64">
        <f>50%+AA127/2</f>
        <v>0.7514051819887051</v>
      </c>
      <c r="AE127" s="62">
        <v>2.7699999999999999E-2</v>
      </c>
      <c r="AF127" s="83">
        <f t="shared" si="56"/>
        <v>2.7699999999999999E-2</v>
      </c>
      <c r="AG127" s="83">
        <f t="shared" si="57"/>
        <v>-1.7299999999999999E-2</v>
      </c>
      <c r="AH127" s="62">
        <f>AC127-N127</f>
        <v>-5.07008228191419E-3</v>
      </c>
      <c r="AI127" s="62">
        <f t="shared" si="105"/>
        <v>-5.07008228191419E-3</v>
      </c>
      <c r="AJ127" s="62">
        <f t="shared" si="97"/>
        <v>-5.0070082281914188E-2</v>
      </c>
      <c r="AK127" s="62">
        <f>AD127-N127</f>
        <v>3.0655181988705094E-2</v>
      </c>
      <c r="AL127" s="62">
        <f t="shared" si="106"/>
        <v>3.0655181988705094E-2</v>
      </c>
      <c r="AM127" s="62">
        <f t="shared" si="98"/>
        <v>-1.4344818011294905E-2</v>
      </c>
      <c r="AN127" s="66">
        <f t="shared" si="99"/>
        <v>-3.2207450146604547E-2</v>
      </c>
    </row>
    <row r="128" spans="1:40" ht="15" customHeight="1" x14ac:dyDescent="0.25">
      <c r="A128" s="67" t="s">
        <v>123</v>
      </c>
      <c r="B128" s="60">
        <v>5</v>
      </c>
      <c r="C128" s="58" t="str">
        <f>('Raw data'!C121)</f>
        <v>John Lewis</v>
      </c>
      <c r="D128" s="58" t="str">
        <f>('Raw data'!D121)</f>
        <v>(D)</v>
      </c>
      <c r="E128" s="61">
        <f>('Raw data'!E121)</f>
        <v>1986</v>
      </c>
      <c r="F128" s="87">
        <v>1</v>
      </c>
      <c r="G128" s="67">
        <v>1</v>
      </c>
      <c r="H128" s="67">
        <v>1</v>
      </c>
      <c r="I128" s="90">
        <f>IF(G128="",N128+0.15*(AE128-2.77%+$B$3)+($A$3-50%),N128+0.85*(0.6*AE128+0.2*AH128+0.2*AK128-2.77%+$B$3)+($A$3-50%))</f>
        <v>0.83526648884151056</v>
      </c>
      <c r="J128" s="21" t="str">
        <f t="shared" si="100"/>
        <v>D</v>
      </c>
      <c r="K128" s="21" t="b">
        <f t="shared" si="49"/>
        <v>1</v>
      </c>
      <c r="L128" s="21" t="str">
        <f t="shared" si="50"/>
        <v>D</v>
      </c>
      <c r="M128" s="21" t="str">
        <f t="shared" si="51"/>
        <v>Safe D</v>
      </c>
      <c r="N128" s="62">
        <f>'Raw data'!X121</f>
        <v>0.81725000000000003</v>
      </c>
      <c r="O128" s="68">
        <f t="shared" si="52"/>
        <v>0.81725000000000003</v>
      </c>
      <c r="P128" s="81">
        <f>'Raw data'!M121</f>
        <v>1</v>
      </c>
      <c r="Q128" s="63">
        <f t="shared" si="53"/>
        <v>1</v>
      </c>
      <c r="R128" s="63">
        <f>'Raw data'!K121-N128</f>
        <v>0.18274999999999997</v>
      </c>
      <c r="S128" s="63">
        <f t="shared" si="54"/>
        <v>0.18274999999999997</v>
      </c>
      <c r="T128" s="88">
        <f t="shared" si="58"/>
        <v>1.04</v>
      </c>
      <c r="U128" s="63">
        <f>'Raw data'!U121</f>
        <v>0.68786127167630062</v>
      </c>
      <c r="V128" s="63">
        <f t="shared" si="101"/>
        <v>0.84393063583815031</v>
      </c>
      <c r="W128" s="64">
        <f t="shared" si="102"/>
        <v>0.64786127167630059</v>
      </c>
      <c r="X128" s="64">
        <f>'Raw data'!AA121</f>
        <v>0.47439742057676265</v>
      </c>
      <c r="Y128" s="64">
        <f>'Raw data'!AD121</f>
        <v>0.75900000000000001</v>
      </c>
      <c r="Z128" s="65">
        <f t="shared" si="96"/>
        <v>0.11650000000000205</v>
      </c>
      <c r="AA128" s="64">
        <f t="shared" si="103"/>
        <v>0.66689742057676471</v>
      </c>
      <c r="AB128" s="64">
        <f t="shared" si="55"/>
        <v>1.02</v>
      </c>
      <c r="AC128" s="64">
        <f t="shared" si="104"/>
        <v>0.82393063583815029</v>
      </c>
      <c r="AD128" s="64">
        <f>50%+AA128/2</f>
        <v>0.8334487102883823</v>
      </c>
      <c r="AE128" s="62">
        <v>2.7699999999999999E-2</v>
      </c>
      <c r="AF128" s="83">
        <f t="shared" si="56"/>
        <v>2.7699999999999999E-2</v>
      </c>
      <c r="AG128" s="83">
        <f t="shared" si="57"/>
        <v>-1.7299999999999999E-2</v>
      </c>
      <c r="AH128" s="62">
        <f>AC128-N128</f>
        <v>6.6806358381502617E-3</v>
      </c>
      <c r="AI128" s="62">
        <f t="shared" si="105"/>
        <v>6.6806358381502617E-3</v>
      </c>
      <c r="AJ128" s="62">
        <f t="shared" si="97"/>
        <v>-3.8319364161849737E-2</v>
      </c>
      <c r="AK128" s="62">
        <f>AD128-N128</f>
        <v>1.6198710288382268E-2</v>
      </c>
      <c r="AL128" s="62">
        <f t="shared" si="106"/>
        <v>1.6198710288382268E-2</v>
      </c>
      <c r="AM128" s="62">
        <f t="shared" si="98"/>
        <v>-2.8801289711617731E-2</v>
      </c>
      <c r="AN128" s="66">
        <f t="shared" si="99"/>
        <v>-3.3560326936733734E-2</v>
      </c>
    </row>
    <row r="129" spans="1:40" ht="15" customHeight="1" x14ac:dyDescent="0.25">
      <c r="A129" s="67" t="s">
        <v>123</v>
      </c>
      <c r="B129" s="60">
        <v>6</v>
      </c>
      <c r="C129" s="58" t="str">
        <f>('Raw data'!C122)</f>
        <v>Tom Price</v>
      </c>
      <c r="D129" s="58" t="str">
        <f>('Raw data'!D122)</f>
        <v>(R)</v>
      </c>
      <c r="E129" s="61">
        <f>('Raw data'!E122)</f>
        <v>2004</v>
      </c>
      <c r="F129" s="87">
        <v>4</v>
      </c>
      <c r="G129" s="67">
        <v>4</v>
      </c>
      <c r="H129" s="67">
        <v>4</v>
      </c>
      <c r="I129" s="90">
        <f t="shared" ref="I129:I135" si="107">IF(G129="",N129+0.15*(AE129+2.77%-$B$3)+($A$3-50%),N129+0.85*(0.6*AE129+0.2*AH129+0.2*AK129+2.77%-$B$3)+($A$3-50%))</f>
        <v>0.34949832421168919</v>
      </c>
      <c r="J129" s="21" t="str">
        <f t="shared" si="100"/>
        <v>R</v>
      </c>
      <c r="K129" s="21" t="b">
        <f t="shared" si="49"/>
        <v>1</v>
      </c>
      <c r="L129" s="21" t="str">
        <f t="shared" si="50"/>
        <v>R</v>
      </c>
      <c r="M129" s="21" t="str">
        <f t="shared" si="51"/>
        <v>Safe R</v>
      </c>
      <c r="N129" s="62">
        <f>'Raw data'!X122</f>
        <v>0.36425000000000002</v>
      </c>
      <c r="O129" s="68">
        <f t="shared" si="52"/>
        <v>0.36424999999999996</v>
      </c>
      <c r="P129" s="81">
        <f>'Raw data'!M122</f>
        <v>0.32081100596663248</v>
      </c>
      <c r="Q129" s="63">
        <f t="shared" si="53"/>
        <v>0.66040550298331624</v>
      </c>
      <c r="R129" s="63">
        <f>'Raw data'!K122-N129</f>
        <v>-2.4655502983316258E-2</v>
      </c>
      <c r="S129" s="63">
        <f t="shared" si="54"/>
        <v>2.4655502983316258E-2</v>
      </c>
      <c r="T129" s="88">
        <f t="shared" si="58"/>
        <v>0.2798110059666325</v>
      </c>
      <c r="U129" s="63">
        <f>'Raw data'!U122</f>
        <v>0.29011610902140572</v>
      </c>
      <c r="V129" s="63">
        <f t="shared" si="101"/>
        <v>0.64505805451070286</v>
      </c>
      <c r="W129" s="64">
        <f t="shared" si="102"/>
        <v>0.3301161090214057</v>
      </c>
      <c r="X129" s="64">
        <f>'Raw data'!AA122</f>
        <v>1</v>
      </c>
      <c r="Y129" s="64">
        <f>'Raw data'!AD122</f>
        <v>0.33899999999999997</v>
      </c>
      <c r="Z129" s="65">
        <f t="shared" si="96"/>
        <v>5.0499999999999545E-2</v>
      </c>
      <c r="AA129" s="64">
        <f t="shared" si="103"/>
        <v>0.8735000000000005</v>
      </c>
      <c r="AB129" s="64">
        <f t="shared" si="55"/>
        <v>0.36009449701668372</v>
      </c>
      <c r="AC129" s="64">
        <f t="shared" si="104"/>
        <v>0.33494194548929712</v>
      </c>
      <c r="AD129" s="64">
        <f>50%-AA129/2</f>
        <v>6.3249999999999751E-2</v>
      </c>
      <c r="AE129" s="62">
        <f>AB129-N129</f>
        <v>-4.1555029833162949E-3</v>
      </c>
      <c r="AF129" s="83">
        <f t="shared" si="56"/>
        <v>4.1555029833162949E-3</v>
      </c>
      <c r="AG129" s="83">
        <f t="shared" si="57"/>
        <v>-4.0844497016683703E-2</v>
      </c>
      <c r="AH129" s="62">
        <f>AC129-N129</f>
        <v>-2.9308054510702897E-2</v>
      </c>
      <c r="AI129" s="62">
        <f t="shared" si="105"/>
        <v>2.9308054510702897E-2</v>
      </c>
      <c r="AJ129" s="62">
        <f t="shared" si="97"/>
        <v>-1.5691945489297102E-2</v>
      </c>
      <c r="AK129" s="62">
        <v>-4.4999999999999998E-2</v>
      </c>
      <c r="AL129" s="62">
        <f t="shared" si="106"/>
        <v>4.4999999999999998E-2</v>
      </c>
      <c r="AM129" s="62">
        <f t="shared" si="98"/>
        <v>0</v>
      </c>
      <c r="AN129" s="66">
        <f t="shared" si="99"/>
        <v>-7.8459727446485508E-3</v>
      </c>
    </row>
    <row r="130" spans="1:40" ht="15" customHeight="1" x14ac:dyDescent="0.25">
      <c r="A130" s="67" t="s">
        <v>123</v>
      </c>
      <c r="B130" s="60">
        <v>7</v>
      </c>
      <c r="C130" s="58" t="str">
        <f>('Raw data'!C123)</f>
        <v>Rob Woodall</v>
      </c>
      <c r="D130" s="58" t="str">
        <f>('Raw data'!D123)</f>
        <v>(R)</v>
      </c>
      <c r="E130" s="61">
        <f>('Raw data'!E123)</f>
        <v>2010</v>
      </c>
      <c r="F130" s="87">
        <v>4</v>
      </c>
      <c r="G130" s="67">
        <v>4</v>
      </c>
      <c r="H130" s="67">
        <v>5</v>
      </c>
      <c r="I130" s="90">
        <f t="shared" si="107"/>
        <v>0.36046615493756717</v>
      </c>
      <c r="J130" s="21" t="str">
        <f t="shared" si="100"/>
        <v>R</v>
      </c>
      <c r="K130" s="21" t="b">
        <f t="shared" si="49"/>
        <v>1</v>
      </c>
      <c r="L130" s="21" t="str">
        <f t="shared" si="50"/>
        <v>R</v>
      </c>
      <c r="M130" s="21" t="str">
        <f t="shared" si="51"/>
        <v>Safe R</v>
      </c>
      <c r="N130" s="62">
        <f>'Raw data'!X123</f>
        <v>0.37124999999999997</v>
      </c>
      <c r="O130" s="68">
        <f t="shared" si="52"/>
        <v>0.37124999999999997</v>
      </c>
      <c r="P130" s="81">
        <f>'Raw data'!M123</f>
        <v>0.30774058697867779</v>
      </c>
      <c r="Q130" s="63">
        <f t="shared" si="53"/>
        <v>0.65387029348933889</v>
      </c>
      <c r="R130" s="63">
        <f>'Raw data'!K123-N130</f>
        <v>-2.5120293489338863E-2</v>
      </c>
      <c r="S130" s="63">
        <f t="shared" si="54"/>
        <v>2.5120293489338863E-2</v>
      </c>
      <c r="T130" s="88">
        <f t="shared" si="58"/>
        <v>0.26674058697867781</v>
      </c>
      <c r="U130" s="63">
        <f>'Raw data'!U123</f>
        <v>0.24323788214197872</v>
      </c>
      <c r="V130" s="63">
        <f t="shared" si="101"/>
        <v>0.62161894107098936</v>
      </c>
      <c r="W130" s="64">
        <f t="shared" si="102"/>
        <v>0.2832378821419787</v>
      </c>
      <c r="X130" s="64">
        <f>'Raw data'!AA123</f>
        <v>0.34140912236237675</v>
      </c>
      <c r="Y130" s="64">
        <f>'Raw data'!AD123</f>
        <v>0.35899999999999999</v>
      </c>
      <c r="Z130" s="65">
        <f t="shared" si="96"/>
        <v>2.4500000000003297E-2</v>
      </c>
      <c r="AA130" s="64">
        <f t="shared" si="103"/>
        <v>0.33090912236237346</v>
      </c>
      <c r="AB130" s="64">
        <f t="shared" si="55"/>
        <v>0.36662970651066107</v>
      </c>
      <c r="AC130" s="64">
        <f t="shared" si="104"/>
        <v>0.35838105892901062</v>
      </c>
      <c r="AD130" s="64">
        <f>50%-AA130/2</f>
        <v>0.33454543881881327</v>
      </c>
      <c r="AE130" s="62">
        <f>AB130-N130</f>
        <v>-4.6202934893389003E-3</v>
      </c>
      <c r="AF130" s="83">
        <f t="shared" si="56"/>
        <v>4.6202934893389003E-3</v>
      </c>
      <c r="AG130" s="83">
        <f t="shared" si="57"/>
        <v>-4.0379706510661098E-2</v>
      </c>
      <c r="AH130" s="62">
        <f>AC130-N130</f>
        <v>-1.2868941070989348E-2</v>
      </c>
      <c r="AI130" s="62">
        <f t="shared" si="105"/>
        <v>1.2868941070989348E-2</v>
      </c>
      <c r="AJ130" s="62">
        <f t="shared" si="97"/>
        <v>-3.213105892901065E-2</v>
      </c>
      <c r="AK130" s="62">
        <f>AD130-N130</f>
        <v>-3.6704561181186701E-2</v>
      </c>
      <c r="AL130" s="62">
        <f t="shared" si="106"/>
        <v>3.6704561181186701E-2</v>
      </c>
      <c r="AM130" s="62">
        <f t="shared" si="98"/>
        <v>-8.2954388188132971E-3</v>
      </c>
      <c r="AN130" s="66">
        <f t="shared" si="99"/>
        <v>-2.0213248873911974E-2</v>
      </c>
    </row>
    <row r="131" spans="1:40" ht="15" customHeight="1" x14ac:dyDescent="0.25">
      <c r="A131" s="67" t="s">
        <v>123</v>
      </c>
      <c r="B131" s="60">
        <v>8</v>
      </c>
      <c r="C131" s="58" t="str">
        <f>('Raw data'!C124)</f>
        <v>Austin Scott</v>
      </c>
      <c r="D131" s="58" t="str">
        <f>('Raw data'!D124)</f>
        <v>(R)</v>
      </c>
      <c r="E131" s="61">
        <f>('Raw data'!E124)</f>
        <v>2010</v>
      </c>
      <c r="F131" s="87">
        <v>4</v>
      </c>
      <c r="G131" s="67">
        <v>4</v>
      </c>
      <c r="H131" s="67">
        <v>6</v>
      </c>
      <c r="I131" s="90">
        <f t="shared" si="107"/>
        <v>0.3422178292482822</v>
      </c>
      <c r="J131" s="21" t="str">
        <f t="shared" si="100"/>
        <v>R</v>
      </c>
      <c r="K131" s="21" t="b">
        <f t="shared" si="49"/>
        <v>1</v>
      </c>
      <c r="L131" s="21" t="str">
        <f t="shared" si="50"/>
        <v>R</v>
      </c>
      <c r="M131" s="21" t="str">
        <f t="shared" si="51"/>
        <v>Safe R</v>
      </c>
      <c r="N131" s="62">
        <f>'Raw data'!X124</f>
        <v>0.36025000000000001</v>
      </c>
      <c r="O131" s="68">
        <f t="shared" si="52"/>
        <v>0.36024999999999996</v>
      </c>
      <c r="P131" s="81">
        <f>'Raw data'!M124</f>
        <v>1</v>
      </c>
      <c r="Q131" s="63">
        <f t="shared" si="53"/>
        <v>1</v>
      </c>
      <c r="R131" s="63">
        <f>'Raw data'!K124-N131</f>
        <v>-0.36025000000000001</v>
      </c>
      <c r="S131" s="63">
        <f t="shared" si="54"/>
        <v>0.36025000000000001</v>
      </c>
      <c r="T131" s="88">
        <f t="shared" si="58"/>
        <v>0.95899999999999996</v>
      </c>
      <c r="U131" s="63">
        <f>'Raw data'!U124</f>
        <v>1</v>
      </c>
      <c r="V131" s="63">
        <f t="shared" si="101"/>
        <v>1</v>
      </c>
      <c r="W131" s="64">
        <f t="shared" si="102"/>
        <v>1.04</v>
      </c>
      <c r="X131" s="64">
        <f>'Raw data'!AA124</f>
        <v>5.394318531432668E-2</v>
      </c>
      <c r="Y131" s="64">
        <f>'Raw data'!AD124</f>
        <v>0.39899999999999997</v>
      </c>
      <c r="Z131" s="65">
        <f t="shared" si="96"/>
        <v>-7.7500000000000568E-2</v>
      </c>
      <c r="AA131" s="64">
        <f t="shared" si="103"/>
        <v>0.23544318531432726</v>
      </c>
      <c r="AB131" s="64">
        <f t="shared" si="55"/>
        <v>2.0500000000000018E-2</v>
      </c>
      <c r="AC131" s="64">
        <f t="shared" si="104"/>
        <v>-2.0000000000000018E-2</v>
      </c>
      <c r="AD131" s="64">
        <f>50%-AA131/2</f>
        <v>0.38227840734283636</v>
      </c>
      <c r="AE131" s="62">
        <v>-2.7699999999999999E-2</v>
      </c>
      <c r="AF131" s="83">
        <f t="shared" si="56"/>
        <v>2.7699999999999999E-2</v>
      </c>
      <c r="AG131" s="83">
        <f t="shared" si="57"/>
        <v>-1.7299999999999999E-2</v>
      </c>
      <c r="AH131" s="62">
        <v>-4.4999999999999998E-2</v>
      </c>
      <c r="AI131" s="62">
        <f t="shared" si="105"/>
        <v>4.4999999999999998E-2</v>
      </c>
      <c r="AJ131" s="62">
        <f t="shared" si="97"/>
        <v>0</v>
      </c>
      <c r="AK131" s="62">
        <f>AD131-N131</f>
        <v>2.2028407342836342E-2</v>
      </c>
      <c r="AL131" s="62">
        <f t="shared" si="106"/>
        <v>-2.2028407342836342E-2</v>
      </c>
      <c r="AM131" s="62">
        <f t="shared" si="98"/>
        <v>-6.7028407342836341E-2</v>
      </c>
      <c r="AN131" s="66">
        <f t="shared" si="99"/>
        <v>-3.351420367141817E-2</v>
      </c>
    </row>
    <row r="132" spans="1:40" ht="15" customHeight="1" x14ac:dyDescent="0.25">
      <c r="A132" s="67" t="s">
        <v>123</v>
      </c>
      <c r="B132" s="60">
        <v>9</v>
      </c>
      <c r="C132" s="58" t="str">
        <f>('Raw data'!C125)</f>
        <v>Doug Collins</v>
      </c>
      <c r="D132" s="58" t="str">
        <f>('Raw data'!D125)</f>
        <v>(R)</v>
      </c>
      <c r="E132" s="61">
        <f>('Raw data'!E125)</f>
        <v>2012</v>
      </c>
      <c r="F132" s="87">
        <v>4</v>
      </c>
      <c r="G132" s="67">
        <v>5</v>
      </c>
      <c r="H132" s="67"/>
      <c r="I132" s="90">
        <f t="shared" si="107"/>
        <v>0.20013106824606414</v>
      </c>
      <c r="J132" s="21" t="str">
        <f t="shared" si="100"/>
        <v>R</v>
      </c>
      <c r="K132" s="21" t="b">
        <f t="shared" si="49"/>
        <v>1</v>
      </c>
      <c r="L132" s="21" t="str">
        <f t="shared" si="50"/>
        <v>R</v>
      </c>
      <c r="M132" s="21" t="str">
        <f t="shared" si="51"/>
        <v>Safe R</v>
      </c>
      <c r="N132" s="62">
        <f>'Raw data'!X125</f>
        <v>0.19275000000000003</v>
      </c>
      <c r="O132" s="68">
        <f t="shared" si="52"/>
        <v>0.19274999999999998</v>
      </c>
      <c r="P132" s="81">
        <f>'Raw data'!M125</f>
        <v>0.61349262898584356</v>
      </c>
      <c r="Q132" s="63">
        <f t="shared" si="53"/>
        <v>0.80674631449292178</v>
      </c>
      <c r="R132" s="63">
        <f>'Raw data'!K125-N132</f>
        <v>5.0368550707824422E-4</v>
      </c>
      <c r="S132" s="63">
        <f t="shared" si="54"/>
        <v>-5.0368550707824422E-4</v>
      </c>
      <c r="T132" s="88">
        <f t="shared" si="58"/>
        <v>0.57249262898584352</v>
      </c>
      <c r="U132" s="63">
        <f>'Raw data'!U125</f>
        <v>0.52368601602995013</v>
      </c>
      <c r="V132" s="63">
        <f t="shared" si="101"/>
        <v>0.76184300801497506</v>
      </c>
      <c r="W132" s="64">
        <f t="shared" si="102"/>
        <v>0.65368601602995013</v>
      </c>
      <c r="X132" s="64"/>
      <c r="Y132" s="64"/>
      <c r="Z132" s="65"/>
      <c r="AA132" s="64" t="str">
        <f t="shared" si="103"/>
        <v/>
      </c>
      <c r="AB132" s="64">
        <f t="shared" si="55"/>
        <v>0.21375368550707824</v>
      </c>
      <c r="AC132" s="64">
        <f t="shared" si="104"/>
        <v>0.17315699198502493</v>
      </c>
      <c r="AD132" s="64"/>
      <c r="AE132" s="62">
        <f>AB132-N132</f>
        <v>2.1003685507078207E-2</v>
      </c>
      <c r="AF132" s="83">
        <f t="shared" si="56"/>
        <v>-2.1003685507078207E-2</v>
      </c>
      <c r="AG132" s="83">
        <f t="shared" si="57"/>
        <v>-6.6003685507078205E-2</v>
      </c>
      <c r="AH132" s="62">
        <f>AC132-N132</f>
        <v>-1.95930080149751E-2</v>
      </c>
      <c r="AI132" s="62">
        <f t="shared" si="105"/>
        <v>1.95930080149751E-2</v>
      </c>
      <c r="AJ132" s="62">
        <f t="shared" si="97"/>
        <v>-2.5406991985024899E-2</v>
      </c>
      <c r="AK132" s="62"/>
      <c r="AL132" s="62"/>
      <c r="AM132" s="62"/>
      <c r="AN132" s="66">
        <f>AJ132</f>
        <v>-2.5406991985024899E-2</v>
      </c>
    </row>
    <row r="133" spans="1:40" ht="15" customHeight="1" x14ac:dyDescent="0.25">
      <c r="A133" s="67" t="s">
        <v>123</v>
      </c>
      <c r="B133" s="60">
        <v>10</v>
      </c>
      <c r="C133" s="58" t="str">
        <f>('Raw data'!C126)</f>
        <v>Jody Hice</v>
      </c>
      <c r="D133" s="58" t="str">
        <f>('Raw data'!D126)</f>
        <v>(R)</v>
      </c>
      <c r="E133" s="61">
        <f>('Raw data'!E126)</f>
        <v>2014</v>
      </c>
      <c r="F133" s="87">
        <v>5</v>
      </c>
      <c r="G133" s="67"/>
      <c r="H133" s="67"/>
      <c r="I133" s="90">
        <f t="shared" si="107"/>
        <v>0.34675406148208471</v>
      </c>
      <c r="J133" s="21" t="str">
        <f t="shared" si="100"/>
        <v>R</v>
      </c>
      <c r="K133" s="21" t="b">
        <f t="shared" si="49"/>
        <v>1</v>
      </c>
      <c r="L133" s="21" t="str">
        <f t="shared" si="50"/>
        <v>R</v>
      </c>
      <c r="M133" s="21" t="str">
        <f t="shared" si="51"/>
        <v>Safe R</v>
      </c>
      <c r="N133" s="62">
        <f>'Raw data'!X126</f>
        <v>0.34975000000000001</v>
      </c>
      <c r="O133" s="68">
        <f t="shared" si="52"/>
        <v>0.34975000000000001</v>
      </c>
      <c r="P133" s="81">
        <f>'Raw data'!M126</f>
        <v>0.33044584690553741</v>
      </c>
      <c r="Q133" s="63">
        <f t="shared" si="53"/>
        <v>0.66522292345276868</v>
      </c>
      <c r="R133" s="63">
        <f>'Raw data'!K126-N133</f>
        <v>-1.4972923452768738E-2</v>
      </c>
      <c r="S133" s="63">
        <f t="shared" si="54"/>
        <v>1.4972923452768738E-2</v>
      </c>
      <c r="T133" s="88">
        <f t="shared" si="58"/>
        <v>0.34044584690553742</v>
      </c>
      <c r="U133" s="63">
        <f>'Raw data'!U126</f>
        <v>0</v>
      </c>
      <c r="V133" s="63"/>
      <c r="W133" s="64"/>
      <c r="X133" s="64">
        <f>'Raw data'!AA126</f>
        <v>0</v>
      </c>
      <c r="Y133" s="64">
        <f>'Raw data'!AD126</f>
        <v>0.34899999999999998</v>
      </c>
      <c r="Z133" s="65">
        <f t="shared" ref="Z133:Z138" si="108">2*(N133-50)-2*(Y133-50)</f>
        <v>1.5000000000071623E-3</v>
      </c>
      <c r="AA133" s="64"/>
      <c r="AB133" s="64">
        <f t="shared" si="55"/>
        <v>0.32977707654723132</v>
      </c>
      <c r="AC133" s="64"/>
      <c r="AD133" s="64"/>
      <c r="AE133" s="62">
        <f>AB133-N133</f>
        <v>-1.9972923452768687E-2</v>
      </c>
      <c r="AF133" s="83">
        <f t="shared" si="56"/>
        <v>1.9972923452768687E-2</v>
      </c>
      <c r="AG133" s="83">
        <f t="shared" si="57"/>
        <v>-2.5027076547231311E-2</v>
      </c>
      <c r="AH133" s="62"/>
      <c r="AI133" s="62"/>
      <c r="AJ133" s="62">
        <f t="shared" si="97"/>
        <v>-4.4999999999999998E-2</v>
      </c>
      <c r="AK133" s="62"/>
      <c r="AL133" s="62"/>
      <c r="AM133" s="62">
        <f>AL133-4.5%</f>
        <v>-4.4999999999999998E-2</v>
      </c>
      <c r="AN133" s="66">
        <f t="shared" ref="AN133:AN138" si="109">(AJ133+AM133)/2</f>
        <v>-4.4999999999999998E-2</v>
      </c>
    </row>
    <row r="134" spans="1:40" ht="15" customHeight="1" x14ac:dyDescent="0.25">
      <c r="A134" s="67" t="s">
        <v>123</v>
      </c>
      <c r="B134" s="60">
        <v>11</v>
      </c>
      <c r="C134" s="58" t="str">
        <f>('Raw data'!C127)</f>
        <v>Barry Loudermilk</v>
      </c>
      <c r="D134" s="58" t="str">
        <f>('Raw data'!D127)</f>
        <v>(R)</v>
      </c>
      <c r="E134" s="61">
        <f>('Raw data'!E127)</f>
        <v>2014</v>
      </c>
      <c r="F134" s="87">
        <v>5</v>
      </c>
      <c r="G134" s="67"/>
      <c r="H134" s="67"/>
      <c r="I134" s="90">
        <f t="shared" si="107"/>
        <v>0.29959499999999994</v>
      </c>
      <c r="J134" s="21" t="str">
        <f t="shared" si="100"/>
        <v>R</v>
      </c>
      <c r="K134" s="21" t="b">
        <f t="shared" si="49"/>
        <v>1</v>
      </c>
      <c r="L134" s="21" t="str">
        <f t="shared" si="50"/>
        <v>R</v>
      </c>
      <c r="M134" s="21" t="str">
        <f t="shared" si="51"/>
        <v>Safe R</v>
      </c>
      <c r="N134" s="62">
        <f>'Raw data'!X127</f>
        <v>0.30374999999999996</v>
      </c>
      <c r="O134" s="68">
        <f t="shared" si="52"/>
        <v>0.30374999999999996</v>
      </c>
      <c r="P134" s="81">
        <f>'Raw data'!M127</f>
        <v>1</v>
      </c>
      <c r="Q134" s="63">
        <f t="shared" si="53"/>
        <v>1</v>
      </c>
      <c r="R134" s="63">
        <f>'Raw data'!K127-N134</f>
        <v>-0.30374999999999996</v>
      </c>
      <c r="S134" s="63">
        <f t="shared" si="54"/>
        <v>0.30374999999999996</v>
      </c>
      <c r="T134" s="88">
        <f t="shared" si="58"/>
        <v>1.01</v>
      </c>
      <c r="U134" s="63">
        <f>'Raw data'!U127</f>
        <v>0</v>
      </c>
      <c r="V134" s="63"/>
      <c r="W134" s="64"/>
      <c r="X134" s="64">
        <f>'Raw data'!AA127</f>
        <v>0</v>
      </c>
      <c r="Y134" s="64">
        <f>'Raw data'!AD127</f>
        <v>0.29899999999999999</v>
      </c>
      <c r="Z134" s="65">
        <f t="shared" si="108"/>
        <v>9.5000000000027285E-3</v>
      </c>
      <c r="AA134" s="64"/>
      <c r="AB134" s="64">
        <f t="shared" si="55"/>
        <v>-5.0000000000000044E-3</v>
      </c>
      <c r="AC134" s="64"/>
      <c r="AD134" s="69"/>
      <c r="AE134" s="62">
        <v>-2.7699999999999999E-2</v>
      </c>
      <c r="AF134" s="83">
        <f t="shared" si="56"/>
        <v>2.7699999999999999E-2</v>
      </c>
      <c r="AG134" s="83">
        <f t="shared" si="57"/>
        <v>-1.7299999999999999E-2</v>
      </c>
      <c r="AH134" s="62"/>
      <c r="AI134" s="62"/>
      <c r="AJ134" s="62">
        <f t="shared" si="97"/>
        <v>-4.4999999999999998E-2</v>
      </c>
      <c r="AK134" s="62"/>
      <c r="AL134" s="62"/>
      <c r="AM134" s="62">
        <f>AL134-4.5%</f>
        <v>-4.4999999999999998E-2</v>
      </c>
      <c r="AN134" s="66">
        <f t="shared" si="109"/>
        <v>-4.4999999999999998E-2</v>
      </c>
    </row>
    <row r="135" spans="1:40" ht="15" customHeight="1" x14ac:dyDescent="0.25">
      <c r="A135" s="67" t="s">
        <v>123</v>
      </c>
      <c r="B135" s="60">
        <v>12</v>
      </c>
      <c r="C135" s="58" t="str">
        <f>('Raw data'!C128)</f>
        <v>Rick Allen</v>
      </c>
      <c r="D135" s="58" t="str">
        <f>('Raw data'!D128)</f>
        <v>(R)</v>
      </c>
      <c r="E135" s="61">
        <f>('Raw data'!E128)</f>
        <v>2014</v>
      </c>
      <c r="F135" s="87">
        <v>6</v>
      </c>
      <c r="G135" s="67"/>
      <c r="H135" s="67"/>
      <c r="I135" s="90">
        <f t="shared" si="107"/>
        <v>0.42178270274077717</v>
      </c>
      <c r="J135" s="21" t="str">
        <f t="shared" si="100"/>
        <v>R</v>
      </c>
      <c r="K135" s="21" t="b">
        <f t="shared" si="49"/>
        <v>1</v>
      </c>
      <c r="L135" s="21" t="str">
        <f t="shared" si="50"/>
        <v>R</v>
      </c>
      <c r="M135" s="21" t="str">
        <f t="shared" si="51"/>
        <v>Likely R</v>
      </c>
      <c r="N135" s="62">
        <f>'Raw data'!X128</f>
        <v>0.42175000000000001</v>
      </c>
      <c r="O135" s="68">
        <f t="shared" si="52"/>
        <v>0.42175000000000007</v>
      </c>
      <c r="P135" s="81">
        <f>'Raw data'!M128</f>
        <v>9.5063963456304634E-2</v>
      </c>
      <c r="Q135" s="63">
        <f t="shared" si="53"/>
        <v>0.54753198172815232</v>
      </c>
      <c r="R135" s="63">
        <f>'Raw data'!K128-N135</f>
        <v>3.0718018271847669E-2</v>
      </c>
      <c r="S135" s="63">
        <f t="shared" si="54"/>
        <v>-3.0718018271847669E-2</v>
      </c>
      <c r="T135" s="88">
        <f t="shared" si="58"/>
        <v>0.15606396345630463</v>
      </c>
      <c r="U135" s="63">
        <f>'Raw data'!U128</f>
        <v>0</v>
      </c>
      <c r="V135" s="63"/>
      <c r="W135" s="64"/>
      <c r="X135" s="64">
        <f>'Raw data'!AA128</f>
        <v>0</v>
      </c>
      <c r="Y135" s="64">
        <f>'Raw data'!AD128</f>
        <v>0.50900000000000001</v>
      </c>
      <c r="Z135" s="65">
        <f t="shared" si="108"/>
        <v>-0.17449999999999477</v>
      </c>
      <c r="AA135" s="64"/>
      <c r="AB135" s="64">
        <f t="shared" si="55"/>
        <v>0.42196801827184771</v>
      </c>
      <c r="AC135" s="64"/>
      <c r="AD135" s="64"/>
      <c r="AE135" s="62">
        <f>AB135-N135</f>
        <v>2.1801827184769751E-4</v>
      </c>
      <c r="AF135" s="83">
        <f t="shared" si="56"/>
        <v>-2.1801827184769751E-4</v>
      </c>
      <c r="AG135" s="83">
        <f t="shared" si="57"/>
        <v>-4.5218018271847696E-2</v>
      </c>
      <c r="AH135" s="62"/>
      <c r="AI135" s="62"/>
      <c r="AJ135" s="62"/>
      <c r="AK135" s="62"/>
      <c r="AL135" s="62"/>
      <c r="AM135" s="62"/>
      <c r="AN135" s="66">
        <f t="shared" si="109"/>
        <v>0</v>
      </c>
    </row>
    <row r="136" spans="1:40" ht="15" customHeight="1" x14ac:dyDescent="0.25">
      <c r="A136" s="67" t="s">
        <v>123</v>
      </c>
      <c r="B136" s="60">
        <v>13</v>
      </c>
      <c r="C136" s="58" t="str">
        <f>('Raw data'!C129)</f>
        <v>David Scott</v>
      </c>
      <c r="D136" s="58" t="str">
        <f>('Raw data'!D129)</f>
        <v>(D)</v>
      </c>
      <c r="E136" s="61">
        <f>('Raw data'!E129)</f>
        <v>2002</v>
      </c>
      <c r="F136" s="87">
        <v>1</v>
      </c>
      <c r="G136" s="67">
        <v>1</v>
      </c>
      <c r="H136" s="67">
        <v>1</v>
      </c>
      <c r="I136" s="90">
        <f>IF(G136="",N136+0.15*(AE136-2.77%+$B$3)+($A$3-50%),N136+0.85*(0.6*AE136+0.2*AH136+0.2*AK136-2.77%+$B$3)+($A$3-50%))</f>
        <v>0.70345635921293215</v>
      </c>
      <c r="J136" s="21" t="str">
        <f t="shared" si="100"/>
        <v>D</v>
      </c>
      <c r="K136" s="21" t="b">
        <f t="shared" si="49"/>
        <v>1</v>
      </c>
      <c r="L136" s="21" t="str">
        <f t="shared" si="50"/>
        <v>D</v>
      </c>
      <c r="M136" s="21" t="str">
        <f t="shared" si="51"/>
        <v>Safe D</v>
      </c>
      <c r="N136" s="62">
        <f>'Raw data'!X129</f>
        <v>0.67675000000000007</v>
      </c>
      <c r="O136" s="68">
        <f t="shared" si="52"/>
        <v>0.67675000000000018</v>
      </c>
      <c r="P136" s="81">
        <f>'Raw data'!M129</f>
        <v>1</v>
      </c>
      <c r="Q136" s="63">
        <f t="shared" si="53"/>
        <v>1</v>
      </c>
      <c r="R136" s="63">
        <f>'Raw data'!K129-N136</f>
        <v>0.32324999999999993</v>
      </c>
      <c r="S136" s="63">
        <f t="shared" si="54"/>
        <v>0.32324999999999993</v>
      </c>
      <c r="T136" s="88">
        <f t="shared" si="58"/>
        <v>1.04</v>
      </c>
      <c r="U136" s="63">
        <f>'Raw data'!U129</f>
        <v>0.43488978397232342</v>
      </c>
      <c r="V136" s="63">
        <f>U136/2+50%</f>
        <v>0.71744489198616168</v>
      </c>
      <c r="W136" s="64">
        <f>IF(G136=1,U136-4%,IF(G136=2,U136+5%,IF(G136=3,U136+14%,IF(G136=4,U136+4%,IF(G136=5,U136+13%,IF(G136=6,U136+22%,IF(G136=7,U136+9%,U136+9%)))))))</f>
        <v>0.39488978397232344</v>
      </c>
      <c r="X136" s="64">
        <f>'Raw data'!AA129</f>
        <v>0.38860267735629628</v>
      </c>
      <c r="Y136" s="64">
        <f>'Raw data'!AD129</f>
        <v>0.67899999999999994</v>
      </c>
      <c r="Z136" s="65">
        <f t="shared" si="108"/>
        <v>-4.500000000007276E-3</v>
      </c>
      <c r="AA136" s="64">
        <f>IF(H136=1,X136+Z136+7.6%,IF(H136=2,X136+Z136+16.6%,IF(H136=3,X136+Z136+25.6%,IF(H136=4,X136-Z136-7.6%,IF(H136=5,X136-Z136+1.4%,IF(H136=6,X136-Z136+10.4%,IF(H136=7,X136+Z136+9%,IF(H136=8,X136-Z136+9%,""))))))))</f>
        <v>0.46010267735628901</v>
      </c>
      <c r="AB136" s="64">
        <f t="shared" si="55"/>
        <v>1.02</v>
      </c>
      <c r="AC136" s="64">
        <f>IF(D136="(D)",50%+W136/2,50%-W136/2)</f>
        <v>0.69744489198616177</v>
      </c>
      <c r="AD136" s="64">
        <f>50%+AA136/2</f>
        <v>0.73005133867814453</v>
      </c>
      <c r="AE136" s="62">
        <v>2.7699999999999999E-2</v>
      </c>
      <c r="AF136" s="83">
        <f t="shared" si="56"/>
        <v>2.7699999999999999E-2</v>
      </c>
      <c r="AG136" s="83">
        <f t="shared" si="57"/>
        <v>-1.7299999999999999E-2</v>
      </c>
      <c r="AH136" s="62">
        <f>AC136-N136</f>
        <v>2.0694891986161701E-2</v>
      </c>
      <c r="AI136" s="62">
        <f>IF(D136="(D)",AH136,-AH136)</f>
        <v>2.0694891986161701E-2</v>
      </c>
      <c r="AJ136" s="62">
        <f t="shared" ref="AJ136:AJ152" si="110">AI136-4.5%</f>
        <v>-2.4305108013838297E-2</v>
      </c>
      <c r="AK136" s="62">
        <f>AD136-N136</f>
        <v>5.3301338678144461E-2</v>
      </c>
      <c r="AL136" s="62">
        <f>IF(D136="(D)",AK136,-(AK136))</f>
        <v>5.3301338678144461E-2</v>
      </c>
      <c r="AM136" s="62">
        <f>AL136-4.5%</f>
        <v>8.3013386781444626E-3</v>
      </c>
      <c r="AN136" s="66">
        <f t="shared" si="109"/>
        <v>-8.0018846678469174E-3</v>
      </c>
    </row>
    <row r="137" spans="1:40" ht="15" customHeight="1" x14ac:dyDescent="0.25">
      <c r="A137" s="67" t="s">
        <v>123</v>
      </c>
      <c r="B137" s="60">
        <v>14</v>
      </c>
      <c r="C137" s="58" t="str">
        <f>('Raw data'!C130)</f>
        <v>Tom Graves</v>
      </c>
      <c r="D137" s="58" t="str">
        <f>('Raw data'!D130)</f>
        <v>(R)</v>
      </c>
      <c r="E137" s="61">
        <f>('Raw data'!E130)</f>
        <v>2010</v>
      </c>
      <c r="F137" s="87">
        <v>4</v>
      </c>
      <c r="G137" s="67">
        <v>4</v>
      </c>
      <c r="H137" s="67">
        <v>5</v>
      </c>
      <c r="I137" s="90">
        <f>IF(G137="",N137+0.15*(AE137+2.77%-$B$3)+($A$3-50%),N137+0.85*(0.6*AE137+0.2*AH137+0.2*AK137+2.77%-$B$3)+($A$3-50%))</f>
        <v>0.22100948536442938</v>
      </c>
      <c r="J137" s="21" t="str">
        <f t="shared" si="100"/>
        <v>R</v>
      </c>
      <c r="K137" s="21" t="b">
        <f t="shared" si="49"/>
        <v>1</v>
      </c>
      <c r="L137" s="21" t="str">
        <f t="shared" si="50"/>
        <v>R</v>
      </c>
      <c r="M137" s="21" t="str">
        <f t="shared" si="51"/>
        <v>Safe R</v>
      </c>
      <c r="N137" s="62">
        <f>'Raw data'!X130</f>
        <v>0.24125000000000002</v>
      </c>
      <c r="O137" s="68">
        <f t="shared" si="52"/>
        <v>0.24124999999999996</v>
      </c>
      <c r="P137" s="81">
        <f>'Raw data'!M130</f>
        <v>1</v>
      </c>
      <c r="Q137" s="63">
        <f t="shared" si="53"/>
        <v>1</v>
      </c>
      <c r="R137" s="63">
        <f>'Raw data'!K130-N137</f>
        <v>-0.24125000000000002</v>
      </c>
      <c r="S137" s="63">
        <f t="shared" si="54"/>
        <v>0.24125000000000002</v>
      </c>
      <c r="T137" s="88">
        <f t="shared" si="58"/>
        <v>0.95899999999999996</v>
      </c>
      <c r="U137" s="63">
        <f>'Raw data'!U130</f>
        <v>0.45942370159494872</v>
      </c>
      <c r="V137" s="63">
        <f>U137/2+50%</f>
        <v>0.72971185079747436</v>
      </c>
      <c r="W137" s="64">
        <f>IF(G137=1,U137-4%,IF(G137=2,U137+5%,IF(G137=3,U137+14%,IF(G137=4,U137+4%,IF(G137=5,U137+13%,IF(G137=6,U137+22%,IF(G137=7,U137+9%,U137+9%)))))))</f>
        <v>0.4994237015949487</v>
      </c>
      <c r="X137" s="64">
        <f>'Raw data'!AA130</f>
        <v>1</v>
      </c>
      <c r="Y137" s="64">
        <f>'Raw data'!AD130</f>
        <v>0.20899999999999996</v>
      </c>
      <c r="Z137" s="65">
        <f t="shared" si="108"/>
        <v>6.4499999999995339E-2</v>
      </c>
      <c r="AA137" s="64">
        <f>IF(H137=1,X137+Z137+7.6%,IF(H137=2,X137+Z137+16.6%,IF(H137=3,X137+Z137+25.6%,IF(H137=4,X137-Z137-7.6%,IF(H137=5,X137-Z137+1.4%,IF(H137=6,X137-Z137+10.4%,IF(H137=7,X137+Z137+9%,IF(H137=8,X137-Z137+9%,""))))))))</f>
        <v>0.94950000000000467</v>
      </c>
      <c r="AB137" s="64">
        <f t="shared" si="55"/>
        <v>2.0500000000000018E-2</v>
      </c>
      <c r="AC137" s="64">
        <f>IF(D137="(D)",50%+W137/2,50%-W137/2)</f>
        <v>0.25028814920252562</v>
      </c>
      <c r="AD137" s="69">
        <v>0</v>
      </c>
      <c r="AE137" s="62">
        <v>-2.7699999999999999E-2</v>
      </c>
      <c r="AF137" s="83">
        <f t="shared" si="56"/>
        <v>2.7699999999999999E-2</v>
      </c>
      <c r="AG137" s="83">
        <f t="shared" si="57"/>
        <v>-1.7299999999999999E-2</v>
      </c>
      <c r="AH137" s="62">
        <f>AC137-N137</f>
        <v>9.0381492025256027E-3</v>
      </c>
      <c r="AI137" s="62">
        <f>IF(D137="(D)",AH137,-AH137)</f>
        <v>-9.0381492025256027E-3</v>
      </c>
      <c r="AJ137" s="62">
        <f t="shared" si="110"/>
        <v>-5.4038149202525601E-2</v>
      </c>
      <c r="AK137" s="62">
        <v>-4.4999999999999998E-2</v>
      </c>
      <c r="AL137" s="62">
        <f>IF(D137="(D)",AK137,-(AK137))</f>
        <v>4.4999999999999998E-2</v>
      </c>
      <c r="AM137" s="62">
        <f>AL137-4.5%</f>
        <v>0</v>
      </c>
      <c r="AN137" s="66">
        <f t="shared" si="109"/>
        <v>-2.7019074601262801E-2</v>
      </c>
    </row>
    <row r="138" spans="1:40" ht="15" customHeight="1" x14ac:dyDescent="0.25">
      <c r="A138" s="67" t="s">
        <v>134</v>
      </c>
      <c r="B138" s="60">
        <v>1</v>
      </c>
      <c r="C138" s="58" t="str">
        <f>('Raw data'!C131)</f>
        <v>Mark Takai</v>
      </c>
      <c r="D138" s="58" t="str">
        <f>('Raw data'!D131)</f>
        <v>(D)</v>
      </c>
      <c r="E138" s="61">
        <f>('Raw data'!E131)</f>
        <v>2014</v>
      </c>
      <c r="F138" s="87">
        <v>2</v>
      </c>
      <c r="G138" s="67"/>
      <c r="H138" s="67"/>
      <c r="I138" s="90">
        <f>IF(G138="",N138+0.15*(AE138-2.77%+$B$3)+($A$3-50%),N138+0.85*(0.6*AE138+0.2*AH138+0.2*AK138-2.77%+$B$3)+($A$3-50%))</f>
        <v>0.66625500683926075</v>
      </c>
      <c r="J138" s="21" t="s">
        <v>472</v>
      </c>
      <c r="K138" s="21" t="b">
        <f t="shared" ref="K138:K201" si="111">_xlfn.ISFORMULA(J138)</f>
        <v>0</v>
      </c>
      <c r="L138" s="21" t="str">
        <f t="shared" ref="L138:L201" si="112">IF(O138&lt;44%,"R",IF(O138&gt;56%,"D","No projection"))</f>
        <v>D</v>
      </c>
      <c r="M138" s="21" t="str">
        <f t="shared" ref="M138:M201" si="113">IF(I138&lt;42%,"Safe R",IF(AND(I138&gt;42%,I138&lt;44%),"Likely R",IF(AND(I138&gt;44%,I138&lt;47%),"Lean R",IF(AND(I138&gt;47%,I138&lt;53%),"Toss Up",IF(AND(I138&gt;53%,I138&lt;56%),"Lean D",IF(AND(I138&gt;56%,I138&lt;58%),"Likely D","Safe D"))))))</f>
        <v>Safe D</v>
      </c>
      <c r="N138" s="62">
        <f>'Raw data'!X131</f>
        <v>0.68425000000000002</v>
      </c>
      <c r="O138" s="68">
        <f t="shared" ref="O138:O201" si="114">N138+$A$3-50%</f>
        <v>0.68425000000000002</v>
      </c>
      <c r="P138" s="81">
        <f>'Raw data'!M131</f>
        <v>3.8566757856809186E-2</v>
      </c>
      <c r="Q138" s="63">
        <f t="shared" ref="Q138:Q201" si="115">P138/2+50%</f>
        <v>0.51928337892840459</v>
      </c>
      <c r="R138" s="63">
        <f>'Raw data'!K131-N138</f>
        <v>-0.16496662107159543</v>
      </c>
      <c r="S138" s="63">
        <f t="shared" ref="S138:S201" si="116">IF(D138="(R)",-R138,R138)</f>
        <v>-0.16496662107159543</v>
      </c>
      <c r="T138" s="88">
        <f t="shared" si="58"/>
        <v>0.12856675785680918</v>
      </c>
      <c r="U138" s="63">
        <f>'Raw data'!U131</f>
        <v>0</v>
      </c>
      <c r="V138" s="63"/>
      <c r="W138" s="64"/>
      <c r="X138" s="64">
        <f>'Raw data'!AA131</f>
        <v>0</v>
      </c>
      <c r="Y138" s="64">
        <f>'Raw data'!AD131</f>
        <v>0.67399999999999993</v>
      </c>
      <c r="Z138" s="65">
        <f t="shared" si="108"/>
        <v>2.0499999999998408E-2</v>
      </c>
      <c r="AA138" s="64"/>
      <c r="AB138" s="64">
        <f t="shared" ref="AB138:AB201" si="117">IF(D138="(D)",50%+T138/2,50%-T138/2)</f>
        <v>0.56428337892840463</v>
      </c>
      <c r="AC138" s="64"/>
      <c r="AD138" s="64"/>
      <c r="AE138" s="62">
        <f t="shared" ref="AE138:AE182" si="118">AB138-N138</f>
        <v>-0.11996662107159539</v>
      </c>
      <c r="AF138" s="83">
        <f t="shared" ref="AF138:AF201" si="119">IF(D138="(D)",AE138,-AE138)</f>
        <v>-0.11996662107159539</v>
      </c>
      <c r="AG138" s="83">
        <f t="shared" ref="AG138:AG201" si="120">AF138-4.5%</f>
        <v>-0.16496662107159538</v>
      </c>
      <c r="AH138" s="62"/>
      <c r="AI138" s="62"/>
      <c r="AJ138" s="62">
        <f t="shared" si="110"/>
        <v>-4.4999999999999998E-2</v>
      </c>
      <c r="AK138" s="62"/>
      <c r="AL138" s="62"/>
      <c r="AM138" s="62">
        <f>AL138-4.5%</f>
        <v>-4.4999999999999998E-2</v>
      </c>
      <c r="AN138" s="66">
        <f t="shared" si="109"/>
        <v>-4.4999999999999998E-2</v>
      </c>
    </row>
    <row r="139" spans="1:40" ht="15" customHeight="1" x14ac:dyDescent="0.25">
      <c r="A139" s="67" t="s">
        <v>134</v>
      </c>
      <c r="B139" s="60">
        <v>2</v>
      </c>
      <c r="C139" s="58" t="str">
        <f>('Raw data'!C132)</f>
        <v>Tulsi Gabbard</v>
      </c>
      <c r="D139" s="58" t="str">
        <f>('Raw data'!D132)</f>
        <v>(D)</v>
      </c>
      <c r="E139" s="61">
        <f>('Raw data'!E132)</f>
        <v>2012</v>
      </c>
      <c r="F139" s="87">
        <v>1</v>
      </c>
      <c r="G139" s="67">
        <v>2</v>
      </c>
      <c r="H139" s="67"/>
      <c r="I139" s="90">
        <f>IF(G139="",N139+0.15*(AE139-2.77%+$B$3)+($A$3-50%),N139+0.85*(0.6*AE139+0.2*AH139+0.2*AK139-2.77%+$B$3)+($A$3-50%))</f>
        <v>0.78908197160270777</v>
      </c>
      <c r="J139" s="21" t="str">
        <f t="shared" ref="J139:J150" si="121">IF(I139&lt;44%,"R",IF(I139&gt;56%,"D","No projection"))</f>
        <v>D</v>
      </c>
      <c r="K139" s="21" t="b">
        <f t="shared" si="111"/>
        <v>1</v>
      </c>
      <c r="L139" s="21" t="str">
        <f t="shared" si="112"/>
        <v>D</v>
      </c>
      <c r="M139" s="21" t="str">
        <f t="shared" si="113"/>
        <v>Safe D</v>
      </c>
      <c r="N139" s="62">
        <f>'Raw data'!X132</f>
        <v>0.70425000000000004</v>
      </c>
      <c r="O139" s="68">
        <f t="shared" si="114"/>
        <v>0.70425000000000004</v>
      </c>
      <c r="P139" s="81">
        <f>'Raw data'!M132</f>
        <v>0.6170576178547027</v>
      </c>
      <c r="Q139" s="63">
        <f t="shared" si="115"/>
        <v>0.80852880892735135</v>
      </c>
      <c r="R139" s="63">
        <f>'Raw data'!K132-N139</f>
        <v>0.10427880892735131</v>
      </c>
      <c r="S139" s="63">
        <f t="shared" si="116"/>
        <v>0.10427880892735131</v>
      </c>
      <c r="T139" s="88">
        <f t="shared" ref="T139:T202" si="122">IF(F139=1,P139+4%,IF(F139=2,P139+9%,IF(F139=3,P139+14%,IF(F139=4,P139-4.1%,IF(F139=5,P139+1%,IF(F139=6,P139+6.1%,IF(F139=7,P139+5.1%,P139+5.1%)))))))</f>
        <v>0.65705761785470274</v>
      </c>
      <c r="U139" s="63">
        <f>'Raw data'!U132</f>
        <v>0.61085034176186603</v>
      </c>
      <c r="V139" s="63">
        <f t="shared" ref="V139:V168" si="123">U139/2+50%</f>
        <v>0.80542517088093302</v>
      </c>
      <c r="W139" s="64">
        <f t="shared" ref="W139:W168" si="124">IF(G139=1,U139-4%,IF(G139=2,U139+5%,IF(G139=3,U139+14%,IF(G139=4,U139+4%,IF(G139=5,U139+13%,IF(G139=6,U139+22%,IF(G139=7,U139+9%,U139+9%)))))))</f>
        <v>0.66085034176186608</v>
      </c>
      <c r="X139" s="64"/>
      <c r="Y139" s="64"/>
      <c r="Z139" s="65"/>
      <c r="AA139" s="64" t="str">
        <f t="shared" ref="AA139:AA168" si="125">IF(H139=1,X139+Z139+7.6%,IF(H139=2,X139+Z139+16.6%,IF(H139=3,X139+Z139+25.6%,IF(H139=4,X139-Z139-7.6%,IF(H139=5,X139-Z139+1.4%,IF(H139=6,X139-Z139+10.4%,IF(H139=7,X139+Z139+9%,IF(H139=8,X139-Z139+9%,""))))))))</f>
        <v/>
      </c>
      <c r="AB139" s="64">
        <f t="shared" si="117"/>
        <v>0.82852880892735137</v>
      </c>
      <c r="AC139" s="64">
        <f t="shared" ref="AC139:AC168" si="126">IF(D139="(D)",50%+W139/2,50%-W139/2)</f>
        <v>0.83042517088093304</v>
      </c>
      <c r="AD139" s="64"/>
      <c r="AE139" s="62">
        <f t="shared" si="118"/>
        <v>0.12427880892735133</v>
      </c>
      <c r="AF139" s="83">
        <f t="shared" si="119"/>
        <v>0.12427880892735133</v>
      </c>
      <c r="AG139" s="83">
        <f t="shared" si="120"/>
        <v>7.9278808927351327E-2</v>
      </c>
      <c r="AH139" s="62">
        <f t="shared" ref="AH139:AH152" si="127">AC139-N139</f>
        <v>0.126175170880933</v>
      </c>
      <c r="AI139" s="62">
        <f t="shared" ref="AI139:AI152" si="128">IF(D139="(D)",AH139,-AH139)</f>
        <v>0.126175170880933</v>
      </c>
      <c r="AJ139" s="62">
        <f t="shared" si="110"/>
        <v>8.1175170880932998E-2</v>
      </c>
      <c r="AK139" s="62"/>
      <c r="AL139" s="62"/>
      <c r="AM139" s="62"/>
      <c r="AN139" s="66">
        <f>AJ139</f>
        <v>8.1175170880932998E-2</v>
      </c>
    </row>
    <row r="140" spans="1:40" ht="15" customHeight="1" x14ac:dyDescent="0.25">
      <c r="A140" s="67" t="s">
        <v>136</v>
      </c>
      <c r="B140" s="60">
        <v>1</v>
      </c>
      <c r="C140" s="58" t="str">
        <f>('Raw data'!C133)</f>
        <v>Raul Labrador</v>
      </c>
      <c r="D140" s="58" t="str">
        <f>('Raw data'!D133)</f>
        <v>(R)</v>
      </c>
      <c r="E140" s="61">
        <f>('Raw data'!E133)</f>
        <v>2010</v>
      </c>
      <c r="F140" s="87">
        <v>4</v>
      </c>
      <c r="G140" s="67">
        <v>4</v>
      </c>
      <c r="H140" s="67">
        <v>6</v>
      </c>
      <c r="I140" s="90">
        <f>IF(G140="",N140+0.15*(AE140+2.77%-$B$3)+($A$3-50%),N140+0.85*(0.6*AE140+0.2*AH140+0.2*AK140+2.77%-$B$3)+($A$3-50%))</f>
        <v>0.35324051445977167</v>
      </c>
      <c r="J140" s="21" t="str">
        <f t="shared" si="121"/>
        <v>R</v>
      </c>
      <c r="K140" s="21" t="b">
        <f t="shared" si="111"/>
        <v>1</v>
      </c>
      <c r="L140" s="21" t="str">
        <f t="shared" si="112"/>
        <v>R</v>
      </c>
      <c r="M140" s="21" t="str">
        <f t="shared" si="113"/>
        <v>Safe R</v>
      </c>
      <c r="N140" s="62">
        <f>'Raw data'!X133</f>
        <v>0.31725000000000003</v>
      </c>
      <c r="O140" s="68">
        <f t="shared" si="114"/>
        <v>0.31725000000000003</v>
      </c>
      <c r="P140" s="81">
        <f>'Raw data'!M133</f>
        <v>0.30020782678384661</v>
      </c>
      <c r="Q140" s="63">
        <f t="shared" si="115"/>
        <v>0.6501039133919233</v>
      </c>
      <c r="R140" s="63">
        <f>'Raw data'!K133-N140</f>
        <v>3.2646086608076663E-2</v>
      </c>
      <c r="S140" s="63">
        <f t="shared" si="116"/>
        <v>-3.2646086608076663E-2</v>
      </c>
      <c r="T140" s="88">
        <f t="shared" si="122"/>
        <v>0.25920782678384663</v>
      </c>
      <c r="U140" s="63">
        <f>'Raw data'!U133</f>
        <v>0.34344387101990215</v>
      </c>
      <c r="V140" s="63">
        <f t="shared" si="123"/>
        <v>0.67172193550995107</v>
      </c>
      <c r="W140" s="64">
        <f t="shared" si="124"/>
        <v>0.38344387101990213</v>
      </c>
      <c r="X140" s="64">
        <f>'Raw data'!AA133</f>
        <v>0.10551483145476998</v>
      </c>
      <c r="Y140" s="64">
        <f>'Raw data'!AD133</f>
        <v>0.33399999999999996</v>
      </c>
      <c r="Z140" s="65">
        <f>2*(N140-50)-2*(Y140-50)</f>
        <v>-3.3500000000003638E-2</v>
      </c>
      <c r="AA140" s="64">
        <f t="shared" si="125"/>
        <v>0.24301483145477362</v>
      </c>
      <c r="AB140" s="64">
        <f t="shared" si="117"/>
        <v>0.37039608660807666</v>
      </c>
      <c r="AC140" s="64">
        <f t="shared" si="126"/>
        <v>0.30827806449004891</v>
      </c>
      <c r="AD140" s="64">
        <f>50%-AA140/2</f>
        <v>0.37849258427261318</v>
      </c>
      <c r="AE140" s="62">
        <f t="shared" si="118"/>
        <v>5.3146086608076626E-2</v>
      </c>
      <c r="AF140" s="83">
        <f t="shared" si="119"/>
        <v>-5.3146086608076626E-2</v>
      </c>
      <c r="AG140" s="83">
        <f t="shared" si="120"/>
        <v>-9.8146086608076624E-2</v>
      </c>
      <c r="AH140" s="62">
        <f t="shared" si="127"/>
        <v>-8.9719355099511233E-3</v>
      </c>
      <c r="AI140" s="62">
        <f t="shared" si="128"/>
        <v>8.9719355099511233E-3</v>
      </c>
      <c r="AJ140" s="62">
        <f t="shared" si="110"/>
        <v>-3.6028064490048875E-2</v>
      </c>
      <c r="AK140" s="62">
        <f>AD140-N140</f>
        <v>6.1242584272613143E-2</v>
      </c>
      <c r="AL140" s="62">
        <f>IF(D140="(D)",AK140,-(AK140))</f>
        <v>-6.1242584272613143E-2</v>
      </c>
      <c r="AM140" s="62">
        <f>AL140-4.5%</f>
        <v>-0.10624258427261314</v>
      </c>
      <c r="AN140" s="66">
        <f>(AJ140+AM140)/2</f>
        <v>-7.1135324381331008E-2</v>
      </c>
    </row>
    <row r="141" spans="1:40" ht="15" customHeight="1" x14ac:dyDescent="0.25">
      <c r="A141" s="67" t="s">
        <v>136</v>
      </c>
      <c r="B141" s="60">
        <v>2</v>
      </c>
      <c r="C141" s="58" t="str">
        <f>('Raw data'!C134)</f>
        <v>Mike Simpson</v>
      </c>
      <c r="D141" s="58" t="str">
        <f>('Raw data'!D134)</f>
        <v>(R)</v>
      </c>
      <c r="E141" s="61">
        <f>('Raw data'!E134)</f>
        <v>1998</v>
      </c>
      <c r="F141" s="87">
        <v>4</v>
      </c>
      <c r="G141" s="67">
        <v>4</v>
      </c>
      <c r="H141" s="67">
        <v>4</v>
      </c>
      <c r="I141" s="90">
        <f>IF(G141="",N141+0.15*(AE141+2.77%-$B$3)+($A$3-50%),N141+0.85*(0.6*AE141+0.2*AH141+0.2*AK141+2.77%-$B$3)+($A$3-50%))</f>
        <v>0.36089790273179634</v>
      </c>
      <c r="J141" s="21" t="str">
        <f t="shared" si="121"/>
        <v>R</v>
      </c>
      <c r="K141" s="21" t="b">
        <f t="shared" si="111"/>
        <v>1</v>
      </c>
      <c r="L141" s="21" t="str">
        <f t="shared" si="112"/>
        <v>R</v>
      </c>
      <c r="M141" s="21" t="str">
        <f t="shared" si="113"/>
        <v>Safe R</v>
      </c>
      <c r="N141" s="62">
        <f>'Raw data'!X134</f>
        <v>0.3257500000000001</v>
      </c>
      <c r="O141" s="68">
        <f t="shared" si="114"/>
        <v>0.3257500000000001</v>
      </c>
      <c r="P141" s="81">
        <f>'Raw data'!M134</f>
        <v>0.22721694129066283</v>
      </c>
      <c r="Q141" s="63">
        <f t="shared" si="115"/>
        <v>0.61360847064533142</v>
      </c>
      <c r="R141" s="63">
        <f>'Raw data'!K134-N141</f>
        <v>6.0641529354668489E-2</v>
      </c>
      <c r="S141" s="63">
        <f t="shared" si="116"/>
        <v>-6.0641529354668489E-2</v>
      </c>
      <c r="T141" s="88">
        <f t="shared" si="122"/>
        <v>0.18621694129066285</v>
      </c>
      <c r="U141" s="63">
        <f>'Raw data'!U134</f>
        <v>0.30341639985043634</v>
      </c>
      <c r="V141" s="63">
        <f t="shared" si="123"/>
        <v>0.65170819992521811</v>
      </c>
      <c r="W141" s="64">
        <f t="shared" si="124"/>
        <v>0.34341639985043632</v>
      </c>
      <c r="X141" s="64">
        <f>'Raw data'!AA134</f>
        <v>0.47642803825644275</v>
      </c>
      <c r="Y141" s="64">
        <f>'Raw data'!AD134</f>
        <v>0.33899999999999997</v>
      </c>
      <c r="Z141" s="65">
        <f>2*(N141-50)-2*(Y141-50)</f>
        <v>-2.6499999999998636E-2</v>
      </c>
      <c r="AA141" s="64">
        <f t="shared" si="125"/>
        <v>0.42692803825644138</v>
      </c>
      <c r="AB141" s="64">
        <f t="shared" si="117"/>
        <v>0.40689152935466855</v>
      </c>
      <c r="AC141" s="64">
        <f t="shared" si="126"/>
        <v>0.32829180007478187</v>
      </c>
      <c r="AD141" s="64">
        <f>50%-AA141/2</f>
        <v>0.28653598087177934</v>
      </c>
      <c r="AE141" s="62">
        <f t="shared" si="118"/>
        <v>8.1141529354668451E-2</v>
      </c>
      <c r="AF141" s="83">
        <f t="shared" si="119"/>
        <v>-8.1141529354668451E-2</v>
      </c>
      <c r="AG141" s="83">
        <f t="shared" si="120"/>
        <v>-0.12614152935466844</v>
      </c>
      <c r="AH141" s="62">
        <f t="shared" si="127"/>
        <v>2.5418000747817748E-3</v>
      </c>
      <c r="AI141" s="62">
        <f t="shared" si="128"/>
        <v>-2.5418000747817748E-3</v>
      </c>
      <c r="AJ141" s="62">
        <f t="shared" si="110"/>
        <v>-4.7541800074781773E-2</v>
      </c>
      <c r="AK141" s="62">
        <f>AD141-N141</f>
        <v>-3.9214019128220756E-2</v>
      </c>
      <c r="AL141" s="62">
        <f>IF(D141="(D)",AK141,-(AK141))</f>
        <v>3.9214019128220756E-2</v>
      </c>
      <c r="AM141" s="62">
        <f>AL141-4.5%</f>
        <v>-5.7859808717792421E-3</v>
      </c>
      <c r="AN141" s="66">
        <f>(AJ141+AM141)/2</f>
        <v>-2.6663890473280508E-2</v>
      </c>
    </row>
    <row r="142" spans="1:40" ht="15" customHeight="1" x14ac:dyDescent="0.25">
      <c r="A142" s="67" t="s">
        <v>139</v>
      </c>
      <c r="B142" s="60">
        <v>1</v>
      </c>
      <c r="C142" s="58" t="str">
        <f>('Raw data'!C135)</f>
        <v>Bobby Rush</v>
      </c>
      <c r="D142" s="58" t="str">
        <f>('Raw data'!D135)</f>
        <v>(D)</v>
      </c>
      <c r="E142" s="61">
        <f>('Raw data'!E135)</f>
        <v>1992</v>
      </c>
      <c r="F142" s="87">
        <v>1</v>
      </c>
      <c r="G142" s="67">
        <v>1</v>
      </c>
      <c r="H142" s="67">
        <v>1</v>
      </c>
      <c r="I142" s="90">
        <f>IF(G142="",N142+0.15*(AE142-2.77%+$B$3)+($A$3-50%),N142+0.85*(0.6*AE142+0.2*AH142+0.2*AK142-2.77%+$B$3)+($A$3-50%))</f>
        <v>0.75961825561610963</v>
      </c>
      <c r="J142" s="21" t="str">
        <f t="shared" si="121"/>
        <v>D</v>
      </c>
      <c r="K142" s="21" t="b">
        <f t="shared" si="111"/>
        <v>1</v>
      </c>
      <c r="L142" s="21" t="str">
        <f t="shared" si="112"/>
        <v>D</v>
      </c>
      <c r="M142" s="21" t="str">
        <f t="shared" si="113"/>
        <v>Safe D</v>
      </c>
      <c r="N142" s="62">
        <f>'Raw data'!X135</f>
        <v>0.77475000000000005</v>
      </c>
      <c r="O142" s="68">
        <f t="shared" si="114"/>
        <v>0.77475000000000005</v>
      </c>
      <c r="P142" s="81">
        <f>'Raw data'!M135</f>
        <v>0.46176193714895702</v>
      </c>
      <c r="Q142" s="63">
        <f t="shared" si="115"/>
        <v>0.73088096857447848</v>
      </c>
      <c r="R142" s="63">
        <f>'Raw data'!K135-N142</f>
        <v>-4.3869031425521565E-2</v>
      </c>
      <c r="S142" s="63">
        <f t="shared" si="116"/>
        <v>-4.3869031425521565E-2</v>
      </c>
      <c r="T142" s="88">
        <f t="shared" si="122"/>
        <v>0.501761937148957</v>
      </c>
      <c r="U142" s="63">
        <f>'Raw data'!U135</f>
        <v>0.47644798234650593</v>
      </c>
      <c r="V142" s="63">
        <f t="shared" si="123"/>
        <v>0.73822399117325299</v>
      </c>
      <c r="W142" s="64">
        <f t="shared" si="124"/>
        <v>0.43644798234650595</v>
      </c>
      <c r="X142" s="64">
        <f>'Raw data'!AA135</f>
        <v>0.67024568404321871</v>
      </c>
      <c r="Y142" s="64">
        <f>'Raw data'!AD135</f>
        <v>0.83399999999999996</v>
      </c>
      <c r="Z142" s="65">
        <f>2*(N142-50)-2*(Y142-50)</f>
        <v>-0.1185000000000116</v>
      </c>
      <c r="AA142" s="64">
        <f t="shared" si="125"/>
        <v>0.62774568404320708</v>
      </c>
      <c r="AB142" s="64">
        <f t="shared" si="117"/>
        <v>0.7508809685744785</v>
      </c>
      <c r="AC142" s="64">
        <f t="shared" si="126"/>
        <v>0.71822399117325297</v>
      </c>
      <c r="AD142" s="64">
        <f>50%+AA142/2</f>
        <v>0.81387284202160348</v>
      </c>
      <c r="AE142" s="62">
        <f t="shared" si="118"/>
        <v>-2.3869031425521547E-2</v>
      </c>
      <c r="AF142" s="83">
        <f t="shared" si="119"/>
        <v>-2.3869031425521547E-2</v>
      </c>
      <c r="AG142" s="83">
        <f t="shared" si="120"/>
        <v>-6.8869031425521546E-2</v>
      </c>
      <c r="AH142" s="62">
        <f t="shared" si="127"/>
        <v>-5.6526008826747076E-2</v>
      </c>
      <c r="AI142" s="62">
        <f t="shared" si="128"/>
        <v>-5.6526008826747076E-2</v>
      </c>
      <c r="AJ142" s="62">
        <f t="shared" si="110"/>
        <v>-0.10152600882674707</v>
      </c>
      <c r="AK142" s="62">
        <f>AD142-N142</f>
        <v>3.9122842021603432E-2</v>
      </c>
      <c r="AL142" s="62">
        <f>IF(D142="(D)",AK142,-(AK142))</f>
        <v>3.9122842021603432E-2</v>
      </c>
      <c r="AM142" s="62">
        <f>AL142-4.5%</f>
        <v>-5.8771579783965661E-3</v>
      </c>
      <c r="AN142" s="66">
        <f>(AJ142+AM142)/2</f>
        <v>-5.370158340257182E-2</v>
      </c>
    </row>
    <row r="143" spans="1:40" ht="15" customHeight="1" x14ac:dyDescent="0.25">
      <c r="A143" s="58" t="s">
        <v>139</v>
      </c>
      <c r="B143" s="59">
        <v>2</v>
      </c>
      <c r="C143" s="58" t="str">
        <f>('Raw data'!C136)</f>
        <v>Robin Kelly</v>
      </c>
      <c r="D143" s="58" t="s">
        <v>471</v>
      </c>
      <c r="E143" s="61">
        <f>('Raw data'!E136)</f>
        <v>0</v>
      </c>
      <c r="F143" s="87">
        <v>1</v>
      </c>
      <c r="G143" s="58">
        <v>7</v>
      </c>
      <c r="H143" s="58"/>
      <c r="I143" s="90">
        <f>IF(G143="",N143+0.15*(AE143-2.77%+$B$3)+($A$3-50%),N143+0.85*(0.6*AE143+0.2*AH143+0.2*AK143-2.77%+$B$3)+($A$3-50%))</f>
        <v>0.80147474563008159</v>
      </c>
      <c r="J143" s="30" t="str">
        <f t="shared" si="121"/>
        <v>D</v>
      </c>
      <c r="K143" s="21" t="b">
        <f t="shared" si="111"/>
        <v>1</v>
      </c>
      <c r="L143" s="21" t="str">
        <f t="shared" si="112"/>
        <v>D</v>
      </c>
      <c r="M143" s="30" t="str">
        <f t="shared" si="113"/>
        <v>Safe D</v>
      </c>
      <c r="N143" s="62">
        <f>'Raw data'!X136</f>
        <v>0.79175000000000006</v>
      </c>
      <c r="O143" s="62">
        <f t="shared" si="114"/>
        <v>0.79174999999999995</v>
      </c>
      <c r="P143" s="81">
        <f>'Raw data'!M136</f>
        <v>0.57088411647137205</v>
      </c>
      <c r="Q143" s="63">
        <f t="shared" si="115"/>
        <v>0.78544205823568602</v>
      </c>
      <c r="R143" s="63">
        <f>'Raw data'!K136-N143</f>
        <v>-6.3079417643140401E-3</v>
      </c>
      <c r="S143" s="63">
        <f t="shared" si="116"/>
        <v>-6.3079417643140401E-3</v>
      </c>
      <c r="T143" s="88">
        <f t="shared" si="122"/>
        <v>0.61088411647137209</v>
      </c>
      <c r="U143" s="63">
        <f>'Raw data'!U136</f>
        <v>0.52575642270448997</v>
      </c>
      <c r="V143" s="63">
        <f t="shared" si="123"/>
        <v>0.76287821135224498</v>
      </c>
      <c r="W143" s="64">
        <f t="shared" si="124"/>
        <v>0.61575642270448994</v>
      </c>
      <c r="X143" s="64"/>
      <c r="Y143" s="64"/>
      <c r="Z143" s="65"/>
      <c r="AA143" s="64" t="str">
        <f t="shared" si="125"/>
        <v/>
      </c>
      <c r="AB143" s="64">
        <f t="shared" si="117"/>
        <v>0.80544205823568604</v>
      </c>
      <c r="AC143" s="64">
        <f t="shared" si="126"/>
        <v>0.80787821135224491</v>
      </c>
      <c r="AD143" s="64"/>
      <c r="AE143" s="62">
        <f t="shared" si="118"/>
        <v>1.3692058235685978E-2</v>
      </c>
      <c r="AF143" s="83">
        <f t="shared" si="119"/>
        <v>1.3692058235685978E-2</v>
      </c>
      <c r="AG143" s="83">
        <f t="shared" si="120"/>
        <v>-3.1307941764314021E-2</v>
      </c>
      <c r="AH143" s="62">
        <f t="shared" si="127"/>
        <v>1.6128211352244848E-2</v>
      </c>
      <c r="AI143" s="62">
        <f t="shared" si="128"/>
        <v>1.6128211352244848E-2</v>
      </c>
      <c r="AJ143" s="62">
        <f t="shared" si="110"/>
        <v>-2.8871788647755151E-2</v>
      </c>
      <c r="AK143" s="62"/>
      <c r="AL143" s="62"/>
      <c r="AM143" s="62"/>
      <c r="AN143" s="66">
        <f>AJ143</f>
        <v>-2.8871788647755151E-2</v>
      </c>
    </row>
    <row r="144" spans="1:40" ht="15" customHeight="1" x14ac:dyDescent="0.25">
      <c r="A144" s="67" t="s">
        <v>139</v>
      </c>
      <c r="B144" s="60">
        <v>3</v>
      </c>
      <c r="C144" s="58" t="str">
        <f>('Raw data'!C137)</f>
        <v>Dan Lipinski</v>
      </c>
      <c r="D144" s="58" t="str">
        <f>('Raw data'!D137)</f>
        <v>(D)</v>
      </c>
      <c r="E144" s="61">
        <f>('Raw data'!E137)</f>
        <v>2004</v>
      </c>
      <c r="F144" s="87">
        <v>1</v>
      </c>
      <c r="G144" s="67">
        <v>1</v>
      </c>
      <c r="H144" s="67">
        <v>1</v>
      </c>
      <c r="I144" s="90">
        <f>IF(G144="",N144+0.15*(AE144-2.77%+$B$3)+($A$3-50%),N144+0.85*(0.6*AE144+0.2*AH144+0.2*AK144-2.77%+$B$3)+($A$3-50%))</f>
        <v>0.65659682811338971</v>
      </c>
      <c r="J144" s="21" t="str">
        <f t="shared" si="121"/>
        <v>D</v>
      </c>
      <c r="K144" s="21" t="b">
        <f t="shared" si="111"/>
        <v>1</v>
      </c>
      <c r="L144" s="21" t="str">
        <f t="shared" si="112"/>
        <v>No projection</v>
      </c>
      <c r="M144" s="21" t="str">
        <f t="shared" si="113"/>
        <v>Safe D</v>
      </c>
      <c r="N144" s="62">
        <f>'Raw data'!X137</f>
        <v>0.54725000000000001</v>
      </c>
      <c r="O144" s="68">
        <f t="shared" si="114"/>
        <v>0.54725000000000001</v>
      </c>
      <c r="P144" s="81">
        <f>'Raw data'!M137</f>
        <v>0.29124436703436452</v>
      </c>
      <c r="Q144" s="63">
        <f t="shared" si="115"/>
        <v>0.64562218351718226</v>
      </c>
      <c r="R144" s="63">
        <f>'Raw data'!K137-N144</f>
        <v>9.8372183517182243E-2</v>
      </c>
      <c r="S144" s="63">
        <f t="shared" si="116"/>
        <v>9.8372183517182243E-2</v>
      </c>
      <c r="T144" s="88">
        <f t="shared" si="122"/>
        <v>0.3312443670343645</v>
      </c>
      <c r="U144" s="63">
        <f>'Raw data'!U137</f>
        <v>0.36967665215044376</v>
      </c>
      <c r="V144" s="63">
        <f t="shared" si="123"/>
        <v>0.68483832607522188</v>
      </c>
      <c r="W144" s="64">
        <f t="shared" si="124"/>
        <v>0.32967665215044378</v>
      </c>
      <c r="X144" s="64">
        <f>'Raw data'!AA137</f>
        <v>0.48302351866870158</v>
      </c>
      <c r="Y144" s="64">
        <f>'Raw data'!AD137</f>
        <v>0.60899999999999999</v>
      </c>
      <c r="Z144" s="65">
        <f>2*(N144-50)-2*(Y144-50)</f>
        <v>-0.12350000000000705</v>
      </c>
      <c r="AA144" s="64">
        <f t="shared" si="125"/>
        <v>0.43552351866869454</v>
      </c>
      <c r="AB144" s="64">
        <f t="shared" si="117"/>
        <v>0.66562218351718228</v>
      </c>
      <c r="AC144" s="64">
        <f t="shared" si="126"/>
        <v>0.66483832607522186</v>
      </c>
      <c r="AD144" s="64">
        <f>50%+AA144/2</f>
        <v>0.71776175933434727</v>
      </c>
      <c r="AE144" s="62">
        <f t="shared" si="118"/>
        <v>0.11837218351718226</v>
      </c>
      <c r="AF144" s="83">
        <f t="shared" si="119"/>
        <v>0.11837218351718226</v>
      </c>
      <c r="AG144" s="83">
        <f t="shared" si="120"/>
        <v>7.3372183517182263E-2</v>
      </c>
      <c r="AH144" s="62">
        <f t="shared" si="127"/>
        <v>0.11758832607522185</v>
      </c>
      <c r="AI144" s="62">
        <f t="shared" si="128"/>
        <v>0.11758832607522185</v>
      </c>
      <c r="AJ144" s="62">
        <f t="shared" si="110"/>
        <v>7.2588326075221851E-2</v>
      </c>
      <c r="AK144" s="62">
        <f>AD144-N144</f>
        <v>0.17051175933434726</v>
      </c>
      <c r="AL144" s="62">
        <f>IF(D144="(D)",AK144,-(AK144))</f>
        <v>0.17051175933434726</v>
      </c>
      <c r="AM144" s="62">
        <f>AL144-4.5%</f>
        <v>0.12551175933434727</v>
      </c>
      <c r="AN144" s="66">
        <f>(AJ144+AM144)/2</f>
        <v>9.9050042704784569E-2</v>
      </c>
    </row>
    <row r="145" spans="1:40" ht="15" customHeight="1" x14ac:dyDescent="0.25">
      <c r="A145" s="67" t="s">
        <v>139</v>
      </c>
      <c r="B145" s="60">
        <v>4</v>
      </c>
      <c r="C145" s="58" t="str">
        <f>('Raw data'!C138)</f>
        <v>Luis Gutierrez</v>
      </c>
      <c r="D145" s="58" t="str">
        <f>('Raw data'!D138)</f>
        <v>(D)</v>
      </c>
      <c r="E145" s="61">
        <f>('Raw data'!E138)</f>
        <v>1992</v>
      </c>
      <c r="F145" s="87">
        <v>1</v>
      </c>
      <c r="G145" s="67">
        <v>1</v>
      </c>
      <c r="H145" s="67">
        <v>1</v>
      </c>
      <c r="I145" s="90">
        <f>IF(G145="",N145+0.15*(AE145-2.77%+$B$3)+($A$3-50%),N145+0.85*(0.6*AE145+0.2*AH145+0.2*AK145-2.77%+$B$3)+($A$3-50%))</f>
        <v>0.81220546887688616</v>
      </c>
      <c r="J145" s="21" t="str">
        <f t="shared" si="121"/>
        <v>D</v>
      </c>
      <c r="K145" s="21" t="b">
        <f t="shared" si="111"/>
        <v>1</v>
      </c>
      <c r="L145" s="21" t="str">
        <f t="shared" si="112"/>
        <v>D</v>
      </c>
      <c r="M145" s="21" t="str">
        <f t="shared" si="113"/>
        <v>Safe D</v>
      </c>
      <c r="N145" s="62">
        <f>'Raw data'!X138</f>
        <v>0.79974999999999996</v>
      </c>
      <c r="O145" s="68">
        <f t="shared" si="114"/>
        <v>0.79974999999999996</v>
      </c>
      <c r="P145" s="81">
        <f>'Raw data'!M138</f>
        <v>0.56293651416463941</v>
      </c>
      <c r="Q145" s="63">
        <f t="shared" si="115"/>
        <v>0.78146825708231971</v>
      </c>
      <c r="R145" s="63">
        <f>'Raw data'!K138-N145</f>
        <v>-1.8281742917680255E-2</v>
      </c>
      <c r="S145" s="63">
        <f t="shared" si="116"/>
        <v>-1.8281742917680255E-2</v>
      </c>
      <c r="T145" s="88">
        <f t="shared" si="122"/>
        <v>0.60293651416463945</v>
      </c>
      <c r="U145" s="63">
        <f>'Raw data'!U138</f>
        <v>0.6600853555963988</v>
      </c>
      <c r="V145" s="63">
        <f t="shared" si="123"/>
        <v>0.8300426777981994</v>
      </c>
      <c r="W145" s="64">
        <f t="shared" si="124"/>
        <v>0.62008535559639877</v>
      </c>
      <c r="X145" s="64">
        <f>'Raw data'!AA138</f>
        <v>0.68764002987303963</v>
      </c>
      <c r="Y145" s="64">
        <f>'Raw data'!AD138</f>
        <v>0.82399999999999995</v>
      </c>
      <c r="Z145" s="65">
        <f>2*(N145-50)-2*(Y145-50)</f>
        <v>-4.8499999999989996E-2</v>
      </c>
      <c r="AA145" s="64">
        <f t="shared" si="125"/>
        <v>0.71514002987304959</v>
      </c>
      <c r="AB145" s="64">
        <f t="shared" si="117"/>
        <v>0.80146825708231972</v>
      </c>
      <c r="AC145" s="64">
        <f t="shared" si="126"/>
        <v>0.81004267779819938</v>
      </c>
      <c r="AD145" s="64">
        <f>50%+AA145/2</f>
        <v>0.85757001493652485</v>
      </c>
      <c r="AE145" s="62">
        <f t="shared" si="118"/>
        <v>1.7182570823197629E-3</v>
      </c>
      <c r="AF145" s="83">
        <f t="shared" si="119"/>
        <v>1.7182570823197629E-3</v>
      </c>
      <c r="AG145" s="83">
        <f t="shared" si="120"/>
        <v>-4.3281742917680235E-2</v>
      </c>
      <c r="AH145" s="62">
        <f t="shared" si="127"/>
        <v>1.0292677798199423E-2</v>
      </c>
      <c r="AI145" s="62">
        <f t="shared" si="128"/>
        <v>1.0292677798199423E-2</v>
      </c>
      <c r="AJ145" s="62">
        <f t="shared" si="110"/>
        <v>-3.4707322201800575E-2</v>
      </c>
      <c r="AK145" s="62">
        <f>AD145-N145</f>
        <v>5.7820014936524888E-2</v>
      </c>
      <c r="AL145" s="62">
        <f>IF(D145="(D)",AK145,-(AK145))</f>
        <v>5.7820014936524888E-2</v>
      </c>
      <c r="AM145" s="62">
        <f>AL145-4.5%</f>
        <v>1.282001493652489E-2</v>
      </c>
      <c r="AN145" s="66">
        <f>(AJ145+AM145)/2</f>
        <v>-1.0943653632637843E-2</v>
      </c>
    </row>
    <row r="146" spans="1:40" ht="15" customHeight="1" x14ac:dyDescent="0.25">
      <c r="A146" s="67" t="s">
        <v>139</v>
      </c>
      <c r="B146" s="60">
        <v>5</v>
      </c>
      <c r="C146" s="58" t="str">
        <f>('Raw data'!C139)</f>
        <v>Mike Quigley</v>
      </c>
      <c r="D146" s="58" t="str">
        <f>('Raw data'!D139)</f>
        <v>(D)</v>
      </c>
      <c r="E146" s="61">
        <f>('Raw data'!E139)</f>
        <v>2009</v>
      </c>
      <c r="F146" s="87">
        <v>1</v>
      </c>
      <c r="G146" s="67">
        <v>1</v>
      </c>
      <c r="H146" s="67">
        <v>1</v>
      </c>
      <c r="I146" s="90">
        <f>IF(G146="",N146+0.15*(AE146-2.77%+$B$3)+($A$3-50%),N146+0.85*(0.6*AE146+0.2*AH146+0.2*AK146-2.77%+$B$3)+($A$3-50%))</f>
        <v>0.69013736969319039</v>
      </c>
      <c r="J146" s="21" t="str">
        <f t="shared" si="121"/>
        <v>D</v>
      </c>
      <c r="K146" s="21" t="b">
        <f t="shared" si="111"/>
        <v>1</v>
      </c>
      <c r="L146" s="21" t="str">
        <f t="shared" si="112"/>
        <v>D</v>
      </c>
      <c r="M146" s="21" t="str">
        <f t="shared" si="113"/>
        <v>Safe D</v>
      </c>
      <c r="N146" s="62">
        <f>'Raw data'!X139</f>
        <v>0.65175000000000005</v>
      </c>
      <c r="O146" s="68">
        <f t="shared" si="114"/>
        <v>0.65175000000000005</v>
      </c>
      <c r="P146" s="81">
        <f>'Raw data'!M139</f>
        <v>0.34747617448498674</v>
      </c>
      <c r="Q146" s="63">
        <f t="shared" si="115"/>
        <v>0.6737380872424934</v>
      </c>
      <c r="R146" s="63">
        <f>'Raw data'!K139-N146</f>
        <v>2.1988087242493348E-2</v>
      </c>
      <c r="S146" s="63">
        <f t="shared" si="116"/>
        <v>2.1988087242493348E-2</v>
      </c>
      <c r="T146" s="88">
        <f t="shared" si="122"/>
        <v>0.38747617448498672</v>
      </c>
      <c r="U146" s="63">
        <f>'Raw data'!U139</f>
        <v>0.39385455144342751</v>
      </c>
      <c r="V146" s="63">
        <f t="shared" si="123"/>
        <v>0.69692727572171376</v>
      </c>
      <c r="W146" s="64">
        <f t="shared" si="124"/>
        <v>0.35385455144342753</v>
      </c>
      <c r="X146" s="64">
        <f>'Raw data'!AA139</f>
        <v>0.47133303913914254</v>
      </c>
      <c r="Y146" s="64">
        <f>'Raw data'!AD139</f>
        <v>0.69899999999999995</v>
      </c>
      <c r="Z146" s="65">
        <f>2*(N146-50)-2*(Y146-50)</f>
        <v>-9.4499999999996476E-2</v>
      </c>
      <c r="AA146" s="64">
        <f t="shared" si="125"/>
        <v>0.45283303913914608</v>
      </c>
      <c r="AB146" s="64">
        <f t="shared" si="117"/>
        <v>0.69373808724249342</v>
      </c>
      <c r="AC146" s="64">
        <f t="shared" si="126"/>
        <v>0.67692727572171374</v>
      </c>
      <c r="AD146" s="64">
        <f>50%+AA146/2</f>
        <v>0.72641651956957309</v>
      </c>
      <c r="AE146" s="62">
        <f t="shared" si="118"/>
        <v>4.1988087242493366E-2</v>
      </c>
      <c r="AF146" s="83">
        <f t="shared" si="119"/>
        <v>4.1988087242493366E-2</v>
      </c>
      <c r="AG146" s="83">
        <f t="shared" si="120"/>
        <v>-3.0119127575066323E-3</v>
      </c>
      <c r="AH146" s="62">
        <f t="shared" si="127"/>
        <v>2.5177275721713688E-2</v>
      </c>
      <c r="AI146" s="62">
        <f t="shared" si="128"/>
        <v>2.5177275721713688E-2</v>
      </c>
      <c r="AJ146" s="62">
        <f t="shared" si="110"/>
        <v>-1.9822724278286311E-2</v>
      </c>
      <c r="AK146" s="62">
        <f>AD146-N146</f>
        <v>7.4666519569573042E-2</v>
      </c>
      <c r="AL146" s="62">
        <f>IF(D146="(D)",AK146,-(AK146))</f>
        <v>7.4666519569573042E-2</v>
      </c>
      <c r="AM146" s="62">
        <f>AL146-4.5%</f>
        <v>2.9666519569573044E-2</v>
      </c>
      <c r="AN146" s="66">
        <f>(AJ146+AM146)/2</f>
        <v>4.9218976456433666E-3</v>
      </c>
    </row>
    <row r="147" spans="1:40" ht="15" customHeight="1" x14ac:dyDescent="0.25">
      <c r="A147" s="67" t="s">
        <v>139</v>
      </c>
      <c r="B147" s="60">
        <v>6</v>
      </c>
      <c r="C147" s="58" t="str">
        <f>('Raw data'!C140)</f>
        <v>Peter Roskam</v>
      </c>
      <c r="D147" s="58" t="str">
        <f>('Raw data'!D140)</f>
        <v>(R)</v>
      </c>
      <c r="E147" s="61">
        <f>('Raw data'!E140)</f>
        <v>2006</v>
      </c>
      <c r="F147" s="87">
        <v>4</v>
      </c>
      <c r="G147" s="67">
        <v>4</v>
      </c>
      <c r="H147" s="67">
        <v>4</v>
      </c>
      <c r="I147" s="90">
        <f>IF(G147="",N147+0.15*(AE147+2.77%-$B$3)+($A$3-50%),N147+0.85*(0.6*AE147+0.2*AH147+0.2*AK147+2.77%-$B$3)+($A$3-50%))</f>
        <v>0.36304188514268254</v>
      </c>
      <c r="J147" s="21" t="str">
        <f t="shared" si="121"/>
        <v>R</v>
      </c>
      <c r="K147" s="21" t="b">
        <f t="shared" si="111"/>
        <v>1</v>
      </c>
      <c r="L147" s="21" t="str">
        <f t="shared" si="112"/>
        <v>R</v>
      </c>
      <c r="M147" s="21" t="str">
        <f t="shared" si="113"/>
        <v>Safe R</v>
      </c>
      <c r="N147" s="62">
        <f>'Raw data'!X140</f>
        <v>0.43975000000000003</v>
      </c>
      <c r="O147" s="68">
        <f t="shared" si="114"/>
        <v>0.43975000000000009</v>
      </c>
      <c r="P147" s="81">
        <f>'Raw data'!M140</f>
        <v>0.34270707679935669</v>
      </c>
      <c r="Q147" s="63">
        <f t="shared" si="115"/>
        <v>0.67135353839967837</v>
      </c>
      <c r="R147" s="63">
        <f>'Raw data'!K140-N147</f>
        <v>-0.11110353839967835</v>
      </c>
      <c r="S147" s="63">
        <f t="shared" si="116"/>
        <v>0.11110353839967835</v>
      </c>
      <c r="T147" s="88">
        <f t="shared" si="122"/>
        <v>0.30170707679935671</v>
      </c>
      <c r="U147" s="63">
        <f>'Raw data'!U140</f>
        <v>0.18442702120939874</v>
      </c>
      <c r="V147" s="63">
        <f t="shared" si="123"/>
        <v>0.5922135106046994</v>
      </c>
      <c r="W147" s="64">
        <f t="shared" si="124"/>
        <v>0.22442702120939875</v>
      </c>
      <c r="X147" s="64">
        <f>'Raw data'!AA140</f>
        <v>0.27290015847860544</v>
      </c>
      <c r="Y147" s="64">
        <f>'Raw data'!AD140</f>
        <v>0.52900000000000003</v>
      </c>
      <c r="Z147" s="65">
        <f>2*(N147-50)-2*(Y147-50)</f>
        <v>-0.17850000000001387</v>
      </c>
      <c r="AA147" s="64">
        <f t="shared" si="125"/>
        <v>0.37540015847861929</v>
      </c>
      <c r="AB147" s="64">
        <f t="shared" si="117"/>
        <v>0.34914646160032164</v>
      </c>
      <c r="AC147" s="64">
        <f t="shared" si="126"/>
        <v>0.38778648939530064</v>
      </c>
      <c r="AD147" s="64">
        <f>50%-AA147/2</f>
        <v>0.31229992076069035</v>
      </c>
      <c r="AE147" s="62">
        <f t="shared" si="118"/>
        <v>-9.0603538399678385E-2</v>
      </c>
      <c r="AF147" s="83">
        <f t="shared" si="119"/>
        <v>9.0603538399678385E-2</v>
      </c>
      <c r="AG147" s="83">
        <f t="shared" si="120"/>
        <v>4.5603538399678387E-2</v>
      </c>
      <c r="AH147" s="62">
        <f t="shared" si="127"/>
        <v>-5.1963510604699392E-2</v>
      </c>
      <c r="AI147" s="62">
        <f t="shared" si="128"/>
        <v>5.1963510604699392E-2</v>
      </c>
      <c r="AJ147" s="62">
        <f t="shared" si="110"/>
        <v>6.9635106046993939E-3</v>
      </c>
      <c r="AK147" s="62">
        <f>AD147-N147</f>
        <v>-0.12745007923930968</v>
      </c>
      <c r="AL147" s="62">
        <f>IF(D147="(D)",AK147,-(AK147))</f>
        <v>0.12745007923930968</v>
      </c>
      <c r="AM147" s="62">
        <f>AL147-4.5%</f>
        <v>8.2450079239309679E-2</v>
      </c>
      <c r="AN147" s="66">
        <f>(AJ147+AM147)/2</f>
        <v>4.4706794922004536E-2</v>
      </c>
    </row>
    <row r="148" spans="1:40" ht="15" customHeight="1" x14ac:dyDescent="0.25">
      <c r="A148" s="67" t="s">
        <v>139</v>
      </c>
      <c r="B148" s="60">
        <v>7</v>
      </c>
      <c r="C148" s="58" t="str">
        <f>('Raw data'!C141)</f>
        <v>Danny Davis</v>
      </c>
      <c r="D148" s="58" t="str">
        <f>('Raw data'!D141)</f>
        <v>(D)</v>
      </c>
      <c r="E148" s="61">
        <f>('Raw data'!E141)</f>
        <v>1996</v>
      </c>
      <c r="F148" s="87">
        <v>1</v>
      </c>
      <c r="G148" s="67">
        <v>1</v>
      </c>
      <c r="H148" s="67">
        <v>1</v>
      </c>
      <c r="I148" s="90">
        <f>IF(G148="",N148+0.15*(AE148-2.77%+$B$3)+($A$3-50%),N148+0.85*(0.6*AE148+0.2*AH148+0.2*AK148-2.77%+$B$3)+($A$3-50%))</f>
        <v>0.87069444536830687</v>
      </c>
      <c r="J148" s="21" t="str">
        <f t="shared" si="121"/>
        <v>D</v>
      </c>
      <c r="K148" s="21" t="b">
        <f t="shared" si="111"/>
        <v>1</v>
      </c>
      <c r="L148" s="21" t="str">
        <f t="shared" si="112"/>
        <v>D</v>
      </c>
      <c r="M148" s="21" t="str">
        <f t="shared" si="113"/>
        <v>Safe D</v>
      </c>
      <c r="N148" s="62">
        <f>'Raw data'!X141</f>
        <v>0.85775000000000001</v>
      </c>
      <c r="O148" s="68">
        <f t="shared" si="114"/>
        <v>0.85775000000000001</v>
      </c>
      <c r="P148" s="81">
        <f>'Raw data'!M141</f>
        <v>0.70190588002940557</v>
      </c>
      <c r="Q148" s="63">
        <f t="shared" si="115"/>
        <v>0.85095294001470279</v>
      </c>
      <c r="R148" s="63">
        <f>'Raw data'!K141-N148</f>
        <v>-6.7970599852972269E-3</v>
      </c>
      <c r="S148" s="63">
        <f t="shared" si="116"/>
        <v>-6.7970599852972269E-3</v>
      </c>
      <c r="T148" s="88">
        <f t="shared" si="122"/>
        <v>0.74190588002940561</v>
      </c>
      <c r="U148" s="63">
        <f>'Raw data'!U141</f>
        <v>0.77024150709187489</v>
      </c>
      <c r="V148" s="63">
        <f t="shared" si="123"/>
        <v>0.88512075354593744</v>
      </c>
      <c r="W148" s="64">
        <f t="shared" si="124"/>
        <v>0.73024150709187485</v>
      </c>
      <c r="X148" s="64">
        <f>'Raw data'!AA141</f>
        <v>0.67032844538822101</v>
      </c>
      <c r="Y148" s="64">
        <f>'Raw data'!AD141</f>
        <v>0.84399999999999997</v>
      </c>
      <c r="Z148" s="65">
        <f>2*(N148-50)-2*(Y148-50)</f>
        <v>2.7500000000003411E-2</v>
      </c>
      <c r="AA148" s="64">
        <f t="shared" si="125"/>
        <v>0.77382844538822437</v>
      </c>
      <c r="AB148" s="64">
        <f t="shared" si="117"/>
        <v>0.8709529400147028</v>
      </c>
      <c r="AC148" s="64">
        <f t="shared" si="126"/>
        <v>0.86512075354593743</v>
      </c>
      <c r="AD148" s="64">
        <f>50%+AA148/2</f>
        <v>0.88691422269411224</v>
      </c>
      <c r="AE148" s="62">
        <f t="shared" si="118"/>
        <v>1.3202940014702791E-2</v>
      </c>
      <c r="AF148" s="83">
        <f t="shared" si="119"/>
        <v>1.3202940014702791E-2</v>
      </c>
      <c r="AG148" s="83">
        <f t="shared" si="120"/>
        <v>-3.1797059985297207E-2</v>
      </c>
      <c r="AH148" s="62">
        <f t="shared" si="127"/>
        <v>7.3707535459374141E-3</v>
      </c>
      <c r="AI148" s="62">
        <f t="shared" si="128"/>
        <v>7.3707535459374141E-3</v>
      </c>
      <c r="AJ148" s="62">
        <f t="shared" si="110"/>
        <v>-3.7629246454062584E-2</v>
      </c>
      <c r="AK148" s="62">
        <f>AD148-N148</f>
        <v>2.916422269411223E-2</v>
      </c>
      <c r="AL148" s="62">
        <f>IF(D148="(D)",AK148,-(AK148))</f>
        <v>2.916422269411223E-2</v>
      </c>
      <c r="AM148" s="62">
        <f>AL148-4.5%</f>
        <v>-1.5835777305887769E-2</v>
      </c>
      <c r="AN148" s="66">
        <f>(AJ148+AM148)/2</f>
        <v>-2.6732511879975177E-2</v>
      </c>
    </row>
    <row r="149" spans="1:40" ht="15" customHeight="1" x14ac:dyDescent="0.25">
      <c r="A149" s="67" t="s">
        <v>139</v>
      </c>
      <c r="B149" s="60">
        <v>8</v>
      </c>
      <c r="C149" s="58" t="str">
        <f>('Raw data'!C142)</f>
        <v>OPEN SEAT (Tammy Duckworth)</v>
      </c>
      <c r="D149" s="58" t="str">
        <f>('Raw data'!D142)</f>
        <v>(D)</v>
      </c>
      <c r="E149" s="61">
        <f>('Raw data'!E142)</f>
        <v>2012</v>
      </c>
      <c r="F149" s="87">
        <v>1</v>
      </c>
      <c r="G149" s="67">
        <v>3</v>
      </c>
      <c r="H149" s="67"/>
      <c r="I149" s="90">
        <f>N149</f>
        <v>0.56325000000000003</v>
      </c>
      <c r="J149" s="21" t="str">
        <f t="shared" si="121"/>
        <v>D</v>
      </c>
      <c r="K149" s="21" t="b">
        <f t="shared" si="111"/>
        <v>1</v>
      </c>
      <c r="L149" s="21" t="str">
        <f t="shared" si="112"/>
        <v>D</v>
      </c>
      <c r="M149" s="21" t="str">
        <f t="shared" si="113"/>
        <v>Likely D</v>
      </c>
      <c r="N149" s="62">
        <f>'Raw data'!X142</f>
        <v>0.56325000000000003</v>
      </c>
      <c r="O149" s="68">
        <f t="shared" si="114"/>
        <v>0.56325000000000003</v>
      </c>
      <c r="P149" s="81">
        <f>'Raw data'!M142</f>
        <v>0.11452706281114283</v>
      </c>
      <c r="Q149" s="63">
        <f t="shared" si="115"/>
        <v>0.55726353140557139</v>
      </c>
      <c r="R149" s="63">
        <f>'Raw data'!K142-N149</f>
        <v>-5.98646859442864E-3</v>
      </c>
      <c r="S149" s="63">
        <f t="shared" si="116"/>
        <v>-5.98646859442864E-3</v>
      </c>
      <c r="T149" s="88">
        <f t="shared" si="122"/>
        <v>0.15452706281114284</v>
      </c>
      <c r="U149" s="63">
        <f>'Raw data'!U142</f>
        <v>9.4843290412590042E-2</v>
      </c>
      <c r="V149" s="63">
        <f t="shared" si="123"/>
        <v>0.54742164520629499</v>
      </c>
      <c r="W149" s="64">
        <f t="shared" si="124"/>
        <v>0.23484329041259006</v>
      </c>
      <c r="X149" s="64"/>
      <c r="Y149" s="64"/>
      <c r="Z149" s="65"/>
      <c r="AA149" s="64" t="str">
        <f t="shared" si="125"/>
        <v/>
      </c>
      <c r="AB149" s="64">
        <f t="shared" si="117"/>
        <v>0.57726353140557141</v>
      </c>
      <c r="AC149" s="64">
        <f t="shared" si="126"/>
        <v>0.61742164520629506</v>
      </c>
      <c r="AD149" s="64"/>
      <c r="AE149" s="62">
        <f t="shared" si="118"/>
        <v>1.4013531405571378E-2</v>
      </c>
      <c r="AF149" s="83">
        <f t="shared" si="119"/>
        <v>1.4013531405571378E-2</v>
      </c>
      <c r="AG149" s="83">
        <f t="shared" si="120"/>
        <v>-3.0986468594428621E-2</v>
      </c>
      <c r="AH149" s="62">
        <f t="shared" si="127"/>
        <v>5.4171645206295027E-2</v>
      </c>
      <c r="AI149" s="62">
        <f t="shared" si="128"/>
        <v>5.4171645206295027E-2</v>
      </c>
      <c r="AJ149" s="62">
        <f t="shared" si="110"/>
        <v>9.1716452062950288E-3</v>
      </c>
      <c r="AK149" s="62"/>
      <c r="AL149" s="62"/>
      <c r="AM149" s="62"/>
      <c r="AN149" s="66">
        <f>AJ149</f>
        <v>9.1716452062950288E-3</v>
      </c>
    </row>
    <row r="150" spans="1:40" ht="15" customHeight="1" x14ac:dyDescent="0.25">
      <c r="A150" s="67" t="s">
        <v>139</v>
      </c>
      <c r="B150" s="60">
        <v>9</v>
      </c>
      <c r="C150" s="58" t="str">
        <f>('Raw data'!C143)</f>
        <v>Jan Schakowsky</v>
      </c>
      <c r="D150" s="58" t="str">
        <f>('Raw data'!D143)</f>
        <v>(D)</v>
      </c>
      <c r="E150" s="61">
        <f>('Raw data'!E143)</f>
        <v>1998</v>
      </c>
      <c r="F150" s="87">
        <v>1</v>
      </c>
      <c r="G150" s="67">
        <v>1</v>
      </c>
      <c r="H150" s="67">
        <v>1</v>
      </c>
      <c r="I150" s="90">
        <f>IF(G150="",N150+0.15*(AE150-2.77%+$B$3)+($A$3-50%),N150+0.85*(0.6*AE150+0.2*AH150+0.2*AK150-2.77%+$B$3)+($A$3-50%))</f>
        <v>0.66528855737455084</v>
      </c>
      <c r="J150" s="21" t="str">
        <f t="shared" si="121"/>
        <v>D</v>
      </c>
      <c r="K150" s="21" t="b">
        <f t="shared" si="111"/>
        <v>1</v>
      </c>
      <c r="L150" s="21" t="str">
        <f t="shared" si="112"/>
        <v>D</v>
      </c>
      <c r="M150" s="21" t="str">
        <f t="shared" si="113"/>
        <v>Safe D</v>
      </c>
      <c r="N150" s="62">
        <f>'Raw data'!X143</f>
        <v>0.6392500000000001</v>
      </c>
      <c r="O150" s="68">
        <f t="shared" si="114"/>
        <v>0.6392500000000001</v>
      </c>
      <c r="P150" s="81">
        <f>'Raw data'!M143</f>
        <v>0.32156112923180746</v>
      </c>
      <c r="Q150" s="63">
        <f t="shared" si="115"/>
        <v>0.66078056461590373</v>
      </c>
      <c r="R150" s="63">
        <f>'Raw data'!K143-N150</f>
        <v>2.1530564615903636E-2</v>
      </c>
      <c r="S150" s="63">
        <f t="shared" si="116"/>
        <v>2.1530564615903636E-2</v>
      </c>
      <c r="T150" s="88">
        <f t="shared" si="122"/>
        <v>0.36156112923180744</v>
      </c>
      <c r="U150" s="63">
        <f>'Raw data'!U143</f>
        <v>0.32657347179817081</v>
      </c>
      <c r="V150" s="63">
        <f t="shared" si="123"/>
        <v>0.66328673589908538</v>
      </c>
      <c r="W150" s="64">
        <f t="shared" si="124"/>
        <v>0.28657347179817083</v>
      </c>
      <c r="X150" s="64">
        <f>'Raw data'!AA143</f>
        <v>0.3610791096187802</v>
      </c>
      <c r="Y150" s="64">
        <f>'Raw data'!AD143</f>
        <v>0.69399999999999995</v>
      </c>
      <c r="Z150" s="65">
        <f>2*(N150-50)-2*(Y150-50)</f>
        <v>-0.10950000000001125</v>
      </c>
      <c r="AA150" s="64">
        <f t="shared" si="125"/>
        <v>0.32757910961876896</v>
      </c>
      <c r="AB150" s="64">
        <f t="shared" si="117"/>
        <v>0.68078056461590375</v>
      </c>
      <c r="AC150" s="64">
        <f t="shared" si="126"/>
        <v>0.64328673589908547</v>
      </c>
      <c r="AD150" s="64">
        <f>50%+AA150/2</f>
        <v>0.66378955480938451</v>
      </c>
      <c r="AE150" s="62">
        <f t="shared" si="118"/>
        <v>4.1530564615903653E-2</v>
      </c>
      <c r="AF150" s="83">
        <f t="shared" si="119"/>
        <v>4.1530564615903653E-2</v>
      </c>
      <c r="AG150" s="83">
        <f t="shared" si="120"/>
        <v>-3.4694353840963449E-3</v>
      </c>
      <c r="AH150" s="62">
        <f t="shared" si="127"/>
        <v>4.0367358990853752E-3</v>
      </c>
      <c r="AI150" s="62">
        <f t="shared" si="128"/>
        <v>4.0367358990853752E-3</v>
      </c>
      <c r="AJ150" s="62">
        <f t="shared" si="110"/>
        <v>-4.0963264100914623E-2</v>
      </c>
      <c r="AK150" s="62">
        <f>AD150-N150</f>
        <v>2.4539554809384412E-2</v>
      </c>
      <c r="AL150" s="62">
        <f>IF(D150="(D)",AK150,-(AK150))</f>
        <v>2.4539554809384412E-2</v>
      </c>
      <c r="AM150" s="62">
        <f>AL150-4.5%</f>
        <v>-2.0460445190615587E-2</v>
      </c>
      <c r="AN150" s="66">
        <f>(AJ150+AM150)/2</f>
        <v>-3.0711854645765105E-2</v>
      </c>
    </row>
    <row r="151" spans="1:40" ht="15" customHeight="1" x14ac:dyDescent="0.25">
      <c r="A151" s="67" t="s">
        <v>139</v>
      </c>
      <c r="B151" s="60">
        <v>10</v>
      </c>
      <c r="C151" s="58" t="str">
        <f>('Raw data'!C144)</f>
        <v>Robert Dold</v>
      </c>
      <c r="D151" s="58" t="str">
        <f>('Raw data'!D144)</f>
        <v>(R)</v>
      </c>
      <c r="E151" s="61">
        <f>('Raw data'!E144)</f>
        <v>2014</v>
      </c>
      <c r="F151" s="87">
        <v>6</v>
      </c>
      <c r="G151" s="67">
        <v>3</v>
      </c>
      <c r="H151" s="67"/>
      <c r="I151" s="90">
        <f>IF(G151="",N151+0.15*(AE151+2.77%-$B$3)+($A$3-50%),N151+0.85*(0.6*AE151+0.2*AH151+0.2*AK151+2.77%-$B$3)+($A$3-50%))</f>
        <v>0.48493867849956251</v>
      </c>
      <c r="J151" s="21" t="s">
        <v>472</v>
      </c>
      <c r="K151" s="21" t="b">
        <f t="shared" si="111"/>
        <v>0</v>
      </c>
      <c r="L151" s="21" t="str">
        <f t="shared" si="112"/>
        <v>D</v>
      </c>
      <c r="M151" s="21" t="str">
        <f t="shared" si="113"/>
        <v>Toss Up</v>
      </c>
      <c r="N151" s="62">
        <f>'Raw data'!X144</f>
        <v>0.56274999999999997</v>
      </c>
      <c r="O151" s="68">
        <f t="shared" si="114"/>
        <v>0.56274999999999986</v>
      </c>
      <c r="P151" s="81">
        <f>'Raw data'!M144</f>
        <v>2.5950151767773877E-2</v>
      </c>
      <c r="Q151" s="63">
        <f t="shared" si="115"/>
        <v>0.51297507588388691</v>
      </c>
      <c r="R151" s="63">
        <f>'Raw data'!K144-N151</f>
        <v>-7.5725075883886939E-2</v>
      </c>
      <c r="S151" s="63">
        <f t="shared" si="116"/>
        <v>7.5725075883886939E-2</v>
      </c>
      <c r="T151" s="88">
        <f t="shared" si="122"/>
        <v>8.6950151767773876E-2</v>
      </c>
      <c r="U151" s="63">
        <f>'Raw data'!U144</f>
        <v>1.2576856466531006E-2</v>
      </c>
      <c r="V151" s="63">
        <f t="shared" si="123"/>
        <v>0.50628842823326548</v>
      </c>
      <c r="W151" s="64">
        <f t="shared" si="124"/>
        <v>0.15257685646653102</v>
      </c>
      <c r="X151" s="64"/>
      <c r="Y151" s="64"/>
      <c r="Z151" s="65"/>
      <c r="AA151" s="64" t="str">
        <f t="shared" si="125"/>
        <v/>
      </c>
      <c r="AB151" s="64">
        <f t="shared" si="117"/>
        <v>0.45652492411611306</v>
      </c>
      <c r="AC151" s="64">
        <f t="shared" si="126"/>
        <v>0.42371157176673446</v>
      </c>
      <c r="AD151" s="64"/>
      <c r="AE151" s="62">
        <f t="shared" si="118"/>
        <v>-0.10622507588388691</v>
      </c>
      <c r="AF151" s="83">
        <f t="shared" si="119"/>
        <v>0.10622507588388691</v>
      </c>
      <c r="AG151" s="83">
        <f t="shared" si="120"/>
        <v>6.1225075883886912E-2</v>
      </c>
      <c r="AH151" s="62">
        <f t="shared" si="127"/>
        <v>-0.13903842823326551</v>
      </c>
      <c r="AI151" s="62">
        <f t="shared" si="128"/>
        <v>0.13903842823326551</v>
      </c>
      <c r="AJ151" s="62">
        <f t="shared" si="110"/>
        <v>9.4038428233265511E-2</v>
      </c>
      <c r="AK151" s="62"/>
      <c r="AL151" s="62"/>
      <c r="AM151" s="62"/>
      <c r="AN151" s="66">
        <f>AJ151</f>
        <v>9.4038428233265511E-2</v>
      </c>
    </row>
    <row r="152" spans="1:40" ht="15" customHeight="1" x14ac:dyDescent="0.25">
      <c r="A152" s="67" t="s">
        <v>139</v>
      </c>
      <c r="B152" s="60">
        <v>11</v>
      </c>
      <c r="C152" s="58" t="str">
        <f>('Raw data'!C145)</f>
        <v>Bill Foster</v>
      </c>
      <c r="D152" s="58" t="str">
        <f>('Raw data'!D145)</f>
        <v>(D)</v>
      </c>
      <c r="E152" s="61">
        <f>('Raw data'!E145)</f>
        <v>2012</v>
      </c>
      <c r="F152" s="87">
        <v>1</v>
      </c>
      <c r="G152" s="67">
        <v>3</v>
      </c>
      <c r="H152" s="67">
        <v>1</v>
      </c>
      <c r="I152" s="90">
        <f>IF(G152="",N152+0.15*(AE152-2.77%+$B$3)+($A$3-50%),N152+0.85*(0.6*AE152+0.2*AH152+0.2*AK152-2.77%+$B$3)+($A$3-50%))</f>
        <v>0.57950575949115091</v>
      </c>
      <c r="J152" s="21" t="str">
        <f>IF(I152&lt;44%,"R",IF(I152&gt;56%,"D","No projection"))</f>
        <v>D</v>
      </c>
      <c r="K152" s="21" t="b">
        <f t="shared" si="111"/>
        <v>1</v>
      </c>
      <c r="L152" s="21" t="str">
        <f t="shared" si="112"/>
        <v>D</v>
      </c>
      <c r="M152" s="21" t="str">
        <f t="shared" si="113"/>
        <v>Likely D</v>
      </c>
      <c r="N152" s="62">
        <f>'Raw data'!X145</f>
        <v>0.56674999999999998</v>
      </c>
      <c r="O152" s="68">
        <f t="shared" si="114"/>
        <v>0.56674999999999986</v>
      </c>
      <c r="P152" s="81">
        <f>'Raw data'!M145</f>
        <v>6.9239175835807965E-2</v>
      </c>
      <c r="Q152" s="63">
        <f t="shared" si="115"/>
        <v>0.53461958791790398</v>
      </c>
      <c r="R152" s="63">
        <f>'Raw data'!K145-N152</f>
        <v>-3.2130412082095994E-2</v>
      </c>
      <c r="S152" s="63">
        <f t="shared" si="116"/>
        <v>-3.2130412082095994E-2</v>
      </c>
      <c r="T152" s="88">
        <f t="shared" si="122"/>
        <v>0.10923917583580797</v>
      </c>
      <c r="U152" s="63">
        <f>'Raw data'!U145</f>
        <v>0.17138856990042317</v>
      </c>
      <c r="V152" s="63">
        <f t="shared" si="123"/>
        <v>0.58569428495021159</v>
      </c>
      <c r="W152" s="64">
        <f t="shared" si="124"/>
        <v>0.31138856990042318</v>
      </c>
      <c r="X152" s="64">
        <f>'Raw data'!AA145</f>
        <v>-6.5038338688428288E-2</v>
      </c>
      <c r="Y152" s="64">
        <f>'Raw data'!AD145</f>
        <v>0.48299999999999998</v>
      </c>
      <c r="Z152" s="65">
        <f>2*(N152-50)-2*(Y152-50)</f>
        <v>0.16750000000000398</v>
      </c>
      <c r="AA152" s="64">
        <f t="shared" si="125"/>
        <v>0.1784616613115757</v>
      </c>
      <c r="AB152" s="64">
        <f t="shared" si="117"/>
        <v>0.554619587917904</v>
      </c>
      <c r="AC152" s="64">
        <f t="shared" si="126"/>
        <v>0.65569428495021165</v>
      </c>
      <c r="AD152" s="64">
        <f>50%+AA152/2</f>
        <v>0.58923083065578785</v>
      </c>
      <c r="AE152" s="62">
        <f t="shared" si="118"/>
        <v>-1.2130412082095976E-2</v>
      </c>
      <c r="AF152" s="83">
        <f t="shared" si="119"/>
        <v>-1.2130412082095976E-2</v>
      </c>
      <c r="AG152" s="83">
        <f t="shared" si="120"/>
        <v>-5.7130412082095974E-2</v>
      </c>
      <c r="AH152" s="62">
        <f t="shared" si="127"/>
        <v>8.8944284950211672E-2</v>
      </c>
      <c r="AI152" s="62">
        <f t="shared" si="128"/>
        <v>8.8944284950211672E-2</v>
      </c>
      <c r="AJ152" s="62">
        <f t="shared" si="110"/>
        <v>4.3944284950211673E-2</v>
      </c>
      <c r="AK152" s="62">
        <f>AD152-N152</f>
        <v>2.2480830655787876E-2</v>
      </c>
      <c r="AL152" s="62">
        <f>IF(D152="(D)",AK152,-(AK152))</f>
        <v>2.2480830655787876E-2</v>
      </c>
      <c r="AM152" s="62">
        <f>AL152-4.5%</f>
        <v>-2.2519169344212123E-2</v>
      </c>
      <c r="AN152" s="66">
        <f>AJ152</f>
        <v>4.3944284950211673E-2</v>
      </c>
    </row>
    <row r="153" spans="1:40" ht="15" customHeight="1" x14ac:dyDescent="0.25">
      <c r="A153" s="67" t="s">
        <v>139</v>
      </c>
      <c r="B153" s="60">
        <v>12</v>
      </c>
      <c r="C153" s="58" t="str">
        <f>('Raw data'!C146)</f>
        <v>Mike Bost</v>
      </c>
      <c r="D153" s="58" t="str">
        <f>('Raw data'!D146)</f>
        <v>(R)</v>
      </c>
      <c r="E153" s="61">
        <f>('Raw data'!E146)</f>
        <v>2014</v>
      </c>
      <c r="F153" s="87">
        <v>6</v>
      </c>
      <c r="G153" s="67"/>
      <c r="H153" s="67"/>
      <c r="I153" s="90">
        <f>IF(G153="",N153+0.15*(AE153+2.77%-$B$3)+($A$3-50%),N153+0.85*(0.6*AE153+0.2*AH153+0.2*AK153+2.77%-$B$3)+($A$3-50%))</f>
        <v>0.47703241253069767</v>
      </c>
      <c r="J153" s="21" t="str">
        <f>IF(I153&lt;44%,"R",IF(I153&gt;56%,"D","No projection"))</f>
        <v>No projection</v>
      </c>
      <c r="K153" s="21" t="b">
        <f t="shared" si="111"/>
        <v>1</v>
      </c>
      <c r="L153" s="21" t="str">
        <f t="shared" si="112"/>
        <v>No projection</v>
      </c>
      <c r="M153" s="21" t="str">
        <f t="shared" si="113"/>
        <v>Toss Up</v>
      </c>
      <c r="N153" s="62">
        <f>'Raw data'!X146</f>
        <v>0.48825000000000002</v>
      </c>
      <c r="O153" s="68">
        <f t="shared" si="114"/>
        <v>0.48825000000000007</v>
      </c>
      <c r="P153" s="81">
        <f>'Raw data'!M146</f>
        <v>0.11206783292403161</v>
      </c>
      <c r="Q153" s="63">
        <f t="shared" si="115"/>
        <v>0.55603391646201583</v>
      </c>
      <c r="R153" s="63">
        <f>'Raw data'!K146-N153</f>
        <v>-4.4283916462015793E-2</v>
      </c>
      <c r="S153" s="63">
        <f t="shared" si="116"/>
        <v>4.4283916462015793E-2</v>
      </c>
      <c r="T153" s="88">
        <f t="shared" si="122"/>
        <v>0.17306783292403161</v>
      </c>
      <c r="U153" s="63">
        <f>'Raw data'!U146</f>
        <v>0</v>
      </c>
      <c r="V153" s="63">
        <f t="shared" si="123"/>
        <v>0.5</v>
      </c>
      <c r="W153" s="64">
        <f t="shared" si="124"/>
        <v>0.09</v>
      </c>
      <c r="X153" s="64"/>
      <c r="Y153" s="64"/>
      <c r="Z153" s="65"/>
      <c r="AA153" s="64" t="str">
        <f t="shared" si="125"/>
        <v/>
      </c>
      <c r="AB153" s="64">
        <f t="shared" si="117"/>
        <v>0.4134660835379842</v>
      </c>
      <c r="AC153" s="64">
        <f t="shared" si="126"/>
        <v>0.45500000000000002</v>
      </c>
      <c r="AD153" s="64"/>
      <c r="AE153" s="62">
        <f t="shared" si="118"/>
        <v>-7.478391646201582E-2</v>
      </c>
      <c r="AF153" s="83">
        <f t="shared" si="119"/>
        <v>7.478391646201582E-2</v>
      </c>
      <c r="AG153" s="83">
        <f t="shared" si="120"/>
        <v>2.9783916462015822E-2</v>
      </c>
      <c r="AH153" s="62"/>
      <c r="AI153" s="62"/>
      <c r="AJ153" s="62"/>
      <c r="AK153" s="62"/>
      <c r="AL153" s="62"/>
      <c r="AM153" s="62"/>
      <c r="AN153" s="66">
        <f>AJ153</f>
        <v>0</v>
      </c>
    </row>
    <row r="154" spans="1:40" ht="15" customHeight="1" x14ac:dyDescent="0.25">
      <c r="A154" s="67" t="s">
        <v>139</v>
      </c>
      <c r="B154" s="60">
        <v>13</v>
      </c>
      <c r="C154" s="58" t="str">
        <f>('Raw data'!C147)</f>
        <v>Rodney Davis</v>
      </c>
      <c r="D154" s="58" t="str">
        <f>('Raw data'!D147)</f>
        <v>(R)</v>
      </c>
      <c r="E154" s="61">
        <f>('Raw data'!E147)</f>
        <v>2012</v>
      </c>
      <c r="F154" s="87">
        <v>4</v>
      </c>
      <c r="G154" s="67">
        <v>5</v>
      </c>
      <c r="H154" s="67"/>
      <c r="I154" s="90">
        <f>IF(G154="",N154+0.15*(AE154+2.77%-$B$3)+($A$3-50%),N154+0.85*(0.6*AE154+0.2*AH154+0.2*AK154+2.77%-$B$3)+($A$3-50%))</f>
        <v>0.4483078474210962</v>
      </c>
      <c r="J154" s="21" t="s">
        <v>472</v>
      </c>
      <c r="K154" s="21" t="b">
        <f t="shared" si="111"/>
        <v>0</v>
      </c>
      <c r="L154" s="21" t="str">
        <f t="shared" si="112"/>
        <v>No projection</v>
      </c>
      <c r="M154" s="21" t="str">
        <f t="shared" si="113"/>
        <v>Lean R</v>
      </c>
      <c r="N154" s="62">
        <f>'Raw data'!X147</f>
        <v>0.47925000000000001</v>
      </c>
      <c r="O154" s="68">
        <f t="shared" si="114"/>
        <v>0.47924999999999995</v>
      </c>
      <c r="P154" s="81">
        <f>'Raw data'!M147</f>
        <v>0.17311862730178057</v>
      </c>
      <c r="Q154" s="63">
        <f t="shared" si="115"/>
        <v>0.58655931365089031</v>
      </c>
      <c r="R154" s="63">
        <f>'Raw data'!K147-N154</f>
        <v>-6.5809313650890267E-2</v>
      </c>
      <c r="S154" s="63">
        <f t="shared" si="116"/>
        <v>6.5809313650890267E-2</v>
      </c>
      <c r="T154" s="88">
        <f t="shared" si="122"/>
        <v>0.13211862730178059</v>
      </c>
      <c r="U154" s="63">
        <f>'Raw data'!U147</f>
        <v>3.6694425523500218E-3</v>
      </c>
      <c r="V154" s="63">
        <f t="shared" si="123"/>
        <v>0.50183472127617501</v>
      </c>
      <c r="W154" s="64">
        <f t="shared" si="124"/>
        <v>0.13366944255235003</v>
      </c>
      <c r="X154" s="64"/>
      <c r="Y154" s="64"/>
      <c r="Z154" s="65"/>
      <c r="AA154" s="64" t="str">
        <f t="shared" si="125"/>
        <v/>
      </c>
      <c r="AB154" s="64">
        <f t="shared" si="117"/>
        <v>0.43394068634910971</v>
      </c>
      <c r="AC154" s="64">
        <f t="shared" si="126"/>
        <v>0.43316527872382499</v>
      </c>
      <c r="AD154" s="64"/>
      <c r="AE154" s="62">
        <f t="shared" si="118"/>
        <v>-4.5309313650890304E-2</v>
      </c>
      <c r="AF154" s="83">
        <f t="shared" si="119"/>
        <v>4.5309313650890304E-2</v>
      </c>
      <c r="AG154" s="83">
        <f t="shared" si="120"/>
        <v>3.0931365089030549E-4</v>
      </c>
      <c r="AH154" s="62">
        <f t="shared" ref="AH154:AH168" si="129">AC154-N154</f>
        <v>-4.6084721276175022E-2</v>
      </c>
      <c r="AI154" s="62">
        <f t="shared" ref="AI154:AI168" si="130">IF(D154="(D)",AH154,-AH154)</f>
        <v>4.6084721276175022E-2</v>
      </c>
      <c r="AJ154" s="62">
        <f t="shared" ref="AJ154:AJ168" si="131">AI154-4.5%</f>
        <v>1.0847212761750241E-3</v>
      </c>
      <c r="AK154" s="62"/>
      <c r="AL154" s="62"/>
      <c r="AM154" s="62"/>
      <c r="AN154" s="66">
        <f>AJ154</f>
        <v>1.0847212761750241E-3</v>
      </c>
    </row>
    <row r="155" spans="1:40" ht="15" customHeight="1" x14ac:dyDescent="0.25">
      <c r="A155" s="67" t="s">
        <v>139</v>
      </c>
      <c r="B155" s="60">
        <v>14</v>
      </c>
      <c r="C155" s="58" t="str">
        <f>('Raw data'!C148)</f>
        <v>Randy Hultgren</v>
      </c>
      <c r="D155" s="58" t="str">
        <f>('Raw data'!D148)</f>
        <v>(R)</v>
      </c>
      <c r="E155" s="61">
        <f>('Raw data'!E148)</f>
        <v>2010</v>
      </c>
      <c r="F155" s="87">
        <v>4</v>
      </c>
      <c r="G155" s="67">
        <v>4</v>
      </c>
      <c r="H155" s="67">
        <v>6</v>
      </c>
      <c r="I155" s="90">
        <f>IF(G155="",N155+0.15*(AE155+2.77%-$B$3)+($A$3-50%),N155+0.85*(0.6*AE155+0.2*AH155+0.2*AK155+2.77%-$B$3)+($A$3-50%))</f>
        <v>0.37981613356199456</v>
      </c>
      <c r="J155" s="21" t="str">
        <f t="shared" ref="J155:J186" si="132">IF(I155&lt;44%,"R",IF(I155&gt;56%,"D","No projection"))</f>
        <v>R</v>
      </c>
      <c r="K155" s="21" t="b">
        <f t="shared" si="111"/>
        <v>1</v>
      </c>
      <c r="L155" s="21" t="str">
        <f t="shared" si="112"/>
        <v>R</v>
      </c>
      <c r="M155" s="21" t="str">
        <f t="shared" si="113"/>
        <v>Safe R</v>
      </c>
      <c r="N155" s="62">
        <f>'Raw data'!X148</f>
        <v>0.43074999999999997</v>
      </c>
      <c r="O155" s="68">
        <f t="shared" si="114"/>
        <v>0.43074999999999997</v>
      </c>
      <c r="P155" s="81">
        <f>'Raw data'!M148</f>
        <v>0.30827521036763716</v>
      </c>
      <c r="Q155" s="63">
        <f t="shared" si="115"/>
        <v>0.65413760518381858</v>
      </c>
      <c r="R155" s="63">
        <f>'Raw data'!K148-N155</f>
        <v>-8.4887605183818549E-2</v>
      </c>
      <c r="S155" s="63">
        <f t="shared" si="116"/>
        <v>8.4887605183818549E-2</v>
      </c>
      <c r="T155" s="88">
        <f t="shared" si="122"/>
        <v>0.26727521036763718</v>
      </c>
      <c r="U155" s="63">
        <f>'Raw data'!U148</f>
        <v>0.1763579883028541</v>
      </c>
      <c r="V155" s="63">
        <f t="shared" si="123"/>
        <v>0.58817899415142705</v>
      </c>
      <c r="W155" s="64">
        <f t="shared" si="124"/>
        <v>0.2163579883028541</v>
      </c>
      <c r="X155" s="64">
        <f>'Raw data'!AA148</f>
        <v>6.5038338688428288E-2</v>
      </c>
      <c r="Y155" s="64">
        <f>'Raw data'!AD148</f>
        <v>0.48299999999999998</v>
      </c>
      <c r="Z155" s="65">
        <f>2*(N155-50)-2*(Y155-50)</f>
        <v>-0.10449999999998738</v>
      </c>
      <c r="AA155" s="64">
        <f t="shared" si="125"/>
        <v>0.27353833868841571</v>
      </c>
      <c r="AB155" s="64">
        <f t="shared" si="117"/>
        <v>0.36636239481618138</v>
      </c>
      <c r="AC155" s="64">
        <f t="shared" si="126"/>
        <v>0.39182100584857293</v>
      </c>
      <c r="AD155" s="64">
        <f>50%-AA155/2</f>
        <v>0.36323083065579215</v>
      </c>
      <c r="AE155" s="62">
        <f t="shared" si="118"/>
        <v>-6.4387605183818586E-2</v>
      </c>
      <c r="AF155" s="83">
        <f t="shared" si="119"/>
        <v>6.4387605183818586E-2</v>
      </c>
      <c r="AG155" s="83">
        <f t="shared" si="120"/>
        <v>1.9387605183818588E-2</v>
      </c>
      <c r="AH155" s="62">
        <f t="shared" si="129"/>
        <v>-3.8928994151427032E-2</v>
      </c>
      <c r="AI155" s="62">
        <f t="shared" si="130"/>
        <v>3.8928994151427032E-2</v>
      </c>
      <c r="AJ155" s="62">
        <f t="shared" si="131"/>
        <v>-6.0710058485729662E-3</v>
      </c>
      <c r="AK155" s="62">
        <f>AD155-N155</f>
        <v>-6.7519169344207819E-2</v>
      </c>
      <c r="AL155" s="62">
        <f>IF(D155="(D)",AK155,-(AK155))</f>
        <v>6.7519169344207819E-2</v>
      </c>
      <c r="AM155" s="62">
        <f>AL155-4.5%</f>
        <v>2.2519169344207821E-2</v>
      </c>
      <c r="AN155" s="66">
        <f>(AJ155+AM155)/2</f>
        <v>8.2240817478174272E-3</v>
      </c>
    </row>
    <row r="156" spans="1:40" ht="15" customHeight="1" x14ac:dyDescent="0.25">
      <c r="A156" s="67" t="s">
        <v>139</v>
      </c>
      <c r="B156" s="60">
        <v>15</v>
      </c>
      <c r="C156" s="58" t="str">
        <f>('Raw data'!C149)</f>
        <v>John Shimkus</v>
      </c>
      <c r="D156" s="58" t="str">
        <f>('Raw data'!D149)</f>
        <v>(R)</v>
      </c>
      <c r="E156" s="61">
        <f>('Raw data'!E149)</f>
        <v>1996</v>
      </c>
      <c r="F156" s="87">
        <v>4</v>
      </c>
      <c r="G156" s="67">
        <v>4</v>
      </c>
      <c r="H156" s="67">
        <v>4</v>
      </c>
      <c r="I156" s="90">
        <f>IF(G156="",N156+0.15*(AE156+2.77%-$B$3)+($A$3-50%),N156+0.85*(0.6*AE156+0.2*AH156+0.2*AK156+2.77%-$B$3)+($A$3-50%))</f>
        <v>0.27947435879928356</v>
      </c>
      <c r="J156" s="21" t="str">
        <f t="shared" si="132"/>
        <v>R</v>
      </c>
      <c r="K156" s="21" t="b">
        <f t="shared" si="111"/>
        <v>1</v>
      </c>
      <c r="L156" s="21" t="str">
        <f t="shared" si="112"/>
        <v>R</v>
      </c>
      <c r="M156" s="21" t="str">
        <f t="shared" si="113"/>
        <v>Safe R</v>
      </c>
      <c r="N156" s="62">
        <f>'Raw data'!X149</f>
        <v>0.33174999999999999</v>
      </c>
      <c r="O156" s="68">
        <f t="shared" si="114"/>
        <v>0.33174999999999999</v>
      </c>
      <c r="P156" s="81">
        <f>'Raw data'!M149</f>
        <v>0.49846345178122436</v>
      </c>
      <c r="Q156" s="63">
        <f t="shared" si="115"/>
        <v>0.74923172589061215</v>
      </c>
      <c r="R156" s="63">
        <f>'Raw data'!K149-N156</f>
        <v>-8.09817258906122E-2</v>
      </c>
      <c r="S156" s="63">
        <f t="shared" si="116"/>
        <v>8.09817258906122E-2</v>
      </c>
      <c r="T156" s="88">
        <f t="shared" si="122"/>
        <v>0.45746345178122438</v>
      </c>
      <c r="U156" s="63">
        <f>'Raw data'!U149</f>
        <v>0.37212147884389052</v>
      </c>
      <c r="V156" s="63">
        <f t="shared" si="123"/>
        <v>0.68606073942194523</v>
      </c>
      <c r="W156" s="64">
        <f t="shared" si="124"/>
        <v>0.4121214788438905</v>
      </c>
      <c r="X156" s="64">
        <f>'Raw data'!AA149</f>
        <v>0.42449570935027303</v>
      </c>
      <c r="Y156" s="64">
        <f>'Raw data'!AD149</f>
        <v>0.41399999999999998</v>
      </c>
      <c r="Z156" s="65">
        <f>2*(N156-50)-2*(Y156-50)</f>
        <v>-0.16450000000000387</v>
      </c>
      <c r="AA156" s="64">
        <f t="shared" si="125"/>
        <v>0.51299570935027694</v>
      </c>
      <c r="AB156" s="64">
        <f t="shared" si="117"/>
        <v>0.27126827410938781</v>
      </c>
      <c r="AC156" s="64">
        <f t="shared" si="126"/>
        <v>0.29393926057805475</v>
      </c>
      <c r="AD156" s="64">
        <f>50%-AA156/2</f>
        <v>0.24350214532486153</v>
      </c>
      <c r="AE156" s="62">
        <f t="shared" si="118"/>
        <v>-6.0481725890612181E-2</v>
      </c>
      <c r="AF156" s="83">
        <f t="shared" si="119"/>
        <v>6.0481725890612181E-2</v>
      </c>
      <c r="AG156" s="83">
        <f t="shared" si="120"/>
        <v>1.5481725890612183E-2</v>
      </c>
      <c r="AH156" s="62">
        <f t="shared" si="129"/>
        <v>-3.7810739421945239E-2</v>
      </c>
      <c r="AI156" s="62">
        <f t="shared" si="130"/>
        <v>3.7810739421945239E-2</v>
      </c>
      <c r="AJ156" s="62">
        <f t="shared" si="131"/>
        <v>-7.1892605780547597E-3</v>
      </c>
      <c r="AK156" s="62">
        <f>AD156-N156</f>
        <v>-8.824785467513846E-2</v>
      </c>
      <c r="AL156" s="62">
        <f>IF(D156="(D)",AK156,-(AK156))</f>
        <v>8.824785467513846E-2</v>
      </c>
      <c r="AM156" s="62">
        <f>AL156-4.5%</f>
        <v>4.3247854675138461E-2</v>
      </c>
      <c r="AN156" s="66">
        <f>(AJ156+AM156)/2</f>
        <v>1.8029297048541851E-2</v>
      </c>
    </row>
    <row r="157" spans="1:40" ht="15" customHeight="1" x14ac:dyDescent="0.25">
      <c r="A157" s="67" t="s">
        <v>139</v>
      </c>
      <c r="B157" s="60">
        <v>16</v>
      </c>
      <c r="C157" s="58" t="str">
        <f>('Raw data'!C150)</f>
        <v>Adam Kinzinger</v>
      </c>
      <c r="D157" s="58" t="str">
        <f>('Raw data'!D150)</f>
        <v>(R)</v>
      </c>
      <c r="E157" s="61">
        <f>('Raw data'!E150)</f>
        <v>2010</v>
      </c>
      <c r="F157" s="87">
        <v>4</v>
      </c>
      <c r="G157" s="67">
        <v>4</v>
      </c>
      <c r="H157" s="67">
        <v>6</v>
      </c>
      <c r="I157" s="90">
        <f>IF(G157="",N157+0.15*(AE157+2.77%-$B$3)+($A$3-50%),N157+0.85*(0.6*AE157+0.2*AH157+0.2*AK157+2.77%-$B$3)+($A$3-50%))</f>
        <v>0.34130933312199618</v>
      </c>
      <c r="J157" s="21" t="str">
        <f t="shared" si="132"/>
        <v>R</v>
      </c>
      <c r="K157" s="21" t="b">
        <f t="shared" si="111"/>
        <v>1</v>
      </c>
      <c r="L157" s="21" t="str">
        <f t="shared" si="112"/>
        <v>No projection</v>
      </c>
      <c r="M157" s="21" t="str">
        <f t="shared" si="113"/>
        <v>Safe R</v>
      </c>
      <c r="N157" s="62">
        <f>'Raw data'!X150</f>
        <v>0.44224999999999998</v>
      </c>
      <c r="O157" s="68">
        <f t="shared" si="114"/>
        <v>0.44225000000000003</v>
      </c>
      <c r="P157" s="81">
        <f>'Raw data'!M150</f>
        <v>0.4124255287801914</v>
      </c>
      <c r="Q157" s="63">
        <f t="shared" si="115"/>
        <v>0.70621276439009573</v>
      </c>
      <c r="R157" s="63">
        <f>'Raw data'!K150-N157</f>
        <v>-0.14846276439009565</v>
      </c>
      <c r="S157" s="63">
        <f t="shared" si="116"/>
        <v>0.14846276439009565</v>
      </c>
      <c r="T157" s="88">
        <f t="shared" si="122"/>
        <v>0.37142552878019142</v>
      </c>
      <c r="U157" s="63">
        <f>'Raw data'!U150</f>
        <v>0.23628141045258255</v>
      </c>
      <c r="V157" s="63">
        <f t="shared" si="123"/>
        <v>0.61814070522629128</v>
      </c>
      <c r="W157" s="64">
        <f t="shared" si="124"/>
        <v>0.27628141045258253</v>
      </c>
      <c r="X157" s="64">
        <f>'Raw data'!AA150</f>
        <v>0.14697926059513078</v>
      </c>
      <c r="Y157" s="64">
        <f>'Raw data'!AD150</f>
        <v>0.504</v>
      </c>
      <c r="Z157" s="65">
        <f>2*(N157-50)-2*(Y157-50)</f>
        <v>-0.12349999999999284</v>
      </c>
      <c r="AA157" s="64">
        <f t="shared" si="125"/>
        <v>0.3744792605951236</v>
      </c>
      <c r="AB157" s="64">
        <f t="shared" si="117"/>
        <v>0.31428723560990429</v>
      </c>
      <c r="AC157" s="64">
        <f t="shared" si="126"/>
        <v>0.36185929477370871</v>
      </c>
      <c r="AD157" s="64">
        <f>50%-AA157/2</f>
        <v>0.3127603697024382</v>
      </c>
      <c r="AE157" s="62">
        <f t="shared" si="118"/>
        <v>-0.12796276439009568</v>
      </c>
      <c r="AF157" s="83">
        <f t="shared" si="119"/>
        <v>0.12796276439009568</v>
      </c>
      <c r="AG157" s="83">
        <f t="shared" si="120"/>
        <v>8.2962764390095686E-2</v>
      </c>
      <c r="AH157" s="62">
        <f t="shared" si="129"/>
        <v>-8.039070522629127E-2</v>
      </c>
      <c r="AI157" s="62">
        <f t="shared" si="130"/>
        <v>8.039070522629127E-2</v>
      </c>
      <c r="AJ157" s="62">
        <f t="shared" si="131"/>
        <v>3.5390705226291272E-2</v>
      </c>
      <c r="AK157" s="62">
        <f>AD157-N157</f>
        <v>-0.12948963029756178</v>
      </c>
      <c r="AL157" s="62">
        <f>IF(D157="(D)",AK157,-(AK157))</f>
        <v>0.12948963029756178</v>
      </c>
      <c r="AM157" s="62">
        <f>AL157-4.5%</f>
        <v>8.4489630297561777E-2</v>
      </c>
      <c r="AN157" s="66">
        <f>(AJ157+AM157)/2</f>
        <v>5.9940167761926524E-2</v>
      </c>
    </row>
    <row r="158" spans="1:40" ht="15" customHeight="1" x14ac:dyDescent="0.25">
      <c r="A158" s="67" t="s">
        <v>139</v>
      </c>
      <c r="B158" s="60">
        <v>17</v>
      </c>
      <c r="C158" s="58" t="str">
        <f>('Raw data'!C151)</f>
        <v>Cheri Bustos</v>
      </c>
      <c r="D158" s="58" t="str">
        <f>('Raw data'!D151)</f>
        <v>(D)</v>
      </c>
      <c r="E158" s="61">
        <f>('Raw data'!E151)</f>
        <v>2012</v>
      </c>
      <c r="F158" s="87">
        <v>1</v>
      </c>
      <c r="G158" s="67">
        <v>3</v>
      </c>
      <c r="H158" s="67"/>
      <c r="I158" s="90">
        <f>IF(G158="",N158+0.15*(AE158-2.77%+$B$3)+($A$3-50%),N158+0.85*(0.6*AE158+0.2*AH158+0.2*AK158-2.77%+$B$3)+($A$3-50%))</f>
        <v>0.5765685440457774</v>
      </c>
      <c r="J158" s="21" t="str">
        <f t="shared" si="132"/>
        <v>D</v>
      </c>
      <c r="K158" s="21" t="b">
        <f t="shared" si="111"/>
        <v>1</v>
      </c>
      <c r="L158" s="21" t="str">
        <f t="shared" si="112"/>
        <v>D</v>
      </c>
      <c r="M158" s="21" t="str">
        <f t="shared" si="113"/>
        <v>Likely D</v>
      </c>
      <c r="N158" s="62">
        <f>'Raw data'!X151</f>
        <v>0.56574999999999998</v>
      </c>
      <c r="O158" s="68">
        <f t="shared" si="114"/>
        <v>0.56574999999999998</v>
      </c>
      <c r="P158" s="81">
        <f>'Raw data'!M151</f>
        <v>0.1092327372143771</v>
      </c>
      <c r="Q158" s="63">
        <f t="shared" si="115"/>
        <v>0.55461636860718855</v>
      </c>
      <c r="R158" s="63">
        <f>'Raw data'!K151-N158</f>
        <v>-1.1133631392811427E-2</v>
      </c>
      <c r="S158" s="63">
        <f t="shared" si="116"/>
        <v>-1.1133631392811427E-2</v>
      </c>
      <c r="T158" s="88">
        <f t="shared" si="122"/>
        <v>0.1492327372143771</v>
      </c>
      <c r="U158" s="63">
        <f>'Raw data'!U151</f>
        <v>6.55787771307203E-2</v>
      </c>
      <c r="V158" s="63">
        <f t="shared" si="123"/>
        <v>0.53278938856536018</v>
      </c>
      <c r="W158" s="64">
        <f t="shared" si="124"/>
        <v>0.20557877713072031</v>
      </c>
      <c r="X158" s="64"/>
      <c r="Y158" s="64"/>
      <c r="Z158" s="65"/>
      <c r="AA158" s="64" t="str">
        <f t="shared" si="125"/>
        <v/>
      </c>
      <c r="AB158" s="64">
        <f t="shared" si="117"/>
        <v>0.57461636860718857</v>
      </c>
      <c r="AC158" s="64">
        <f t="shared" si="126"/>
        <v>0.60278938856536013</v>
      </c>
      <c r="AD158" s="64"/>
      <c r="AE158" s="62">
        <f t="shared" si="118"/>
        <v>8.8663686071885905E-3</v>
      </c>
      <c r="AF158" s="83">
        <f t="shared" si="119"/>
        <v>8.8663686071885905E-3</v>
      </c>
      <c r="AG158" s="83">
        <f t="shared" si="120"/>
        <v>-3.6133631392811408E-2</v>
      </c>
      <c r="AH158" s="62">
        <f t="shared" si="129"/>
        <v>3.7039388565360154E-2</v>
      </c>
      <c r="AI158" s="62">
        <f t="shared" si="130"/>
        <v>3.7039388565360154E-2</v>
      </c>
      <c r="AJ158" s="62">
        <f t="shared" si="131"/>
        <v>-7.9606114346398443E-3</v>
      </c>
      <c r="AK158" s="62"/>
      <c r="AL158" s="62"/>
      <c r="AM158" s="62"/>
      <c r="AN158" s="66">
        <f>AJ158</f>
        <v>-7.9606114346398443E-3</v>
      </c>
    </row>
    <row r="159" spans="1:40" ht="15" customHeight="1" x14ac:dyDescent="0.25">
      <c r="A159" s="67" t="s">
        <v>139</v>
      </c>
      <c r="B159" s="60">
        <v>18</v>
      </c>
      <c r="C159" s="58" t="str">
        <f>('Raw data'!C152)</f>
        <v>Darin LaHood</v>
      </c>
      <c r="D159" s="58" t="str">
        <f>('Raw data'!D152)</f>
        <v>(R)</v>
      </c>
      <c r="E159" s="61">
        <f>('Raw data'!E152)</f>
        <v>2015</v>
      </c>
      <c r="F159" s="87">
        <v>8</v>
      </c>
      <c r="G159" s="67">
        <v>0</v>
      </c>
      <c r="H159" s="67">
        <v>0</v>
      </c>
      <c r="I159" s="90">
        <f>IF(G159="",N159+0.15*(AE159+2.77%-$B$3)+($A$3-50%),N159+0.85*(0.6*AE159+0.2*AH159+0.2*AK159+2.77%-$B$3)+($A$3-50%))</f>
        <v>0.32466720579541652</v>
      </c>
      <c r="J159" s="21" t="str">
        <f t="shared" si="132"/>
        <v>R</v>
      </c>
      <c r="K159" s="21" t="b">
        <f t="shared" si="111"/>
        <v>1</v>
      </c>
      <c r="L159" s="21" t="str">
        <f t="shared" si="112"/>
        <v>R</v>
      </c>
      <c r="M159" s="21" t="str">
        <f t="shared" si="113"/>
        <v>Safe R</v>
      </c>
      <c r="N159" s="62">
        <f>'Raw data'!X152</f>
        <v>0.36425000000000002</v>
      </c>
      <c r="O159" s="68">
        <f t="shared" si="114"/>
        <v>0.36424999999999996</v>
      </c>
      <c r="P159" s="81">
        <f>'Raw data'!M152</f>
        <v>0.37572664393954325</v>
      </c>
      <c r="Q159" s="63">
        <f t="shared" si="115"/>
        <v>0.68786332196977162</v>
      </c>
      <c r="R159" s="63">
        <f>'Raw data'!K152-N159</f>
        <v>-5.2113321969771642E-2</v>
      </c>
      <c r="S159" s="63">
        <f t="shared" si="116"/>
        <v>5.2113321969771642E-2</v>
      </c>
      <c r="T159" s="88">
        <f t="shared" si="122"/>
        <v>0.42672664393954324</v>
      </c>
      <c r="U159" s="63">
        <f>'Raw data'!U152</f>
        <v>0</v>
      </c>
      <c r="V159" s="63"/>
      <c r="W159" s="64"/>
      <c r="X159" s="64"/>
      <c r="Y159" s="64"/>
      <c r="Z159" s="65">
        <f>2*(N159-50)-2*(Y159-50)</f>
        <v>0.72849999999999682</v>
      </c>
      <c r="AA159" s="64" t="str">
        <f t="shared" si="125"/>
        <v/>
      </c>
      <c r="AB159" s="64">
        <f t="shared" si="117"/>
        <v>0.28663667803022841</v>
      </c>
      <c r="AC159" s="64"/>
      <c r="AD159" s="64"/>
      <c r="AE159" s="62">
        <f t="shared" si="118"/>
        <v>-7.7613321969771609E-2</v>
      </c>
      <c r="AF159" s="83">
        <f t="shared" si="119"/>
        <v>7.7613321969771609E-2</v>
      </c>
      <c r="AG159" s="83">
        <f t="shared" si="120"/>
        <v>3.2613321969771611E-2</v>
      </c>
      <c r="AH159" s="62"/>
      <c r="AI159" s="62"/>
      <c r="AJ159" s="62"/>
      <c r="AK159" s="62"/>
      <c r="AL159" s="62"/>
      <c r="AM159" s="62"/>
      <c r="AN159" s="66">
        <f>(AJ159+AM159)/2</f>
        <v>0</v>
      </c>
    </row>
    <row r="160" spans="1:40" ht="15" customHeight="1" x14ac:dyDescent="0.25">
      <c r="A160" s="67" t="s">
        <v>155</v>
      </c>
      <c r="B160" s="60">
        <v>1</v>
      </c>
      <c r="C160" s="58" t="str">
        <f>('Raw data'!C153)</f>
        <v>Peter Visclosky</v>
      </c>
      <c r="D160" s="58" t="str">
        <f>('Raw data'!D153)</f>
        <v>(D)</v>
      </c>
      <c r="E160" s="61">
        <f>('Raw data'!E153)</f>
        <v>1984</v>
      </c>
      <c r="F160" s="87">
        <v>1</v>
      </c>
      <c r="G160" s="67">
        <v>1</v>
      </c>
      <c r="H160" s="67">
        <v>1</v>
      </c>
      <c r="I160" s="90">
        <f>IF(G160="",N160+0.15*(AE160-2.77%+$B$3)+($A$3-50%),N160+0.85*(0.6*AE160+0.2*AH160+0.2*AK160-2.77%+$B$3)+($A$3-50%))</f>
        <v>0.64280929328707948</v>
      </c>
      <c r="J160" s="21" t="str">
        <f t="shared" si="132"/>
        <v>D</v>
      </c>
      <c r="K160" s="21" t="b">
        <f t="shared" si="111"/>
        <v>1</v>
      </c>
      <c r="L160" s="21" t="str">
        <f t="shared" si="112"/>
        <v>D</v>
      </c>
      <c r="M160" s="21" t="str">
        <f t="shared" si="113"/>
        <v>Safe D</v>
      </c>
      <c r="N160" s="62">
        <f>'Raw data'!X153</f>
        <v>0.59975000000000001</v>
      </c>
      <c r="O160" s="68">
        <f t="shared" si="114"/>
        <v>0.59975000000000001</v>
      </c>
      <c r="P160" s="81">
        <f>'Raw data'!M153</f>
        <v>0.25860778171087162</v>
      </c>
      <c r="Q160" s="63">
        <f t="shared" si="115"/>
        <v>0.62930389085543581</v>
      </c>
      <c r="R160" s="63">
        <f>'Raw data'!K153-N160</f>
        <v>2.9553890855435805E-2</v>
      </c>
      <c r="S160" s="63">
        <f t="shared" si="116"/>
        <v>2.9553890855435805E-2</v>
      </c>
      <c r="T160" s="88">
        <f t="shared" si="122"/>
        <v>0.2986077817108716</v>
      </c>
      <c r="U160" s="63">
        <f>'Raw data'!U153</f>
        <v>0.34566396926539422</v>
      </c>
      <c r="V160" s="63">
        <f t="shared" si="123"/>
        <v>0.67283198463269711</v>
      </c>
      <c r="W160" s="64">
        <f t="shared" si="124"/>
        <v>0.30566396926539424</v>
      </c>
      <c r="X160" s="64">
        <f>'Raw data'!AA153</f>
        <v>0.20509260662645129</v>
      </c>
      <c r="Y160" s="64">
        <f>'Raw data'!AD153</f>
        <v>0.58899999999999997</v>
      </c>
      <c r="Z160" s="65">
        <f>2*(N160-50)-2*(Y160-50)</f>
        <v>2.1500000000003183E-2</v>
      </c>
      <c r="AA160" s="64">
        <f t="shared" si="125"/>
        <v>0.30259260662645449</v>
      </c>
      <c r="AB160" s="64">
        <f t="shared" si="117"/>
        <v>0.64930389085543583</v>
      </c>
      <c r="AC160" s="64">
        <f t="shared" si="126"/>
        <v>0.65283198463269709</v>
      </c>
      <c r="AD160" s="64">
        <f>50%+AA160/2</f>
        <v>0.6512963033132273</v>
      </c>
      <c r="AE160" s="62">
        <f t="shared" si="118"/>
        <v>4.9553890855435823E-2</v>
      </c>
      <c r="AF160" s="83">
        <f t="shared" si="119"/>
        <v>4.9553890855435823E-2</v>
      </c>
      <c r="AG160" s="83">
        <f t="shared" si="120"/>
        <v>4.5538908554358243E-3</v>
      </c>
      <c r="AH160" s="62">
        <f t="shared" si="129"/>
        <v>5.3081984632697088E-2</v>
      </c>
      <c r="AI160" s="62">
        <f t="shared" si="130"/>
        <v>5.3081984632697088E-2</v>
      </c>
      <c r="AJ160" s="62">
        <f t="shared" si="131"/>
        <v>8.0819846326970896E-3</v>
      </c>
      <c r="AK160" s="62">
        <f>AD160-N160</f>
        <v>5.1546303313227293E-2</v>
      </c>
      <c r="AL160" s="62">
        <f>IF(D160="(D)",AK160,-(AK160))</f>
        <v>5.1546303313227293E-2</v>
      </c>
      <c r="AM160" s="62">
        <f>AL160-4.5%</f>
        <v>6.5463033132272946E-3</v>
      </c>
      <c r="AN160" s="66">
        <f>(AJ160+AM160)/2</f>
        <v>7.3141439729621921E-3</v>
      </c>
    </row>
    <row r="161" spans="1:40" ht="15" customHeight="1" x14ac:dyDescent="0.25">
      <c r="A161" s="67" t="s">
        <v>155</v>
      </c>
      <c r="B161" s="60">
        <v>2</v>
      </c>
      <c r="C161" s="58" t="str">
        <f>('Raw data'!C154)</f>
        <v>Jackie Walorski</v>
      </c>
      <c r="D161" s="58" t="str">
        <f>('Raw data'!D154)</f>
        <v>(R)</v>
      </c>
      <c r="E161" s="61">
        <f>('Raw data'!E154)</f>
        <v>2012</v>
      </c>
      <c r="F161" s="87">
        <v>4</v>
      </c>
      <c r="G161" s="67">
        <v>5</v>
      </c>
      <c r="H161" s="67"/>
      <c r="I161" s="90">
        <f>IF(G161="",N161+0.15*(AE161+2.77%-$B$3)+($A$3-50%),N161+0.85*(0.6*AE161+0.2*AH161+0.2*AK161+2.77%-$B$3)+($A$3-50%))</f>
        <v>0.41540738831206786</v>
      </c>
      <c r="J161" s="21" t="str">
        <f t="shared" si="132"/>
        <v>R</v>
      </c>
      <c r="K161" s="21" t="b">
        <f t="shared" si="111"/>
        <v>1</v>
      </c>
      <c r="L161" s="21" t="str">
        <f t="shared" si="112"/>
        <v>R</v>
      </c>
      <c r="M161" s="21" t="str">
        <f t="shared" si="113"/>
        <v>Safe R</v>
      </c>
      <c r="N161" s="62">
        <f>'Raw data'!X154</f>
        <v>0.41075</v>
      </c>
      <c r="O161" s="68">
        <f t="shared" si="114"/>
        <v>0.41074999999999995</v>
      </c>
      <c r="P161" s="81">
        <f>'Raw data'!M154</f>
        <v>0.21245563953447189</v>
      </c>
      <c r="Q161" s="63">
        <f t="shared" si="115"/>
        <v>0.60622781976723594</v>
      </c>
      <c r="R161" s="63">
        <f>'Raw data'!K154-N161</f>
        <v>-1.6977819767235947E-2</v>
      </c>
      <c r="S161" s="63">
        <f t="shared" si="116"/>
        <v>1.6977819767235947E-2</v>
      </c>
      <c r="T161" s="88">
        <f t="shared" si="122"/>
        <v>0.1714556395344719</v>
      </c>
      <c r="U161" s="63">
        <f>'Raw data'!U154</f>
        <v>1.4840277725197415E-2</v>
      </c>
      <c r="V161" s="63">
        <f t="shared" si="123"/>
        <v>0.50742013886259874</v>
      </c>
      <c r="W161" s="64">
        <f t="shared" si="124"/>
        <v>0.14484027772519742</v>
      </c>
      <c r="X161" s="64"/>
      <c r="Y161" s="64"/>
      <c r="Z161" s="65"/>
      <c r="AA161" s="64" t="str">
        <f t="shared" si="125"/>
        <v/>
      </c>
      <c r="AB161" s="64">
        <f t="shared" si="117"/>
        <v>0.41427218023276402</v>
      </c>
      <c r="AC161" s="64">
        <f t="shared" si="126"/>
        <v>0.42757986113740132</v>
      </c>
      <c r="AD161" s="64"/>
      <c r="AE161" s="62">
        <f t="shared" si="118"/>
        <v>3.5221802327640162E-3</v>
      </c>
      <c r="AF161" s="83">
        <f t="shared" si="119"/>
        <v>-3.5221802327640162E-3</v>
      </c>
      <c r="AG161" s="83">
        <f t="shared" si="120"/>
        <v>-4.8522180232764014E-2</v>
      </c>
      <c r="AH161" s="62">
        <f t="shared" si="129"/>
        <v>1.6829861137401314E-2</v>
      </c>
      <c r="AI161" s="62">
        <f t="shared" si="130"/>
        <v>-1.6829861137401314E-2</v>
      </c>
      <c r="AJ161" s="62">
        <f t="shared" si="131"/>
        <v>-6.1829861137401312E-2</v>
      </c>
      <c r="AK161" s="62"/>
      <c r="AL161" s="62"/>
      <c r="AM161" s="62"/>
      <c r="AN161" s="66">
        <f>AJ161</f>
        <v>-6.1829861137401312E-2</v>
      </c>
    </row>
    <row r="162" spans="1:40" ht="15" customHeight="1" x14ac:dyDescent="0.25">
      <c r="A162" s="67" t="s">
        <v>155</v>
      </c>
      <c r="B162" s="60">
        <v>3</v>
      </c>
      <c r="C162" s="58" t="str">
        <f>('Raw data'!C155)</f>
        <v>OPEN SEAT (Marlin Stutzman)</v>
      </c>
      <c r="D162" s="58" t="str">
        <f>('Raw data'!D155)</f>
        <v>(R)</v>
      </c>
      <c r="E162" s="61">
        <f>('Raw data'!E155)</f>
        <v>2010</v>
      </c>
      <c r="F162" s="87">
        <v>4</v>
      </c>
      <c r="G162" s="67">
        <v>4</v>
      </c>
      <c r="H162" s="67">
        <v>5</v>
      </c>
      <c r="I162" s="90">
        <f>N162</f>
        <v>0.34675</v>
      </c>
      <c r="J162" s="21" t="str">
        <f t="shared" si="132"/>
        <v>R</v>
      </c>
      <c r="K162" s="21" t="b">
        <f t="shared" si="111"/>
        <v>1</v>
      </c>
      <c r="L162" s="21" t="str">
        <f t="shared" si="112"/>
        <v>R</v>
      </c>
      <c r="M162" s="21" t="str">
        <f t="shared" si="113"/>
        <v>Safe R</v>
      </c>
      <c r="N162" s="62">
        <f>'Raw data'!X155</f>
        <v>0.34675</v>
      </c>
      <c r="O162" s="68">
        <f t="shared" si="114"/>
        <v>0.34675</v>
      </c>
      <c r="P162" s="81">
        <f>'Raw data'!M155</f>
        <v>0.42219768565264454</v>
      </c>
      <c r="Q162" s="63">
        <f t="shared" si="115"/>
        <v>0.7110988428263223</v>
      </c>
      <c r="R162" s="63">
        <f>'Raw data'!K155-N162</f>
        <v>-5.7848842826322244E-2</v>
      </c>
      <c r="S162" s="63">
        <f t="shared" si="116"/>
        <v>5.7848842826322244E-2</v>
      </c>
      <c r="T162" s="88">
        <f t="shared" si="122"/>
        <v>0.38119768565264456</v>
      </c>
      <c r="U162" s="63">
        <f>'Raw data'!U155</f>
        <v>0.34081752814602034</v>
      </c>
      <c r="V162" s="63">
        <f t="shared" si="123"/>
        <v>0.6704087640730102</v>
      </c>
      <c r="W162" s="64">
        <f t="shared" si="124"/>
        <v>0.38081752814602032</v>
      </c>
      <c r="X162" s="64">
        <f>'Raw data'!AA155</f>
        <v>0.30930572074382634</v>
      </c>
      <c r="Y162" s="64">
        <f>'Raw data'!AD155</f>
        <v>0.39899999999999997</v>
      </c>
      <c r="Z162" s="65">
        <f>2*(N162-50)-2*(Y162-50)</f>
        <v>-0.10450000000000159</v>
      </c>
      <c r="AA162" s="64">
        <f t="shared" si="125"/>
        <v>0.42780572074382794</v>
      </c>
      <c r="AB162" s="64">
        <f t="shared" si="117"/>
        <v>0.30940115717367772</v>
      </c>
      <c r="AC162" s="64">
        <f t="shared" si="126"/>
        <v>0.30959123592698984</v>
      </c>
      <c r="AD162" s="64">
        <f>50%-AA162/2</f>
        <v>0.28609713962808603</v>
      </c>
      <c r="AE162" s="62">
        <f t="shared" si="118"/>
        <v>-3.7348842826322282E-2</v>
      </c>
      <c r="AF162" s="83">
        <f t="shared" si="119"/>
        <v>3.7348842826322282E-2</v>
      </c>
      <c r="AG162" s="83">
        <f t="shared" si="120"/>
        <v>-7.6511571736777167E-3</v>
      </c>
      <c r="AH162" s="62">
        <f t="shared" si="129"/>
        <v>-3.7158764073010164E-2</v>
      </c>
      <c r="AI162" s="62">
        <f t="shared" si="130"/>
        <v>3.7158764073010164E-2</v>
      </c>
      <c r="AJ162" s="62">
        <f t="shared" si="131"/>
        <v>-7.8412359269898341E-3</v>
      </c>
      <c r="AK162" s="62">
        <f>AD162-N162</f>
        <v>-6.0652860371913975E-2</v>
      </c>
      <c r="AL162" s="62">
        <f>IF(D162="(D)",AK162,-(AK162))</f>
        <v>6.0652860371913975E-2</v>
      </c>
      <c r="AM162" s="62">
        <f>AL162-4.5%</f>
        <v>1.5652860371913976E-2</v>
      </c>
      <c r="AN162" s="66">
        <f>(AJ162+AM162)/2</f>
        <v>3.9058122224620712E-3</v>
      </c>
    </row>
    <row r="163" spans="1:40" ht="15" customHeight="1" x14ac:dyDescent="0.25">
      <c r="A163" s="67" t="s">
        <v>155</v>
      </c>
      <c r="B163" s="60">
        <v>4</v>
      </c>
      <c r="C163" s="58" t="str">
        <f>('Raw data'!C156)</f>
        <v>Todd Rokita</v>
      </c>
      <c r="D163" s="58" t="str">
        <f>('Raw data'!D156)</f>
        <v>(R)</v>
      </c>
      <c r="E163" s="61">
        <f>('Raw data'!E156)</f>
        <v>2010</v>
      </c>
      <c r="F163" s="87">
        <v>4</v>
      </c>
      <c r="G163" s="67">
        <v>4</v>
      </c>
      <c r="H163" s="67">
        <v>5</v>
      </c>
      <c r="I163" s="90">
        <f>IF(G163="",N163+0.15*(AE163+2.77%-$B$3)+($A$3-50%),N163+0.85*(0.6*AE163+0.2*AH163+0.2*AK163+2.77%-$B$3)+($A$3-50%))</f>
        <v>0.32993616094046235</v>
      </c>
      <c r="J163" s="21" t="str">
        <f t="shared" si="132"/>
        <v>R</v>
      </c>
      <c r="K163" s="21" t="b">
        <f t="shared" si="111"/>
        <v>1</v>
      </c>
      <c r="L163" s="21" t="str">
        <f t="shared" si="112"/>
        <v>R</v>
      </c>
      <c r="M163" s="21" t="str">
        <f t="shared" si="113"/>
        <v>Safe R</v>
      </c>
      <c r="N163" s="62">
        <f>'Raw data'!X156</f>
        <v>0.36075000000000002</v>
      </c>
      <c r="O163" s="68">
        <f t="shared" si="114"/>
        <v>0.36075000000000002</v>
      </c>
      <c r="P163" s="81">
        <f>'Raw data'!M156</f>
        <v>0.33749137651878858</v>
      </c>
      <c r="Q163" s="63">
        <f t="shared" si="115"/>
        <v>0.66874568825939429</v>
      </c>
      <c r="R163" s="63">
        <f>'Raw data'!K156-N163</f>
        <v>-2.9495688259394304E-2</v>
      </c>
      <c r="S163" s="63">
        <f t="shared" si="116"/>
        <v>2.9495688259394304E-2</v>
      </c>
      <c r="T163" s="88">
        <f t="shared" si="122"/>
        <v>0.2964913765187886</v>
      </c>
      <c r="U163" s="63">
        <f>'Raw data'!U156</f>
        <v>0.28915602801649198</v>
      </c>
      <c r="V163" s="63">
        <f t="shared" si="123"/>
        <v>0.64457801400824599</v>
      </c>
      <c r="W163" s="64">
        <f t="shared" si="124"/>
        <v>0.32915602801649196</v>
      </c>
      <c r="X163" s="64">
        <f>'Raw data'!AA156</f>
        <v>0.44588559606876532</v>
      </c>
      <c r="Y163" s="64">
        <f>'Raw data'!AD156</f>
        <v>0.39899999999999997</v>
      </c>
      <c r="Z163" s="65">
        <f>2*(N163-50)-2*(Y163-50)</f>
        <v>-7.6499999999995794E-2</v>
      </c>
      <c r="AA163" s="64">
        <f t="shared" si="125"/>
        <v>0.53638559606876113</v>
      </c>
      <c r="AB163" s="64">
        <f t="shared" si="117"/>
        <v>0.35175431174060567</v>
      </c>
      <c r="AC163" s="64">
        <f t="shared" si="126"/>
        <v>0.33542198599175399</v>
      </c>
      <c r="AD163" s="64">
        <f>50%-AA163/2</f>
        <v>0.23180720196561944</v>
      </c>
      <c r="AE163" s="62">
        <f t="shared" si="118"/>
        <v>-8.995688259394341E-3</v>
      </c>
      <c r="AF163" s="83">
        <f t="shared" si="119"/>
        <v>8.995688259394341E-3</v>
      </c>
      <c r="AG163" s="83">
        <f t="shared" si="120"/>
        <v>-3.6004311740605657E-2</v>
      </c>
      <c r="AH163" s="62">
        <f t="shared" si="129"/>
        <v>-2.5328014008246025E-2</v>
      </c>
      <c r="AI163" s="62">
        <f t="shared" si="130"/>
        <v>2.5328014008246025E-2</v>
      </c>
      <c r="AJ163" s="62">
        <f t="shared" si="131"/>
        <v>-1.9671985991753974E-2</v>
      </c>
      <c r="AK163" s="62">
        <f>AD163-N163</f>
        <v>-0.12894279803438058</v>
      </c>
      <c r="AL163" s="62">
        <f>IF(D163="(D)",AK163,-(AK163))</f>
        <v>0.12894279803438058</v>
      </c>
      <c r="AM163" s="62">
        <f>AL163-4.5%</f>
        <v>8.3942798034380581E-2</v>
      </c>
      <c r="AN163" s="66">
        <f>(AJ163+AM163)/2</f>
        <v>3.2135406021313304E-2</v>
      </c>
    </row>
    <row r="164" spans="1:40" ht="15" customHeight="1" x14ac:dyDescent="0.25">
      <c r="A164" s="67" t="s">
        <v>155</v>
      </c>
      <c r="B164" s="60">
        <v>5</v>
      </c>
      <c r="C164" s="58" t="str">
        <f>('Raw data'!C157)</f>
        <v>Susan Brooks</v>
      </c>
      <c r="D164" s="58" t="str">
        <f>('Raw data'!D157)</f>
        <v>(R)</v>
      </c>
      <c r="E164" s="61">
        <f>('Raw data'!E157)</f>
        <v>2012</v>
      </c>
      <c r="F164" s="87">
        <v>4</v>
      </c>
      <c r="G164" s="67">
        <v>5</v>
      </c>
      <c r="H164" s="67"/>
      <c r="I164" s="90">
        <f>IF(G164="",N164+0.15*(AE164+2.77%-$B$3)+($A$3-50%),N164+0.85*(0.6*AE164+0.2*AH164+0.2*AK164+2.77%-$B$3)+($A$3-50%))</f>
        <v>0.35665131282046902</v>
      </c>
      <c r="J164" s="21" t="str">
        <f t="shared" si="132"/>
        <v>R</v>
      </c>
      <c r="K164" s="21" t="b">
        <f t="shared" si="111"/>
        <v>1</v>
      </c>
      <c r="L164" s="21" t="str">
        <f t="shared" si="112"/>
        <v>R</v>
      </c>
      <c r="M164" s="21" t="str">
        <f t="shared" si="113"/>
        <v>Safe R</v>
      </c>
      <c r="N164" s="62">
        <f>'Raw data'!X157</f>
        <v>0.39675000000000005</v>
      </c>
      <c r="O164" s="68">
        <f t="shared" si="114"/>
        <v>0.39675000000000005</v>
      </c>
      <c r="P164" s="81">
        <f>'Raw data'!M157</f>
        <v>0.35812375429747217</v>
      </c>
      <c r="Q164" s="63">
        <f t="shared" si="115"/>
        <v>0.67906187714873611</v>
      </c>
      <c r="R164" s="63">
        <f>'Raw data'!K157-N164</f>
        <v>-7.5811877148736107E-2</v>
      </c>
      <c r="S164" s="63">
        <f t="shared" si="116"/>
        <v>7.5811877148736107E-2</v>
      </c>
      <c r="T164" s="88">
        <f t="shared" si="122"/>
        <v>0.31712375429747219</v>
      </c>
      <c r="U164" s="63">
        <f>'Raw data'!U157</f>
        <v>0.21637799804324243</v>
      </c>
      <c r="V164" s="63">
        <f t="shared" si="123"/>
        <v>0.60818899902162116</v>
      </c>
      <c r="W164" s="64">
        <f t="shared" si="124"/>
        <v>0.34637799804324243</v>
      </c>
      <c r="X164" s="64"/>
      <c r="Y164" s="64"/>
      <c r="Z164" s="65"/>
      <c r="AA164" s="64" t="str">
        <f t="shared" si="125"/>
        <v/>
      </c>
      <c r="AB164" s="64">
        <f t="shared" si="117"/>
        <v>0.3414381228512639</v>
      </c>
      <c r="AC164" s="64">
        <f t="shared" si="126"/>
        <v>0.32681100097837879</v>
      </c>
      <c r="AD164" s="64"/>
      <c r="AE164" s="62">
        <f t="shared" si="118"/>
        <v>-5.5311877148736144E-2</v>
      </c>
      <c r="AF164" s="83">
        <f t="shared" si="119"/>
        <v>5.5311877148736144E-2</v>
      </c>
      <c r="AG164" s="83">
        <f t="shared" si="120"/>
        <v>1.0311877148736145E-2</v>
      </c>
      <c r="AH164" s="62">
        <f t="shared" si="129"/>
        <v>-6.9938999021621262E-2</v>
      </c>
      <c r="AI164" s="62">
        <f t="shared" si="130"/>
        <v>6.9938999021621262E-2</v>
      </c>
      <c r="AJ164" s="62">
        <f t="shared" si="131"/>
        <v>2.4938999021621264E-2</v>
      </c>
      <c r="AK164" s="62"/>
      <c r="AL164" s="62"/>
      <c r="AM164" s="62"/>
      <c r="AN164" s="66">
        <f>AJ164</f>
        <v>2.4938999021621264E-2</v>
      </c>
    </row>
    <row r="165" spans="1:40" ht="15" customHeight="1" x14ac:dyDescent="0.25">
      <c r="A165" s="67" t="s">
        <v>155</v>
      </c>
      <c r="B165" s="60">
        <v>6</v>
      </c>
      <c r="C165" s="58" t="str">
        <f>('Raw data'!C158)</f>
        <v>Luke Messer</v>
      </c>
      <c r="D165" s="58" t="str">
        <f>('Raw data'!D158)</f>
        <v>(R)</v>
      </c>
      <c r="E165" s="61">
        <f>('Raw data'!E158)</f>
        <v>2012</v>
      </c>
      <c r="F165" s="87">
        <v>4</v>
      </c>
      <c r="G165" s="67">
        <v>5</v>
      </c>
      <c r="H165" s="67"/>
      <c r="I165" s="90">
        <f>IF(G165="",N165+0.15*(AE165+2.77%-$B$3)+($A$3-50%),N165+0.85*(0.6*AE165+0.2*AH165+0.2*AK165+2.77%-$B$3)+($A$3-50%))</f>
        <v>0.33681472254866018</v>
      </c>
      <c r="J165" s="21" t="str">
        <f t="shared" si="132"/>
        <v>R</v>
      </c>
      <c r="K165" s="21" t="b">
        <f t="shared" si="111"/>
        <v>1</v>
      </c>
      <c r="L165" s="21" t="str">
        <f t="shared" si="112"/>
        <v>R</v>
      </c>
      <c r="M165" s="21" t="str">
        <f t="shared" si="113"/>
        <v>Safe R</v>
      </c>
      <c r="N165" s="62">
        <f>'Raw data'!X158</f>
        <v>0.36525000000000002</v>
      </c>
      <c r="O165" s="68">
        <f t="shared" si="114"/>
        <v>0.36525000000000007</v>
      </c>
      <c r="P165" s="81">
        <f>'Raw data'!M158</f>
        <v>0.38374769797421732</v>
      </c>
      <c r="Q165" s="63">
        <f t="shared" si="115"/>
        <v>0.69187384898710869</v>
      </c>
      <c r="R165" s="63">
        <f>'Raw data'!K158-N165</f>
        <v>-5.712384898710865E-2</v>
      </c>
      <c r="S165" s="63">
        <f t="shared" si="116"/>
        <v>5.712384898710865E-2</v>
      </c>
      <c r="T165" s="88">
        <f t="shared" si="122"/>
        <v>0.34274769797421734</v>
      </c>
      <c r="U165" s="63">
        <f>'Raw data'!U158</f>
        <v>0.25428958197546381</v>
      </c>
      <c r="V165" s="63">
        <f t="shared" si="123"/>
        <v>0.6271447909877319</v>
      </c>
      <c r="W165" s="64">
        <f t="shared" si="124"/>
        <v>0.38428958197546381</v>
      </c>
      <c r="X165" s="64"/>
      <c r="Y165" s="64"/>
      <c r="Z165" s="65"/>
      <c r="AA165" s="64" t="str">
        <f t="shared" si="125"/>
        <v/>
      </c>
      <c r="AB165" s="64">
        <f t="shared" si="117"/>
        <v>0.32862615101289133</v>
      </c>
      <c r="AC165" s="64">
        <f t="shared" si="126"/>
        <v>0.30785520901226809</v>
      </c>
      <c r="AD165" s="64"/>
      <c r="AE165" s="62">
        <f t="shared" si="118"/>
        <v>-3.6623848987108687E-2</v>
      </c>
      <c r="AF165" s="83">
        <f t="shared" si="119"/>
        <v>3.6623848987108687E-2</v>
      </c>
      <c r="AG165" s="83">
        <f t="shared" si="120"/>
        <v>-8.3761510128913114E-3</v>
      </c>
      <c r="AH165" s="62">
        <f t="shared" si="129"/>
        <v>-5.7394790987731925E-2</v>
      </c>
      <c r="AI165" s="62">
        <f t="shared" si="130"/>
        <v>5.7394790987731925E-2</v>
      </c>
      <c r="AJ165" s="62">
        <f t="shared" si="131"/>
        <v>1.2394790987731927E-2</v>
      </c>
      <c r="AK165" s="62"/>
      <c r="AL165" s="62"/>
      <c r="AM165" s="62"/>
      <c r="AN165" s="66">
        <f>AJ165</f>
        <v>1.2394790987731927E-2</v>
      </c>
    </row>
    <row r="166" spans="1:40" ht="15" customHeight="1" x14ac:dyDescent="0.25">
      <c r="A166" s="67" t="s">
        <v>155</v>
      </c>
      <c r="B166" s="60">
        <v>7</v>
      </c>
      <c r="C166" s="58" t="str">
        <f>('Raw data'!C159)</f>
        <v>Andre Carson</v>
      </c>
      <c r="D166" s="58" t="str">
        <f>('Raw data'!D159)</f>
        <v>(D)</v>
      </c>
      <c r="E166" s="61">
        <f>('Raw data'!E159)</f>
        <v>2007.5</v>
      </c>
      <c r="F166" s="87">
        <v>1</v>
      </c>
      <c r="G166" s="67">
        <v>1</v>
      </c>
      <c r="H166" s="67">
        <v>1</v>
      </c>
      <c r="I166" s="90">
        <f>IF(G166="",N166+0.15*(AE166-2.77%+$B$3)+($A$3-50%),N166+0.85*(0.6*AE166+0.2*AH166+0.2*AK166-2.77%+$B$3)+($A$3-50%))</f>
        <v>0.59531564077789734</v>
      </c>
      <c r="J166" s="21" t="str">
        <f t="shared" si="132"/>
        <v>D</v>
      </c>
      <c r="K166" s="21" t="b">
        <f t="shared" si="111"/>
        <v>1</v>
      </c>
      <c r="L166" s="21" t="str">
        <f t="shared" si="112"/>
        <v>D</v>
      </c>
      <c r="M166" s="21" t="str">
        <f t="shared" si="113"/>
        <v>Safe D</v>
      </c>
      <c r="N166" s="62">
        <f>'Raw data'!X159</f>
        <v>0.61824999999999997</v>
      </c>
      <c r="O166" s="68">
        <f t="shared" si="114"/>
        <v>0.61824999999999997</v>
      </c>
      <c r="P166" s="81">
        <f>'Raw data'!M159</f>
        <v>0.13436721129880924</v>
      </c>
      <c r="Q166" s="63">
        <f t="shared" si="115"/>
        <v>0.56718360564940462</v>
      </c>
      <c r="R166" s="63">
        <f>'Raw data'!K159-N166</f>
        <v>-5.1066394350595345E-2</v>
      </c>
      <c r="S166" s="63">
        <f t="shared" si="116"/>
        <v>-5.1066394350595345E-2</v>
      </c>
      <c r="T166" s="88">
        <f t="shared" si="122"/>
        <v>0.17436721129880925</v>
      </c>
      <c r="U166" s="63">
        <f>'Raw data'!U159</f>
        <v>0.25700329521225046</v>
      </c>
      <c r="V166" s="63">
        <f t="shared" si="123"/>
        <v>0.62850164760612526</v>
      </c>
      <c r="W166" s="64">
        <f t="shared" si="124"/>
        <v>0.21700329521225045</v>
      </c>
      <c r="X166" s="64">
        <f>'Raw data'!AA159</f>
        <v>0.21807908004305215</v>
      </c>
      <c r="Y166" s="64">
        <f>'Raw data'!AD159</f>
        <v>0.67899999999999994</v>
      </c>
      <c r="Z166" s="65">
        <f t="shared" ref="Z166:Z179" si="133">2*(N166-50)-2*(Y166-50)</f>
        <v>-0.1214999999999975</v>
      </c>
      <c r="AA166" s="64">
        <f t="shared" si="125"/>
        <v>0.17257908004305467</v>
      </c>
      <c r="AB166" s="64">
        <f t="shared" si="117"/>
        <v>0.58718360564940464</v>
      </c>
      <c r="AC166" s="64">
        <f t="shared" si="126"/>
        <v>0.60850164760612524</v>
      </c>
      <c r="AD166" s="64">
        <f>50%+AA166/2</f>
        <v>0.58628954002152733</v>
      </c>
      <c r="AE166" s="62">
        <f t="shared" si="118"/>
        <v>-3.1066394350595328E-2</v>
      </c>
      <c r="AF166" s="83">
        <f t="shared" si="119"/>
        <v>-3.1066394350595328E-2</v>
      </c>
      <c r="AG166" s="83">
        <f t="shared" si="120"/>
        <v>-7.6066394350595326E-2</v>
      </c>
      <c r="AH166" s="62">
        <f t="shared" si="129"/>
        <v>-9.7483523938747263E-3</v>
      </c>
      <c r="AI166" s="62">
        <f t="shared" si="130"/>
        <v>-9.7483523938747263E-3</v>
      </c>
      <c r="AJ166" s="62">
        <f t="shared" si="131"/>
        <v>-5.4748352393874725E-2</v>
      </c>
      <c r="AK166" s="62">
        <f>AD166-N166</f>
        <v>-3.1960459978472633E-2</v>
      </c>
      <c r="AL166" s="62">
        <f>IF(D166="(D)",AK166,-(AK166))</f>
        <v>-3.1960459978472633E-2</v>
      </c>
      <c r="AM166" s="62">
        <f>AL166-4.5%</f>
        <v>-7.6960459978472631E-2</v>
      </c>
      <c r="AN166" s="66">
        <f t="shared" ref="AN166:AN179" si="134">(AJ166+AM166)/2</f>
        <v>-6.5854406186173678E-2</v>
      </c>
    </row>
    <row r="167" spans="1:40" ht="15" customHeight="1" x14ac:dyDescent="0.25">
      <c r="A167" s="67" t="s">
        <v>155</v>
      </c>
      <c r="B167" s="60">
        <v>8</v>
      </c>
      <c r="C167" s="58" t="str">
        <f>('Raw data'!C160)</f>
        <v>Larry Bucshon</v>
      </c>
      <c r="D167" s="58" t="str">
        <f>('Raw data'!D160)</f>
        <v>(R)</v>
      </c>
      <c r="E167" s="61">
        <f>('Raw data'!E160)</f>
        <v>2010</v>
      </c>
      <c r="F167" s="87">
        <v>4</v>
      </c>
      <c r="G167" s="67">
        <v>4</v>
      </c>
      <c r="H167" s="67">
        <v>5</v>
      </c>
      <c r="I167" s="90">
        <f>IF(G167="",N167+0.15*(AE167+2.77%-$B$3)+($A$3-50%),N167+0.85*(0.6*AE167+0.2*AH167+0.2*AK167+2.77%-$B$3)+($A$3-50%))</f>
        <v>0.38711960986074118</v>
      </c>
      <c r="J167" s="21" t="str">
        <f t="shared" si="132"/>
        <v>R</v>
      </c>
      <c r="K167" s="21" t="b">
        <f t="shared" si="111"/>
        <v>1</v>
      </c>
      <c r="L167" s="21" t="str">
        <f t="shared" si="112"/>
        <v>R</v>
      </c>
      <c r="M167" s="21" t="str">
        <f t="shared" si="113"/>
        <v>Safe R</v>
      </c>
      <c r="N167" s="62">
        <f>'Raw data'!X160</f>
        <v>0.38675000000000004</v>
      </c>
      <c r="O167" s="68">
        <f t="shared" si="114"/>
        <v>0.38675000000000004</v>
      </c>
      <c r="P167" s="81">
        <f>'Raw data'!M160</f>
        <v>0.25472293720557526</v>
      </c>
      <c r="Q167" s="63">
        <f t="shared" si="115"/>
        <v>0.62736146860278763</v>
      </c>
      <c r="R167" s="63">
        <f>'Raw data'!K160-N167</f>
        <v>-1.4111468602787669E-2</v>
      </c>
      <c r="S167" s="63">
        <f t="shared" si="116"/>
        <v>1.4111468602787669E-2</v>
      </c>
      <c r="T167" s="88">
        <f t="shared" si="122"/>
        <v>0.21372293720557528</v>
      </c>
      <c r="U167" s="63">
        <f>'Raw data'!U160</f>
        <v>0.10665381329009921</v>
      </c>
      <c r="V167" s="63">
        <f t="shared" si="123"/>
        <v>0.55332690664504958</v>
      </c>
      <c r="W167" s="64">
        <f t="shared" si="124"/>
        <v>0.14665381329009922</v>
      </c>
      <c r="X167" s="64">
        <f>'Raw data'!AA160</f>
        <v>0.21182902379033086</v>
      </c>
      <c r="Y167" s="64">
        <f>'Raw data'!AD160</f>
        <v>0.44399999999999995</v>
      </c>
      <c r="Z167" s="65">
        <f t="shared" si="133"/>
        <v>-0.11450000000000671</v>
      </c>
      <c r="AA167" s="64">
        <f t="shared" si="125"/>
        <v>0.34032902379033758</v>
      </c>
      <c r="AB167" s="64">
        <f t="shared" si="117"/>
        <v>0.39313853139721233</v>
      </c>
      <c r="AC167" s="64">
        <f t="shared" si="126"/>
        <v>0.42667309335495041</v>
      </c>
      <c r="AD167" s="64">
        <f>50%-AA167/2</f>
        <v>0.32983548810483121</v>
      </c>
      <c r="AE167" s="62">
        <f t="shared" si="118"/>
        <v>6.3885313972122937E-3</v>
      </c>
      <c r="AF167" s="83">
        <f t="shared" si="119"/>
        <v>-6.3885313972122937E-3</v>
      </c>
      <c r="AG167" s="83">
        <f t="shared" si="120"/>
        <v>-5.1388531397212292E-2</v>
      </c>
      <c r="AH167" s="62">
        <f t="shared" si="129"/>
        <v>3.9923093354950367E-2</v>
      </c>
      <c r="AI167" s="62">
        <f t="shared" si="130"/>
        <v>-3.9923093354950367E-2</v>
      </c>
      <c r="AJ167" s="62">
        <f t="shared" si="131"/>
        <v>-8.4923093354950366E-2</v>
      </c>
      <c r="AK167" s="62">
        <f>AD167-N167</f>
        <v>-5.6914511895168829E-2</v>
      </c>
      <c r="AL167" s="62">
        <f>IF(D167="(D)",AK167,-(AK167))</f>
        <v>5.6914511895168829E-2</v>
      </c>
      <c r="AM167" s="62">
        <f>AL167-4.5%</f>
        <v>1.1914511895168831E-2</v>
      </c>
      <c r="AN167" s="66">
        <f t="shared" si="134"/>
        <v>-3.6504290729890768E-2</v>
      </c>
    </row>
    <row r="168" spans="1:40" ht="15" customHeight="1" x14ac:dyDescent="0.25">
      <c r="A168" s="67" t="s">
        <v>155</v>
      </c>
      <c r="B168" s="60">
        <v>9</v>
      </c>
      <c r="C168" s="58" t="str">
        <f>('Raw data'!C161)</f>
        <v>OPEN SEAT (Todd Young)</v>
      </c>
      <c r="D168" s="58" t="str">
        <f>('Raw data'!D161)</f>
        <v>(R)</v>
      </c>
      <c r="E168" s="61">
        <f>('Raw data'!E161)</f>
        <v>2010</v>
      </c>
      <c r="F168" s="87">
        <v>4</v>
      </c>
      <c r="G168" s="67">
        <v>4</v>
      </c>
      <c r="H168" s="67">
        <v>6</v>
      </c>
      <c r="I168" s="90">
        <f>N168</f>
        <v>0.39824999999999999</v>
      </c>
      <c r="J168" s="21" t="str">
        <f t="shared" si="132"/>
        <v>R</v>
      </c>
      <c r="K168" s="21" t="b">
        <f t="shared" si="111"/>
        <v>1</v>
      </c>
      <c r="L168" s="21" t="str">
        <f t="shared" si="112"/>
        <v>R</v>
      </c>
      <c r="M168" s="21" t="str">
        <f t="shared" si="113"/>
        <v>Safe R</v>
      </c>
      <c r="N168" s="62">
        <f>'Raw data'!X161</f>
        <v>0.39824999999999999</v>
      </c>
      <c r="O168" s="68">
        <f t="shared" si="114"/>
        <v>0.39824999999999999</v>
      </c>
      <c r="P168" s="81">
        <f>'Raw data'!M161</f>
        <v>0.29741395824021449</v>
      </c>
      <c r="Q168" s="63">
        <f t="shared" si="115"/>
        <v>0.64870697912010722</v>
      </c>
      <c r="R168" s="63">
        <f>'Raw data'!K161-N168</f>
        <v>-4.6956979120107267E-2</v>
      </c>
      <c r="S168" s="63">
        <f t="shared" si="116"/>
        <v>4.6956979120107267E-2</v>
      </c>
      <c r="T168" s="88">
        <f t="shared" si="122"/>
        <v>0.25641395824021451</v>
      </c>
      <c r="U168" s="63">
        <f>'Raw data'!U161</f>
        <v>0.10894090817626934</v>
      </c>
      <c r="V168" s="63">
        <f t="shared" si="123"/>
        <v>0.55447045408813467</v>
      </c>
      <c r="W168" s="64">
        <f t="shared" si="124"/>
        <v>0.14894090817626934</v>
      </c>
      <c r="X168" s="64">
        <f>'Raw data'!AA161</f>
        <v>0.10631557736195663</v>
      </c>
      <c r="Y168" s="64">
        <f>'Raw data'!AD161</f>
        <v>0.45899999999999996</v>
      </c>
      <c r="Z168" s="65">
        <f t="shared" si="133"/>
        <v>-0.12150000000001171</v>
      </c>
      <c r="AA168" s="64">
        <f t="shared" si="125"/>
        <v>0.33181557736196832</v>
      </c>
      <c r="AB168" s="64">
        <f t="shared" si="117"/>
        <v>0.37179302087989274</v>
      </c>
      <c r="AC168" s="64">
        <f t="shared" si="126"/>
        <v>0.42552954591186531</v>
      </c>
      <c r="AD168" s="64">
        <f>50%-AA168/2</f>
        <v>0.33409221131901584</v>
      </c>
      <c r="AE168" s="62">
        <f t="shared" si="118"/>
        <v>-2.6456979120107249E-2</v>
      </c>
      <c r="AF168" s="83">
        <f t="shared" si="119"/>
        <v>2.6456979120107249E-2</v>
      </c>
      <c r="AG168" s="83">
        <f t="shared" si="120"/>
        <v>-1.8543020879892749E-2</v>
      </c>
      <c r="AH168" s="62">
        <f t="shared" si="129"/>
        <v>2.7279545911865322E-2</v>
      </c>
      <c r="AI168" s="62">
        <f t="shared" si="130"/>
        <v>-2.7279545911865322E-2</v>
      </c>
      <c r="AJ168" s="62">
        <f t="shared" si="131"/>
        <v>-7.227954591186532E-2</v>
      </c>
      <c r="AK168" s="62">
        <f>AD168-N168</f>
        <v>-6.4157788680984151E-2</v>
      </c>
      <c r="AL168" s="62">
        <f>IF(D168="(D)",AK168,-(AK168))</f>
        <v>6.4157788680984151E-2</v>
      </c>
      <c r="AM168" s="62">
        <f>AL168-4.5%</f>
        <v>1.9157788680984153E-2</v>
      </c>
      <c r="AN168" s="66">
        <f t="shared" si="134"/>
        <v>-2.6560878615440583E-2</v>
      </c>
    </row>
    <row r="169" spans="1:40" ht="15" customHeight="1" x14ac:dyDescent="0.25">
      <c r="A169" s="67" t="s">
        <v>165</v>
      </c>
      <c r="B169" s="60">
        <v>1</v>
      </c>
      <c r="C169" s="58" t="str">
        <f>('Raw data'!C162)</f>
        <v>Rod Blum</v>
      </c>
      <c r="D169" s="58" t="str">
        <f>('Raw data'!D162)</f>
        <v>(R)</v>
      </c>
      <c r="E169" s="61">
        <f>('Raw data'!E162)</f>
        <v>2014</v>
      </c>
      <c r="F169" s="87">
        <v>5</v>
      </c>
      <c r="G169" s="67"/>
      <c r="H169" s="67"/>
      <c r="I169" s="90">
        <f>IF(G169="",N169+0.15*(AE169+2.77%-$B$3)+($A$3-50%),N169+0.85*(0.6*AE169+0.2*AH169+0.2*AK169+2.77%-$B$3)+($A$3-50%))</f>
        <v>0.53939473269079674</v>
      </c>
      <c r="J169" s="21" t="str">
        <f t="shared" si="132"/>
        <v>No projection</v>
      </c>
      <c r="K169" s="21" t="b">
        <f t="shared" si="111"/>
        <v>1</v>
      </c>
      <c r="L169" s="21" t="str">
        <f t="shared" si="112"/>
        <v>No projection</v>
      </c>
      <c r="M169" s="21" t="str">
        <f t="shared" si="113"/>
        <v>Lean D</v>
      </c>
      <c r="N169" s="62">
        <f>'Raw data'!X162</f>
        <v>0.54925000000000002</v>
      </c>
      <c r="O169" s="68">
        <f t="shared" si="114"/>
        <v>0.54925000000000002</v>
      </c>
      <c r="P169" s="81">
        <f>'Raw data'!M162</f>
        <v>2.2903564122710718E-2</v>
      </c>
      <c r="Q169" s="63">
        <f t="shared" si="115"/>
        <v>0.51145178206135533</v>
      </c>
      <c r="R169" s="63">
        <f>'Raw data'!K162-N169</f>
        <v>-6.0701782061355403E-2</v>
      </c>
      <c r="S169" s="63">
        <f t="shared" si="116"/>
        <v>6.0701782061355403E-2</v>
      </c>
      <c r="T169" s="88">
        <f t="shared" si="122"/>
        <v>3.290356412271072E-2</v>
      </c>
      <c r="U169" s="63">
        <f>'Raw data'!U162</f>
        <v>0</v>
      </c>
      <c r="V169" s="63"/>
      <c r="W169" s="64"/>
      <c r="X169" s="64">
        <f>'Raw data'!AA162</f>
        <v>0</v>
      </c>
      <c r="Y169" s="64">
        <f>'Raw data'!AD162</f>
        <v>0.54899999999999993</v>
      </c>
      <c r="Z169" s="65">
        <f t="shared" si="133"/>
        <v>5.0000000000238742E-4</v>
      </c>
      <c r="AA169" s="64"/>
      <c r="AB169" s="64">
        <f t="shared" si="117"/>
        <v>0.48354821793864466</v>
      </c>
      <c r="AC169" s="64"/>
      <c r="AD169" s="64"/>
      <c r="AE169" s="62">
        <f t="shared" si="118"/>
        <v>-6.5701782061355352E-2</v>
      </c>
      <c r="AF169" s="83">
        <f t="shared" si="119"/>
        <v>6.5701782061355352E-2</v>
      </c>
      <c r="AG169" s="83">
        <f t="shared" si="120"/>
        <v>2.0701782061355353E-2</v>
      </c>
      <c r="AH169" s="62"/>
      <c r="AI169" s="62"/>
      <c r="AJ169" s="62"/>
      <c r="AK169" s="62"/>
      <c r="AL169" s="62"/>
      <c r="AM169" s="62"/>
      <c r="AN169" s="66">
        <f t="shared" si="134"/>
        <v>0</v>
      </c>
    </row>
    <row r="170" spans="1:40" ht="15" customHeight="1" x14ac:dyDescent="0.25">
      <c r="A170" s="67" t="s">
        <v>165</v>
      </c>
      <c r="B170" s="60">
        <v>2</v>
      </c>
      <c r="C170" s="58" t="str">
        <f>('Raw data'!C163)</f>
        <v>Dave Loebsack</v>
      </c>
      <c r="D170" s="58" t="str">
        <f>('Raw data'!D163)</f>
        <v>(D)</v>
      </c>
      <c r="E170" s="61">
        <f>('Raw data'!E163)</f>
        <v>2006</v>
      </c>
      <c r="F170" s="87">
        <v>1</v>
      </c>
      <c r="G170" s="67">
        <v>1</v>
      </c>
      <c r="H170" s="67">
        <v>1</v>
      </c>
      <c r="I170" s="90">
        <f>IF(G170="",N170+0.15*(AE170-2.77%+$B$3)+($A$3-50%),N170+0.85*(0.6*AE170+0.2*AH170+0.2*AK170-2.77%+$B$3)+($A$3-50%))</f>
        <v>0.54433025364003906</v>
      </c>
      <c r="J170" s="21" t="str">
        <f t="shared" si="132"/>
        <v>No projection</v>
      </c>
      <c r="K170" s="21" t="b">
        <f t="shared" si="111"/>
        <v>1</v>
      </c>
      <c r="L170" s="21" t="str">
        <f t="shared" si="112"/>
        <v>No projection</v>
      </c>
      <c r="M170" s="21" t="str">
        <f t="shared" si="113"/>
        <v>Lean D</v>
      </c>
      <c r="N170" s="62">
        <f>'Raw data'!X163</f>
        <v>0.5462499999999999</v>
      </c>
      <c r="O170" s="68">
        <f t="shared" si="114"/>
        <v>0.5462499999999999</v>
      </c>
      <c r="P170" s="81">
        <f>'Raw data'!M163</f>
        <v>5.1215525897261083E-2</v>
      </c>
      <c r="Q170" s="63">
        <f t="shared" si="115"/>
        <v>0.52560776294863054</v>
      </c>
      <c r="R170" s="63">
        <f>'Raw data'!K163-N170</f>
        <v>-2.0642237051369361E-2</v>
      </c>
      <c r="S170" s="63">
        <f t="shared" si="116"/>
        <v>-2.0642237051369361E-2</v>
      </c>
      <c r="T170" s="88">
        <f t="shared" si="122"/>
        <v>9.1215525897261091E-2</v>
      </c>
      <c r="U170" s="63">
        <f>'Raw data'!U163</f>
        <v>0.13344211427348607</v>
      </c>
      <c r="V170" s="63">
        <f>U170/2+50%</f>
        <v>0.56672105713674303</v>
      </c>
      <c r="W170" s="64">
        <f>IF(G170=1,U170-4%,IF(G170=2,U170+5%,IF(G170=3,U170+14%,IF(G170=4,U170+4%,IF(G170=5,U170+13%,IF(G170=6,U170+22%,IF(G170=7,U170+9%,U170+9%)))))))</f>
        <v>9.344211427348606E-2</v>
      </c>
      <c r="X170" s="64">
        <f>'Raw data'!AA163</f>
        <v>5.2326056741067772E-2</v>
      </c>
      <c r="Y170" s="64">
        <f>'Raw data'!AD163</f>
        <v>0.57399999999999995</v>
      </c>
      <c r="Z170" s="65">
        <f t="shared" si="133"/>
        <v>-5.5499999999994998E-2</v>
      </c>
      <c r="AA170" s="64">
        <f>IF(H170=1,X170+Z170+7.6%,IF(H170=2,X170+Z170+16.6%,IF(H170=3,X170+Z170+25.6%,IF(H170=4,X170-Z170-7.6%,IF(H170=5,X170-Z170+1.4%,IF(H170=6,X170-Z170+10.4%,IF(H170=7,X170+Z170+9%,IF(H170=8,X170-Z170+9%,""))))))))</f>
        <v>7.2826056741072773E-2</v>
      </c>
      <c r="AB170" s="64">
        <f t="shared" si="117"/>
        <v>0.54560776294863056</v>
      </c>
      <c r="AC170" s="64">
        <f>IF(D170="(D)",50%+W170/2,50%-W170/2)</f>
        <v>0.54672105713674302</v>
      </c>
      <c r="AD170" s="64">
        <f>50%+AA170/2</f>
        <v>0.53641302837053639</v>
      </c>
      <c r="AE170" s="62">
        <f t="shared" si="118"/>
        <v>-6.4223705136934317E-4</v>
      </c>
      <c r="AF170" s="83">
        <f t="shared" si="119"/>
        <v>-6.4223705136934317E-4</v>
      </c>
      <c r="AG170" s="83">
        <f t="shared" si="120"/>
        <v>-4.5642237051369342E-2</v>
      </c>
      <c r="AH170" s="62">
        <f>AC170-N170</f>
        <v>4.7105713674311378E-4</v>
      </c>
      <c r="AI170" s="62">
        <f>IF(D170="(D)",AH170,-AH170)</f>
        <v>4.7105713674311378E-4</v>
      </c>
      <c r="AJ170" s="62">
        <f t="shared" ref="AJ170:AJ186" si="135">AI170-4.5%</f>
        <v>-4.4528942863256885E-2</v>
      </c>
      <c r="AK170" s="62">
        <f>AD170-N170</f>
        <v>-9.836971629463509E-3</v>
      </c>
      <c r="AL170" s="62">
        <f>IF(D170="(D)",AK170,-(AK170))</f>
        <v>-9.836971629463509E-3</v>
      </c>
      <c r="AM170" s="62">
        <f t="shared" ref="AM170:AM179" si="136">AL170-4.5%</f>
        <v>-5.4836971629463507E-2</v>
      </c>
      <c r="AN170" s="66">
        <f t="shared" si="134"/>
        <v>-4.9682957246360196E-2</v>
      </c>
    </row>
    <row r="171" spans="1:40" ht="15" customHeight="1" x14ac:dyDescent="0.25">
      <c r="A171" s="67" t="s">
        <v>165</v>
      </c>
      <c r="B171" s="60">
        <v>3</v>
      </c>
      <c r="C171" s="58" t="str">
        <f>('Raw data'!C164)</f>
        <v>David Young</v>
      </c>
      <c r="D171" s="58" t="str">
        <f>('Raw data'!D164)</f>
        <v>(R)</v>
      </c>
      <c r="E171" s="61">
        <f>('Raw data'!E164)</f>
        <v>2014</v>
      </c>
      <c r="F171" s="87">
        <v>5</v>
      </c>
      <c r="G171" s="67"/>
      <c r="H171" s="67"/>
      <c r="I171" s="90">
        <f t="shared" ref="I171:I178" si="137">IF(G171="",N171+0.15*(AE171+2.77%-$B$3)+($A$3-50%),N171+0.85*(0.6*AE171+0.2*AH171+0.2*AK171+2.77%-$B$3)+($A$3-50%))</f>
        <v>0.49242214446874666</v>
      </c>
      <c r="J171" s="21" t="str">
        <f t="shared" si="132"/>
        <v>No projection</v>
      </c>
      <c r="K171" s="21" t="b">
        <f t="shared" si="111"/>
        <v>1</v>
      </c>
      <c r="L171" s="21" t="str">
        <f t="shared" si="112"/>
        <v>No projection</v>
      </c>
      <c r="M171" s="21" t="str">
        <f t="shared" si="113"/>
        <v>Toss Up</v>
      </c>
      <c r="N171" s="62">
        <f>'Raw data'!X164</f>
        <v>0.50175000000000003</v>
      </c>
      <c r="O171" s="68">
        <f t="shared" si="114"/>
        <v>0.50174999999999992</v>
      </c>
      <c r="P171" s="81">
        <f>'Raw data'!M164</f>
        <v>0.11087140708337845</v>
      </c>
      <c r="Q171" s="63">
        <f t="shared" si="115"/>
        <v>0.55543570354168925</v>
      </c>
      <c r="R171" s="63">
        <f>'Raw data'!K164-N171</f>
        <v>-5.7185703541689226E-2</v>
      </c>
      <c r="S171" s="63">
        <f t="shared" si="116"/>
        <v>5.7185703541689226E-2</v>
      </c>
      <c r="T171" s="88">
        <f t="shared" si="122"/>
        <v>0.12087140708337844</v>
      </c>
      <c r="U171" s="63">
        <f>'Raw data'!U164</f>
        <v>0</v>
      </c>
      <c r="V171" s="63"/>
      <c r="W171" s="64"/>
      <c r="X171" s="64">
        <f>'Raw data'!AA164</f>
        <v>0</v>
      </c>
      <c r="Y171" s="64">
        <f>'Raw data'!AD164</f>
        <v>0.51400000000000001</v>
      </c>
      <c r="Z171" s="65">
        <f t="shared" si="133"/>
        <v>-2.4500000000003297E-2</v>
      </c>
      <c r="AA171" s="64"/>
      <c r="AB171" s="64">
        <f t="shared" si="117"/>
        <v>0.4395642964583108</v>
      </c>
      <c r="AC171" s="64"/>
      <c r="AD171" s="64"/>
      <c r="AE171" s="62">
        <f t="shared" si="118"/>
        <v>-6.218570354168923E-2</v>
      </c>
      <c r="AF171" s="83">
        <f t="shared" si="119"/>
        <v>6.218570354168923E-2</v>
      </c>
      <c r="AG171" s="83">
        <f t="shared" si="120"/>
        <v>1.7185703541689232E-2</v>
      </c>
      <c r="AH171" s="62"/>
      <c r="AI171" s="62"/>
      <c r="AJ171" s="62">
        <f t="shared" si="135"/>
        <v>-4.4999999999999998E-2</v>
      </c>
      <c r="AK171" s="62"/>
      <c r="AL171" s="62"/>
      <c r="AM171" s="62">
        <f t="shared" si="136"/>
        <v>-4.4999999999999998E-2</v>
      </c>
      <c r="AN171" s="66">
        <f t="shared" si="134"/>
        <v>-4.4999999999999998E-2</v>
      </c>
    </row>
    <row r="172" spans="1:40" ht="15" customHeight="1" x14ac:dyDescent="0.25">
      <c r="A172" s="67" t="s">
        <v>165</v>
      </c>
      <c r="B172" s="60">
        <v>4</v>
      </c>
      <c r="C172" s="58" t="str">
        <f>('Raw data'!C165)</f>
        <v>Steve King</v>
      </c>
      <c r="D172" s="58" t="str">
        <f>('Raw data'!D165)</f>
        <v>(R)</v>
      </c>
      <c r="E172" s="61">
        <f>('Raw data'!E165)</f>
        <v>2002</v>
      </c>
      <c r="F172" s="87">
        <v>4</v>
      </c>
      <c r="G172" s="67">
        <v>4</v>
      </c>
      <c r="H172" s="67">
        <v>4</v>
      </c>
      <c r="I172" s="90">
        <f t="shared" si="137"/>
        <v>0.41346196523651912</v>
      </c>
      <c r="J172" s="21" t="str">
        <f t="shared" si="132"/>
        <v>R</v>
      </c>
      <c r="K172" s="21" t="b">
        <f t="shared" si="111"/>
        <v>1</v>
      </c>
      <c r="L172" s="21" t="str">
        <f t="shared" si="112"/>
        <v>No projection</v>
      </c>
      <c r="M172" s="21" t="str">
        <f t="shared" si="113"/>
        <v>Safe R</v>
      </c>
      <c r="N172" s="62">
        <f>'Raw data'!X165</f>
        <v>0.44024999999999997</v>
      </c>
      <c r="O172" s="68">
        <f t="shared" si="114"/>
        <v>0.44025000000000003</v>
      </c>
      <c r="P172" s="81">
        <f>'Raw data'!M165</f>
        <v>0.23364010779478317</v>
      </c>
      <c r="Q172" s="63">
        <f t="shared" si="115"/>
        <v>0.61682005389739158</v>
      </c>
      <c r="R172" s="63">
        <f>'Raw data'!K165-N172</f>
        <v>-5.7070053897391559E-2</v>
      </c>
      <c r="S172" s="63">
        <f t="shared" si="116"/>
        <v>5.7070053897391559E-2</v>
      </c>
      <c r="T172" s="88">
        <f t="shared" si="122"/>
        <v>0.19264010779478319</v>
      </c>
      <c r="U172" s="63">
        <f>'Raw data'!U165</f>
        <v>8.2788276013238349E-2</v>
      </c>
      <c r="V172" s="63">
        <f t="shared" ref="V172:V186" si="138">U172/2+50%</f>
        <v>0.54139413800661917</v>
      </c>
      <c r="W172" s="64">
        <f t="shared" ref="W172:W186" si="139">IF(G172=1,U172-4%,IF(G172=2,U172+5%,IF(G172=3,U172+14%,IF(G172=4,U172+4%,IF(G172=5,U172+13%,IF(G172=6,U172+22%,IF(G172=7,U172+9%,U172+9%)))))))</f>
        <v>0.12278827601323836</v>
      </c>
      <c r="X172" s="64">
        <f>'Raw data'!AA165</f>
        <v>0.34044475076100517</v>
      </c>
      <c r="Y172" s="64">
        <f>'Raw data'!AD165</f>
        <v>0.41399999999999998</v>
      </c>
      <c r="Z172" s="65">
        <f t="shared" si="133"/>
        <v>5.2499999999994884E-2</v>
      </c>
      <c r="AA172" s="64">
        <f t="shared" ref="AA172:AA189" si="140">IF(H172=1,X172+Z172+7.6%,IF(H172=2,X172+Z172+16.6%,IF(H172=3,X172+Z172+25.6%,IF(H172=4,X172-Z172-7.6%,IF(H172=5,X172-Z172+1.4%,IF(H172=6,X172-Z172+10.4%,IF(H172=7,X172+Z172+9%,IF(H172=8,X172-Z172+9%,""))))))))</f>
        <v>0.21194475076101027</v>
      </c>
      <c r="AB172" s="64">
        <f t="shared" si="117"/>
        <v>0.40367994610260838</v>
      </c>
      <c r="AC172" s="64">
        <f t="shared" ref="AC172:AC186" si="141">IF(D172="(D)",50%+W172/2,50%-W172/2)</f>
        <v>0.43860586199338081</v>
      </c>
      <c r="AD172" s="64">
        <f t="shared" ref="AD172:AD178" si="142">50%-AA172/2</f>
        <v>0.39402762461949487</v>
      </c>
      <c r="AE172" s="62">
        <f t="shared" si="118"/>
        <v>-3.6570053897391597E-2</v>
      </c>
      <c r="AF172" s="83">
        <f t="shared" si="119"/>
        <v>3.6570053897391597E-2</v>
      </c>
      <c r="AG172" s="83">
        <f t="shared" si="120"/>
        <v>-8.4299461026084016E-3</v>
      </c>
      <c r="AH172" s="62">
        <f>AC172-N172</f>
        <v>-1.6441380066191669E-3</v>
      </c>
      <c r="AI172" s="62">
        <f t="shared" ref="AI172:AI186" si="143">IF(D172="(D)",AH172,-AH172)</f>
        <v>1.6441380066191669E-3</v>
      </c>
      <c r="AJ172" s="62">
        <f t="shared" si="135"/>
        <v>-4.3355861993380831E-2</v>
      </c>
      <c r="AK172" s="62">
        <f t="shared" ref="AK172:AK179" si="144">AD172-N172</f>
        <v>-4.622237538050511E-2</v>
      </c>
      <c r="AL172" s="62">
        <f t="shared" ref="AL172:AL179" si="145">IF(D172="(D)",AK172,-(AK172))</f>
        <v>4.622237538050511E-2</v>
      </c>
      <c r="AM172" s="62">
        <f t="shared" si="136"/>
        <v>1.2223753805051113E-3</v>
      </c>
      <c r="AN172" s="66">
        <f t="shared" si="134"/>
        <v>-2.106674330643786E-2</v>
      </c>
    </row>
    <row r="173" spans="1:40" ht="15" customHeight="1" x14ac:dyDescent="0.25">
      <c r="A173" s="67" t="s">
        <v>168</v>
      </c>
      <c r="B173" s="60">
        <v>1</v>
      </c>
      <c r="C173" s="58" t="str">
        <f>('Raw data'!C166)</f>
        <v>Tim Huelskamp</v>
      </c>
      <c r="D173" s="58" t="str">
        <f>('Raw data'!D166)</f>
        <v>(R)</v>
      </c>
      <c r="E173" s="61">
        <f>('Raw data'!E166)</f>
        <v>2010</v>
      </c>
      <c r="F173" s="87">
        <v>4</v>
      </c>
      <c r="G173" s="67">
        <v>4</v>
      </c>
      <c r="H173" s="67">
        <v>5</v>
      </c>
      <c r="I173" s="90">
        <f t="shared" si="137"/>
        <v>0.29089284285131523</v>
      </c>
      <c r="J173" s="21" t="str">
        <f t="shared" si="132"/>
        <v>R</v>
      </c>
      <c r="K173" s="21" t="b">
        <f t="shared" si="111"/>
        <v>1</v>
      </c>
      <c r="L173" s="21" t="str">
        <f t="shared" si="112"/>
        <v>R</v>
      </c>
      <c r="M173" s="21" t="str">
        <f t="shared" si="113"/>
        <v>Safe R</v>
      </c>
      <c r="N173" s="62">
        <f>'Raw data'!X166</f>
        <v>0.26825000000000004</v>
      </c>
      <c r="O173" s="68">
        <f t="shared" si="114"/>
        <v>0.2682500000000001</v>
      </c>
      <c r="P173" s="81">
        <f>'Raw data'!M166</f>
        <v>0.35935854546166995</v>
      </c>
      <c r="Q173" s="63">
        <f t="shared" si="115"/>
        <v>0.67967927273083495</v>
      </c>
      <c r="R173" s="63">
        <f>'Raw data'!K166-N173</f>
        <v>5.2070727269164951E-2</v>
      </c>
      <c r="S173" s="63">
        <f t="shared" si="116"/>
        <v>-5.2070727269164951E-2</v>
      </c>
      <c r="T173" s="88">
        <f t="shared" si="122"/>
        <v>0.31835854546166997</v>
      </c>
      <c r="U173" s="63">
        <f>'Raw data'!U166</f>
        <v>1</v>
      </c>
      <c r="V173" s="63">
        <f t="shared" si="138"/>
        <v>1</v>
      </c>
      <c r="W173" s="64">
        <f t="shared" si="139"/>
        <v>1.04</v>
      </c>
      <c r="X173" s="64">
        <f>'Raw data'!AA166</f>
        <v>0.52703797712893552</v>
      </c>
      <c r="Y173" s="64">
        <f>'Raw data'!AD166</f>
        <v>0.26900000000000002</v>
      </c>
      <c r="Z173" s="65">
        <f t="shared" si="133"/>
        <v>-1.4999999999929514E-3</v>
      </c>
      <c r="AA173" s="64">
        <f t="shared" si="140"/>
        <v>0.54253797712892848</v>
      </c>
      <c r="AB173" s="64">
        <f t="shared" si="117"/>
        <v>0.34082072726916501</v>
      </c>
      <c r="AC173" s="64">
        <f t="shared" si="141"/>
        <v>-2.0000000000000018E-2</v>
      </c>
      <c r="AD173" s="64">
        <f t="shared" si="142"/>
        <v>0.22873101143553576</v>
      </c>
      <c r="AE173" s="62">
        <f t="shared" si="118"/>
        <v>7.257072726916497E-2</v>
      </c>
      <c r="AF173" s="83">
        <f t="shared" si="119"/>
        <v>-7.257072726916497E-2</v>
      </c>
      <c r="AG173" s="83">
        <f t="shared" si="120"/>
        <v>-0.11757072726916497</v>
      </c>
      <c r="AH173" s="62">
        <v>-4.4999999999999998E-2</v>
      </c>
      <c r="AI173" s="62">
        <f t="shared" si="143"/>
        <v>4.4999999999999998E-2</v>
      </c>
      <c r="AJ173" s="62">
        <f t="shared" si="135"/>
        <v>0</v>
      </c>
      <c r="AK173" s="62">
        <f t="shared" si="144"/>
        <v>-3.9518988564464286E-2</v>
      </c>
      <c r="AL173" s="62">
        <f t="shared" si="145"/>
        <v>3.9518988564464286E-2</v>
      </c>
      <c r="AM173" s="62">
        <f t="shared" si="136"/>
        <v>-5.4810114355357126E-3</v>
      </c>
      <c r="AN173" s="66">
        <f t="shared" si="134"/>
        <v>-2.7405057177678563E-3</v>
      </c>
    </row>
    <row r="174" spans="1:40" ht="15" customHeight="1" x14ac:dyDescent="0.25">
      <c r="A174" s="67" t="s">
        <v>168</v>
      </c>
      <c r="B174" s="60">
        <v>2</v>
      </c>
      <c r="C174" s="58" t="str">
        <f>('Raw data'!C167)</f>
        <v>Lynn Jenkins</v>
      </c>
      <c r="D174" s="58" t="str">
        <f>('Raw data'!D167)</f>
        <v>(R)</v>
      </c>
      <c r="E174" s="61">
        <f>('Raw data'!E167)</f>
        <v>2009</v>
      </c>
      <c r="F174" s="87">
        <v>4</v>
      </c>
      <c r="G174" s="67">
        <v>4</v>
      </c>
      <c r="H174" s="67">
        <v>4</v>
      </c>
      <c r="I174" s="90">
        <f t="shared" si="137"/>
        <v>0.40912439231225584</v>
      </c>
      <c r="J174" s="21" t="str">
        <f t="shared" si="132"/>
        <v>R</v>
      </c>
      <c r="K174" s="21" t="b">
        <f t="shared" si="111"/>
        <v>1</v>
      </c>
      <c r="L174" s="21" t="str">
        <f t="shared" si="112"/>
        <v>R</v>
      </c>
      <c r="M174" s="21" t="str">
        <f t="shared" si="113"/>
        <v>Safe R</v>
      </c>
      <c r="N174" s="62">
        <f>'Raw data'!X167</f>
        <v>0.41274999999999995</v>
      </c>
      <c r="O174" s="68">
        <f t="shared" si="114"/>
        <v>0.41274999999999995</v>
      </c>
      <c r="P174" s="81">
        <f>'Raw data'!M167</f>
        <v>0.19263530883068158</v>
      </c>
      <c r="Q174" s="63">
        <f t="shared" si="115"/>
        <v>0.59631765441534079</v>
      </c>
      <c r="R174" s="63">
        <f>'Raw data'!K167-N174</f>
        <v>-9.0676544153407423E-3</v>
      </c>
      <c r="S174" s="63">
        <f t="shared" si="116"/>
        <v>9.0676544153407423E-3</v>
      </c>
      <c r="T174" s="88">
        <f t="shared" si="122"/>
        <v>0.1516353088306816</v>
      </c>
      <c r="U174" s="63">
        <f>'Raw data'!U167</f>
        <v>0.19106821527891377</v>
      </c>
      <c r="V174" s="63">
        <f t="shared" si="138"/>
        <v>0.59553410763945691</v>
      </c>
      <c r="W174" s="64">
        <f t="shared" si="139"/>
        <v>0.23106821527891377</v>
      </c>
      <c r="X174" s="64">
        <f>'Raw data'!AA167</f>
        <v>0.32268006632014729</v>
      </c>
      <c r="Y174" s="64">
        <f>'Raw data'!AD167</f>
        <v>0.40399999999999997</v>
      </c>
      <c r="Z174" s="65">
        <f t="shared" si="133"/>
        <v>1.7499999999998295E-2</v>
      </c>
      <c r="AA174" s="64">
        <f t="shared" si="140"/>
        <v>0.22918006632014898</v>
      </c>
      <c r="AB174" s="64">
        <f t="shared" si="117"/>
        <v>0.42418234558465917</v>
      </c>
      <c r="AC174" s="64">
        <f t="shared" si="141"/>
        <v>0.38446589236054313</v>
      </c>
      <c r="AD174" s="64">
        <f t="shared" si="142"/>
        <v>0.38540996683992551</v>
      </c>
      <c r="AE174" s="62">
        <f t="shared" si="118"/>
        <v>1.143234558465922E-2</v>
      </c>
      <c r="AF174" s="83">
        <f t="shared" si="119"/>
        <v>-1.143234558465922E-2</v>
      </c>
      <c r="AG174" s="83">
        <f t="shared" si="120"/>
        <v>-5.6432345584659219E-2</v>
      </c>
      <c r="AH174" s="62">
        <f>AC174-N174</f>
        <v>-2.8284107639456824E-2</v>
      </c>
      <c r="AI174" s="62">
        <f t="shared" si="143"/>
        <v>2.8284107639456824E-2</v>
      </c>
      <c r="AJ174" s="62">
        <f t="shared" si="135"/>
        <v>-1.6715892360543175E-2</v>
      </c>
      <c r="AK174" s="62">
        <f t="shared" si="144"/>
        <v>-2.734003316007444E-2</v>
      </c>
      <c r="AL174" s="62">
        <f t="shared" si="145"/>
        <v>2.734003316007444E-2</v>
      </c>
      <c r="AM174" s="62">
        <f t="shared" si="136"/>
        <v>-1.7659966839925559E-2</v>
      </c>
      <c r="AN174" s="66">
        <f t="shared" si="134"/>
        <v>-1.7187929600234367E-2</v>
      </c>
    </row>
    <row r="175" spans="1:40" ht="15" customHeight="1" x14ac:dyDescent="0.25">
      <c r="A175" s="67" t="s">
        <v>168</v>
      </c>
      <c r="B175" s="60">
        <v>3</v>
      </c>
      <c r="C175" s="58" t="str">
        <f>('Raw data'!C168)</f>
        <v>Kevin Yoder</v>
      </c>
      <c r="D175" s="58" t="str">
        <f>('Raw data'!D168)</f>
        <v>(R)</v>
      </c>
      <c r="E175" s="61">
        <f>('Raw data'!E168)</f>
        <v>2010</v>
      </c>
      <c r="F175" s="87">
        <v>4</v>
      </c>
      <c r="G175" s="67">
        <v>4</v>
      </c>
      <c r="H175" s="67">
        <v>5</v>
      </c>
      <c r="I175" s="90">
        <f t="shared" si="137"/>
        <v>0.40408374453804102</v>
      </c>
      <c r="J175" s="21" t="str">
        <f t="shared" si="132"/>
        <v>R</v>
      </c>
      <c r="K175" s="21" t="b">
        <f t="shared" si="111"/>
        <v>1</v>
      </c>
      <c r="L175" s="21" t="str">
        <f t="shared" si="112"/>
        <v>R</v>
      </c>
      <c r="M175" s="21" t="str">
        <f t="shared" si="113"/>
        <v>Safe R</v>
      </c>
      <c r="N175" s="62">
        <f>'Raw data'!X168</f>
        <v>0.43325000000000002</v>
      </c>
      <c r="O175" s="68">
        <f t="shared" si="114"/>
        <v>0.43325000000000002</v>
      </c>
      <c r="P175" s="81">
        <f>'Raw data'!M168</f>
        <v>0.20041771355382298</v>
      </c>
      <c r="Q175" s="63">
        <f t="shared" si="115"/>
        <v>0.60020885677691149</v>
      </c>
      <c r="R175" s="63">
        <f>'Raw data'!K168-N175</f>
        <v>-3.3458856776911516E-2</v>
      </c>
      <c r="S175" s="63">
        <f t="shared" si="116"/>
        <v>3.3458856776911516E-2</v>
      </c>
      <c r="T175" s="88">
        <f t="shared" si="122"/>
        <v>0.159417713553823</v>
      </c>
      <c r="U175" s="63">
        <f>'Raw data'!U168</f>
        <v>1</v>
      </c>
      <c r="V175" s="63">
        <f t="shared" si="138"/>
        <v>1</v>
      </c>
      <c r="W175" s="64">
        <f t="shared" si="139"/>
        <v>1.04</v>
      </c>
      <c r="X175" s="64">
        <f>'Raw data'!AA168</f>
        <v>0.20337927653805221</v>
      </c>
      <c r="Y175" s="64">
        <f>'Raw data'!AD168</f>
        <v>0.47899999999999998</v>
      </c>
      <c r="Z175" s="65">
        <f t="shared" si="133"/>
        <v>-9.1499999999996362E-2</v>
      </c>
      <c r="AA175" s="64">
        <f t="shared" si="140"/>
        <v>0.30887927653804859</v>
      </c>
      <c r="AB175" s="64">
        <f t="shared" si="117"/>
        <v>0.42029114322308847</v>
      </c>
      <c r="AC175" s="64">
        <f t="shared" si="141"/>
        <v>-2.0000000000000018E-2</v>
      </c>
      <c r="AD175" s="64">
        <f t="shared" si="142"/>
        <v>0.34556036173097571</v>
      </c>
      <c r="AE175" s="62">
        <f t="shared" si="118"/>
        <v>-1.2958856776911554E-2</v>
      </c>
      <c r="AF175" s="83">
        <f t="shared" si="119"/>
        <v>1.2958856776911554E-2</v>
      </c>
      <c r="AG175" s="83">
        <f t="shared" si="120"/>
        <v>-3.2041143223088445E-2</v>
      </c>
      <c r="AH175" s="62">
        <v>-4.4999999999999998E-2</v>
      </c>
      <c r="AI175" s="62">
        <f t="shared" si="143"/>
        <v>4.4999999999999998E-2</v>
      </c>
      <c r="AJ175" s="62">
        <f t="shared" si="135"/>
        <v>0</v>
      </c>
      <c r="AK175" s="62">
        <f t="shared" si="144"/>
        <v>-8.7689638269024317E-2</v>
      </c>
      <c r="AL175" s="62">
        <f t="shared" si="145"/>
        <v>8.7689638269024317E-2</v>
      </c>
      <c r="AM175" s="62">
        <f t="shared" si="136"/>
        <v>4.2689638269024319E-2</v>
      </c>
      <c r="AN175" s="66">
        <f t="shared" si="134"/>
        <v>2.1344819134512159E-2</v>
      </c>
    </row>
    <row r="176" spans="1:40" ht="15" customHeight="1" x14ac:dyDescent="0.25">
      <c r="A176" s="67" t="s">
        <v>168</v>
      </c>
      <c r="B176" s="60">
        <v>4</v>
      </c>
      <c r="C176" s="58" t="str">
        <f>('Raw data'!C169)</f>
        <v>Mike Pompeo</v>
      </c>
      <c r="D176" s="58" t="str">
        <f>('Raw data'!D169)</f>
        <v>(R)</v>
      </c>
      <c r="E176" s="61">
        <f>('Raw data'!E169)</f>
        <v>2010</v>
      </c>
      <c r="F176" s="87">
        <v>4</v>
      </c>
      <c r="G176" s="67">
        <v>4</v>
      </c>
      <c r="H176" s="67">
        <v>5</v>
      </c>
      <c r="I176" s="90">
        <f t="shared" si="137"/>
        <v>0.34765621811495179</v>
      </c>
      <c r="J176" s="21" t="str">
        <f t="shared" si="132"/>
        <v>R</v>
      </c>
      <c r="K176" s="21" t="b">
        <f t="shared" si="111"/>
        <v>1</v>
      </c>
      <c r="L176" s="21" t="str">
        <f t="shared" si="112"/>
        <v>R</v>
      </c>
      <c r="M176" s="21" t="str">
        <f t="shared" si="113"/>
        <v>Safe R</v>
      </c>
      <c r="N176" s="62">
        <f>'Raw data'!X169</f>
        <v>0.35325000000000001</v>
      </c>
      <c r="O176" s="68">
        <f t="shared" si="114"/>
        <v>0.35325000000000006</v>
      </c>
      <c r="P176" s="81">
        <f>'Raw data'!M169</f>
        <v>0.33322123630214318</v>
      </c>
      <c r="Q176" s="63">
        <f t="shared" si="115"/>
        <v>0.66661061815107159</v>
      </c>
      <c r="R176" s="63">
        <f>'Raw data'!K169-N176</f>
        <v>-1.9860618151071596E-2</v>
      </c>
      <c r="S176" s="63">
        <f t="shared" si="116"/>
        <v>1.9860618151071596E-2</v>
      </c>
      <c r="T176" s="88">
        <f t="shared" si="122"/>
        <v>0.29222123630214319</v>
      </c>
      <c r="U176" s="63">
        <f>'Raw data'!U169</f>
        <v>0.32661901311021801</v>
      </c>
      <c r="V176" s="63">
        <f t="shared" si="138"/>
        <v>0.66330950655510901</v>
      </c>
      <c r="W176" s="64">
        <f t="shared" si="139"/>
        <v>0.36661901311021799</v>
      </c>
      <c r="X176" s="64">
        <f>'Raw data'!AA169</f>
        <v>0.23452647663097909</v>
      </c>
      <c r="Y176" s="64">
        <f>'Raw data'!AD169</f>
        <v>0.374</v>
      </c>
      <c r="Z176" s="65">
        <f t="shared" si="133"/>
        <v>-4.1499999999999204E-2</v>
      </c>
      <c r="AA176" s="64">
        <f t="shared" si="140"/>
        <v>0.2900264766309783</v>
      </c>
      <c r="AB176" s="64">
        <f t="shared" si="117"/>
        <v>0.35388938184892837</v>
      </c>
      <c r="AC176" s="64">
        <f t="shared" si="141"/>
        <v>0.31669049344489097</v>
      </c>
      <c r="AD176" s="64">
        <f t="shared" si="142"/>
        <v>0.35498676168451082</v>
      </c>
      <c r="AE176" s="62">
        <f t="shared" si="118"/>
        <v>6.3938184892836647E-4</v>
      </c>
      <c r="AF176" s="83">
        <f t="shared" si="119"/>
        <v>-6.3938184892836647E-4</v>
      </c>
      <c r="AG176" s="83">
        <f t="shared" si="120"/>
        <v>-4.5639381848928365E-2</v>
      </c>
      <c r="AH176" s="62">
        <f t="shared" ref="AH176:AH182" si="146">AC176-N176</f>
        <v>-3.6559506555109034E-2</v>
      </c>
      <c r="AI176" s="62">
        <f t="shared" si="143"/>
        <v>3.6559506555109034E-2</v>
      </c>
      <c r="AJ176" s="62">
        <f t="shared" si="135"/>
        <v>-8.4404934448909646E-3</v>
      </c>
      <c r="AK176" s="62">
        <f t="shared" si="144"/>
        <v>1.7367616845108125E-3</v>
      </c>
      <c r="AL176" s="62">
        <f t="shared" si="145"/>
        <v>-1.7367616845108125E-3</v>
      </c>
      <c r="AM176" s="62">
        <f t="shared" si="136"/>
        <v>-4.6736761684510811E-2</v>
      </c>
      <c r="AN176" s="66">
        <f t="shared" si="134"/>
        <v>-2.7588627564700888E-2</v>
      </c>
    </row>
    <row r="177" spans="1:40" ht="15" customHeight="1" x14ac:dyDescent="0.25">
      <c r="A177" s="67" t="s">
        <v>173</v>
      </c>
      <c r="B177" s="60">
        <v>1</v>
      </c>
      <c r="C177" s="58" t="str">
        <f>('Raw data'!C170)</f>
        <v>Ed Whitfield</v>
      </c>
      <c r="D177" s="58" t="str">
        <f>('Raw data'!D170)</f>
        <v>(R)</v>
      </c>
      <c r="E177" s="61">
        <f>('Raw data'!E170)</f>
        <v>1994</v>
      </c>
      <c r="F177" s="87">
        <v>4</v>
      </c>
      <c r="G177" s="67">
        <v>4</v>
      </c>
      <c r="H177" s="67">
        <v>4</v>
      </c>
      <c r="I177" s="90">
        <f t="shared" si="137"/>
        <v>0.29242338792307998</v>
      </c>
      <c r="J177" s="21" t="str">
        <f t="shared" si="132"/>
        <v>R</v>
      </c>
      <c r="K177" s="21" t="b">
        <f t="shared" si="111"/>
        <v>1</v>
      </c>
      <c r="L177" s="21" t="str">
        <f t="shared" si="112"/>
        <v>R</v>
      </c>
      <c r="M177" s="21" t="str">
        <f t="shared" si="113"/>
        <v>Safe R</v>
      </c>
      <c r="N177" s="62">
        <f>'Raw data'!X170</f>
        <v>0.30925000000000002</v>
      </c>
      <c r="O177" s="68">
        <f t="shared" si="114"/>
        <v>0.30925000000000002</v>
      </c>
      <c r="P177" s="81">
        <f>'Raw data'!M170</f>
        <v>0.4624584773770381</v>
      </c>
      <c r="Q177" s="63">
        <f t="shared" si="115"/>
        <v>0.73122923868851908</v>
      </c>
      <c r="R177" s="63">
        <f>'Raw data'!K170-N177</f>
        <v>-4.0479238688519048E-2</v>
      </c>
      <c r="S177" s="63">
        <f t="shared" si="116"/>
        <v>4.0479238688519048E-2</v>
      </c>
      <c r="T177" s="88">
        <f t="shared" si="122"/>
        <v>0.42145847737703812</v>
      </c>
      <c r="U177" s="63">
        <f>'Raw data'!U170</f>
        <v>0.3926755540696783</v>
      </c>
      <c r="V177" s="63">
        <f t="shared" si="138"/>
        <v>0.69633777703483912</v>
      </c>
      <c r="W177" s="64">
        <f t="shared" si="139"/>
        <v>0.43267555406967828</v>
      </c>
      <c r="X177" s="64">
        <f>'Raw data'!AA170</f>
        <v>0.4249091558806195</v>
      </c>
      <c r="Y177" s="64">
        <f>'Raw data'!AD170</f>
        <v>0.33899999999999997</v>
      </c>
      <c r="Z177" s="65">
        <f t="shared" si="133"/>
        <v>-5.9499999999999886E-2</v>
      </c>
      <c r="AA177" s="64">
        <f t="shared" si="140"/>
        <v>0.40840915588061938</v>
      </c>
      <c r="AB177" s="64">
        <f t="shared" si="117"/>
        <v>0.28927076131148094</v>
      </c>
      <c r="AC177" s="64">
        <f t="shared" si="141"/>
        <v>0.28366222296516086</v>
      </c>
      <c r="AD177" s="64">
        <f t="shared" si="142"/>
        <v>0.29579542205969034</v>
      </c>
      <c r="AE177" s="62">
        <f t="shared" si="118"/>
        <v>-1.9979238688519085E-2</v>
      </c>
      <c r="AF177" s="83">
        <f t="shared" si="119"/>
        <v>1.9979238688519085E-2</v>
      </c>
      <c r="AG177" s="83">
        <f t="shared" si="120"/>
        <v>-2.5020761311480913E-2</v>
      </c>
      <c r="AH177" s="62">
        <f t="shared" si="146"/>
        <v>-2.5587777034839165E-2</v>
      </c>
      <c r="AI177" s="62">
        <f t="shared" si="143"/>
        <v>2.5587777034839165E-2</v>
      </c>
      <c r="AJ177" s="62">
        <f t="shared" si="135"/>
        <v>-1.9412222965160833E-2</v>
      </c>
      <c r="AK177" s="62">
        <f t="shared" si="144"/>
        <v>-1.3454577940309687E-2</v>
      </c>
      <c r="AL177" s="62">
        <f t="shared" si="145"/>
        <v>1.3454577940309687E-2</v>
      </c>
      <c r="AM177" s="62">
        <f t="shared" si="136"/>
        <v>-3.1545422059690312E-2</v>
      </c>
      <c r="AN177" s="66">
        <f t="shared" si="134"/>
        <v>-2.5478822512425572E-2</v>
      </c>
    </row>
    <row r="178" spans="1:40" ht="15" customHeight="1" x14ac:dyDescent="0.25">
      <c r="A178" s="67" t="s">
        <v>173</v>
      </c>
      <c r="B178" s="60">
        <v>2</v>
      </c>
      <c r="C178" s="58" t="str">
        <f>('Raw data'!C171)</f>
        <v>Brett Guthrie</v>
      </c>
      <c r="D178" s="58" t="str">
        <f>('Raw data'!D171)</f>
        <v>(R)</v>
      </c>
      <c r="E178" s="61">
        <f>('Raw data'!E171)</f>
        <v>2008</v>
      </c>
      <c r="F178" s="87">
        <v>4</v>
      </c>
      <c r="G178" s="67">
        <v>4</v>
      </c>
      <c r="H178" s="67">
        <v>4</v>
      </c>
      <c r="I178" s="90">
        <f t="shared" si="137"/>
        <v>0.33081097817627242</v>
      </c>
      <c r="J178" s="21" t="str">
        <f t="shared" si="132"/>
        <v>R</v>
      </c>
      <c r="K178" s="21" t="b">
        <f t="shared" si="111"/>
        <v>1</v>
      </c>
      <c r="L178" s="21" t="str">
        <f t="shared" si="112"/>
        <v>R</v>
      </c>
      <c r="M178" s="21" t="str">
        <f t="shared" si="113"/>
        <v>Safe R</v>
      </c>
      <c r="N178" s="62">
        <f>'Raw data'!X171</f>
        <v>0.33975</v>
      </c>
      <c r="O178" s="68">
        <f t="shared" si="114"/>
        <v>0.33975</v>
      </c>
      <c r="P178" s="81">
        <f>'Raw data'!M171</f>
        <v>0.38370790974897945</v>
      </c>
      <c r="Q178" s="63">
        <f t="shared" si="115"/>
        <v>0.69185395487448975</v>
      </c>
      <c r="R178" s="63">
        <f>'Raw data'!K171-N178</f>
        <v>-3.1603954874489693E-2</v>
      </c>
      <c r="S178" s="63">
        <f t="shared" si="116"/>
        <v>3.1603954874489693E-2</v>
      </c>
      <c r="T178" s="88">
        <f t="shared" si="122"/>
        <v>0.34270790974897947</v>
      </c>
      <c r="U178" s="63">
        <f>'Raw data'!U171</f>
        <v>0.3393002741201776</v>
      </c>
      <c r="V178" s="63">
        <f t="shared" si="138"/>
        <v>0.6696501370600888</v>
      </c>
      <c r="W178" s="64">
        <f t="shared" si="139"/>
        <v>0.37930027412017758</v>
      </c>
      <c r="X178" s="64">
        <f>'Raw data'!AA171</f>
        <v>0.35774095926498445</v>
      </c>
      <c r="Y178" s="64">
        <f>'Raw data'!AD171</f>
        <v>0.34899999999999998</v>
      </c>
      <c r="Z178" s="65">
        <f t="shared" si="133"/>
        <v>-1.8499999999988859E-2</v>
      </c>
      <c r="AA178" s="64">
        <f t="shared" si="140"/>
        <v>0.3002409592649733</v>
      </c>
      <c r="AB178" s="64">
        <f t="shared" si="117"/>
        <v>0.32864604512551027</v>
      </c>
      <c r="AC178" s="64">
        <f t="shared" si="141"/>
        <v>0.31034986293991118</v>
      </c>
      <c r="AD178" s="64">
        <f t="shared" si="142"/>
        <v>0.34987952036751335</v>
      </c>
      <c r="AE178" s="62">
        <f t="shared" si="118"/>
        <v>-1.110395487448973E-2</v>
      </c>
      <c r="AF178" s="83">
        <f t="shared" si="119"/>
        <v>1.110395487448973E-2</v>
      </c>
      <c r="AG178" s="83">
        <f t="shared" si="120"/>
        <v>-3.3896045125510268E-2</v>
      </c>
      <c r="AH178" s="62">
        <f t="shared" si="146"/>
        <v>-2.9400137060088816E-2</v>
      </c>
      <c r="AI178" s="62">
        <f t="shared" si="143"/>
        <v>2.9400137060088816E-2</v>
      </c>
      <c r="AJ178" s="62">
        <f t="shared" si="135"/>
        <v>-1.5599862939911183E-2</v>
      </c>
      <c r="AK178" s="62">
        <f t="shared" si="144"/>
        <v>1.0129520367513356E-2</v>
      </c>
      <c r="AL178" s="62">
        <f t="shared" si="145"/>
        <v>-1.0129520367513356E-2</v>
      </c>
      <c r="AM178" s="62">
        <f t="shared" si="136"/>
        <v>-5.5129520367513354E-2</v>
      </c>
      <c r="AN178" s="66">
        <f t="shared" si="134"/>
        <v>-3.5364691653712269E-2</v>
      </c>
    </row>
    <row r="179" spans="1:40" ht="15" customHeight="1" x14ac:dyDescent="0.25">
      <c r="A179" s="67" t="s">
        <v>173</v>
      </c>
      <c r="B179" s="60">
        <v>3</v>
      </c>
      <c r="C179" s="58" t="str">
        <f>('Raw data'!C172)</f>
        <v>John Yarmuth</v>
      </c>
      <c r="D179" s="58" t="str">
        <f>('Raw data'!D172)</f>
        <v>(D)</v>
      </c>
      <c r="E179" s="61">
        <f>('Raw data'!E172)</f>
        <v>2006</v>
      </c>
      <c r="F179" s="87">
        <v>1</v>
      </c>
      <c r="G179" s="67">
        <v>1</v>
      </c>
      <c r="H179" s="67">
        <v>1</v>
      </c>
      <c r="I179" s="90">
        <f>IF(G179="",N179+0.15*(AE179-2.77%+$B$3)+($A$3-50%),N179+0.85*(0.6*AE179+0.2*AH179+0.2*AK179-2.77%+$B$3)+($A$3-50%))</f>
        <v>0.62927375444478806</v>
      </c>
      <c r="J179" s="21" t="str">
        <f t="shared" si="132"/>
        <v>D</v>
      </c>
      <c r="K179" s="21" t="b">
        <f t="shared" si="111"/>
        <v>1</v>
      </c>
      <c r="L179" s="21" t="str">
        <f t="shared" si="112"/>
        <v>No projection</v>
      </c>
      <c r="M179" s="21" t="str">
        <f t="shared" si="113"/>
        <v>Safe D</v>
      </c>
      <c r="N179" s="62">
        <f>'Raw data'!X172</f>
        <v>0.54525000000000001</v>
      </c>
      <c r="O179" s="68">
        <f t="shared" si="114"/>
        <v>0.54525000000000001</v>
      </c>
      <c r="P179" s="81">
        <f>'Raw data'!M172</f>
        <v>0.28189620343050237</v>
      </c>
      <c r="Q179" s="63">
        <f t="shared" si="115"/>
        <v>0.64094810171525118</v>
      </c>
      <c r="R179" s="63">
        <f>'Raw data'!K172-N179</f>
        <v>9.5698101715251171E-2</v>
      </c>
      <c r="S179" s="63">
        <f t="shared" si="116"/>
        <v>9.5698101715251171E-2</v>
      </c>
      <c r="T179" s="88">
        <f t="shared" si="122"/>
        <v>0.32189620343050235</v>
      </c>
      <c r="U179" s="63">
        <f>'Raw data'!U172</f>
        <v>0.29868454585211912</v>
      </c>
      <c r="V179" s="63">
        <f t="shared" si="138"/>
        <v>0.64934227292605962</v>
      </c>
      <c r="W179" s="64">
        <f t="shared" si="139"/>
        <v>0.25868454585211914</v>
      </c>
      <c r="X179" s="64">
        <f>'Raw data'!AA172</f>
        <v>0.10814160203035234</v>
      </c>
      <c r="Y179" s="64">
        <f>'Raw data'!AD172</f>
        <v>0.52900000000000003</v>
      </c>
      <c r="Z179" s="65">
        <f t="shared" si="133"/>
        <v>3.2499999999998863E-2</v>
      </c>
      <c r="AA179" s="64">
        <f t="shared" si="140"/>
        <v>0.21664160203035121</v>
      </c>
      <c r="AB179" s="64">
        <f t="shared" si="117"/>
        <v>0.6609481017152512</v>
      </c>
      <c r="AC179" s="64">
        <f t="shared" si="141"/>
        <v>0.6293422729260596</v>
      </c>
      <c r="AD179" s="64">
        <f>50%+AA179/2</f>
        <v>0.60832080101517561</v>
      </c>
      <c r="AE179" s="62">
        <f t="shared" si="118"/>
        <v>0.11569810171525119</v>
      </c>
      <c r="AF179" s="83">
        <f t="shared" si="119"/>
        <v>0.11569810171525119</v>
      </c>
      <c r="AG179" s="83">
        <f t="shared" si="120"/>
        <v>7.0698101715251191E-2</v>
      </c>
      <c r="AH179" s="62">
        <f t="shared" si="146"/>
        <v>8.4092272926059586E-2</v>
      </c>
      <c r="AI179" s="62">
        <f t="shared" si="143"/>
        <v>8.4092272926059586E-2</v>
      </c>
      <c r="AJ179" s="62">
        <f t="shared" si="135"/>
        <v>3.9092272926059587E-2</v>
      </c>
      <c r="AK179" s="62">
        <f t="shared" si="144"/>
        <v>6.3070801015175593E-2</v>
      </c>
      <c r="AL179" s="62">
        <f t="shared" si="145"/>
        <v>6.3070801015175593E-2</v>
      </c>
      <c r="AM179" s="62">
        <f t="shared" si="136"/>
        <v>1.8070801015175594E-2</v>
      </c>
      <c r="AN179" s="66">
        <f t="shared" si="134"/>
        <v>2.8581536970617591E-2</v>
      </c>
    </row>
    <row r="180" spans="1:40" ht="15" customHeight="1" x14ac:dyDescent="0.25">
      <c r="A180" s="67" t="s">
        <v>173</v>
      </c>
      <c r="B180" s="60">
        <v>4</v>
      </c>
      <c r="C180" s="58" t="str">
        <f>('Raw data'!C173)</f>
        <v>Thomas Massie</v>
      </c>
      <c r="D180" s="58" t="str">
        <f>('Raw data'!D173)</f>
        <v>(R)</v>
      </c>
      <c r="E180" s="61">
        <f>('Raw data'!E173)</f>
        <v>2012</v>
      </c>
      <c r="F180" s="87">
        <v>4</v>
      </c>
      <c r="G180" s="67">
        <v>5</v>
      </c>
      <c r="H180" s="67"/>
      <c r="I180" s="90">
        <f>IF(G180="",N180+0.15*(AE180+2.77%-$B$3)+($A$3-50%),N180+0.85*(0.6*AE180+0.2*AH180+0.2*AK180+2.77%-$B$3)+($A$3-50%))</f>
        <v>0.33330312946207163</v>
      </c>
      <c r="J180" s="21" t="str">
        <f t="shared" si="132"/>
        <v>R</v>
      </c>
      <c r="K180" s="21" t="b">
        <f t="shared" si="111"/>
        <v>1</v>
      </c>
      <c r="L180" s="21" t="str">
        <f t="shared" si="112"/>
        <v>R</v>
      </c>
      <c r="M180" s="21" t="str">
        <f t="shared" si="113"/>
        <v>Safe R</v>
      </c>
      <c r="N180" s="62">
        <f>'Raw data'!X173</f>
        <v>0.33774999999999999</v>
      </c>
      <c r="O180" s="68">
        <f t="shared" si="114"/>
        <v>0.33774999999999999</v>
      </c>
      <c r="P180" s="81">
        <f>'Raw data'!M173</f>
        <v>0.35456746999882971</v>
      </c>
      <c r="Q180" s="63">
        <f t="shared" si="115"/>
        <v>0.67728373499941485</v>
      </c>
      <c r="R180" s="63">
        <f>'Raw data'!K173-N180</f>
        <v>-1.5033734999414849E-2</v>
      </c>
      <c r="S180" s="63">
        <f t="shared" si="116"/>
        <v>1.5033734999414849E-2</v>
      </c>
      <c r="T180" s="88">
        <f t="shared" si="122"/>
        <v>0.31356746999882973</v>
      </c>
      <c r="U180" s="63">
        <f>'Raw data'!U173</f>
        <v>0.27961371397913815</v>
      </c>
      <c r="V180" s="63">
        <f t="shared" si="138"/>
        <v>0.63980685698956907</v>
      </c>
      <c r="W180" s="64">
        <f t="shared" si="139"/>
        <v>0.40961371397913815</v>
      </c>
      <c r="X180" s="64"/>
      <c r="Y180" s="64"/>
      <c r="Z180" s="65"/>
      <c r="AA180" s="64" t="str">
        <f t="shared" si="140"/>
        <v/>
      </c>
      <c r="AB180" s="64">
        <f t="shared" si="117"/>
        <v>0.34321626500058511</v>
      </c>
      <c r="AC180" s="64">
        <f t="shared" si="141"/>
        <v>0.29519314301043093</v>
      </c>
      <c r="AD180" s="64"/>
      <c r="AE180" s="62">
        <f t="shared" si="118"/>
        <v>5.4662650005851132E-3</v>
      </c>
      <c r="AF180" s="83">
        <f t="shared" si="119"/>
        <v>-5.4662650005851132E-3</v>
      </c>
      <c r="AG180" s="83">
        <f t="shared" si="120"/>
        <v>-5.0466265000585112E-2</v>
      </c>
      <c r="AH180" s="62">
        <f t="shared" si="146"/>
        <v>-4.255685698956907E-2</v>
      </c>
      <c r="AI180" s="62">
        <f t="shared" si="143"/>
        <v>4.255685698956907E-2</v>
      </c>
      <c r="AJ180" s="62">
        <f t="shared" si="135"/>
        <v>-2.4431430104309287E-3</v>
      </c>
      <c r="AK180" s="62"/>
      <c r="AL180" s="62"/>
      <c r="AM180" s="62"/>
      <c r="AN180" s="66">
        <f>AJ180</f>
        <v>-2.4431430104309287E-3</v>
      </c>
    </row>
    <row r="181" spans="1:40" ht="15" customHeight="1" x14ac:dyDescent="0.25">
      <c r="A181" s="67" t="s">
        <v>173</v>
      </c>
      <c r="B181" s="60">
        <v>5</v>
      </c>
      <c r="C181" s="58" t="str">
        <f>('Raw data'!C174)</f>
        <v>Hal Rogers</v>
      </c>
      <c r="D181" s="58" t="str">
        <f>('Raw data'!D174)</f>
        <v>(R)</v>
      </c>
      <c r="E181" s="61">
        <f>('Raw data'!E174)</f>
        <v>1980</v>
      </c>
      <c r="F181" s="87">
        <v>4</v>
      </c>
      <c r="G181" s="67">
        <v>4</v>
      </c>
      <c r="H181" s="67">
        <v>4</v>
      </c>
      <c r="I181" s="90">
        <f>IF(G181="",N181+0.15*(AE181+2.77%-$B$3)+($A$3-50%),N181+0.85*(0.6*AE181+0.2*AH181+0.2*AK181+2.77%-$B$3)+($A$3-50%))</f>
        <v>0.22305425225995246</v>
      </c>
      <c r="J181" s="21" t="str">
        <f t="shared" si="132"/>
        <v>R</v>
      </c>
      <c r="K181" s="21" t="b">
        <f t="shared" si="111"/>
        <v>1</v>
      </c>
      <c r="L181" s="21" t="str">
        <f t="shared" si="112"/>
        <v>R</v>
      </c>
      <c r="M181" s="21" t="str">
        <f t="shared" si="113"/>
        <v>Safe R</v>
      </c>
      <c r="N181" s="62">
        <f>'Raw data'!X174</f>
        <v>0.22175</v>
      </c>
      <c r="O181" s="68">
        <f t="shared" si="114"/>
        <v>0.22175</v>
      </c>
      <c r="P181" s="81">
        <f>'Raw data'!M174</f>
        <v>0.56507601602067892</v>
      </c>
      <c r="Q181" s="63">
        <f t="shared" si="115"/>
        <v>0.78253800801033946</v>
      </c>
      <c r="R181" s="63">
        <f>'Raw data'!K174-N181</f>
        <v>-4.2880080103394613E-3</v>
      </c>
      <c r="S181" s="63">
        <f t="shared" si="116"/>
        <v>4.2880080103394613E-3</v>
      </c>
      <c r="T181" s="88">
        <f t="shared" si="122"/>
        <v>0.52407601602067888</v>
      </c>
      <c r="U181" s="63">
        <f>'Raw data'!U174</f>
        <v>0.55793585936098533</v>
      </c>
      <c r="V181" s="63">
        <f t="shared" si="138"/>
        <v>0.77896792968049267</v>
      </c>
      <c r="W181" s="64">
        <f t="shared" si="139"/>
        <v>0.59793585936098537</v>
      </c>
      <c r="X181" s="64">
        <f>'Raw data'!AA174</f>
        <v>0.54849194834224546</v>
      </c>
      <c r="Y181" s="64">
        <f>'Raw data'!AD174</f>
        <v>0.28399999999999997</v>
      </c>
      <c r="Z181" s="65">
        <f>2*(N181-50)-2*(Y181-50)</f>
        <v>-0.12449999999999761</v>
      </c>
      <c r="AA181" s="64">
        <f t="shared" si="140"/>
        <v>0.59699194834224312</v>
      </c>
      <c r="AB181" s="64">
        <f t="shared" si="117"/>
        <v>0.23796199198966056</v>
      </c>
      <c r="AC181" s="64">
        <f t="shared" si="141"/>
        <v>0.20103207031950732</v>
      </c>
      <c r="AD181" s="64">
        <f>50%-AA181/2</f>
        <v>0.20150402582887844</v>
      </c>
      <c r="AE181" s="62">
        <f t="shared" si="118"/>
        <v>1.6211991989660557E-2</v>
      </c>
      <c r="AF181" s="83">
        <f t="shared" si="119"/>
        <v>-1.6211991989660557E-2</v>
      </c>
      <c r="AG181" s="83">
        <f t="shared" si="120"/>
        <v>-6.1211991989660555E-2</v>
      </c>
      <c r="AH181" s="62">
        <f t="shared" si="146"/>
        <v>-2.0717929680492686E-2</v>
      </c>
      <c r="AI181" s="62">
        <f t="shared" si="143"/>
        <v>2.0717929680492686E-2</v>
      </c>
      <c r="AJ181" s="62">
        <f t="shared" si="135"/>
        <v>-2.4282070319507312E-2</v>
      </c>
      <c r="AK181" s="62">
        <f>AD181-N181</f>
        <v>-2.0245974171121561E-2</v>
      </c>
      <c r="AL181" s="62">
        <f>IF(D181="(D)",AK181,-(AK181))</f>
        <v>2.0245974171121561E-2</v>
      </c>
      <c r="AM181" s="62">
        <f>AL181-4.5%</f>
        <v>-2.4754025828878437E-2</v>
      </c>
      <c r="AN181" s="66">
        <f>(AJ181+AM181)/2</f>
        <v>-2.4518048074192875E-2</v>
      </c>
    </row>
    <row r="182" spans="1:40" ht="15" customHeight="1" x14ac:dyDescent="0.25">
      <c r="A182" s="67" t="s">
        <v>173</v>
      </c>
      <c r="B182" s="60">
        <v>6</v>
      </c>
      <c r="C182" s="58" t="str">
        <f>('Raw data'!C175)</f>
        <v>Andy Barr</v>
      </c>
      <c r="D182" s="58" t="str">
        <f>('Raw data'!D175)</f>
        <v>(R)</v>
      </c>
      <c r="E182" s="61">
        <f>('Raw data'!E175)</f>
        <v>2012</v>
      </c>
      <c r="F182" s="87">
        <v>4</v>
      </c>
      <c r="G182" s="21">
        <v>6</v>
      </c>
      <c r="H182" s="67"/>
      <c r="I182" s="90">
        <f>IF(G182="",N182+0.15*(AE182+2.77%-$B$3)+($A$3-50%),N182+0.85*(0.6*AE182+0.2*AH182+0.2*AK182+2.77%-$B$3)+($A$3-50%))</f>
        <v>0.40946115472689759</v>
      </c>
      <c r="J182" s="21" t="str">
        <f t="shared" si="132"/>
        <v>R</v>
      </c>
      <c r="K182" s="21" t="b">
        <f t="shared" si="111"/>
        <v>1</v>
      </c>
      <c r="L182" s="21" t="str">
        <f t="shared" si="112"/>
        <v>R</v>
      </c>
      <c r="M182" s="21" t="str">
        <f t="shared" si="113"/>
        <v>Safe R</v>
      </c>
      <c r="N182" s="62">
        <f>'Raw data'!X175</f>
        <v>0.41275000000000006</v>
      </c>
      <c r="O182" s="68">
        <f t="shared" si="114"/>
        <v>0.41275000000000006</v>
      </c>
      <c r="P182" s="81">
        <f>'Raw data'!M175</f>
        <v>0.1998990614341416</v>
      </c>
      <c r="Q182" s="63">
        <f t="shared" si="115"/>
        <v>0.5999495307170708</v>
      </c>
      <c r="R182" s="63">
        <f>'Raw data'!K175-N182</f>
        <v>-1.2699530717070862E-2</v>
      </c>
      <c r="S182" s="63">
        <f t="shared" si="116"/>
        <v>1.2699530717070862E-2</v>
      </c>
      <c r="T182" s="88">
        <f t="shared" si="122"/>
        <v>0.15889906143414162</v>
      </c>
      <c r="U182" s="63">
        <f>'Raw data'!U175</f>
        <v>3.9995113028191698E-2</v>
      </c>
      <c r="V182" s="63">
        <f t="shared" si="138"/>
        <v>0.51999755651409585</v>
      </c>
      <c r="W182" s="64">
        <f t="shared" si="139"/>
        <v>0.25999511302819167</v>
      </c>
      <c r="X182" s="64"/>
      <c r="Y182" s="64"/>
      <c r="Z182" s="65"/>
      <c r="AA182" s="64" t="str">
        <f t="shared" si="140"/>
        <v/>
      </c>
      <c r="AB182" s="64">
        <f t="shared" si="117"/>
        <v>0.42055046928292916</v>
      </c>
      <c r="AC182" s="64">
        <f t="shared" si="141"/>
        <v>0.37000244348590416</v>
      </c>
      <c r="AD182" s="64"/>
      <c r="AE182" s="62">
        <f t="shared" si="118"/>
        <v>7.8004692829291011E-3</v>
      </c>
      <c r="AF182" s="83">
        <f t="shared" si="119"/>
        <v>-7.8004692829291011E-3</v>
      </c>
      <c r="AG182" s="83">
        <f t="shared" si="120"/>
        <v>-5.2800469282929099E-2</v>
      </c>
      <c r="AH182" s="62">
        <f t="shared" si="146"/>
        <v>-4.2747556514095897E-2</v>
      </c>
      <c r="AI182" s="62">
        <f t="shared" si="143"/>
        <v>4.2747556514095897E-2</v>
      </c>
      <c r="AJ182" s="62">
        <f t="shared" si="135"/>
        <v>-2.2524434859041015E-3</v>
      </c>
      <c r="AK182" s="62"/>
      <c r="AL182" s="62"/>
      <c r="AM182" s="62"/>
      <c r="AN182" s="66">
        <f>AJ182</f>
        <v>-2.2524434859041015E-3</v>
      </c>
    </row>
    <row r="183" spans="1:40" ht="15" customHeight="1" x14ac:dyDescent="0.25">
      <c r="A183" s="67" t="s">
        <v>180</v>
      </c>
      <c r="B183" s="60">
        <v>1</v>
      </c>
      <c r="C183" s="58" t="str">
        <f>('Raw data'!C176)</f>
        <v>Steve Scalise</v>
      </c>
      <c r="D183" s="58" t="str">
        <f>('Raw data'!D176)</f>
        <v>(R)</v>
      </c>
      <c r="E183" s="61">
        <f>('Raw data'!E176)</f>
        <v>2007.5</v>
      </c>
      <c r="F183" s="87">
        <v>4</v>
      </c>
      <c r="G183" s="67">
        <v>4</v>
      </c>
      <c r="H183" s="67">
        <v>4</v>
      </c>
      <c r="I183" s="90">
        <f>IF(G183="",N183+0.15*(AE183+2.77%-$B$3)+($A$3-50%),N183+0.85*(0.6*AE183+0.2*AH183+0.2*AK183+2.77%-$B$3)+($A$3-50%))</f>
        <v>0.23989148045481073</v>
      </c>
      <c r="J183" s="21" t="str">
        <f t="shared" si="132"/>
        <v>R</v>
      </c>
      <c r="K183" s="21" t="b">
        <f t="shared" si="111"/>
        <v>1</v>
      </c>
      <c r="L183" s="21" t="str">
        <f t="shared" si="112"/>
        <v>R</v>
      </c>
      <c r="M183" s="21" t="str">
        <f t="shared" si="113"/>
        <v>Safe R</v>
      </c>
      <c r="N183" s="62">
        <f>'Raw data'!X176</f>
        <v>0.26074999999999993</v>
      </c>
      <c r="O183" s="68">
        <f t="shared" si="114"/>
        <v>0.26074999999999993</v>
      </c>
      <c r="P183" s="81">
        <v>1</v>
      </c>
      <c r="Q183" s="63">
        <f t="shared" si="115"/>
        <v>1</v>
      </c>
      <c r="R183" s="63">
        <f>'Raw data'!K176-N183</f>
        <v>-6.5052647292570598E-2</v>
      </c>
      <c r="S183" s="63">
        <f t="shared" si="116"/>
        <v>6.5052647292570598E-2</v>
      </c>
      <c r="T183" s="88">
        <f t="shared" si="122"/>
        <v>0.95899999999999996</v>
      </c>
      <c r="U183" s="63">
        <f>'Raw data'!U176</f>
        <v>0.55933195973475502</v>
      </c>
      <c r="V183" s="63">
        <f t="shared" si="138"/>
        <v>0.77966597986737751</v>
      </c>
      <c r="W183" s="64">
        <f t="shared" si="139"/>
        <v>0.59933195973475506</v>
      </c>
      <c r="X183" s="64">
        <f>'Raw data'!AA176</f>
        <v>0.6071943475904662</v>
      </c>
      <c r="Y183" s="64">
        <f>'Raw data'!AD176</f>
        <v>0.22899999999999998</v>
      </c>
      <c r="Z183" s="65">
        <f>2*(N183-50)-2*(Y183-50)</f>
        <v>6.3500000000004775E-2</v>
      </c>
      <c r="AA183" s="64">
        <f t="shared" si="140"/>
        <v>0.46769434759046141</v>
      </c>
      <c r="AB183" s="64">
        <f t="shared" si="117"/>
        <v>2.0500000000000018E-2</v>
      </c>
      <c r="AC183" s="64">
        <f t="shared" si="141"/>
        <v>0.20033402013262247</v>
      </c>
      <c r="AD183" s="64">
        <f>50%-AA183/2</f>
        <v>0.26615282620476932</v>
      </c>
      <c r="AE183" s="62">
        <v>-2.7699999999999999E-2</v>
      </c>
      <c r="AF183" s="83">
        <f t="shared" si="119"/>
        <v>2.7699999999999999E-2</v>
      </c>
      <c r="AG183" s="83">
        <f t="shared" si="120"/>
        <v>-1.7299999999999999E-2</v>
      </c>
      <c r="AH183" s="62">
        <v>-4.4999999999999998E-2</v>
      </c>
      <c r="AI183" s="62">
        <f t="shared" si="143"/>
        <v>4.4999999999999998E-2</v>
      </c>
      <c r="AJ183" s="62">
        <f t="shared" si="135"/>
        <v>0</v>
      </c>
      <c r="AK183" s="62">
        <f>AD183-N183</f>
        <v>5.4028262047693953E-3</v>
      </c>
      <c r="AL183" s="62">
        <f>IF(D183="(D)",AK183,-(AK183))</f>
        <v>-5.4028262047693953E-3</v>
      </c>
      <c r="AM183" s="62">
        <f>AL183-4.5%</f>
        <v>-5.0402826204769394E-2</v>
      </c>
      <c r="AN183" s="66">
        <f>(AJ183+AM183)/2</f>
        <v>-2.5201413102384697E-2</v>
      </c>
    </row>
    <row r="184" spans="1:40" ht="15" customHeight="1" x14ac:dyDescent="0.25">
      <c r="A184" s="67" t="s">
        <v>180</v>
      </c>
      <c r="B184" s="60">
        <v>2</v>
      </c>
      <c r="C184" s="58" t="str">
        <f>('Raw data'!C177)</f>
        <v>Cedric Richmond</v>
      </c>
      <c r="D184" s="58" t="str">
        <f>('Raw data'!D177)</f>
        <v>(D)</v>
      </c>
      <c r="E184" s="61">
        <f>('Raw data'!E177)</f>
        <v>2010</v>
      </c>
      <c r="F184" s="87">
        <v>1</v>
      </c>
      <c r="G184" s="67">
        <v>1</v>
      </c>
      <c r="H184" s="67">
        <v>3</v>
      </c>
      <c r="I184" s="90">
        <f>IF(G184="",N184+0.15*(AE184-2.77%+$B$3)+($A$3-50%),N184+0.85*(0.6*AE184+0.2*AH184+0.2*AK184-2.77%+$B$3)+($A$3-50%))</f>
        <v>0.78072988386330155</v>
      </c>
      <c r="J184" s="21" t="str">
        <f t="shared" si="132"/>
        <v>D</v>
      </c>
      <c r="K184" s="21" t="b">
        <f t="shared" si="111"/>
        <v>1</v>
      </c>
      <c r="L184" s="21" t="str">
        <f t="shared" si="112"/>
        <v>D</v>
      </c>
      <c r="M184" s="21" t="str">
        <f t="shared" si="113"/>
        <v>Safe D</v>
      </c>
      <c r="N184" s="62">
        <f>'Raw data'!X177</f>
        <v>0.74575000000000002</v>
      </c>
      <c r="O184" s="68">
        <f t="shared" si="114"/>
        <v>0.74575000000000014</v>
      </c>
      <c r="P184" s="81">
        <f>'Raw data'!M177</f>
        <v>1</v>
      </c>
      <c r="Q184" s="63">
        <f t="shared" si="115"/>
        <v>1</v>
      </c>
      <c r="R184" s="63">
        <f>'Raw data'!K177-N184</f>
        <v>0.25424999999999998</v>
      </c>
      <c r="S184" s="63">
        <f t="shared" si="116"/>
        <v>0.25424999999999998</v>
      </c>
      <c r="T184" s="88">
        <f t="shared" si="122"/>
        <v>1.04</v>
      </c>
      <c r="U184" s="63">
        <f>'Raw data'!U177</f>
        <v>0.64253304961808944</v>
      </c>
      <c r="V184" s="63">
        <f t="shared" si="138"/>
        <v>0.82126652480904472</v>
      </c>
      <c r="W184" s="64">
        <f t="shared" si="139"/>
        <v>0.6025330496180894</v>
      </c>
      <c r="X184" s="64">
        <f>'Raw data'!AA177</f>
        <v>0.31732804545061105</v>
      </c>
      <c r="Y184" s="64">
        <f>'Raw data'!AD177</f>
        <v>0.70899999999999996</v>
      </c>
      <c r="Z184" s="65">
        <f>2*(N184-50)-2*(Y184-50)</f>
        <v>7.349999999999568E-2</v>
      </c>
      <c r="AA184" s="64">
        <f t="shared" si="140"/>
        <v>0.64682804545060679</v>
      </c>
      <c r="AB184" s="64">
        <f t="shared" si="117"/>
        <v>1.02</v>
      </c>
      <c r="AC184" s="64">
        <f t="shared" si="141"/>
        <v>0.8012665248090447</v>
      </c>
      <c r="AD184" s="64">
        <f>50%+AA184/2</f>
        <v>0.8234140227253034</v>
      </c>
      <c r="AE184" s="62">
        <v>2.7699999999999999E-2</v>
      </c>
      <c r="AF184" s="83">
        <f t="shared" si="119"/>
        <v>2.7699999999999999E-2</v>
      </c>
      <c r="AG184" s="83">
        <f t="shared" si="120"/>
        <v>-1.7299999999999999E-2</v>
      </c>
      <c r="AH184" s="62">
        <v>4.4999999999999998E-2</v>
      </c>
      <c r="AI184" s="62">
        <f t="shared" si="143"/>
        <v>4.4999999999999998E-2</v>
      </c>
      <c r="AJ184" s="62">
        <f t="shared" si="135"/>
        <v>0</v>
      </c>
      <c r="AK184" s="62">
        <f>AD184-N184</f>
        <v>7.7664022725303372E-2</v>
      </c>
      <c r="AL184" s="62">
        <f>IF(D184="(D)",AK184,-(AK184))</f>
        <v>7.7664022725303372E-2</v>
      </c>
      <c r="AM184" s="62">
        <f>AL184-4.5%</f>
        <v>3.2664022725303374E-2</v>
      </c>
      <c r="AN184" s="66">
        <f>(AJ184+AM184)/2</f>
        <v>1.6332011362651687E-2</v>
      </c>
    </row>
    <row r="185" spans="1:40" ht="15" customHeight="1" x14ac:dyDescent="0.25">
      <c r="A185" s="67" t="s">
        <v>180</v>
      </c>
      <c r="B185" s="60">
        <v>3</v>
      </c>
      <c r="C185" s="58" t="str">
        <f>('Raw data'!C178)</f>
        <v>Charles Boustany</v>
      </c>
      <c r="D185" s="58" t="str">
        <f>('Raw data'!D178)</f>
        <v>(R)</v>
      </c>
      <c r="E185" s="61">
        <f>('Raw data'!E178)</f>
        <v>2004</v>
      </c>
      <c r="F185" s="87">
        <v>4</v>
      </c>
      <c r="G185" s="67">
        <v>4</v>
      </c>
      <c r="H185" s="67">
        <v>4</v>
      </c>
      <c r="I185" s="90">
        <f>IF(G185="",N185+0.15*(AE185+2.77%-$B$3)+($A$3-50%),N185+0.85*(0.6*AE185+0.2*AH185+0.2*AK185+2.77%-$B$3)+($A$3-50%))</f>
        <v>0.28232300000000005</v>
      </c>
      <c r="J185" s="21" t="str">
        <f t="shared" si="132"/>
        <v>R</v>
      </c>
      <c r="K185" s="21" t="b">
        <f t="shared" si="111"/>
        <v>1</v>
      </c>
      <c r="L185" s="21" t="str">
        <f t="shared" si="112"/>
        <v>R</v>
      </c>
      <c r="M185" s="21" t="str">
        <f t="shared" si="113"/>
        <v>Safe R</v>
      </c>
      <c r="N185" s="62">
        <f>'Raw data'!X178</f>
        <v>0.31175000000000003</v>
      </c>
      <c r="O185" s="68">
        <f t="shared" si="114"/>
        <v>0.31174999999999997</v>
      </c>
      <c r="P185" s="81">
        <f>'Raw data'!M178</f>
        <v>1</v>
      </c>
      <c r="Q185" s="63">
        <f t="shared" si="115"/>
        <v>1</v>
      </c>
      <c r="R185" s="63">
        <f>'Raw data'!K178-N185</f>
        <v>-0.31175000000000003</v>
      </c>
      <c r="S185" s="63">
        <f t="shared" si="116"/>
        <v>0.31175000000000003</v>
      </c>
      <c r="T185" s="88">
        <f t="shared" si="122"/>
        <v>0.95899999999999996</v>
      </c>
      <c r="U185" s="63">
        <f>'Raw data'!U178</f>
        <v>0.56395386635806877</v>
      </c>
      <c r="V185" s="63">
        <f t="shared" si="138"/>
        <v>0.78197693317903438</v>
      </c>
      <c r="W185" s="64">
        <f t="shared" si="139"/>
        <v>0.6039538663580688</v>
      </c>
      <c r="X185" s="64">
        <f>'Raw data'!AA178</f>
        <v>1</v>
      </c>
      <c r="Y185" s="64">
        <f>'Raw data'!AD178</f>
        <v>0.32399999999999995</v>
      </c>
      <c r="Z185" s="65">
        <f>2*(N185-50)-2*(Y185-50)</f>
        <v>-2.4499999999989086E-2</v>
      </c>
      <c r="AA185" s="64">
        <f t="shared" si="140"/>
        <v>0.94849999999998913</v>
      </c>
      <c r="AB185" s="64">
        <f t="shared" si="117"/>
        <v>2.0500000000000018E-2</v>
      </c>
      <c r="AC185" s="64">
        <f t="shared" si="141"/>
        <v>0.1980230668209656</v>
      </c>
      <c r="AD185" s="69">
        <v>0</v>
      </c>
      <c r="AE185" s="62">
        <v>-2.7699999999999999E-2</v>
      </c>
      <c r="AF185" s="83">
        <f t="shared" si="119"/>
        <v>2.7699999999999999E-2</v>
      </c>
      <c r="AG185" s="83">
        <f t="shared" si="120"/>
        <v>-1.7299999999999999E-2</v>
      </c>
      <c r="AH185" s="62">
        <v>-4.4999999999999998E-2</v>
      </c>
      <c r="AI185" s="62">
        <f t="shared" si="143"/>
        <v>4.4999999999999998E-2</v>
      </c>
      <c r="AJ185" s="62">
        <f t="shared" si="135"/>
        <v>0</v>
      </c>
      <c r="AK185" s="62">
        <v>-4.4999999999999998E-2</v>
      </c>
      <c r="AL185" s="62">
        <f>IF(D185="(D)",AK185,-(AK185))</f>
        <v>4.4999999999999998E-2</v>
      </c>
      <c r="AM185" s="62">
        <f>AL185-4.5%</f>
        <v>0</v>
      </c>
      <c r="AN185" s="66">
        <f>(AJ185+AM185)/2</f>
        <v>0</v>
      </c>
    </row>
    <row r="186" spans="1:40" ht="15" customHeight="1" x14ac:dyDescent="0.25">
      <c r="A186" s="67" t="s">
        <v>180</v>
      </c>
      <c r="B186" s="60">
        <v>4</v>
      </c>
      <c r="C186" s="58" t="str">
        <f>('Raw data'!C179)</f>
        <v>John Fleming</v>
      </c>
      <c r="D186" s="58" t="str">
        <f>('Raw data'!D179)</f>
        <v>(R)</v>
      </c>
      <c r="E186" s="61">
        <f>('Raw data'!E179)</f>
        <v>2008</v>
      </c>
      <c r="F186" s="87">
        <v>4</v>
      </c>
      <c r="G186" s="67">
        <v>4</v>
      </c>
      <c r="H186" s="67">
        <v>4</v>
      </c>
      <c r="I186" s="90">
        <f>IF(G186="",N186+0.15*(AE186+2.77%-$B$3)+($A$3-50%),N186+0.85*(0.6*AE186+0.2*AH186+0.2*AK186+2.77%-$B$3)+($A$3-50%))</f>
        <v>0.36428604970218764</v>
      </c>
      <c r="J186" s="21" t="str">
        <f t="shared" si="132"/>
        <v>R</v>
      </c>
      <c r="K186" s="21" t="b">
        <f t="shared" si="111"/>
        <v>1</v>
      </c>
      <c r="L186" s="21" t="str">
        <f t="shared" si="112"/>
        <v>R</v>
      </c>
      <c r="M186" s="21" t="str">
        <f t="shared" si="113"/>
        <v>Safe R</v>
      </c>
      <c r="N186" s="62">
        <f>'Raw data'!X179</f>
        <v>0.38425000000000004</v>
      </c>
      <c r="O186" s="68">
        <f t="shared" si="114"/>
        <v>0.38424999999999998</v>
      </c>
      <c r="P186" s="81">
        <f>'Raw data'!M179</f>
        <v>1</v>
      </c>
      <c r="Q186" s="63">
        <f t="shared" si="115"/>
        <v>1</v>
      </c>
      <c r="R186" s="63">
        <f>'Raw data'!K179-N186</f>
        <v>-0.38425000000000004</v>
      </c>
      <c r="S186" s="63">
        <f t="shared" si="116"/>
        <v>0.38425000000000004</v>
      </c>
      <c r="T186" s="88">
        <f t="shared" si="122"/>
        <v>0.95899999999999996</v>
      </c>
      <c r="U186" s="63">
        <f>'Raw data'!U179</f>
        <v>1</v>
      </c>
      <c r="V186" s="63">
        <f t="shared" si="138"/>
        <v>1</v>
      </c>
      <c r="W186" s="64">
        <f t="shared" si="139"/>
        <v>1.04</v>
      </c>
      <c r="X186" s="64">
        <f>'Raw data'!AA179</f>
        <v>0.31667000350367891</v>
      </c>
      <c r="Y186" s="64">
        <f>'Raw data'!AD179</f>
        <v>0.36899999999999999</v>
      </c>
      <c r="Z186" s="65">
        <f>2*(N186-50)-2*(Y186-50)</f>
        <v>3.0500000000003524E-2</v>
      </c>
      <c r="AA186" s="64">
        <f t="shared" si="140"/>
        <v>0.21017000350367537</v>
      </c>
      <c r="AB186" s="64">
        <f t="shared" si="117"/>
        <v>2.0500000000000018E-2</v>
      </c>
      <c r="AC186" s="64">
        <f t="shared" si="141"/>
        <v>-2.0000000000000018E-2</v>
      </c>
      <c r="AD186" s="64">
        <f>50%-AA186/2</f>
        <v>0.39491499824816234</v>
      </c>
      <c r="AE186" s="62">
        <v>-2.7699999999999999E-2</v>
      </c>
      <c r="AF186" s="83">
        <f t="shared" si="119"/>
        <v>2.7699999999999999E-2</v>
      </c>
      <c r="AG186" s="83">
        <f t="shared" si="120"/>
        <v>-1.7299999999999999E-2</v>
      </c>
      <c r="AH186" s="62">
        <v>-4.4999999999999998E-2</v>
      </c>
      <c r="AI186" s="62">
        <f t="shared" si="143"/>
        <v>4.4999999999999998E-2</v>
      </c>
      <c r="AJ186" s="62">
        <f t="shared" si="135"/>
        <v>0</v>
      </c>
      <c r="AK186" s="62">
        <f>AD186-N186</f>
        <v>1.0664998248162305E-2</v>
      </c>
      <c r="AL186" s="62">
        <f>IF(D186="(D)",AK186,-(AK186))</f>
        <v>-1.0664998248162305E-2</v>
      </c>
      <c r="AM186" s="62">
        <f>AL186-4.5%</f>
        <v>-5.5664998248162303E-2</v>
      </c>
      <c r="AN186" s="66">
        <f>(AJ186+AM186)/2</f>
        <v>-2.7832499124081152E-2</v>
      </c>
    </row>
    <row r="187" spans="1:40" ht="15" customHeight="1" x14ac:dyDescent="0.25">
      <c r="A187" s="58" t="s">
        <v>180</v>
      </c>
      <c r="B187" s="59">
        <v>5</v>
      </c>
      <c r="C187" s="58" t="str">
        <f>('Raw data'!C180)</f>
        <v>Ralp Abraham</v>
      </c>
      <c r="D187" s="58" t="str">
        <f>('Raw data'!D180)</f>
        <v>(R)</v>
      </c>
      <c r="E187" s="61">
        <f>('Raw data'!E180)</f>
        <v>2014</v>
      </c>
      <c r="F187" s="87">
        <v>6</v>
      </c>
      <c r="G187" s="58"/>
      <c r="H187" s="58"/>
      <c r="I187" s="90">
        <f>IF(G187="",N187+0.15*(AE187+2.77%-$B$3)+($A$3-50%),N187+0.85*(0.6*AE187+0.2*AH187+0.2*AK187+2.77%-$B$3)+($A$3-50%))</f>
        <v>0.360095</v>
      </c>
      <c r="J187" s="30" t="str">
        <f t="shared" ref="J187:J203" si="147">IF(I187&lt;44%,"R",IF(I187&gt;56%,"D","No projection"))</f>
        <v>R</v>
      </c>
      <c r="K187" s="21" t="b">
        <f t="shared" si="111"/>
        <v>1</v>
      </c>
      <c r="L187" s="21" t="str">
        <f t="shared" si="112"/>
        <v>R</v>
      </c>
      <c r="M187" s="30" t="str">
        <f t="shared" si="113"/>
        <v>Safe R</v>
      </c>
      <c r="N187" s="62">
        <f>'Raw data'!X180</f>
        <v>0.36425000000000002</v>
      </c>
      <c r="O187" s="62">
        <f t="shared" si="114"/>
        <v>0.36424999999999996</v>
      </c>
      <c r="P187" s="81">
        <v>1</v>
      </c>
      <c r="Q187" s="63">
        <f t="shared" si="115"/>
        <v>1</v>
      </c>
      <c r="R187" s="63">
        <f>'Raw data'!K180-N187</f>
        <v>-7.7391984344173659E-2</v>
      </c>
      <c r="S187" s="63">
        <f t="shared" si="116"/>
        <v>7.7391984344173659E-2</v>
      </c>
      <c r="T187" s="88">
        <f t="shared" si="122"/>
        <v>1.0609999999999999</v>
      </c>
      <c r="U187" s="63"/>
      <c r="V187" s="63"/>
      <c r="W187" s="63"/>
      <c r="X187" s="64"/>
      <c r="Y187" s="64"/>
      <c r="Z187" s="65"/>
      <c r="AA187" s="64" t="str">
        <f t="shared" si="140"/>
        <v/>
      </c>
      <c r="AB187" s="64">
        <f t="shared" si="117"/>
        <v>-3.0499999999999972E-2</v>
      </c>
      <c r="AC187" s="64"/>
      <c r="AD187" s="64"/>
      <c r="AE187" s="62">
        <v>-2.7699999999999999E-2</v>
      </c>
      <c r="AF187" s="83">
        <f t="shared" si="119"/>
        <v>2.7699999999999999E-2</v>
      </c>
      <c r="AG187" s="83">
        <f t="shared" si="120"/>
        <v>-1.7299999999999999E-2</v>
      </c>
      <c r="AH187" s="62"/>
      <c r="AI187" s="62"/>
      <c r="AJ187" s="62"/>
      <c r="AK187" s="62"/>
      <c r="AL187" s="62"/>
      <c r="AM187" s="62"/>
      <c r="AN187" s="62"/>
    </row>
    <row r="188" spans="1:40" ht="15" customHeight="1" x14ac:dyDescent="0.25">
      <c r="A188" s="58" t="s">
        <v>180</v>
      </c>
      <c r="B188" s="59">
        <v>6</v>
      </c>
      <c r="C188" s="58" t="str">
        <f>('Raw data'!C181)</f>
        <v>Garret Graves</v>
      </c>
      <c r="D188" s="58" t="str">
        <f>('Raw data'!D181)</f>
        <v>(R)</v>
      </c>
      <c r="E188" s="61">
        <f>('Raw data'!E181)</f>
        <v>2014</v>
      </c>
      <c r="F188" s="87">
        <v>5</v>
      </c>
      <c r="G188" s="58"/>
      <c r="H188" s="58"/>
      <c r="I188" s="90">
        <f>IF(G188="",N188+0.15*(AE188+2.77%-$B$3)+($A$3-50%),N188+0.85*(0.6*AE188+0.2*AH188+0.2*AK188+2.77%-$B$3)+($A$3-50%))</f>
        <v>0.30609500000000001</v>
      </c>
      <c r="J188" s="30" t="str">
        <f t="shared" si="147"/>
        <v>R</v>
      </c>
      <c r="K188" s="21" t="b">
        <f t="shared" si="111"/>
        <v>1</v>
      </c>
      <c r="L188" s="21" t="str">
        <f t="shared" si="112"/>
        <v>R</v>
      </c>
      <c r="M188" s="30" t="str">
        <f t="shared" si="113"/>
        <v>Safe R</v>
      </c>
      <c r="N188" s="62">
        <f>'Raw data'!X181</f>
        <v>0.31025000000000003</v>
      </c>
      <c r="O188" s="62">
        <f t="shared" si="114"/>
        <v>0.31025000000000003</v>
      </c>
      <c r="P188" s="81">
        <v>1</v>
      </c>
      <c r="Q188" s="63">
        <f t="shared" si="115"/>
        <v>1</v>
      </c>
      <c r="R188" s="63">
        <f>'Raw data'!K181-N188</f>
        <v>3.9713517680195154E-2</v>
      </c>
      <c r="S188" s="63">
        <f t="shared" si="116"/>
        <v>-3.9713517680195154E-2</v>
      </c>
      <c r="T188" s="88">
        <f t="shared" si="122"/>
        <v>1.01</v>
      </c>
      <c r="U188" s="63"/>
      <c r="V188" s="63"/>
      <c r="W188" s="64"/>
      <c r="X188" s="64"/>
      <c r="Y188" s="64"/>
      <c r="Z188" s="65">
        <f t="shared" ref="Z188:Z195" si="148">2*(N188-50)-2*(Y188-50)</f>
        <v>0.62050000000000693</v>
      </c>
      <c r="AA188" s="64" t="str">
        <f t="shared" si="140"/>
        <v/>
      </c>
      <c r="AB188" s="64">
        <f t="shared" si="117"/>
        <v>-5.0000000000000044E-3</v>
      </c>
      <c r="AC188" s="64"/>
      <c r="AD188" s="64"/>
      <c r="AE188" s="62">
        <v>-2.7699999999999999E-2</v>
      </c>
      <c r="AF188" s="83">
        <f t="shared" si="119"/>
        <v>2.7699999999999999E-2</v>
      </c>
      <c r="AG188" s="83">
        <f t="shared" si="120"/>
        <v>-1.7299999999999999E-2</v>
      </c>
      <c r="AH188" s="62"/>
      <c r="AI188" s="62"/>
      <c r="AJ188" s="62"/>
      <c r="AK188" s="62"/>
      <c r="AL188" s="62"/>
      <c r="AM188" s="62"/>
      <c r="AN188" s="66"/>
    </row>
    <row r="189" spans="1:40" ht="15" customHeight="1" x14ac:dyDescent="0.25">
      <c r="A189" s="67" t="s">
        <v>185</v>
      </c>
      <c r="B189" s="60">
        <v>1</v>
      </c>
      <c r="C189" s="58" t="str">
        <f>('Raw data'!C182)</f>
        <v>Chellie Pingree</v>
      </c>
      <c r="D189" s="58" t="str">
        <f>('Raw data'!D182)</f>
        <v>(D)</v>
      </c>
      <c r="E189" s="61">
        <f>('Raw data'!E182)</f>
        <v>2008</v>
      </c>
      <c r="F189" s="87">
        <v>1</v>
      </c>
      <c r="G189" s="67">
        <v>1</v>
      </c>
      <c r="H189" s="67">
        <v>1</v>
      </c>
      <c r="I189" s="90">
        <f>IF(G189="",N189+0.15*(AE189-2.77%+$B$3)+($A$3-50%),N189+0.85*(0.6*AE189+0.2*AH189+0.2*AK189-2.77%+$B$3)+($A$3-50%))</f>
        <v>0.6489072501576173</v>
      </c>
      <c r="J189" s="21" t="str">
        <f t="shared" si="147"/>
        <v>D</v>
      </c>
      <c r="K189" s="21" t="b">
        <f t="shared" si="111"/>
        <v>1</v>
      </c>
      <c r="L189" s="21" t="str">
        <f t="shared" si="112"/>
        <v>D</v>
      </c>
      <c r="M189" s="21" t="str">
        <f t="shared" si="113"/>
        <v>Safe D</v>
      </c>
      <c r="N189" s="62">
        <f>'Raw data'!X182</f>
        <v>0.59075</v>
      </c>
      <c r="O189" s="68">
        <f t="shared" si="114"/>
        <v>0.59074999999999989</v>
      </c>
      <c r="P189" s="81">
        <f>'Raw data'!M182</f>
        <v>0.3266340943412987</v>
      </c>
      <c r="Q189" s="63">
        <f t="shared" si="115"/>
        <v>0.66331704717064932</v>
      </c>
      <c r="R189" s="63">
        <f>'Raw data'!K182-N189</f>
        <v>7.2567047170649324E-2</v>
      </c>
      <c r="S189" s="63">
        <f t="shared" si="116"/>
        <v>7.2567047170649324E-2</v>
      </c>
      <c r="T189" s="88">
        <f t="shared" si="122"/>
        <v>0.36663409434129868</v>
      </c>
      <c r="U189" s="63">
        <f>'Raw data'!U182</f>
        <v>0.29583912413000985</v>
      </c>
      <c r="V189" s="63">
        <f>U189/2+50%</f>
        <v>0.64791956206500489</v>
      </c>
      <c r="W189" s="64">
        <f>IF(G189=1,U189-4%,IF(G189=2,U189+5%,IF(G189=3,U189+14%,IF(G189=4,U189+4%,IF(G189=5,U189+13%,IF(G189=6,U189+22%,IF(G189=7,U189+9%,U189+9%)))))))</f>
        <v>0.25583912413000987</v>
      </c>
      <c r="X189" s="64">
        <f>'Raw data'!AA182</f>
        <v>0.13646153587688792</v>
      </c>
      <c r="Y189" s="64">
        <f>'Raw data'!AD182</f>
        <v>0.57899999999999996</v>
      </c>
      <c r="Z189" s="65">
        <f t="shared" si="148"/>
        <v>2.3499999999998522E-2</v>
      </c>
      <c r="AA189" s="64">
        <f t="shared" si="140"/>
        <v>0.23596153587688645</v>
      </c>
      <c r="AB189" s="64">
        <f t="shared" si="117"/>
        <v>0.68331704717064934</v>
      </c>
      <c r="AC189" s="64">
        <f>IF(D189="(D)",50%+W189/2,50%-W189/2)</f>
        <v>0.62791956206500488</v>
      </c>
      <c r="AD189" s="64">
        <f>50%+AA189/2</f>
        <v>0.61798076793844325</v>
      </c>
      <c r="AE189" s="62">
        <f t="shared" ref="AE189:AE198" si="149">AB189-N189</f>
        <v>9.2567047170649341E-2</v>
      </c>
      <c r="AF189" s="83">
        <f t="shared" si="119"/>
        <v>9.2567047170649341E-2</v>
      </c>
      <c r="AG189" s="83">
        <f t="shared" si="120"/>
        <v>4.7567047170649343E-2</v>
      </c>
      <c r="AH189" s="62">
        <f>AC189-N189</f>
        <v>3.716956206500488E-2</v>
      </c>
      <c r="AI189" s="62">
        <f>IF(D189="(D)",AH189,-AH189)</f>
        <v>3.716956206500488E-2</v>
      </c>
      <c r="AJ189" s="62">
        <f>AI189-4.5%</f>
        <v>-7.8304379349951186E-3</v>
      </c>
      <c r="AK189" s="62">
        <f>AD189-N189</f>
        <v>2.7230767938443257E-2</v>
      </c>
      <c r="AL189" s="62">
        <f>IF(D189="(D)",AK189,-(AK189))</f>
        <v>2.7230767938443257E-2</v>
      </c>
      <c r="AM189" s="62">
        <f>AL189-4.5%</f>
        <v>-1.7769232061556742E-2</v>
      </c>
      <c r="AN189" s="66">
        <f t="shared" ref="AN189:AN195" si="150">(AJ189+AM189)/2</f>
        <v>-1.279983499827593E-2</v>
      </c>
    </row>
    <row r="190" spans="1:40" ht="15" customHeight="1" x14ac:dyDescent="0.25">
      <c r="A190" s="67" t="s">
        <v>185</v>
      </c>
      <c r="B190" s="60">
        <v>2</v>
      </c>
      <c r="C190" s="58" t="str">
        <f>('Raw data'!C183)</f>
        <v>Bruce Poliquin</v>
      </c>
      <c r="D190" s="58" t="str">
        <f>('Raw data'!D183)</f>
        <v>(R)</v>
      </c>
      <c r="E190" s="61">
        <f>('Raw data'!E183)</f>
        <v>2014</v>
      </c>
      <c r="F190" s="87">
        <v>5</v>
      </c>
      <c r="G190" s="67"/>
      <c r="H190" s="67"/>
      <c r="I190" s="90">
        <f>IF(G190="",N190+0.15*(AE190+2.77%-$B$3)+($A$3-50%),N190+0.85*(0.6*AE190+0.2*AH190+0.2*AK190+2.77%-$B$3)+($A$3-50%))</f>
        <v>0.5167450716191323</v>
      </c>
      <c r="J190" s="21" t="str">
        <f t="shared" si="147"/>
        <v>No projection</v>
      </c>
      <c r="K190" s="21" t="b">
        <f t="shared" si="111"/>
        <v>1</v>
      </c>
      <c r="L190" s="21" t="str">
        <f t="shared" si="112"/>
        <v>No projection</v>
      </c>
      <c r="M190" s="21" t="str">
        <f t="shared" si="113"/>
        <v>Toss Up</v>
      </c>
      <c r="N190" s="62">
        <f>'Raw data'!X183</f>
        <v>0.52575000000000005</v>
      </c>
      <c r="O190" s="68">
        <f t="shared" si="114"/>
        <v>0.52574999999999994</v>
      </c>
      <c r="P190" s="81">
        <f>'Raw data'!M183</f>
        <v>5.8565711744902549E-2</v>
      </c>
      <c r="Q190" s="63">
        <f t="shared" si="115"/>
        <v>0.52928285587245127</v>
      </c>
      <c r="R190" s="63">
        <f>'Raw data'!K183-N190</f>
        <v>-5.5032855872451325E-2</v>
      </c>
      <c r="S190" s="63">
        <f t="shared" si="116"/>
        <v>5.5032855872451325E-2</v>
      </c>
      <c r="T190" s="88">
        <f t="shared" si="122"/>
        <v>6.8565711744902544E-2</v>
      </c>
      <c r="U190" s="63">
        <f>'Raw data'!U183</f>
        <v>0</v>
      </c>
      <c r="V190" s="63"/>
      <c r="W190" s="64"/>
      <c r="X190" s="64">
        <f>'Raw data'!AA183</f>
        <v>0</v>
      </c>
      <c r="Y190" s="64">
        <f>'Raw data'!AD183</f>
        <v>0.52400000000000002</v>
      </c>
      <c r="Z190" s="65">
        <f t="shared" si="148"/>
        <v>3.5000000000025011E-3</v>
      </c>
      <c r="AA190" s="64"/>
      <c r="AB190" s="64">
        <f t="shared" si="117"/>
        <v>0.46571714412754872</v>
      </c>
      <c r="AC190" s="64"/>
      <c r="AD190" s="64"/>
      <c r="AE190" s="62">
        <f t="shared" si="149"/>
        <v>-6.0032855872451329E-2</v>
      </c>
      <c r="AF190" s="83">
        <f t="shared" si="119"/>
        <v>6.0032855872451329E-2</v>
      </c>
      <c r="AG190" s="83">
        <f t="shared" si="120"/>
        <v>1.5032855872451331E-2</v>
      </c>
      <c r="AH190" s="62"/>
      <c r="AI190" s="62"/>
      <c r="AJ190" s="62"/>
      <c r="AK190" s="62"/>
      <c r="AL190" s="62"/>
      <c r="AM190" s="62"/>
      <c r="AN190" s="66">
        <f t="shared" si="150"/>
        <v>0</v>
      </c>
    </row>
    <row r="191" spans="1:40" ht="15" customHeight="1" x14ac:dyDescent="0.25">
      <c r="A191" s="67" t="s">
        <v>187</v>
      </c>
      <c r="B191" s="60">
        <v>1</v>
      </c>
      <c r="C191" s="58" t="str">
        <f>('Raw data'!C184)</f>
        <v>Andy Harris</v>
      </c>
      <c r="D191" s="58" t="str">
        <f>('Raw data'!D184)</f>
        <v>(R)</v>
      </c>
      <c r="E191" s="61">
        <f>('Raw data'!E184)</f>
        <v>2010</v>
      </c>
      <c r="F191" s="87">
        <v>4</v>
      </c>
      <c r="G191" s="67">
        <v>4</v>
      </c>
      <c r="H191" s="67">
        <v>6</v>
      </c>
      <c r="I191" s="90">
        <f>IF(G191="",N191+0.15*(AE191+2.77%-$B$3)+($A$3-50%),N191+0.85*(0.6*AE191+0.2*AH191+0.2*AK191+2.77%-$B$3)+($A$3-50%))</f>
        <v>0.32868407489975898</v>
      </c>
      <c r="J191" s="21" t="str">
        <f t="shared" si="147"/>
        <v>R</v>
      </c>
      <c r="K191" s="21" t="b">
        <f t="shared" si="111"/>
        <v>1</v>
      </c>
      <c r="L191" s="21" t="str">
        <f t="shared" si="112"/>
        <v>R</v>
      </c>
      <c r="M191" s="21" t="str">
        <f t="shared" si="113"/>
        <v>Safe R</v>
      </c>
      <c r="N191" s="62">
        <f>'Raw data'!X184</f>
        <v>0.36824999999999997</v>
      </c>
      <c r="O191" s="68">
        <f t="shared" si="114"/>
        <v>0.36824999999999997</v>
      </c>
      <c r="P191" s="81">
        <f>'Raw data'!M184</f>
        <v>0.40969282730779222</v>
      </c>
      <c r="Q191" s="63">
        <f t="shared" si="115"/>
        <v>0.70484641365389611</v>
      </c>
      <c r="R191" s="63">
        <f>'Raw data'!K184-N191</f>
        <v>-7.3096413653896075E-2</v>
      </c>
      <c r="S191" s="63">
        <f t="shared" si="116"/>
        <v>7.3096413653896075E-2</v>
      </c>
      <c r="T191" s="88">
        <f t="shared" si="122"/>
        <v>0.36869282730779224</v>
      </c>
      <c r="U191" s="63">
        <f>'Raw data'!U184</f>
        <v>0.39539307397660051</v>
      </c>
      <c r="V191" s="63">
        <f t="shared" ref="V191:V203" si="151">U191/2+50%</f>
        <v>0.69769653698830025</v>
      </c>
      <c r="W191" s="64">
        <f t="shared" ref="W191:W203" si="152">IF(G191=1,U191-4%,IF(G191=2,U191+5%,IF(G191=3,U191+14%,IF(G191=4,U191+4%,IF(G191=5,U191+13%,IF(G191=6,U191+22%,IF(G191=7,U191+9%,U191+9%)))))))</f>
        <v>0.43539307397660049</v>
      </c>
      <c r="X191" s="64">
        <f>'Raw data'!AA184</f>
        <v>0.12600991586756582</v>
      </c>
      <c r="Y191" s="64">
        <f>'Raw data'!AD184</f>
        <v>0.374</v>
      </c>
      <c r="Z191" s="65">
        <f t="shared" si="148"/>
        <v>-1.1499999999998067E-2</v>
      </c>
      <c r="AA191" s="64">
        <f t="shared" ref="AA191:AA203" si="153">IF(H191=1,X191+Z191+7.6%,IF(H191=2,X191+Z191+16.6%,IF(H191=3,X191+Z191+25.6%,IF(H191=4,X191-Z191-7.6%,IF(H191=5,X191-Z191+1.4%,IF(H191=6,X191-Z191+10.4%,IF(H191=7,X191+Z191+9%,IF(H191=8,X191-Z191+9%,""))))))))</f>
        <v>0.2415099158675639</v>
      </c>
      <c r="AB191" s="64">
        <f t="shared" si="117"/>
        <v>0.31565358634610385</v>
      </c>
      <c r="AC191" s="64">
        <f t="shared" ref="AC191:AC203" si="154">IF(D191="(D)",50%+W191/2,50%-W191/2)</f>
        <v>0.28230346301169973</v>
      </c>
      <c r="AD191" s="64">
        <f>50%-AA191/2</f>
        <v>0.37924504206621806</v>
      </c>
      <c r="AE191" s="62">
        <f t="shared" si="149"/>
        <v>-5.2596413653896112E-2</v>
      </c>
      <c r="AF191" s="83">
        <f t="shared" si="119"/>
        <v>5.2596413653896112E-2</v>
      </c>
      <c r="AG191" s="83">
        <f t="shared" si="120"/>
        <v>7.5964136538961141E-3</v>
      </c>
      <c r="AH191" s="62">
        <f t="shared" ref="AH191:AH198" si="155">AC191-N191</f>
        <v>-8.5946536988300237E-2</v>
      </c>
      <c r="AI191" s="62">
        <f t="shared" ref="AI191:AI203" si="156">IF(D191="(D)",AH191,-AH191)</f>
        <v>8.5946536988300237E-2</v>
      </c>
      <c r="AJ191" s="62">
        <f t="shared" ref="AJ191:AJ222" si="157">AI191-4.5%</f>
        <v>4.0946536988300239E-2</v>
      </c>
      <c r="AK191" s="62">
        <f>AD191-N191</f>
        <v>1.0995042066218097E-2</v>
      </c>
      <c r="AL191" s="62">
        <f>IF(D191="(D)",AK191,-(AK191))</f>
        <v>-1.0995042066218097E-2</v>
      </c>
      <c r="AM191" s="62">
        <f>AL191-4.5%</f>
        <v>-5.5995042066218095E-2</v>
      </c>
      <c r="AN191" s="66">
        <f t="shared" si="150"/>
        <v>-7.5242525389589282E-3</v>
      </c>
    </row>
    <row r="192" spans="1:40" ht="15" customHeight="1" x14ac:dyDescent="0.25">
      <c r="A192" s="67" t="s">
        <v>187</v>
      </c>
      <c r="B192" s="60">
        <v>2</v>
      </c>
      <c r="C192" s="58" t="str">
        <f>('Raw data'!C185)</f>
        <v>Dutch Ruppersberger</v>
      </c>
      <c r="D192" s="58" t="str">
        <f>('Raw data'!D185)</f>
        <v>(D)</v>
      </c>
      <c r="E192" s="61">
        <f>('Raw data'!E185)</f>
        <v>2002</v>
      </c>
      <c r="F192" s="87">
        <v>1</v>
      </c>
      <c r="G192" s="67">
        <v>1</v>
      </c>
      <c r="H192" s="67">
        <v>1</v>
      </c>
      <c r="I192" s="90">
        <f t="shared" ref="I192:I207" si="158">IF(G192="",N192+0.15*(AE192-2.77%+$B$3)+($A$3-50%),N192+0.85*(0.6*AE192+0.2*AH192+0.2*AK192-2.77%+$B$3)+($A$3-50%))</f>
        <v>0.66308637834475015</v>
      </c>
      <c r="J192" s="21" t="str">
        <f t="shared" si="147"/>
        <v>D</v>
      </c>
      <c r="K192" s="21" t="b">
        <f t="shared" si="111"/>
        <v>1</v>
      </c>
      <c r="L192" s="21" t="str">
        <f t="shared" si="112"/>
        <v>D</v>
      </c>
      <c r="M192" s="21" t="str">
        <f t="shared" si="113"/>
        <v>Safe D</v>
      </c>
      <c r="N192" s="62">
        <f>'Raw data'!X185</f>
        <v>0.61975000000000002</v>
      </c>
      <c r="O192" s="68">
        <f t="shared" si="114"/>
        <v>0.61975000000000002</v>
      </c>
      <c r="P192" s="81">
        <f>'Raw data'!M185</f>
        <v>0.26202816222363134</v>
      </c>
      <c r="Q192" s="63">
        <f t="shared" si="115"/>
        <v>0.63101408111181567</v>
      </c>
      <c r="R192" s="63">
        <f>'Raw data'!K185-N192</f>
        <v>1.1264081111815649E-2</v>
      </c>
      <c r="S192" s="63">
        <f t="shared" si="116"/>
        <v>1.1264081111815649E-2</v>
      </c>
      <c r="T192" s="88">
        <f t="shared" si="122"/>
        <v>0.30202816222363132</v>
      </c>
      <c r="U192" s="63">
        <f>'Raw data'!U185</f>
        <v>0.35650460058918287</v>
      </c>
      <c r="V192" s="63">
        <f t="shared" si="151"/>
        <v>0.67825230029459149</v>
      </c>
      <c r="W192" s="64">
        <f t="shared" si="152"/>
        <v>0.31650460058918289</v>
      </c>
      <c r="X192" s="64">
        <f>'Raw data'!AA185</f>
        <v>0.31725065797226693</v>
      </c>
      <c r="Y192" s="64">
        <f>'Raw data'!AD185</f>
        <v>0.57399999999999995</v>
      </c>
      <c r="Z192" s="65">
        <f t="shared" si="148"/>
        <v>9.1500000000010573E-2</v>
      </c>
      <c r="AA192" s="64">
        <f t="shared" si="153"/>
        <v>0.48475065797227751</v>
      </c>
      <c r="AB192" s="64">
        <f t="shared" si="117"/>
        <v>0.65101408111181569</v>
      </c>
      <c r="AC192" s="64">
        <f t="shared" si="154"/>
        <v>0.65825230029459147</v>
      </c>
      <c r="AD192" s="64">
        <f>50%+AA192/2</f>
        <v>0.74237532898613878</v>
      </c>
      <c r="AE192" s="62">
        <f t="shared" si="149"/>
        <v>3.1264081111815667E-2</v>
      </c>
      <c r="AF192" s="83">
        <f t="shared" si="119"/>
        <v>3.1264081111815667E-2</v>
      </c>
      <c r="AG192" s="83">
        <f t="shared" si="120"/>
        <v>-1.3735918888184331E-2</v>
      </c>
      <c r="AH192" s="62">
        <f t="shared" si="155"/>
        <v>3.8502300294591452E-2</v>
      </c>
      <c r="AI192" s="62">
        <f t="shared" si="156"/>
        <v>3.8502300294591452E-2</v>
      </c>
      <c r="AJ192" s="62">
        <f t="shared" si="157"/>
        <v>-6.4976997054085467E-3</v>
      </c>
      <c r="AK192" s="62">
        <f>AD192-N192</f>
        <v>0.12262532898613876</v>
      </c>
      <c r="AL192" s="62">
        <f>IF(D192="(D)",AK192,-(AK192))</f>
        <v>0.12262532898613876</v>
      </c>
      <c r="AM192" s="62">
        <f>AL192-4.5%</f>
        <v>7.7625328986138761E-2</v>
      </c>
      <c r="AN192" s="66">
        <f t="shared" si="150"/>
        <v>3.5563814640365107E-2</v>
      </c>
    </row>
    <row r="193" spans="1:40" ht="15" customHeight="1" x14ac:dyDescent="0.25">
      <c r="A193" s="67" t="s">
        <v>187</v>
      </c>
      <c r="B193" s="60">
        <v>3</v>
      </c>
      <c r="C193" s="58" t="str">
        <f>('Raw data'!C186)</f>
        <v>John Sarbanes</v>
      </c>
      <c r="D193" s="58" t="str">
        <f>('Raw data'!D186)</f>
        <v>(D)</v>
      </c>
      <c r="E193" s="61">
        <f>('Raw data'!E186)</f>
        <v>2006</v>
      </c>
      <c r="F193" s="87">
        <v>1</v>
      </c>
      <c r="G193" s="67">
        <v>1</v>
      </c>
      <c r="H193" s="67">
        <v>1</v>
      </c>
      <c r="I193" s="90">
        <f t="shared" si="158"/>
        <v>0.63761937856636897</v>
      </c>
      <c r="J193" s="21" t="str">
        <f t="shared" si="147"/>
        <v>D</v>
      </c>
      <c r="K193" s="21" t="b">
        <f t="shared" si="111"/>
        <v>1</v>
      </c>
      <c r="L193" s="21" t="str">
        <f t="shared" si="112"/>
        <v>D</v>
      </c>
      <c r="M193" s="21" t="str">
        <f t="shared" si="113"/>
        <v>Safe D</v>
      </c>
      <c r="N193" s="62">
        <f>'Raw data'!X186</f>
        <v>0.59775</v>
      </c>
      <c r="O193" s="68">
        <f t="shared" si="114"/>
        <v>0.59775</v>
      </c>
      <c r="P193" s="81">
        <f>'Raw data'!M186</f>
        <v>0.19276700537512231</v>
      </c>
      <c r="Q193" s="63">
        <f t="shared" si="115"/>
        <v>0.59638350268756113</v>
      </c>
      <c r="R193" s="63">
        <f>'Raw data'!K186-N193</f>
        <v>-1.3664973124388746E-3</v>
      </c>
      <c r="S193" s="63">
        <f t="shared" si="116"/>
        <v>-1.3664973124388746E-3</v>
      </c>
      <c r="T193" s="88">
        <f t="shared" si="122"/>
        <v>0.23276700537512232</v>
      </c>
      <c r="U193" s="63">
        <f>'Raw data'!U186</f>
        <v>0.38663492228248181</v>
      </c>
      <c r="V193" s="63">
        <f t="shared" si="151"/>
        <v>0.69331746114124093</v>
      </c>
      <c r="W193" s="64">
        <f t="shared" si="152"/>
        <v>0.34663492228248183</v>
      </c>
      <c r="X193" s="64">
        <f>'Raw data'!AA186</f>
        <v>0.25811557413767355</v>
      </c>
      <c r="Y193" s="64">
        <f>'Raw data'!AD186</f>
        <v>0.56399999999999995</v>
      </c>
      <c r="Z193" s="65">
        <f t="shared" si="148"/>
        <v>6.7499999999995453E-2</v>
      </c>
      <c r="AA193" s="64">
        <f t="shared" si="153"/>
        <v>0.40161557413766902</v>
      </c>
      <c r="AB193" s="64">
        <f t="shared" si="117"/>
        <v>0.61638350268756115</v>
      </c>
      <c r="AC193" s="64">
        <f t="shared" si="154"/>
        <v>0.67331746114124091</v>
      </c>
      <c r="AD193" s="64">
        <f>50%+AA193/2</f>
        <v>0.70080778706883451</v>
      </c>
      <c r="AE193" s="62">
        <f t="shared" si="149"/>
        <v>1.8633502687561143E-2</v>
      </c>
      <c r="AF193" s="83">
        <f t="shared" si="119"/>
        <v>1.8633502687561143E-2</v>
      </c>
      <c r="AG193" s="83">
        <f t="shared" si="120"/>
        <v>-2.6366497312438855E-2</v>
      </c>
      <c r="AH193" s="62">
        <f t="shared" si="155"/>
        <v>7.556746114124091E-2</v>
      </c>
      <c r="AI193" s="62">
        <f t="shared" si="156"/>
        <v>7.556746114124091E-2</v>
      </c>
      <c r="AJ193" s="62">
        <f t="shared" si="157"/>
        <v>3.0567461141240912E-2</v>
      </c>
      <c r="AK193" s="62">
        <f>AD193-N193</f>
        <v>0.10305778706883451</v>
      </c>
      <c r="AL193" s="62">
        <f>IF(D193="(D)",AK193,-(AK193))</f>
        <v>0.10305778706883451</v>
      </c>
      <c r="AM193" s="62">
        <f>AL193-4.5%</f>
        <v>5.8057787068834507E-2</v>
      </c>
      <c r="AN193" s="66">
        <f t="shared" si="150"/>
        <v>4.431262410503771E-2</v>
      </c>
    </row>
    <row r="194" spans="1:40" ht="15" customHeight="1" x14ac:dyDescent="0.25">
      <c r="A194" s="67" t="s">
        <v>187</v>
      </c>
      <c r="B194" s="60">
        <v>4</v>
      </c>
      <c r="C194" s="58" t="str">
        <f>('Raw data'!C187)</f>
        <v>OPEN SEAT (Donna Edwards)</v>
      </c>
      <c r="D194" s="58" t="str">
        <f>('Raw data'!D187)</f>
        <v>(D)</v>
      </c>
      <c r="E194" s="61">
        <f>('Raw data'!E187)</f>
        <v>2007.5</v>
      </c>
      <c r="F194" s="87">
        <v>1</v>
      </c>
      <c r="G194" s="67">
        <v>1</v>
      </c>
      <c r="H194" s="67">
        <v>1</v>
      </c>
      <c r="I194" s="90">
        <f>N194</f>
        <v>0.76875000000000004</v>
      </c>
      <c r="J194" s="21" t="str">
        <f t="shared" si="147"/>
        <v>D</v>
      </c>
      <c r="K194" s="21" t="b">
        <f t="shared" si="111"/>
        <v>1</v>
      </c>
      <c r="L194" s="21" t="str">
        <f t="shared" si="112"/>
        <v>D</v>
      </c>
      <c r="M194" s="21" t="str">
        <f t="shared" si="113"/>
        <v>Safe D</v>
      </c>
      <c r="N194" s="62">
        <f>'Raw data'!X187</f>
        <v>0.76875000000000004</v>
      </c>
      <c r="O194" s="68">
        <f t="shared" si="114"/>
        <v>0.76875000000000004</v>
      </c>
      <c r="P194" s="81">
        <f>'Raw data'!M187</f>
        <v>0.4258042309830814</v>
      </c>
      <c r="Q194" s="63">
        <f t="shared" si="115"/>
        <v>0.7129021154915407</v>
      </c>
      <c r="R194" s="63">
        <f>'Raw data'!K187-N194</f>
        <v>-5.5847884508459344E-2</v>
      </c>
      <c r="S194" s="63">
        <f t="shared" si="116"/>
        <v>-5.5847884508459344E-2</v>
      </c>
      <c r="T194" s="88">
        <f t="shared" si="122"/>
        <v>0.46580423098308138</v>
      </c>
      <c r="U194" s="63">
        <f>'Raw data'!U187</f>
        <v>0.57657938316745638</v>
      </c>
      <c r="V194" s="63">
        <f t="shared" si="151"/>
        <v>0.78828969158372819</v>
      </c>
      <c r="W194" s="64">
        <f t="shared" si="152"/>
        <v>0.53657938316745635</v>
      </c>
      <c r="X194" s="64">
        <f>'Raw data'!AA187</f>
        <v>0.67169722736638926</v>
      </c>
      <c r="Y194" s="64">
        <f>'Raw data'!AD187</f>
        <v>0.81899999999999995</v>
      </c>
      <c r="Z194" s="65">
        <f t="shared" si="148"/>
        <v>-0.10050000000001091</v>
      </c>
      <c r="AA194" s="64">
        <f t="shared" si="153"/>
        <v>0.6471972273663783</v>
      </c>
      <c r="AB194" s="64">
        <f t="shared" si="117"/>
        <v>0.73290211549154072</v>
      </c>
      <c r="AC194" s="64">
        <f t="shared" si="154"/>
        <v>0.76828969158372817</v>
      </c>
      <c r="AD194" s="64">
        <f>50%+AA194/2</f>
        <v>0.82359861368318921</v>
      </c>
      <c r="AE194" s="62">
        <f t="shared" si="149"/>
        <v>-3.5847884508459327E-2</v>
      </c>
      <c r="AF194" s="83">
        <f t="shared" si="119"/>
        <v>-3.5847884508459327E-2</v>
      </c>
      <c r="AG194" s="83">
        <f t="shared" si="120"/>
        <v>-8.0847884508459325E-2</v>
      </c>
      <c r="AH194" s="62">
        <f t="shared" si="155"/>
        <v>-4.6030841627187069E-4</v>
      </c>
      <c r="AI194" s="62">
        <f t="shared" si="156"/>
        <v>-4.6030841627187069E-4</v>
      </c>
      <c r="AJ194" s="62">
        <f t="shared" si="157"/>
        <v>-4.5460308416271869E-2</v>
      </c>
      <c r="AK194" s="62">
        <f>AD194-N194</f>
        <v>5.4848613683189162E-2</v>
      </c>
      <c r="AL194" s="62">
        <f>IF(D194="(D)",AK194,-(AK194))</f>
        <v>5.4848613683189162E-2</v>
      </c>
      <c r="AM194" s="62">
        <f>AL194-4.5%</f>
        <v>9.8486136831891641E-3</v>
      </c>
      <c r="AN194" s="66">
        <f t="shared" si="150"/>
        <v>-1.7805847366541352E-2</v>
      </c>
    </row>
    <row r="195" spans="1:40" ht="15" customHeight="1" x14ac:dyDescent="0.25">
      <c r="A195" s="67" t="s">
        <v>187</v>
      </c>
      <c r="B195" s="60">
        <v>5</v>
      </c>
      <c r="C195" s="58" t="str">
        <f>('Raw data'!C188)</f>
        <v>Steny Hoyer</v>
      </c>
      <c r="D195" s="58" t="str">
        <f>('Raw data'!D188)</f>
        <v>(D)</v>
      </c>
      <c r="E195" s="61">
        <f>('Raw data'!E188)</f>
        <v>1981</v>
      </c>
      <c r="F195" s="87">
        <v>1</v>
      </c>
      <c r="G195" s="67">
        <v>1</v>
      </c>
      <c r="H195" s="67">
        <v>1</v>
      </c>
      <c r="I195" s="90">
        <f t="shared" si="158"/>
        <v>0.67457689814346455</v>
      </c>
      <c r="J195" s="21" t="str">
        <f t="shared" si="147"/>
        <v>D</v>
      </c>
      <c r="K195" s="21" t="b">
        <f t="shared" si="111"/>
        <v>1</v>
      </c>
      <c r="L195" s="21" t="str">
        <f t="shared" si="112"/>
        <v>D</v>
      </c>
      <c r="M195" s="21" t="str">
        <f t="shared" si="113"/>
        <v>Safe D</v>
      </c>
      <c r="N195" s="62">
        <f>'Raw data'!X188</f>
        <v>0.65024999999999999</v>
      </c>
      <c r="O195" s="68">
        <f t="shared" si="114"/>
        <v>0.65024999999999999</v>
      </c>
      <c r="P195" s="81">
        <f>'Raw data'!M188</f>
        <v>0.28372295178665669</v>
      </c>
      <c r="Q195" s="63">
        <f t="shared" si="115"/>
        <v>0.64186147589332831</v>
      </c>
      <c r="R195" s="63">
        <f>'Raw data'!K188-N195</f>
        <v>-8.3885241066716798E-3</v>
      </c>
      <c r="S195" s="63">
        <f t="shared" si="116"/>
        <v>-8.3885241066716798E-3</v>
      </c>
      <c r="T195" s="88">
        <f t="shared" si="122"/>
        <v>0.32372295178665667</v>
      </c>
      <c r="U195" s="63">
        <f>'Raw data'!U188</f>
        <v>0.42932531470039442</v>
      </c>
      <c r="V195" s="63">
        <f t="shared" si="151"/>
        <v>0.71466265735019718</v>
      </c>
      <c r="W195" s="64">
        <f t="shared" si="152"/>
        <v>0.38932531470039444</v>
      </c>
      <c r="X195" s="64">
        <f>'Raw data'!AA188</f>
        <v>0.29970463162745875</v>
      </c>
      <c r="Y195" s="64">
        <f>'Raw data'!AD188</f>
        <v>0.624</v>
      </c>
      <c r="Z195" s="65">
        <f t="shared" si="148"/>
        <v>5.2499999999994884E-2</v>
      </c>
      <c r="AA195" s="64">
        <f t="shared" si="153"/>
        <v>0.42820463162745365</v>
      </c>
      <c r="AB195" s="64">
        <f t="shared" si="117"/>
        <v>0.66186147589332833</v>
      </c>
      <c r="AC195" s="64">
        <f t="shared" si="154"/>
        <v>0.69466265735019728</v>
      </c>
      <c r="AD195" s="64">
        <f>50%+AA195/2</f>
        <v>0.71410231581372685</v>
      </c>
      <c r="AE195" s="62">
        <f t="shared" si="149"/>
        <v>1.1611475893328338E-2</v>
      </c>
      <c r="AF195" s="83">
        <f t="shared" si="119"/>
        <v>1.1611475893328338E-2</v>
      </c>
      <c r="AG195" s="83">
        <f t="shared" si="120"/>
        <v>-3.338852410667166E-2</v>
      </c>
      <c r="AH195" s="62">
        <f t="shared" si="155"/>
        <v>4.4412657350197282E-2</v>
      </c>
      <c r="AI195" s="62">
        <f t="shared" si="156"/>
        <v>4.4412657350197282E-2</v>
      </c>
      <c r="AJ195" s="62">
        <f t="shared" si="157"/>
        <v>-5.8734264980271622E-4</v>
      </c>
      <c r="AK195" s="62">
        <f>AD195-N195</f>
        <v>6.3852315813726856E-2</v>
      </c>
      <c r="AL195" s="62">
        <f>IF(D195="(D)",AK195,-(AK195))</f>
        <v>6.3852315813726856E-2</v>
      </c>
      <c r="AM195" s="62">
        <f>AL195-4.5%</f>
        <v>1.8852315813726858E-2</v>
      </c>
      <c r="AN195" s="66">
        <f t="shared" si="150"/>
        <v>9.132486581962071E-3</v>
      </c>
    </row>
    <row r="196" spans="1:40" ht="15" customHeight="1" x14ac:dyDescent="0.25">
      <c r="A196" s="67" t="s">
        <v>187</v>
      </c>
      <c r="B196" s="60">
        <v>6</v>
      </c>
      <c r="C196" s="58" t="str">
        <f>('Raw data'!C189)</f>
        <v>John Delaney</v>
      </c>
      <c r="D196" s="58" t="str">
        <f>('Raw data'!D189)</f>
        <v>(D)</v>
      </c>
      <c r="E196" s="61">
        <f>('Raw data'!E189)</f>
        <v>2012</v>
      </c>
      <c r="F196" s="87">
        <v>1</v>
      </c>
      <c r="G196" s="67">
        <v>3</v>
      </c>
      <c r="H196" s="67"/>
      <c r="I196" s="90">
        <f t="shared" si="158"/>
        <v>0.55856260536603852</v>
      </c>
      <c r="J196" s="21" t="str">
        <f t="shared" si="147"/>
        <v>No projection</v>
      </c>
      <c r="K196" s="21" t="b">
        <f t="shared" si="111"/>
        <v>1</v>
      </c>
      <c r="L196" s="21" t="str">
        <f t="shared" si="112"/>
        <v>No projection</v>
      </c>
      <c r="M196" s="21" t="str">
        <f t="shared" si="113"/>
        <v>Lean D</v>
      </c>
      <c r="N196" s="62">
        <f>'Raw data'!X189</f>
        <v>0.54474999999999996</v>
      </c>
      <c r="O196" s="68">
        <f t="shared" si="114"/>
        <v>0.54475000000000007</v>
      </c>
      <c r="P196" s="81">
        <f>'Raw data'!M189</f>
        <v>1.4863315365903296E-2</v>
      </c>
      <c r="Q196" s="63">
        <f t="shared" si="115"/>
        <v>0.50743165768295162</v>
      </c>
      <c r="R196" s="63">
        <f>'Raw data'!K189-N196</f>
        <v>-3.7318342317048336E-2</v>
      </c>
      <c r="S196" s="63">
        <f t="shared" si="116"/>
        <v>-3.7318342317048336E-2</v>
      </c>
      <c r="T196" s="88">
        <f t="shared" si="122"/>
        <v>5.4863315365903297E-2</v>
      </c>
      <c r="U196" s="63">
        <f>'Raw data'!U189</f>
        <v>0.21591129350274363</v>
      </c>
      <c r="V196" s="63">
        <f t="shared" si="151"/>
        <v>0.60795564675137181</v>
      </c>
      <c r="W196" s="64">
        <f t="shared" si="152"/>
        <v>0.35591129350274364</v>
      </c>
      <c r="X196" s="64"/>
      <c r="Y196" s="64"/>
      <c r="Z196" s="65"/>
      <c r="AA196" s="64" t="str">
        <f t="shared" si="153"/>
        <v/>
      </c>
      <c r="AB196" s="64">
        <f t="shared" si="117"/>
        <v>0.52743165768295164</v>
      </c>
      <c r="AC196" s="64">
        <f t="shared" si="154"/>
        <v>0.67795564675137188</v>
      </c>
      <c r="AD196" s="64"/>
      <c r="AE196" s="62">
        <f t="shared" si="149"/>
        <v>-1.7318342317048319E-2</v>
      </c>
      <c r="AF196" s="83">
        <f t="shared" si="119"/>
        <v>-1.7318342317048319E-2</v>
      </c>
      <c r="AG196" s="83">
        <f t="shared" si="120"/>
        <v>-6.2318342317048317E-2</v>
      </c>
      <c r="AH196" s="62">
        <f t="shared" si="155"/>
        <v>0.13320564675137192</v>
      </c>
      <c r="AI196" s="62">
        <f t="shared" si="156"/>
        <v>0.13320564675137192</v>
      </c>
      <c r="AJ196" s="62">
        <f t="shared" si="157"/>
        <v>8.8205646751371922E-2</v>
      </c>
      <c r="AK196" s="62"/>
      <c r="AL196" s="62"/>
      <c r="AM196" s="62"/>
      <c r="AN196" s="66">
        <f>AJ196</f>
        <v>8.8205646751371922E-2</v>
      </c>
    </row>
    <row r="197" spans="1:40" ht="15" customHeight="1" x14ac:dyDescent="0.25">
      <c r="A197" s="67" t="s">
        <v>187</v>
      </c>
      <c r="B197" s="60">
        <v>7</v>
      </c>
      <c r="C197" s="58" t="str">
        <f>('Raw data'!C190)</f>
        <v>Elijah Cummings</v>
      </c>
      <c r="D197" s="58" t="str">
        <f>('Raw data'!D190)</f>
        <v>(D)</v>
      </c>
      <c r="E197" s="61">
        <f>('Raw data'!E190)</f>
        <v>1996</v>
      </c>
      <c r="F197" s="87">
        <v>1</v>
      </c>
      <c r="G197" s="67">
        <v>1</v>
      </c>
      <c r="H197" s="67">
        <v>1</v>
      </c>
      <c r="I197" s="90">
        <f t="shared" si="158"/>
        <v>0.7556163309777878</v>
      </c>
      <c r="J197" s="21" t="str">
        <f t="shared" si="147"/>
        <v>D</v>
      </c>
      <c r="K197" s="21" t="b">
        <f t="shared" si="111"/>
        <v>1</v>
      </c>
      <c r="L197" s="21" t="str">
        <f t="shared" si="112"/>
        <v>D</v>
      </c>
      <c r="M197" s="21" t="str">
        <f t="shared" si="113"/>
        <v>Safe D</v>
      </c>
      <c r="N197" s="62">
        <f>'Raw data'!X190</f>
        <v>0.74825000000000008</v>
      </c>
      <c r="O197" s="68">
        <f t="shared" si="114"/>
        <v>0.74825000000000008</v>
      </c>
      <c r="P197" s="81">
        <f>'Raw data'!M190</f>
        <v>0.44279023835530351</v>
      </c>
      <c r="Q197" s="63">
        <f t="shared" si="115"/>
        <v>0.72139511917765176</v>
      </c>
      <c r="R197" s="63">
        <f>'Raw data'!K190-N197</f>
        <v>-2.6854880822348326E-2</v>
      </c>
      <c r="S197" s="63">
        <f t="shared" si="116"/>
        <v>-2.6854880822348326E-2</v>
      </c>
      <c r="T197" s="88">
        <f t="shared" si="122"/>
        <v>0.48279023835530349</v>
      </c>
      <c r="U197" s="63">
        <f>'Raw data'!U190</f>
        <v>0.57226937415721424</v>
      </c>
      <c r="V197" s="63">
        <f t="shared" si="151"/>
        <v>0.78613468707860712</v>
      </c>
      <c r="W197" s="64">
        <f t="shared" si="152"/>
        <v>0.5322693741572142</v>
      </c>
      <c r="X197" s="64">
        <f>'Raw data'!AA190</f>
        <v>0.53402262816261725</v>
      </c>
      <c r="Y197" s="64">
        <f>'Raw data'!AD190</f>
        <v>0.75900000000000001</v>
      </c>
      <c r="Z197" s="65">
        <f>2*(N197-50)-2*(Y197-50)</f>
        <v>-2.1500000000003183E-2</v>
      </c>
      <c r="AA197" s="64">
        <f t="shared" si="153"/>
        <v>0.58852262816261403</v>
      </c>
      <c r="AB197" s="64">
        <f t="shared" si="117"/>
        <v>0.74139511917765177</v>
      </c>
      <c r="AC197" s="64">
        <f t="shared" si="154"/>
        <v>0.7661346870786071</v>
      </c>
      <c r="AD197" s="64">
        <f>50%+AA197/2</f>
        <v>0.79426131408130707</v>
      </c>
      <c r="AE197" s="62">
        <f t="shared" si="149"/>
        <v>-6.8548808223483082E-3</v>
      </c>
      <c r="AF197" s="83">
        <f t="shared" si="119"/>
        <v>-6.8548808223483082E-3</v>
      </c>
      <c r="AG197" s="83">
        <f t="shared" si="120"/>
        <v>-5.1854880822348307E-2</v>
      </c>
      <c r="AH197" s="62">
        <f t="shared" si="155"/>
        <v>1.788468707860702E-2</v>
      </c>
      <c r="AI197" s="62">
        <f t="shared" si="156"/>
        <v>1.788468707860702E-2</v>
      </c>
      <c r="AJ197" s="62">
        <f t="shared" si="157"/>
        <v>-2.7115312921392978E-2</v>
      </c>
      <c r="AK197" s="62">
        <f>AD197-N197</f>
        <v>4.6011314081306987E-2</v>
      </c>
      <c r="AL197" s="62">
        <f>IF(D197="(D)",AK197,-(AK197))</f>
        <v>4.6011314081306987E-2</v>
      </c>
      <c r="AM197" s="62">
        <f>AL197-4.5%</f>
        <v>1.0113140813069882E-3</v>
      </c>
      <c r="AN197" s="66">
        <f>(AJ197+AM197)/2</f>
        <v>-1.3051999420042995E-2</v>
      </c>
    </row>
    <row r="198" spans="1:40" ht="15" customHeight="1" x14ac:dyDescent="0.25">
      <c r="A198" s="67" t="s">
        <v>187</v>
      </c>
      <c r="B198" s="60">
        <v>8</v>
      </c>
      <c r="C198" s="58" t="str">
        <f>('Raw data'!C191)</f>
        <v>OPEN SEAT (Chris Van Hollen)</v>
      </c>
      <c r="D198" s="58" t="str">
        <f>('Raw data'!D191)</f>
        <v>(D)</v>
      </c>
      <c r="E198" s="61">
        <f>('Raw data'!E191)</f>
        <v>2002</v>
      </c>
      <c r="F198" s="87">
        <v>1</v>
      </c>
      <c r="G198" s="67">
        <v>1</v>
      </c>
      <c r="H198" s="67">
        <v>1</v>
      </c>
      <c r="I198" s="90">
        <f>N198</f>
        <v>0.61024999999999996</v>
      </c>
      <c r="J198" s="21" t="str">
        <f t="shared" si="147"/>
        <v>D</v>
      </c>
      <c r="K198" s="21" t="b">
        <f t="shared" si="111"/>
        <v>1</v>
      </c>
      <c r="L198" s="21" t="str">
        <f t="shared" si="112"/>
        <v>D</v>
      </c>
      <c r="M198" s="21" t="str">
        <f t="shared" si="113"/>
        <v>Safe D</v>
      </c>
      <c r="N198" s="62">
        <f>'Raw data'!X191</f>
        <v>0.61024999999999996</v>
      </c>
      <c r="O198" s="68">
        <f t="shared" si="114"/>
        <v>0.61024999999999996</v>
      </c>
      <c r="P198" s="81">
        <f>'Raw data'!M191</f>
        <v>0.21757406013865821</v>
      </c>
      <c r="Q198" s="63">
        <f t="shared" si="115"/>
        <v>0.6087870300693291</v>
      </c>
      <c r="R198" s="63">
        <f>'Raw data'!K191-N198</f>
        <v>-1.4629699306708543E-3</v>
      </c>
      <c r="S198" s="63">
        <f t="shared" si="116"/>
        <v>-1.4629699306708543E-3</v>
      </c>
      <c r="T198" s="88">
        <f t="shared" si="122"/>
        <v>0.25757406013865819</v>
      </c>
      <c r="U198" s="63">
        <f>'Raw data'!U191</f>
        <v>0.31612032768238518</v>
      </c>
      <c r="V198" s="63">
        <f t="shared" si="151"/>
        <v>0.65806016384119259</v>
      </c>
      <c r="W198" s="64">
        <f t="shared" si="152"/>
        <v>0.2761203276823852</v>
      </c>
      <c r="X198" s="64">
        <f>'Raw data'!AA191</f>
        <v>0.49114223865963869</v>
      </c>
      <c r="Y198" s="64">
        <f>'Raw data'!AD191</f>
        <v>0.70899999999999996</v>
      </c>
      <c r="Z198" s="65">
        <f>2*(N198-50)-2*(Y198-50)</f>
        <v>-0.19750000000000512</v>
      </c>
      <c r="AA198" s="64">
        <f t="shared" si="153"/>
        <v>0.36964223865963358</v>
      </c>
      <c r="AB198" s="64">
        <f t="shared" si="117"/>
        <v>0.62878703006932912</v>
      </c>
      <c r="AC198" s="64">
        <f t="shared" si="154"/>
        <v>0.63806016384119257</v>
      </c>
      <c r="AD198" s="64">
        <f>50%+AA198/2</f>
        <v>0.68482111932981682</v>
      </c>
      <c r="AE198" s="62">
        <f t="shared" si="149"/>
        <v>1.8537030069329163E-2</v>
      </c>
      <c r="AF198" s="83">
        <f t="shared" si="119"/>
        <v>1.8537030069329163E-2</v>
      </c>
      <c r="AG198" s="83">
        <f t="shared" si="120"/>
        <v>-2.6462969930670835E-2</v>
      </c>
      <c r="AH198" s="62">
        <f t="shared" si="155"/>
        <v>2.7810163841192614E-2</v>
      </c>
      <c r="AI198" s="62">
        <f t="shared" si="156"/>
        <v>2.7810163841192614E-2</v>
      </c>
      <c r="AJ198" s="62">
        <f t="shared" si="157"/>
        <v>-1.7189836158807384E-2</v>
      </c>
      <c r="AK198" s="62">
        <f>AD198-N198</f>
        <v>7.457111932981686E-2</v>
      </c>
      <c r="AL198" s="62">
        <f>IF(D198="(D)",AK198,-(AK198))</f>
        <v>7.457111932981686E-2</v>
      </c>
      <c r="AM198" s="62">
        <f>AL198-4.5%</f>
        <v>2.9571119329816861E-2</v>
      </c>
      <c r="AN198" s="66">
        <f>(AJ198+AM198)/2</f>
        <v>6.1906415855047386E-3</v>
      </c>
    </row>
    <row r="199" spans="1:40" ht="15" customHeight="1" x14ac:dyDescent="0.25">
      <c r="A199" s="67" t="s">
        <v>196</v>
      </c>
      <c r="B199" s="60">
        <v>1</v>
      </c>
      <c r="C199" s="58" t="str">
        <f>('Raw data'!C192)</f>
        <v>Richard Neal</v>
      </c>
      <c r="D199" s="58" t="str">
        <f>('Raw data'!D192)</f>
        <v>(D)</v>
      </c>
      <c r="E199" s="61">
        <f>('Raw data'!E192)</f>
        <v>1988</v>
      </c>
      <c r="F199" s="87">
        <v>1</v>
      </c>
      <c r="G199" s="67">
        <v>1</v>
      </c>
      <c r="H199" s="67">
        <v>1</v>
      </c>
      <c r="I199" s="90">
        <f t="shared" si="158"/>
        <v>0.65913770667414462</v>
      </c>
      <c r="J199" s="21" t="str">
        <f t="shared" si="147"/>
        <v>D</v>
      </c>
      <c r="K199" s="21" t="b">
        <f t="shared" si="111"/>
        <v>1</v>
      </c>
      <c r="L199" s="21" t="str">
        <f t="shared" si="112"/>
        <v>D</v>
      </c>
      <c r="M199" s="21" t="str">
        <f t="shared" si="113"/>
        <v>Safe D</v>
      </c>
      <c r="N199" s="62">
        <f>'Raw data'!X192</f>
        <v>0.62925000000000009</v>
      </c>
      <c r="O199" s="68">
        <f t="shared" si="114"/>
        <v>0.62925000000000009</v>
      </c>
      <c r="P199" s="81">
        <f>'Raw data'!M192</f>
        <v>1</v>
      </c>
      <c r="Q199" s="63">
        <f t="shared" si="115"/>
        <v>1</v>
      </c>
      <c r="R199" s="63">
        <f>'Raw data'!K192-N199</f>
        <v>0.37074999999999991</v>
      </c>
      <c r="S199" s="63">
        <f t="shared" si="116"/>
        <v>0.37074999999999991</v>
      </c>
      <c r="T199" s="88">
        <f t="shared" si="122"/>
        <v>1.04</v>
      </c>
      <c r="U199" s="63">
        <f>'Raw data'!U192</f>
        <v>1</v>
      </c>
      <c r="V199" s="63">
        <f t="shared" si="151"/>
        <v>1</v>
      </c>
      <c r="W199" s="64">
        <f t="shared" si="152"/>
        <v>0.96</v>
      </c>
      <c r="X199" s="64">
        <f>'Raw data'!AA192</f>
        <v>0.14742007851934941</v>
      </c>
      <c r="Y199" s="64">
        <f>'Raw data'!AD192</f>
        <v>0.56399999999999995</v>
      </c>
      <c r="Z199" s="65">
        <f>2*(N199-50)-2*(Y199-50)</f>
        <v>0.13049999999999784</v>
      </c>
      <c r="AA199" s="64">
        <f t="shared" si="153"/>
        <v>0.35392007851934726</v>
      </c>
      <c r="AB199" s="64">
        <f t="shared" si="117"/>
        <v>1.02</v>
      </c>
      <c r="AC199" s="64">
        <f t="shared" si="154"/>
        <v>0.98</v>
      </c>
      <c r="AD199" s="64">
        <f>50%+AA199/2</f>
        <v>0.67696003925967363</v>
      </c>
      <c r="AE199" s="62">
        <v>2.7699999999999999E-2</v>
      </c>
      <c r="AF199" s="83">
        <f t="shared" si="119"/>
        <v>2.7699999999999999E-2</v>
      </c>
      <c r="AG199" s="83">
        <f t="shared" si="120"/>
        <v>-1.7299999999999999E-2</v>
      </c>
      <c r="AH199" s="62">
        <v>4.4999999999999998E-2</v>
      </c>
      <c r="AI199" s="62">
        <f t="shared" si="156"/>
        <v>4.4999999999999998E-2</v>
      </c>
      <c r="AJ199" s="62">
        <f t="shared" si="157"/>
        <v>0</v>
      </c>
      <c r="AK199" s="62">
        <f>AD199-N199</f>
        <v>4.7710039259673542E-2</v>
      </c>
      <c r="AL199" s="62">
        <f>IF(D199="(D)",AK199,-(AK199))</f>
        <v>4.7710039259673542E-2</v>
      </c>
      <c r="AM199" s="62">
        <f>AL199-4.5%</f>
        <v>2.710039259673544E-3</v>
      </c>
      <c r="AN199" s="66">
        <f>(AJ199+AM199)/2</f>
        <v>1.355019629836772E-3</v>
      </c>
    </row>
    <row r="200" spans="1:40" ht="15" customHeight="1" x14ac:dyDescent="0.25">
      <c r="A200" s="67" t="s">
        <v>196</v>
      </c>
      <c r="B200" s="60">
        <v>2</v>
      </c>
      <c r="C200" s="58" t="str">
        <f>('Raw data'!C193)</f>
        <v>Jim McGovern</v>
      </c>
      <c r="D200" s="58" t="str">
        <f>('Raw data'!D193)</f>
        <v>(D)</v>
      </c>
      <c r="E200" s="61">
        <f>('Raw data'!E193)</f>
        <v>1996</v>
      </c>
      <c r="F200" s="87">
        <v>1</v>
      </c>
      <c r="G200" s="67">
        <v>1</v>
      </c>
      <c r="H200" s="67">
        <v>1</v>
      </c>
      <c r="I200" s="90">
        <f t="shared" si="158"/>
        <v>0.6109782614034408</v>
      </c>
      <c r="J200" s="21" t="str">
        <f t="shared" si="147"/>
        <v>D</v>
      </c>
      <c r="K200" s="21" t="b">
        <f t="shared" si="111"/>
        <v>1</v>
      </c>
      <c r="L200" s="21" t="str">
        <f t="shared" si="112"/>
        <v>D</v>
      </c>
      <c r="M200" s="21" t="str">
        <f t="shared" si="113"/>
        <v>Safe D</v>
      </c>
      <c r="N200" s="62">
        <f>'Raw data'!X193</f>
        <v>0.57825000000000004</v>
      </c>
      <c r="O200" s="68">
        <f t="shared" si="114"/>
        <v>0.57825000000000015</v>
      </c>
      <c r="P200" s="81">
        <f>'Raw data'!M193</f>
        <v>1</v>
      </c>
      <c r="Q200" s="63">
        <f t="shared" si="115"/>
        <v>1</v>
      </c>
      <c r="R200" s="63">
        <f>'Raw data'!K193-N200</f>
        <v>0.42174999999999996</v>
      </c>
      <c r="S200" s="63">
        <f t="shared" si="116"/>
        <v>0.42174999999999996</v>
      </c>
      <c r="T200" s="88">
        <f t="shared" si="122"/>
        <v>1.04</v>
      </c>
      <c r="U200" s="63">
        <f>'Raw data'!U193</f>
        <v>1</v>
      </c>
      <c r="V200" s="63">
        <f t="shared" si="151"/>
        <v>1</v>
      </c>
      <c r="W200" s="64">
        <f t="shared" si="152"/>
        <v>0.96</v>
      </c>
      <c r="X200" s="64">
        <f>'Raw data'!AA193</f>
        <v>0.1808383694522499</v>
      </c>
      <c r="Y200" s="64">
        <f>'Raw data'!AD193</f>
        <v>0.56399999999999995</v>
      </c>
      <c r="Z200" s="65">
        <f>2*(N200-50)-2*(Y200-50)</f>
        <v>2.8499999999993975E-2</v>
      </c>
      <c r="AA200" s="64">
        <f t="shared" si="153"/>
        <v>0.28533836945224389</v>
      </c>
      <c r="AB200" s="64">
        <f t="shared" si="117"/>
        <v>1.02</v>
      </c>
      <c r="AC200" s="64">
        <f t="shared" si="154"/>
        <v>0.98</v>
      </c>
      <c r="AD200" s="64">
        <f>50%+AA200/2</f>
        <v>0.64266918472612189</v>
      </c>
      <c r="AE200" s="62">
        <v>2.7699999999999999E-2</v>
      </c>
      <c r="AF200" s="83">
        <f t="shared" si="119"/>
        <v>2.7699999999999999E-2</v>
      </c>
      <c r="AG200" s="83">
        <f t="shared" si="120"/>
        <v>-1.7299999999999999E-2</v>
      </c>
      <c r="AH200" s="62">
        <v>4.4999999999999998E-2</v>
      </c>
      <c r="AI200" s="62">
        <f t="shared" si="156"/>
        <v>4.4999999999999998E-2</v>
      </c>
      <c r="AJ200" s="62">
        <f t="shared" si="157"/>
        <v>0</v>
      </c>
      <c r="AK200" s="62">
        <f>AD200-N200</f>
        <v>6.4419184726121848E-2</v>
      </c>
      <c r="AL200" s="62">
        <f>IF(D200="(D)",AK200,-(AK200))</f>
        <v>6.4419184726121848E-2</v>
      </c>
      <c r="AM200" s="62">
        <f>AL200-4.5%</f>
        <v>1.9419184726121849E-2</v>
      </c>
      <c r="AN200" s="66">
        <f>(AJ200+AM200)/2</f>
        <v>9.7095923630609246E-3</v>
      </c>
    </row>
    <row r="201" spans="1:40" ht="15" customHeight="1" x14ac:dyDescent="0.25">
      <c r="A201" s="67" t="s">
        <v>196</v>
      </c>
      <c r="B201" s="60">
        <v>3</v>
      </c>
      <c r="C201" s="58" t="str">
        <f>('Raw data'!C194)</f>
        <v>Niki Tsongas</v>
      </c>
      <c r="D201" s="58" t="str">
        <f>('Raw data'!D194)</f>
        <v>(D)</v>
      </c>
      <c r="E201" s="61">
        <f>('Raw data'!E194)</f>
        <v>2007</v>
      </c>
      <c r="F201" s="87">
        <v>1</v>
      </c>
      <c r="G201" s="67">
        <v>1</v>
      </c>
      <c r="H201" s="67">
        <v>1</v>
      </c>
      <c r="I201" s="90">
        <f t="shared" si="158"/>
        <v>0.62559519535165431</v>
      </c>
      <c r="J201" s="21" t="str">
        <f t="shared" si="147"/>
        <v>D</v>
      </c>
      <c r="K201" s="21" t="b">
        <f t="shared" si="111"/>
        <v>1</v>
      </c>
      <c r="L201" s="21" t="str">
        <f t="shared" si="112"/>
        <v>No projection</v>
      </c>
      <c r="M201" s="21" t="str">
        <f t="shared" si="113"/>
        <v>Safe D</v>
      </c>
      <c r="N201" s="62">
        <f>'Raw data'!X194</f>
        <v>0.55825000000000002</v>
      </c>
      <c r="O201" s="68">
        <f t="shared" si="114"/>
        <v>0.55825000000000014</v>
      </c>
      <c r="P201" s="81">
        <f>'Raw data'!M194</f>
        <v>0.26033106522546684</v>
      </c>
      <c r="Q201" s="63">
        <f t="shared" si="115"/>
        <v>0.63016553261273345</v>
      </c>
      <c r="R201" s="63">
        <f>'Raw data'!K194-N201</f>
        <v>7.1915532612733424E-2</v>
      </c>
      <c r="S201" s="63">
        <f t="shared" si="116"/>
        <v>7.1915532612733424E-2</v>
      </c>
      <c r="T201" s="88">
        <f t="shared" si="122"/>
        <v>0.30033106522546682</v>
      </c>
      <c r="U201" s="63">
        <f>'Raw data'!U194</f>
        <v>0.31959526083156292</v>
      </c>
      <c r="V201" s="63">
        <f t="shared" si="151"/>
        <v>0.65979763041578143</v>
      </c>
      <c r="W201" s="64">
        <f t="shared" si="152"/>
        <v>0.27959526083156294</v>
      </c>
      <c r="X201" s="64">
        <f>'Raw data'!AA194</f>
        <v>0.12970795939385021</v>
      </c>
      <c r="Y201" s="64">
        <f>'Raw data'!AD194</f>
        <v>0.56399999999999995</v>
      </c>
      <c r="Z201" s="65">
        <f>2*(N201-50)-2*(Y201-50)</f>
        <v>-1.1499999999998067E-2</v>
      </c>
      <c r="AA201" s="64">
        <f t="shared" si="153"/>
        <v>0.19420795939385216</v>
      </c>
      <c r="AB201" s="64">
        <f t="shared" si="117"/>
        <v>0.65016553261273335</v>
      </c>
      <c r="AC201" s="64">
        <f t="shared" si="154"/>
        <v>0.63979763041578153</v>
      </c>
      <c r="AD201" s="64">
        <f>50%+AA201/2</f>
        <v>0.59710397969692608</v>
      </c>
      <c r="AE201" s="62">
        <f>AB201-N201</f>
        <v>9.1915532612733331E-2</v>
      </c>
      <c r="AF201" s="83">
        <f t="shared" si="119"/>
        <v>9.1915532612733331E-2</v>
      </c>
      <c r="AG201" s="83">
        <f t="shared" si="120"/>
        <v>4.6915532612733332E-2</v>
      </c>
      <c r="AH201" s="62">
        <f>AC201-N201</f>
        <v>8.1547630415781502E-2</v>
      </c>
      <c r="AI201" s="62">
        <f t="shared" si="156"/>
        <v>8.1547630415781502E-2</v>
      </c>
      <c r="AJ201" s="62">
        <f t="shared" si="157"/>
        <v>3.6547630415781504E-2</v>
      </c>
      <c r="AK201" s="62">
        <f>AD201-N201</f>
        <v>3.8853979696926055E-2</v>
      </c>
      <c r="AL201" s="62">
        <f>IF(D201="(D)",AK201,-(AK201))</f>
        <v>3.8853979696926055E-2</v>
      </c>
      <c r="AM201" s="62">
        <f>AL201-4.5%</f>
        <v>-6.146020303073943E-3</v>
      </c>
      <c r="AN201" s="66">
        <f>(AJ201+AM201)/2</f>
        <v>1.5200805056353781E-2</v>
      </c>
    </row>
    <row r="202" spans="1:40" ht="15" customHeight="1" x14ac:dyDescent="0.25">
      <c r="A202" s="67" t="s">
        <v>196</v>
      </c>
      <c r="B202" s="60">
        <v>4</v>
      </c>
      <c r="C202" s="58" t="str">
        <f>('Raw data'!C195)</f>
        <v>Joe Kennedy</v>
      </c>
      <c r="D202" s="58" t="str">
        <f>('Raw data'!D195)</f>
        <v>(D)</v>
      </c>
      <c r="E202" s="61">
        <f>('Raw data'!E195)</f>
        <v>2012</v>
      </c>
      <c r="F202" s="87">
        <v>1</v>
      </c>
      <c r="G202" s="67">
        <v>2</v>
      </c>
      <c r="H202" s="67"/>
      <c r="I202" s="90">
        <f t="shared" si="158"/>
        <v>0.59008035614069065</v>
      </c>
      <c r="J202" s="21" t="str">
        <f t="shared" si="147"/>
        <v>D</v>
      </c>
      <c r="K202" s="21" t="b">
        <f t="shared" ref="K202:K265" si="159">_xlfn.ISFORMULA(J202)</f>
        <v>1</v>
      </c>
      <c r="L202" s="21" t="str">
        <f t="shared" ref="L202:L265" si="160">IF(O202&lt;44%,"R",IF(O202&gt;56%,"D","No projection"))</f>
        <v>No projection</v>
      </c>
      <c r="M202" s="21" t="str">
        <f t="shared" ref="M202:M265" si="161">IF(I202&lt;42%,"Safe R",IF(AND(I202&gt;42%,I202&lt;44%),"Likely R",IF(AND(I202&gt;44%,I202&lt;47%),"Lean R",IF(AND(I202&gt;47%,I202&lt;53%),"Toss Up",IF(AND(I202&gt;53%,I202&lt;56%),"Lean D",IF(AND(I202&gt;56%,I202&lt;58%),"Likely D","Safe D"))))))</f>
        <v>Safe D</v>
      </c>
      <c r="N202" s="62">
        <f>'Raw data'!X195</f>
        <v>0.55975000000000008</v>
      </c>
      <c r="O202" s="68">
        <f t="shared" ref="O202:O265" si="162">N202+$A$3-50%</f>
        <v>0.55975000000000019</v>
      </c>
      <c r="P202" s="81">
        <f>'Raw data'!M195</f>
        <v>1</v>
      </c>
      <c r="Q202" s="63">
        <f t="shared" ref="Q202:Q265" si="163">P202/2+50%</f>
        <v>1</v>
      </c>
      <c r="R202" s="63">
        <f>'Raw data'!K195-N202</f>
        <v>0.44024999999999992</v>
      </c>
      <c r="S202" s="63">
        <f t="shared" ref="S202:S265" si="164">IF(D202="(R)",-R202,R202)</f>
        <v>0.44024999999999992</v>
      </c>
      <c r="T202" s="88">
        <f t="shared" si="122"/>
        <v>1.04</v>
      </c>
      <c r="U202" s="63">
        <f>'Raw data'!U195</f>
        <v>0.26012771930224154</v>
      </c>
      <c r="V202" s="63">
        <f t="shared" si="151"/>
        <v>0.63006385965112077</v>
      </c>
      <c r="W202" s="64">
        <f t="shared" si="152"/>
        <v>0.31012771930224153</v>
      </c>
      <c r="X202" s="64"/>
      <c r="Y202" s="64"/>
      <c r="Z202" s="65"/>
      <c r="AA202" s="64" t="str">
        <f t="shared" si="153"/>
        <v/>
      </c>
      <c r="AB202" s="64">
        <f t="shared" ref="AB202:AB265" si="165">IF(D202="(D)",50%+T202/2,50%-T202/2)</f>
        <v>1.02</v>
      </c>
      <c r="AC202" s="64">
        <f t="shared" si="154"/>
        <v>0.65506385965112079</v>
      </c>
      <c r="AD202" s="64"/>
      <c r="AE202" s="62">
        <v>2.7699999999999999E-2</v>
      </c>
      <c r="AF202" s="83">
        <f t="shared" ref="AF202:AF265" si="166">IF(D202="(D)",AE202,-AE202)</f>
        <v>2.7699999999999999E-2</v>
      </c>
      <c r="AG202" s="83">
        <f t="shared" ref="AG202:AG265" si="167">AF202-4.5%</f>
        <v>-1.7299999999999999E-2</v>
      </c>
      <c r="AH202" s="62">
        <f>AC202-N202</f>
        <v>9.5313859651120714E-2</v>
      </c>
      <c r="AI202" s="62">
        <f t="shared" si="156"/>
        <v>9.5313859651120714E-2</v>
      </c>
      <c r="AJ202" s="62">
        <f t="shared" si="157"/>
        <v>5.0313859651120715E-2</v>
      </c>
      <c r="AK202" s="62"/>
      <c r="AL202" s="62"/>
      <c r="AM202" s="62"/>
      <c r="AN202" s="66">
        <f>AJ202</f>
        <v>5.0313859651120715E-2</v>
      </c>
    </row>
    <row r="203" spans="1:40" ht="15" customHeight="1" x14ac:dyDescent="0.25">
      <c r="A203" s="58" t="s">
        <v>196</v>
      </c>
      <c r="B203" s="59">
        <v>5</v>
      </c>
      <c r="C203" s="58" t="str">
        <f>('Raw data'!C196)</f>
        <v>Katherine Clark</v>
      </c>
      <c r="D203" s="58" t="str">
        <f>('Raw data'!D196)</f>
        <v>(D)</v>
      </c>
      <c r="E203" s="61">
        <f>('Raw data'!E196)</f>
        <v>1976</v>
      </c>
      <c r="F203" s="87">
        <v>1</v>
      </c>
      <c r="G203" s="58">
        <v>7</v>
      </c>
      <c r="H203" s="58"/>
      <c r="I203" s="90">
        <f t="shared" si="158"/>
        <v>0.66880900673211074</v>
      </c>
      <c r="J203" s="30" t="str">
        <f t="shared" si="147"/>
        <v>D</v>
      </c>
      <c r="K203" s="21" t="b">
        <f t="shared" si="159"/>
        <v>1</v>
      </c>
      <c r="L203" s="21" t="str">
        <f t="shared" si="160"/>
        <v>D</v>
      </c>
      <c r="M203" s="30" t="str">
        <f t="shared" si="161"/>
        <v>Safe D</v>
      </c>
      <c r="N203" s="62">
        <f>'Raw data'!X196</f>
        <v>0.64124999999999999</v>
      </c>
      <c r="O203" s="62">
        <f t="shared" si="162"/>
        <v>0.64124999999999988</v>
      </c>
      <c r="P203" s="81">
        <f>'Raw data'!M196</f>
        <v>1</v>
      </c>
      <c r="Q203" s="63">
        <f t="shared" si="163"/>
        <v>1</v>
      </c>
      <c r="R203" s="63">
        <f>'Raw data'!K196-N203</f>
        <v>0.35875000000000001</v>
      </c>
      <c r="S203" s="63">
        <f t="shared" si="164"/>
        <v>0.35875000000000001</v>
      </c>
      <c r="T203" s="88">
        <f t="shared" ref="T203:T266" si="168">IF(F203=1,P203+4%,IF(F203=2,P203+9%,IF(F203=3,P203+14%,IF(F203=4,P203-4.1%,IF(F203=5,P203+1%,IF(F203=6,P203+6.1%,IF(F203=7,P203+5.1%,P203+5.1%)))))))</f>
        <v>1.04</v>
      </c>
      <c r="U203" s="63">
        <f>'Raw data'!U196</f>
        <v>0.35052360861306747</v>
      </c>
      <c r="V203" s="63">
        <f t="shared" si="151"/>
        <v>0.67526180430653371</v>
      </c>
      <c r="W203" s="64">
        <f t="shared" si="152"/>
        <v>0.4405236086130675</v>
      </c>
      <c r="X203" s="64"/>
      <c r="Y203" s="64"/>
      <c r="Z203" s="65"/>
      <c r="AA203" s="64" t="str">
        <f t="shared" si="153"/>
        <v/>
      </c>
      <c r="AB203" s="64">
        <f t="shared" si="165"/>
        <v>1.02</v>
      </c>
      <c r="AC203" s="64">
        <f t="shared" si="154"/>
        <v>0.72026180430653375</v>
      </c>
      <c r="AD203" s="64"/>
      <c r="AE203" s="62">
        <v>2.7699999999999999E-2</v>
      </c>
      <c r="AF203" s="83">
        <f t="shared" si="166"/>
        <v>2.7699999999999999E-2</v>
      </c>
      <c r="AG203" s="83">
        <f t="shared" si="167"/>
        <v>-1.7299999999999999E-2</v>
      </c>
      <c r="AH203" s="62">
        <f>AC203-N203</f>
        <v>7.9011804306533762E-2</v>
      </c>
      <c r="AI203" s="62">
        <f t="shared" si="156"/>
        <v>7.9011804306533762E-2</v>
      </c>
      <c r="AJ203" s="62">
        <f t="shared" si="157"/>
        <v>3.4011804306533763E-2</v>
      </c>
      <c r="AK203" s="62"/>
      <c r="AL203" s="62"/>
      <c r="AM203" s="62"/>
      <c r="AN203" s="66">
        <f>AJ203</f>
        <v>3.4011804306533763E-2</v>
      </c>
    </row>
    <row r="204" spans="1:40" ht="15" customHeight="1" x14ac:dyDescent="0.25">
      <c r="A204" s="67" t="s">
        <v>196</v>
      </c>
      <c r="B204" s="60">
        <v>6</v>
      </c>
      <c r="C204" s="58" t="str">
        <f>('Raw data'!C197)</f>
        <v>Seth Moulton</v>
      </c>
      <c r="D204" s="58" t="str">
        <f>('Raw data'!D197)</f>
        <v>(D)</v>
      </c>
      <c r="E204" s="61">
        <f>('Raw data'!E197)</f>
        <v>2014</v>
      </c>
      <c r="F204" s="87">
        <v>2</v>
      </c>
      <c r="G204" s="67"/>
      <c r="H204" s="67"/>
      <c r="I204" s="90">
        <f t="shared" si="158"/>
        <v>0.54708025074820266</v>
      </c>
      <c r="J204" s="21" t="s">
        <v>472</v>
      </c>
      <c r="K204" s="21" t="b">
        <f t="shared" si="159"/>
        <v>0</v>
      </c>
      <c r="L204" s="21" t="str">
        <f t="shared" si="160"/>
        <v>No projection</v>
      </c>
      <c r="M204" s="21" t="str">
        <f t="shared" si="161"/>
        <v>Lean D</v>
      </c>
      <c r="N204" s="62">
        <f>'Raw data'!X197</f>
        <v>0.53475000000000006</v>
      </c>
      <c r="O204" s="68">
        <f t="shared" si="162"/>
        <v>0.53475000000000006</v>
      </c>
      <c r="P204" s="81">
        <f>'Raw data'!M197</f>
        <v>0.14390334330936794</v>
      </c>
      <c r="Q204" s="63">
        <f t="shared" si="163"/>
        <v>0.57195167165468397</v>
      </c>
      <c r="R204" s="63">
        <f>'Raw data'!K197-N204</f>
        <v>3.720167165468391E-2</v>
      </c>
      <c r="S204" s="63">
        <f t="shared" si="164"/>
        <v>3.720167165468391E-2</v>
      </c>
      <c r="T204" s="88">
        <f t="shared" si="168"/>
        <v>0.23390334330936793</v>
      </c>
      <c r="U204" s="63">
        <f>'Raw data'!U197</f>
        <v>0</v>
      </c>
      <c r="V204" s="63"/>
      <c r="W204" s="64"/>
      <c r="X204" s="64">
        <f>'Raw data'!AA197</f>
        <v>0</v>
      </c>
      <c r="Y204" s="64">
        <f>'Raw data'!AD197</f>
        <v>0.54899999999999993</v>
      </c>
      <c r="Z204" s="65">
        <f t="shared" ref="Z204:Z211" si="169">2*(N204-50)-2*(Y204-50)</f>
        <v>-2.8499999999993975E-2</v>
      </c>
      <c r="AA204" s="64"/>
      <c r="AB204" s="64">
        <f t="shared" si="165"/>
        <v>0.61695167165468401</v>
      </c>
      <c r="AC204" s="64"/>
      <c r="AD204" s="64"/>
      <c r="AE204" s="62">
        <f>AB204-N204</f>
        <v>8.220167165468395E-2</v>
      </c>
      <c r="AF204" s="83">
        <f t="shared" si="166"/>
        <v>8.220167165468395E-2</v>
      </c>
      <c r="AG204" s="83">
        <f t="shared" si="167"/>
        <v>3.7201671654683952E-2</v>
      </c>
      <c r="AH204" s="62"/>
      <c r="AI204" s="62"/>
      <c r="AJ204" s="62">
        <f t="shared" si="157"/>
        <v>-4.4999999999999998E-2</v>
      </c>
      <c r="AK204" s="62"/>
      <c r="AL204" s="62"/>
      <c r="AM204" s="62">
        <f t="shared" ref="AM204:AM211" si="170">AL204-4.5%</f>
        <v>-4.4999999999999998E-2</v>
      </c>
      <c r="AN204" s="66">
        <f t="shared" ref="AN204:AN211" si="171">(AJ204+AM204)/2</f>
        <v>-4.4999999999999998E-2</v>
      </c>
    </row>
    <row r="205" spans="1:40" ht="15" customHeight="1" x14ac:dyDescent="0.25">
      <c r="A205" s="67" t="s">
        <v>196</v>
      </c>
      <c r="B205" s="60">
        <v>7</v>
      </c>
      <c r="C205" s="58" t="str">
        <f>('Raw data'!C198)</f>
        <v>Mike Capuano</v>
      </c>
      <c r="D205" s="58" t="str">
        <f>('Raw data'!D198)</f>
        <v>(D)</v>
      </c>
      <c r="E205" s="61">
        <f>('Raw data'!E198)</f>
        <v>1999</v>
      </c>
      <c r="F205" s="87">
        <v>1</v>
      </c>
      <c r="G205" s="67">
        <v>1</v>
      </c>
      <c r="H205" s="67">
        <v>1</v>
      </c>
      <c r="I205" s="90">
        <f t="shared" si="158"/>
        <v>0.84467700000000001</v>
      </c>
      <c r="J205" s="21" t="str">
        <f>IF(I205&lt;44%,"R",IF(I205&gt;56%,"D","No projection"))</f>
        <v>D</v>
      </c>
      <c r="K205" s="21" t="b">
        <f t="shared" si="159"/>
        <v>1</v>
      </c>
      <c r="L205" s="21" t="str">
        <f t="shared" si="160"/>
        <v>D</v>
      </c>
      <c r="M205" s="21" t="str">
        <f t="shared" si="161"/>
        <v>Safe D</v>
      </c>
      <c r="N205" s="62">
        <f>'Raw data'!X198</f>
        <v>0.81525000000000003</v>
      </c>
      <c r="O205" s="68">
        <f t="shared" si="162"/>
        <v>0.81525000000000003</v>
      </c>
      <c r="P205" s="81">
        <f>'Raw data'!M198</f>
        <v>1</v>
      </c>
      <c r="Q205" s="63">
        <f t="shared" si="163"/>
        <v>1</v>
      </c>
      <c r="R205" s="63">
        <f>'Raw data'!K198-N205</f>
        <v>0.18474999999999997</v>
      </c>
      <c r="S205" s="63">
        <f t="shared" si="164"/>
        <v>0.18474999999999997</v>
      </c>
      <c r="T205" s="88">
        <f t="shared" si="168"/>
        <v>1.04</v>
      </c>
      <c r="U205" s="63">
        <f>'Raw data'!U198</f>
        <v>1</v>
      </c>
      <c r="V205" s="63">
        <f t="shared" ref="V205:V210" si="172">U205/2+50%</f>
        <v>1</v>
      </c>
      <c r="W205" s="64">
        <f t="shared" ref="W205:W210" si="173">IF(G205=1,U205-4%,IF(G205=2,U205+5%,IF(G205=3,U205+14%,IF(G205=4,U205+4%,IF(G205=5,U205+13%,IF(G205=6,U205+22%,IF(G205=7,U205+9%,U205+9%)))))))</f>
        <v>0.96</v>
      </c>
      <c r="X205" s="64">
        <f>'Raw data'!AA198</f>
        <v>1</v>
      </c>
      <c r="Y205" s="64">
        <f>'Raw data'!AD198</f>
        <v>0.82399999999999995</v>
      </c>
      <c r="Z205" s="65">
        <f t="shared" si="169"/>
        <v>-1.7499999999998295E-2</v>
      </c>
      <c r="AA205" s="64">
        <f t="shared" ref="AA205:AA210" si="174">IF(H205=1,X205+Z205+7.6%,IF(H205=2,X205+Z205+16.6%,IF(H205=3,X205+Z205+25.6%,IF(H205=4,X205-Z205-7.6%,IF(H205=5,X205-Z205+1.4%,IF(H205=6,X205-Z205+10.4%,IF(H205=7,X205+Z205+9%,IF(H205=8,X205-Z205+9%,""))))))))</f>
        <v>1.0585000000000018</v>
      </c>
      <c r="AB205" s="64">
        <f t="shared" si="165"/>
        <v>1.02</v>
      </c>
      <c r="AC205" s="64">
        <f t="shared" ref="AC205:AC210" si="175">IF(D205="(D)",50%+W205/2,50%-W205/2)</f>
        <v>0.98</v>
      </c>
      <c r="AD205" s="64">
        <v>1</v>
      </c>
      <c r="AE205" s="62">
        <v>2.7699999999999999E-2</v>
      </c>
      <c r="AF205" s="83">
        <f t="shared" si="166"/>
        <v>2.7699999999999999E-2</v>
      </c>
      <c r="AG205" s="83">
        <f t="shared" si="167"/>
        <v>-1.7299999999999999E-2</v>
      </c>
      <c r="AH205" s="62">
        <v>4.4999999999999998E-2</v>
      </c>
      <c r="AI205" s="62">
        <f t="shared" ref="AI205:AI210" si="176">IF(D205="(D)",AH205,-AH205)</f>
        <v>4.4999999999999998E-2</v>
      </c>
      <c r="AJ205" s="62">
        <f t="shared" si="157"/>
        <v>0</v>
      </c>
      <c r="AK205" s="62">
        <v>4.4999999999999998E-2</v>
      </c>
      <c r="AL205" s="62">
        <f t="shared" ref="AL205:AL210" si="177">IF(D205="(D)",AK205,-(AK205))</f>
        <v>4.4999999999999998E-2</v>
      </c>
      <c r="AM205" s="62">
        <f t="shared" si="170"/>
        <v>0</v>
      </c>
      <c r="AN205" s="66">
        <f t="shared" si="171"/>
        <v>0</v>
      </c>
    </row>
    <row r="206" spans="1:40" ht="15" customHeight="1" x14ac:dyDescent="0.25">
      <c r="A206" s="67" t="s">
        <v>196</v>
      </c>
      <c r="B206" s="60">
        <v>8</v>
      </c>
      <c r="C206" s="58" t="str">
        <f>('Raw data'!C199)</f>
        <v>Stephen Lynch</v>
      </c>
      <c r="D206" s="58" t="str">
        <f>('Raw data'!D199)</f>
        <v>(D)</v>
      </c>
      <c r="E206" s="61">
        <f>('Raw data'!E199)</f>
        <v>2001</v>
      </c>
      <c r="F206" s="87">
        <v>1</v>
      </c>
      <c r="G206" s="67">
        <v>1</v>
      </c>
      <c r="H206" s="67">
        <v>1</v>
      </c>
      <c r="I206" s="90">
        <f t="shared" si="158"/>
        <v>0.64268030995251457</v>
      </c>
      <c r="J206" s="21" t="str">
        <f>IF(I206&lt;44%,"R",IF(I206&gt;56%,"D","No projection"))</f>
        <v>D</v>
      </c>
      <c r="K206" s="21" t="b">
        <f t="shared" si="159"/>
        <v>1</v>
      </c>
      <c r="L206" s="21" t="str">
        <f t="shared" si="160"/>
        <v>D</v>
      </c>
      <c r="M206" s="21" t="str">
        <f t="shared" si="161"/>
        <v>Safe D</v>
      </c>
      <c r="N206" s="62">
        <f>'Raw data'!X199</f>
        <v>0.56574999999999998</v>
      </c>
      <c r="O206" s="68">
        <f t="shared" si="162"/>
        <v>0.56574999999999998</v>
      </c>
      <c r="P206" s="81">
        <f>'Raw data'!M199</f>
        <v>1</v>
      </c>
      <c r="Q206" s="63">
        <f t="shared" si="163"/>
        <v>1</v>
      </c>
      <c r="R206" s="63">
        <f>'Raw data'!K199-N206</f>
        <v>0.43425000000000002</v>
      </c>
      <c r="S206" s="63">
        <f t="shared" si="164"/>
        <v>0.43425000000000002</v>
      </c>
      <c r="T206" s="88">
        <f t="shared" si="168"/>
        <v>1.04</v>
      </c>
      <c r="U206" s="63">
        <f>'Raw data'!U199</f>
        <v>0.5249436086425352</v>
      </c>
      <c r="V206" s="63">
        <f t="shared" si="172"/>
        <v>0.7624718043212676</v>
      </c>
      <c r="W206" s="64">
        <f t="shared" si="173"/>
        <v>0.48494360864253522</v>
      </c>
      <c r="X206" s="64">
        <f>'Raw data'!AA199</f>
        <v>0.44741886138705095</v>
      </c>
      <c r="Y206" s="64">
        <f>'Raw data'!AD199</f>
        <v>0.56899999999999995</v>
      </c>
      <c r="Z206" s="65">
        <f t="shared" si="169"/>
        <v>-6.5000000000026148E-3</v>
      </c>
      <c r="AA206" s="64">
        <f t="shared" si="174"/>
        <v>0.51691886138704835</v>
      </c>
      <c r="AB206" s="64">
        <f t="shared" si="165"/>
        <v>1.02</v>
      </c>
      <c r="AC206" s="64">
        <f t="shared" si="175"/>
        <v>0.74247180432126758</v>
      </c>
      <c r="AD206" s="64">
        <f>50%+AA206/2</f>
        <v>0.75845943069352417</v>
      </c>
      <c r="AE206" s="62">
        <v>2.7699999999999999E-2</v>
      </c>
      <c r="AF206" s="83">
        <f t="shared" si="166"/>
        <v>2.7699999999999999E-2</v>
      </c>
      <c r="AG206" s="83">
        <f t="shared" si="167"/>
        <v>-1.7299999999999999E-2</v>
      </c>
      <c r="AH206" s="62">
        <f>AC206-N206</f>
        <v>0.17672180432126761</v>
      </c>
      <c r="AI206" s="62">
        <f t="shared" si="176"/>
        <v>0.17672180432126761</v>
      </c>
      <c r="AJ206" s="62">
        <f t="shared" si="157"/>
        <v>0.13172180432126762</v>
      </c>
      <c r="AK206" s="62">
        <f>AD206-N206</f>
        <v>0.1927094306935242</v>
      </c>
      <c r="AL206" s="62">
        <f t="shared" si="177"/>
        <v>0.1927094306935242</v>
      </c>
      <c r="AM206" s="62">
        <f t="shared" si="170"/>
        <v>0.14770943069352421</v>
      </c>
      <c r="AN206" s="66">
        <f t="shared" si="171"/>
        <v>0.13971561750739592</v>
      </c>
    </row>
    <row r="207" spans="1:40" ht="15" customHeight="1" x14ac:dyDescent="0.25">
      <c r="A207" s="67" t="s">
        <v>196</v>
      </c>
      <c r="B207" s="60">
        <v>9</v>
      </c>
      <c r="C207" s="58" t="str">
        <f>('Raw data'!C200)</f>
        <v>Bill Keating</v>
      </c>
      <c r="D207" s="58" t="str">
        <f>('Raw data'!D200)</f>
        <v>(D)</v>
      </c>
      <c r="E207" s="61">
        <f>('Raw data'!E200)</f>
        <v>2010</v>
      </c>
      <c r="F207" s="87">
        <v>1</v>
      </c>
      <c r="G207" s="67">
        <v>1</v>
      </c>
      <c r="H207" s="67">
        <v>2</v>
      </c>
      <c r="I207" s="90">
        <f t="shared" si="158"/>
        <v>0.58587762874793925</v>
      </c>
      <c r="J207" s="21" t="str">
        <f>IF(I207&lt;44%,"R",IF(I207&gt;56%,"D","No projection"))</f>
        <v>D</v>
      </c>
      <c r="K207" s="21" t="b">
        <f t="shared" si="159"/>
        <v>1</v>
      </c>
      <c r="L207" s="21" t="str">
        <f t="shared" si="160"/>
        <v>No projection</v>
      </c>
      <c r="M207" s="21" t="str">
        <f t="shared" si="161"/>
        <v>Safe D</v>
      </c>
      <c r="N207" s="62">
        <f>'Raw data'!X200</f>
        <v>0.54275000000000007</v>
      </c>
      <c r="O207" s="68">
        <f t="shared" si="162"/>
        <v>0.54275000000000007</v>
      </c>
      <c r="P207" s="81">
        <f>'Raw data'!M200</f>
        <v>9.9622529210913802E-2</v>
      </c>
      <c r="Q207" s="63">
        <f t="shared" si="163"/>
        <v>0.54981126460545693</v>
      </c>
      <c r="R207" s="63">
        <f>'Raw data'!K200-N207</f>
        <v>7.0612646054568629E-3</v>
      </c>
      <c r="S207" s="63">
        <f t="shared" si="164"/>
        <v>7.0612646054568629E-3</v>
      </c>
      <c r="T207" s="88">
        <f t="shared" si="168"/>
        <v>0.13962252921091381</v>
      </c>
      <c r="U207" s="63">
        <f>'Raw data'!U200</f>
        <v>0.29221798745767347</v>
      </c>
      <c r="V207" s="63">
        <f t="shared" si="172"/>
        <v>0.64610899372883668</v>
      </c>
      <c r="W207" s="64">
        <f t="shared" si="173"/>
        <v>0.25221798745767349</v>
      </c>
      <c r="X207" s="64">
        <f>'Raw data'!AA200</f>
        <v>5.0298292532400701E-2</v>
      </c>
      <c r="Y207" s="64">
        <f>'Raw data'!AD200</f>
        <v>0.51900000000000002</v>
      </c>
      <c r="Z207" s="65">
        <f t="shared" si="169"/>
        <v>4.7499999999999432E-2</v>
      </c>
      <c r="AA207" s="64">
        <f t="shared" si="174"/>
        <v>0.26379829253240017</v>
      </c>
      <c r="AB207" s="64">
        <f t="shared" si="165"/>
        <v>0.56981126460545695</v>
      </c>
      <c r="AC207" s="64">
        <f t="shared" si="175"/>
        <v>0.62610899372883677</v>
      </c>
      <c r="AD207" s="64">
        <f>50%+AA207/2</f>
        <v>0.63189914626620003</v>
      </c>
      <c r="AE207" s="62">
        <f t="shared" ref="AE207:AE230" si="178">AB207-N207</f>
        <v>2.7061264605456881E-2</v>
      </c>
      <c r="AF207" s="83">
        <f t="shared" si="166"/>
        <v>2.7061264605456881E-2</v>
      </c>
      <c r="AG207" s="83">
        <f t="shared" si="167"/>
        <v>-1.7938735394543118E-2</v>
      </c>
      <c r="AH207" s="62">
        <f>AC207-N207</f>
        <v>8.3358993728836706E-2</v>
      </c>
      <c r="AI207" s="62">
        <f t="shared" si="176"/>
        <v>8.3358993728836706E-2</v>
      </c>
      <c r="AJ207" s="62">
        <f t="shared" si="157"/>
        <v>3.8358993728836707E-2</v>
      </c>
      <c r="AK207" s="62">
        <f>AD207-N207</f>
        <v>8.9149146266199963E-2</v>
      </c>
      <c r="AL207" s="62">
        <f t="shared" si="177"/>
        <v>8.9149146266199963E-2</v>
      </c>
      <c r="AM207" s="62">
        <f t="shared" si="170"/>
        <v>4.4149146266199965E-2</v>
      </c>
      <c r="AN207" s="66">
        <f t="shared" si="171"/>
        <v>4.1254069997518336E-2</v>
      </c>
    </row>
    <row r="208" spans="1:40" ht="15" customHeight="1" x14ac:dyDescent="0.25">
      <c r="A208" s="67" t="s">
        <v>204</v>
      </c>
      <c r="B208" s="60">
        <v>1</v>
      </c>
      <c r="C208" s="58" t="str">
        <f>('Raw data'!C201)</f>
        <v>Open Seat (Dan Benishek)</v>
      </c>
      <c r="D208" s="58" t="str">
        <f>('Raw data'!D201)</f>
        <v>(R)</v>
      </c>
      <c r="E208" s="61">
        <f>('Raw data'!E201)</f>
        <v>2010</v>
      </c>
      <c r="F208" s="87">
        <v>4</v>
      </c>
      <c r="G208" s="67">
        <v>4</v>
      </c>
      <c r="H208" s="67">
        <v>5</v>
      </c>
      <c r="I208" s="90">
        <f>N208</f>
        <v>0.43924999999999997</v>
      </c>
      <c r="J208" s="21" t="s">
        <v>472</v>
      </c>
      <c r="K208" s="21" t="b">
        <f t="shared" si="159"/>
        <v>0</v>
      </c>
      <c r="L208" s="21" t="str">
        <f t="shared" si="160"/>
        <v>R</v>
      </c>
      <c r="M208" s="21" t="str">
        <f t="shared" si="161"/>
        <v>Likely R</v>
      </c>
      <c r="N208" s="62">
        <f>'Raw data'!X201</f>
        <v>0.43924999999999997</v>
      </c>
      <c r="O208" s="68">
        <f t="shared" si="162"/>
        <v>0.43924999999999992</v>
      </c>
      <c r="P208" s="81">
        <f>'Raw data'!M201</f>
        <v>7.0384156075460558E-2</v>
      </c>
      <c r="Q208" s="63">
        <f t="shared" si="163"/>
        <v>0.53519207803773028</v>
      </c>
      <c r="R208" s="63">
        <f>'Raw data'!K201-N208</f>
        <v>2.5557921962269747E-2</v>
      </c>
      <c r="S208" s="63">
        <f t="shared" si="164"/>
        <v>-2.5557921962269747E-2</v>
      </c>
      <c r="T208" s="88">
        <f t="shared" si="168"/>
        <v>2.9384156075460563E-2</v>
      </c>
      <c r="U208" s="63">
        <f>'Raw data'!U201</f>
        <v>5.6615869900884519E-3</v>
      </c>
      <c r="V208" s="63">
        <f t="shared" si="172"/>
        <v>0.50283079349504423</v>
      </c>
      <c r="W208" s="64">
        <f t="shared" si="173"/>
        <v>4.5661586990088453E-2</v>
      </c>
      <c r="X208" s="64">
        <f>'Raw data'!AA201</f>
        <v>0.1193376271784608</v>
      </c>
      <c r="Y208" s="64">
        <f>'Raw data'!AD201</f>
        <v>0.47399999999999998</v>
      </c>
      <c r="Z208" s="65">
        <f t="shared" si="169"/>
        <v>-6.9499999999990791E-2</v>
      </c>
      <c r="AA208" s="64">
        <f t="shared" si="174"/>
        <v>0.20283762717845161</v>
      </c>
      <c r="AB208" s="64">
        <f t="shared" si="165"/>
        <v>0.48530792196226974</v>
      </c>
      <c r="AC208" s="64">
        <f t="shared" si="175"/>
        <v>0.47716920650495576</v>
      </c>
      <c r="AD208" s="64">
        <f>50%-AA208/2</f>
        <v>0.39858118641077422</v>
      </c>
      <c r="AE208" s="62">
        <f t="shared" si="178"/>
        <v>4.6057921962269766E-2</v>
      </c>
      <c r="AF208" s="83">
        <f t="shared" si="166"/>
        <v>-4.6057921962269766E-2</v>
      </c>
      <c r="AG208" s="83">
        <f t="shared" si="167"/>
        <v>-9.1057921962269764E-2</v>
      </c>
      <c r="AH208" s="62">
        <f>AC208-N208</f>
        <v>3.7919206504955782E-2</v>
      </c>
      <c r="AI208" s="62">
        <f t="shared" si="176"/>
        <v>-3.7919206504955782E-2</v>
      </c>
      <c r="AJ208" s="62">
        <f t="shared" si="157"/>
        <v>-8.2919206504955781E-2</v>
      </c>
      <c r="AK208" s="62">
        <f>AD208-N208</f>
        <v>-4.066881358922575E-2</v>
      </c>
      <c r="AL208" s="62">
        <f t="shared" si="177"/>
        <v>4.066881358922575E-2</v>
      </c>
      <c r="AM208" s="62">
        <f t="shared" si="170"/>
        <v>-4.3311864107742487E-3</v>
      </c>
      <c r="AN208" s="66">
        <f t="shared" si="171"/>
        <v>-4.3625196457865015E-2</v>
      </c>
    </row>
    <row r="209" spans="1:40" ht="15" customHeight="1" x14ac:dyDescent="0.25">
      <c r="A209" s="67" t="s">
        <v>204</v>
      </c>
      <c r="B209" s="60">
        <v>2</v>
      </c>
      <c r="C209" s="58" t="str">
        <f>('Raw data'!C202)</f>
        <v>Bill Huizenga</v>
      </c>
      <c r="D209" s="58" t="str">
        <f>('Raw data'!D202)</f>
        <v>(R)</v>
      </c>
      <c r="E209" s="61">
        <f>('Raw data'!E202)</f>
        <v>2010</v>
      </c>
      <c r="F209" s="87">
        <v>4</v>
      </c>
      <c r="G209" s="67">
        <v>4</v>
      </c>
      <c r="H209" s="67">
        <v>5</v>
      </c>
      <c r="I209" s="90">
        <f>IF(G209="",N209+0.15*(AE209+2.77%-$B$3)+($A$3-50%),N209+0.85*(0.6*AE209+0.2*AH209+0.2*AK209+2.77%-$B$3)+($A$3-50%))</f>
        <v>0.35428057883841313</v>
      </c>
      <c r="J209" s="21" t="str">
        <f t="shared" ref="J209:J227" si="179">IF(I209&lt;44%,"R",IF(I209&gt;56%,"D","No projection"))</f>
        <v>R</v>
      </c>
      <c r="K209" s="21" t="b">
        <f t="shared" si="159"/>
        <v>1</v>
      </c>
      <c r="L209" s="21" t="str">
        <f t="shared" si="160"/>
        <v>R</v>
      </c>
      <c r="M209" s="21" t="str">
        <f t="shared" si="161"/>
        <v>Safe R</v>
      </c>
      <c r="N209" s="62">
        <f>'Raw data'!X202</f>
        <v>0.41624999999999995</v>
      </c>
      <c r="O209" s="68">
        <f t="shared" si="162"/>
        <v>0.41625000000000001</v>
      </c>
      <c r="P209" s="81">
        <f>'Raw data'!M202</f>
        <v>0.31352249550671213</v>
      </c>
      <c r="Q209" s="63">
        <f t="shared" si="163"/>
        <v>0.65676124775335609</v>
      </c>
      <c r="R209" s="63">
        <f>'Raw data'!K202-N209</f>
        <v>-7.301124775335599E-2</v>
      </c>
      <c r="S209" s="63">
        <f t="shared" si="164"/>
        <v>7.301124775335599E-2</v>
      </c>
      <c r="T209" s="88">
        <f t="shared" si="168"/>
        <v>0.27252249550671215</v>
      </c>
      <c r="U209" s="63">
        <f>'Raw data'!U202</f>
        <v>0.2821892723284567</v>
      </c>
      <c r="V209" s="63">
        <f t="shared" si="172"/>
        <v>0.64109463616422835</v>
      </c>
      <c r="W209" s="64">
        <f t="shared" si="173"/>
        <v>0.32218927232845668</v>
      </c>
      <c r="X209" s="64">
        <f>'Raw data'!AA202</f>
        <v>0.34729525481713441</v>
      </c>
      <c r="Y209" s="64">
        <f>'Raw data'!AD202</f>
        <v>0.44899999999999995</v>
      </c>
      <c r="Z209" s="65">
        <f t="shared" si="169"/>
        <v>-6.5500000000000114E-2</v>
      </c>
      <c r="AA209" s="64">
        <f t="shared" si="174"/>
        <v>0.42679525481713454</v>
      </c>
      <c r="AB209" s="64">
        <f t="shared" si="165"/>
        <v>0.36373875224664393</v>
      </c>
      <c r="AC209" s="64">
        <f t="shared" si="175"/>
        <v>0.33890536383577163</v>
      </c>
      <c r="AD209" s="64">
        <f>50%-AA209/2</f>
        <v>0.28660237259143273</v>
      </c>
      <c r="AE209" s="62">
        <f t="shared" si="178"/>
        <v>-5.2511247753356027E-2</v>
      </c>
      <c r="AF209" s="83">
        <f t="shared" si="166"/>
        <v>5.2511247753356027E-2</v>
      </c>
      <c r="AG209" s="83">
        <f t="shared" si="167"/>
        <v>7.511247753356029E-3</v>
      </c>
      <c r="AH209" s="62">
        <f>AC209-N209</f>
        <v>-7.734463616422832E-2</v>
      </c>
      <c r="AI209" s="62">
        <f t="shared" si="176"/>
        <v>7.734463616422832E-2</v>
      </c>
      <c r="AJ209" s="62">
        <f t="shared" si="157"/>
        <v>3.2344636164228321E-2</v>
      </c>
      <c r="AK209" s="62">
        <f>AD209-N209</f>
        <v>-0.12964762740856722</v>
      </c>
      <c r="AL209" s="62">
        <f t="shared" si="177"/>
        <v>0.12964762740856722</v>
      </c>
      <c r="AM209" s="62">
        <f t="shared" si="170"/>
        <v>8.4647627408567225E-2</v>
      </c>
      <c r="AN209" s="66">
        <f t="shared" si="171"/>
        <v>5.8496131786397773E-2</v>
      </c>
    </row>
    <row r="210" spans="1:40" ht="15" customHeight="1" x14ac:dyDescent="0.25">
      <c r="A210" s="67" t="s">
        <v>204</v>
      </c>
      <c r="B210" s="60">
        <v>3</v>
      </c>
      <c r="C210" s="58" t="str">
        <f>('Raw data'!C203)</f>
        <v>Justin Amash</v>
      </c>
      <c r="D210" s="58" t="str">
        <f>('Raw data'!D203)</f>
        <v>(R)</v>
      </c>
      <c r="E210" s="61">
        <f>('Raw data'!E203)</f>
        <v>2010</v>
      </c>
      <c r="F210" s="87">
        <v>4</v>
      </c>
      <c r="G210" s="67">
        <v>4</v>
      </c>
      <c r="H210" s="67">
        <v>5</v>
      </c>
      <c r="I210" s="90">
        <f>IF(G210="",N210+0.15*(AE210+2.77%-$B$3)+($A$3-50%),N210+0.85*(0.6*AE210+0.2*AH210+0.2*AK210+2.77%-$B$3)+($A$3-50%))</f>
        <v>0.41757803630503071</v>
      </c>
      <c r="J210" s="21" t="str">
        <f t="shared" si="179"/>
        <v>R</v>
      </c>
      <c r="K210" s="21" t="b">
        <f t="shared" si="159"/>
        <v>1</v>
      </c>
      <c r="L210" s="21" t="str">
        <f t="shared" si="160"/>
        <v>No projection</v>
      </c>
      <c r="M210" s="21" t="str">
        <f t="shared" si="161"/>
        <v>Safe R</v>
      </c>
      <c r="N210" s="62">
        <f>'Raw data'!X203</f>
        <v>0.44424999999999998</v>
      </c>
      <c r="O210" s="68">
        <f t="shared" si="162"/>
        <v>0.44425000000000003</v>
      </c>
      <c r="P210" s="81">
        <f>'Raw data'!M203</f>
        <v>0.19495994754696544</v>
      </c>
      <c r="Q210" s="63">
        <f t="shared" si="163"/>
        <v>0.59747997377348272</v>
      </c>
      <c r="R210" s="63">
        <f>'Raw data'!K203-N210</f>
        <v>-4.1729973773482698E-2</v>
      </c>
      <c r="S210" s="63">
        <f t="shared" si="164"/>
        <v>4.1729973773482698E-2</v>
      </c>
      <c r="T210" s="88">
        <f t="shared" si="168"/>
        <v>0.15395994754696546</v>
      </c>
      <c r="U210" s="63">
        <f>'Raw data'!U203</f>
        <v>8.7297289594436611E-2</v>
      </c>
      <c r="V210" s="63">
        <f t="shared" si="172"/>
        <v>0.54364864479721831</v>
      </c>
      <c r="W210" s="64">
        <f t="shared" si="173"/>
        <v>0.12729728959443662</v>
      </c>
      <c r="X210" s="64">
        <f>'Raw data'!AA203</f>
        <v>0.22861067594077195</v>
      </c>
      <c r="Y210" s="64">
        <f>'Raw data'!AD203</f>
        <v>0.46399999999999997</v>
      </c>
      <c r="Z210" s="65">
        <f t="shared" si="169"/>
        <v>-3.9500000000003865E-2</v>
      </c>
      <c r="AA210" s="64">
        <f t="shared" si="174"/>
        <v>0.28211067594077582</v>
      </c>
      <c r="AB210" s="64">
        <f t="shared" si="165"/>
        <v>0.42302002622651724</v>
      </c>
      <c r="AC210" s="64">
        <f t="shared" si="175"/>
        <v>0.43635135520278168</v>
      </c>
      <c r="AD210" s="64">
        <f>50%-AA210/2</f>
        <v>0.35894466202961206</v>
      </c>
      <c r="AE210" s="62">
        <f t="shared" si="178"/>
        <v>-2.1229973773482735E-2</v>
      </c>
      <c r="AF210" s="83">
        <f t="shared" si="166"/>
        <v>2.1229973773482735E-2</v>
      </c>
      <c r="AG210" s="83">
        <f t="shared" si="167"/>
        <v>-2.3770026226517263E-2</v>
      </c>
      <c r="AH210" s="62">
        <f>AC210-N210</f>
        <v>-7.8986447972183016E-3</v>
      </c>
      <c r="AI210" s="62">
        <f t="shared" si="176"/>
        <v>7.8986447972183016E-3</v>
      </c>
      <c r="AJ210" s="62">
        <f t="shared" si="157"/>
        <v>-3.7101355202781697E-2</v>
      </c>
      <c r="AK210" s="62">
        <f>AD210-N210</f>
        <v>-8.5305337970387918E-2</v>
      </c>
      <c r="AL210" s="62">
        <f t="shared" si="177"/>
        <v>8.5305337970387918E-2</v>
      </c>
      <c r="AM210" s="62">
        <f t="shared" si="170"/>
        <v>4.0305337970387919E-2</v>
      </c>
      <c r="AN210" s="66">
        <f t="shared" si="171"/>
        <v>1.6019913838031113E-3</v>
      </c>
    </row>
    <row r="211" spans="1:40" ht="15" customHeight="1" x14ac:dyDescent="0.25">
      <c r="A211" s="67" t="s">
        <v>204</v>
      </c>
      <c r="B211" s="60">
        <v>4</v>
      </c>
      <c r="C211" s="58" t="str">
        <f>('Raw data'!C204)</f>
        <v>John Moolenaar</v>
      </c>
      <c r="D211" s="58" t="str">
        <f>('Raw data'!D204)</f>
        <v>(R)</v>
      </c>
      <c r="E211" s="61">
        <f>('Raw data'!E204)</f>
        <v>2014</v>
      </c>
      <c r="F211" s="87">
        <v>5</v>
      </c>
      <c r="G211" s="67"/>
      <c r="H211" s="67"/>
      <c r="I211" s="90">
        <f>IF(G211="",N211+0.15*(AE211+2.77%-$B$3)+($A$3-50%),N211+0.85*(0.6*AE211+0.2*AH211+0.2*AK211+2.77%-$B$3)+($A$3-50%))</f>
        <v>0.43523302944373721</v>
      </c>
      <c r="J211" s="21" t="str">
        <f t="shared" si="179"/>
        <v>R</v>
      </c>
      <c r="K211" s="21" t="b">
        <f t="shared" si="159"/>
        <v>1</v>
      </c>
      <c r="L211" s="21" t="str">
        <f t="shared" si="160"/>
        <v>No projection</v>
      </c>
      <c r="M211" s="21" t="str">
        <f t="shared" si="161"/>
        <v>Likely R</v>
      </c>
      <c r="N211" s="62">
        <f>'Raw data'!X204</f>
        <v>0.44074999999999998</v>
      </c>
      <c r="O211" s="68">
        <f t="shared" si="162"/>
        <v>0.44074999999999998</v>
      </c>
      <c r="P211" s="81">
        <f>'Raw data'!M204</f>
        <v>0.18205960741683708</v>
      </c>
      <c r="Q211" s="63">
        <f t="shared" si="163"/>
        <v>0.59102980370841851</v>
      </c>
      <c r="R211" s="63">
        <f>'Raw data'!K204-N211</f>
        <v>-3.1779803708418541E-2</v>
      </c>
      <c r="S211" s="63">
        <f t="shared" si="164"/>
        <v>3.1779803708418541E-2</v>
      </c>
      <c r="T211" s="88">
        <f t="shared" si="168"/>
        <v>0.19205960741683709</v>
      </c>
      <c r="U211" s="63">
        <f>'Raw data'!U204</f>
        <v>0</v>
      </c>
      <c r="V211" s="63"/>
      <c r="W211" s="64"/>
      <c r="X211" s="64">
        <f>'Raw data'!AA204</f>
        <v>0</v>
      </c>
      <c r="Y211" s="64">
        <f>'Raw data'!AD204</f>
        <v>0.47399999999999998</v>
      </c>
      <c r="Z211" s="65">
        <f t="shared" si="169"/>
        <v>-6.6499999999990678E-2</v>
      </c>
      <c r="AA211" s="64"/>
      <c r="AB211" s="64">
        <f t="shared" si="165"/>
        <v>0.40397019629158148</v>
      </c>
      <c r="AC211" s="64"/>
      <c r="AD211" s="64"/>
      <c r="AE211" s="62">
        <f t="shared" si="178"/>
        <v>-3.677980370841849E-2</v>
      </c>
      <c r="AF211" s="83">
        <f t="shared" si="166"/>
        <v>3.677980370841849E-2</v>
      </c>
      <c r="AG211" s="83">
        <f t="shared" si="167"/>
        <v>-8.220196291581508E-3</v>
      </c>
      <c r="AH211" s="62"/>
      <c r="AI211" s="62"/>
      <c r="AJ211" s="62">
        <f t="shared" si="157"/>
        <v>-4.4999999999999998E-2</v>
      </c>
      <c r="AK211" s="62"/>
      <c r="AL211" s="62"/>
      <c r="AM211" s="62">
        <f t="shared" si="170"/>
        <v>-4.4999999999999998E-2</v>
      </c>
      <c r="AN211" s="66">
        <f t="shared" si="171"/>
        <v>-4.4999999999999998E-2</v>
      </c>
    </row>
    <row r="212" spans="1:40" ht="15" customHeight="1" x14ac:dyDescent="0.25">
      <c r="A212" s="67" t="s">
        <v>204</v>
      </c>
      <c r="B212" s="60">
        <v>5</v>
      </c>
      <c r="C212" s="58" t="str">
        <f>('Raw data'!C205)</f>
        <v>Daniel Kildee</v>
      </c>
      <c r="D212" s="58" t="str">
        <f>('Raw data'!D205)</f>
        <v>(D)</v>
      </c>
      <c r="E212" s="61">
        <f>('Raw data'!E205)</f>
        <v>2012</v>
      </c>
      <c r="F212" s="87">
        <v>1</v>
      </c>
      <c r="G212" s="67">
        <v>2</v>
      </c>
      <c r="H212" s="67"/>
      <c r="I212" s="90">
        <f>IF(G212="",N212+0.15*(AE212-2.77%+$B$3)+($A$3-50%),N212+0.85*(0.6*AE212+0.2*AH212+0.2*AK212-2.77%+$B$3)+($A$3-50%))</f>
        <v>0.66626467682975787</v>
      </c>
      <c r="J212" s="21" t="str">
        <f t="shared" si="179"/>
        <v>D</v>
      </c>
      <c r="K212" s="21" t="b">
        <f t="shared" si="159"/>
        <v>1</v>
      </c>
      <c r="L212" s="21" t="str">
        <f t="shared" si="160"/>
        <v>D</v>
      </c>
      <c r="M212" s="21" t="str">
        <f t="shared" si="161"/>
        <v>Safe D</v>
      </c>
      <c r="N212" s="62">
        <f>'Raw data'!X205</f>
        <v>0.59275</v>
      </c>
      <c r="O212" s="68">
        <f t="shared" si="162"/>
        <v>0.59275000000000011</v>
      </c>
      <c r="P212" s="81">
        <f>'Raw data'!M205</f>
        <v>0.36319478942429767</v>
      </c>
      <c r="Q212" s="63">
        <f t="shared" si="163"/>
        <v>0.68159739471214886</v>
      </c>
      <c r="R212" s="63">
        <f>'Raw data'!K205-N212</f>
        <v>8.8847394712148864E-2</v>
      </c>
      <c r="S212" s="63">
        <f t="shared" si="164"/>
        <v>8.8847394712148864E-2</v>
      </c>
      <c r="T212" s="88">
        <f t="shared" si="168"/>
        <v>0.40319478942429765</v>
      </c>
      <c r="U212" s="63">
        <f>'Raw data'!U205</f>
        <v>0.34729418266543571</v>
      </c>
      <c r="V212" s="63">
        <f>U212/2+50%</f>
        <v>0.67364709133271783</v>
      </c>
      <c r="W212" s="64">
        <f>IF(G212=1,U212-4%,IF(G212=2,U212+5%,IF(G212=3,U212+14%,IF(G212=4,U212+4%,IF(G212=5,U212+13%,IF(G212=6,U212+22%,IF(G212=7,U212+9%,U212+9%)))))))</f>
        <v>0.3972941826654357</v>
      </c>
      <c r="X212" s="64"/>
      <c r="Y212" s="64"/>
      <c r="Z212" s="65"/>
      <c r="AA212" s="64" t="str">
        <f>IF(H212=1,X212+Z212+7.6%,IF(H212=2,X212+Z212+16.6%,IF(H212=3,X212+Z212+25.6%,IF(H212=4,X212-Z212-7.6%,IF(H212=5,X212-Z212+1.4%,IF(H212=6,X212-Z212+10.4%,IF(H212=7,X212+Z212+9%,IF(H212=8,X212-Z212+9%,""))))))))</f>
        <v/>
      </c>
      <c r="AB212" s="64">
        <f t="shared" si="165"/>
        <v>0.70159739471214877</v>
      </c>
      <c r="AC212" s="64">
        <f>IF(D212="(D)",50%+W212/2,50%-W212/2)</f>
        <v>0.69864709133271785</v>
      </c>
      <c r="AD212" s="64"/>
      <c r="AE212" s="62">
        <f t="shared" si="178"/>
        <v>0.10884739471214877</v>
      </c>
      <c r="AF212" s="83">
        <f t="shared" si="166"/>
        <v>0.10884739471214877</v>
      </c>
      <c r="AG212" s="83">
        <f t="shared" si="167"/>
        <v>6.3847394712148772E-2</v>
      </c>
      <c r="AH212" s="62">
        <f>AC212-N212</f>
        <v>0.10589709133271785</v>
      </c>
      <c r="AI212" s="62">
        <f>IF(D212="(D)",AH212,-AH212)</f>
        <v>0.10589709133271785</v>
      </c>
      <c r="AJ212" s="62">
        <f t="shared" si="157"/>
        <v>6.0897091332717854E-2</v>
      </c>
      <c r="AK212" s="62"/>
      <c r="AL212" s="62"/>
      <c r="AM212" s="62"/>
      <c r="AN212" s="66">
        <f>AJ212</f>
        <v>6.0897091332717854E-2</v>
      </c>
    </row>
    <row r="213" spans="1:40" ht="15" customHeight="1" x14ac:dyDescent="0.25">
      <c r="A213" s="67" t="s">
        <v>204</v>
      </c>
      <c r="B213" s="60">
        <v>6</v>
      </c>
      <c r="C213" s="58" t="str">
        <f>('Raw data'!C206)</f>
        <v>Fred Upton</v>
      </c>
      <c r="D213" s="58" t="str">
        <f>('Raw data'!D206)</f>
        <v>(R)</v>
      </c>
      <c r="E213" s="61">
        <f>('Raw data'!E206)</f>
        <v>1986</v>
      </c>
      <c r="F213" s="87">
        <v>4</v>
      </c>
      <c r="G213" s="67">
        <v>4</v>
      </c>
      <c r="H213" s="67">
        <v>4</v>
      </c>
      <c r="I213" s="90">
        <f>IF(G213="",N213+0.15*(AE213+2.77%-$B$3)+($A$3-50%),N213+0.85*(0.6*AE213+0.2*AH213+0.2*AK213+2.77%-$B$3)+($A$3-50%))</f>
        <v>0.42677699085093862</v>
      </c>
      <c r="J213" s="21" t="str">
        <f t="shared" si="179"/>
        <v>R</v>
      </c>
      <c r="K213" s="21" t="b">
        <f t="shared" si="159"/>
        <v>1</v>
      </c>
      <c r="L213" s="21" t="str">
        <f t="shared" si="160"/>
        <v>No projection</v>
      </c>
      <c r="M213" s="21" t="str">
        <f t="shared" si="161"/>
        <v>Likely R</v>
      </c>
      <c r="N213" s="62">
        <f>'Raw data'!X206</f>
        <v>0.47375</v>
      </c>
      <c r="O213" s="68">
        <f t="shared" si="162"/>
        <v>0.47375</v>
      </c>
      <c r="P213" s="81">
        <f>'Raw data'!M206</f>
        <v>0.16108990417114</v>
      </c>
      <c r="Q213" s="63">
        <f t="shared" si="163"/>
        <v>0.58054495208557</v>
      </c>
      <c r="R213" s="63">
        <f>'Raw data'!K206-N213</f>
        <v>-5.4294952085570003E-2</v>
      </c>
      <c r="S213" s="63">
        <f t="shared" si="164"/>
        <v>5.4294952085570003E-2</v>
      </c>
      <c r="T213" s="88">
        <f t="shared" si="168"/>
        <v>0.12008990417114</v>
      </c>
      <c r="U213" s="63">
        <f>'Raw data'!U206</f>
        <v>0.12324167463838359</v>
      </c>
      <c r="V213" s="63">
        <f>U213/2+50%</f>
        <v>0.56162083731919177</v>
      </c>
      <c r="W213" s="64">
        <f>IF(G213=1,U213-4%,IF(G213=2,U213+5%,IF(G213=3,U213+14%,IF(G213=4,U213+4%,IF(G213=5,U213+13%,IF(G213=6,U213+22%,IF(G213=7,U213+9%,U213+9%)))))))</f>
        <v>0.1632416746383836</v>
      </c>
      <c r="X213" s="64">
        <f>'Raw data'!AA206</f>
        <v>0.29711224989598201</v>
      </c>
      <c r="Y213" s="64">
        <f>'Raw data'!AD206</f>
        <v>0.50900000000000001</v>
      </c>
      <c r="Z213" s="65">
        <f t="shared" ref="Z213:Z228" si="180">2*(N213-50)-2*(Y213-50)</f>
        <v>-7.0499999999995566E-2</v>
      </c>
      <c r="AA213" s="64">
        <f>IF(H213=1,X213+Z213+7.6%,IF(H213=2,X213+Z213+16.6%,IF(H213=3,X213+Z213+25.6%,IF(H213=4,X213-Z213-7.6%,IF(H213=5,X213-Z213+1.4%,IF(H213=6,X213-Z213+10.4%,IF(H213=7,X213+Z213+9%,IF(H213=8,X213-Z213+9%,""))))))))</f>
        <v>0.29161224989597756</v>
      </c>
      <c r="AB213" s="64">
        <f t="shared" si="165"/>
        <v>0.43995504791443002</v>
      </c>
      <c r="AC213" s="64">
        <f>IF(D213="(D)",50%+W213/2,50%-W213/2)</f>
        <v>0.41837916268080821</v>
      </c>
      <c r="AD213" s="64">
        <f>50%-AA213/2</f>
        <v>0.35419387505201122</v>
      </c>
      <c r="AE213" s="62">
        <f t="shared" si="178"/>
        <v>-3.3794952085569985E-2</v>
      </c>
      <c r="AF213" s="83">
        <f t="shared" si="166"/>
        <v>3.3794952085569985E-2</v>
      </c>
      <c r="AG213" s="83">
        <f t="shared" si="167"/>
        <v>-1.1205047914430014E-2</v>
      </c>
      <c r="AH213" s="62">
        <f>AC213-N213</f>
        <v>-5.537083731919179E-2</v>
      </c>
      <c r="AI213" s="62">
        <f>IF(D213="(D)",AH213,-AH213)</f>
        <v>5.537083731919179E-2</v>
      </c>
      <c r="AJ213" s="62">
        <f t="shared" si="157"/>
        <v>1.0370837319191792E-2</v>
      </c>
      <c r="AK213" s="62">
        <f>AD213-N213</f>
        <v>-0.11955612494798878</v>
      </c>
      <c r="AL213" s="62">
        <f>IF(D213="(D)",AK213,-(AK213))</f>
        <v>0.11955612494798878</v>
      </c>
      <c r="AM213" s="62">
        <f t="shared" ref="AM213:AM228" si="181">AL213-4.5%</f>
        <v>7.4556124947988786E-2</v>
      </c>
      <c r="AN213" s="66">
        <f t="shared" ref="AN213:AN228" si="182">(AJ213+AM213)/2</f>
        <v>4.2463481133590289E-2</v>
      </c>
    </row>
    <row r="214" spans="1:40" ht="15" customHeight="1" x14ac:dyDescent="0.25">
      <c r="A214" s="67" t="s">
        <v>204</v>
      </c>
      <c r="B214" s="60">
        <v>7</v>
      </c>
      <c r="C214" s="58" t="str">
        <f>('Raw data'!C207)</f>
        <v>Tim Walberg</v>
      </c>
      <c r="D214" s="58" t="str">
        <f>('Raw data'!D207)</f>
        <v>(R)</v>
      </c>
      <c r="E214" s="61">
        <f>('Raw data'!E207)</f>
        <v>2010</v>
      </c>
      <c r="F214" s="87">
        <v>4</v>
      </c>
      <c r="G214" s="67">
        <v>4</v>
      </c>
      <c r="H214" s="67">
        <v>6</v>
      </c>
      <c r="I214" s="90">
        <f>IF(G214="",N214+0.15*(AE214+2.77%-$B$3)+($A$3-50%),N214+0.85*(0.6*AE214+0.2*AH214+0.2*AK214+2.77%-$B$3)+($A$3-50%))</f>
        <v>0.44165244069562254</v>
      </c>
      <c r="J214" s="21" t="str">
        <f t="shared" si="179"/>
        <v>No projection</v>
      </c>
      <c r="K214" s="21" t="b">
        <f t="shared" si="159"/>
        <v>1</v>
      </c>
      <c r="L214" s="21" t="str">
        <f t="shared" si="160"/>
        <v>No projection</v>
      </c>
      <c r="M214" s="21" t="str">
        <f t="shared" si="161"/>
        <v>Lean R</v>
      </c>
      <c r="N214" s="62">
        <f>'Raw data'!X207</f>
        <v>0.46525</v>
      </c>
      <c r="O214" s="68">
        <f t="shared" si="162"/>
        <v>0.46524999999999994</v>
      </c>
      <c r="P214" s="81">
        <f>'Raw data'!M207</f>
        <v>0.12984356026780436</v>
      </c>
      <c r="Q214" s="63">
        <f t="shared" si="163"/>
        <v>0.56492178013390215</v>
      </c>
      <c r="R214" s="63">
        <f>'Raw data'!K207-N214</f>
        <v>-3.0171780133902204E-2</v>
      </c>
      <c r="S214" s="63">
        <f t="shared" si="164"/>
        <v>3.0171780133902204E-2</v>
      </c>
      <c r="T214" s="88">
        <f t="shared" si="168"/>
        <v>8.8843560267804364E-2</v>
      </c>
      <c r="U214" s="63">
        <f>'Raw data'!U207</f>
        <v>0.10707073343403462</v>
      </c>
      <c r="V214" s="63">
        <f>U214/2+50%</f>
        <v>0.55353536671701731</v>
      </c>
      <c r="W214" s="64">
        <f>IF(G214=1,U214-4%,IF(G214=2,U214+5%,IF(G214=3,U214+14%,IF(G214=4,U214+4%,IF(G214=5,U214+13%,IF(G214=6,U214+22%,IF(G214=7,U214+9%,U214+9%)))))))</f>
        <v>0.14707073343403462</v>
      </c>
      <c r="X214" s="64">
        <f>'Raw data'!AA207</f>
        <v>5.0016930519929337E-2</v>
      </c>
      <c r="Y214" s="64">
        <f>'Raw data'!AD207</f>
        <v>0.49399999999999999</v>
      </c>
      <c r="Z214" s="65">
        <f t="shared" si="180"/>
        <v>-5.7500000000004547E-2</v>
      </c>
      <c r="AA214" s="64">
        <f>IF(H214=1,X214+Z214+7.6%,IF(H214=2,X214+Z214+16.6%,IF(H214=3,X214+Z214+25.6%,IF(H214=4,X214-Z214-7.6%,IF(H214=5,X214-Z214+1.4%,IF(H214=6,X214-Z214+10.4%,IF(H214=7,X214+Z214+9%,IF(H214=8,X214-Z214+9%,""))))))))</f>
        <v>0.21151693051993389</v>
      </c>
      <c r="AB214" s="64">
        <f t="shared" si="165"/>
        <v>0.45557821986609781</v>
      </c>
      <c r="AC214" s="64">
        <f>IF(D214="(D)",50%+W214/2,50%-W214/2)</f>
        <v>0.42646463328298267</v>
      </c>
      <c r="AD214" s="64">
        <f>50%-AA214/2</f>
        <v>0.39424153474003304</v>
      </c>
      <c r="AE214" s="62">
        <f t="shared" si="178"/>
        <v>-9.6717801339021858E-3</v>
      </c>
      <c r="AF214" s="83">
        <f t="shared" si="166"/>
        <v>9.6717801339021858E-3</v>
      </c>
      <c r="AG214" s="83">
        <f t="shared" si="167"/>
        <v>-3.5328219866097813E-2</v>
      </c>
      <c r="AH214" s="62">
        <f>AC214-N214</f>
        <v>-3.8785366717017322E-2</v>
      </c>
      <c r="AI214" s="62">
        <f>IF(D214="(D)",AH214,-AH214)</f>
        <v>3.8785366717017322E-2</v>
      </c>
      <c r="AJ214" s="62">
        <f t="shared" si="157"/>
        <v>-6.2146332829826761E-3</v>
      </c>
      <c r="AK214" s="62">
        <f>AD214-N214</f>
        <v>-7.1008465259966957E-2</v>
      </c>
      <c r="AL214" s="62">
        <f>IF(D214="(D)",AK214,-(AK214))</f>
        <v>7.1008465259966957E-2</v>
      </c>
      <c r="AM214" s="62">
        <f t="shared" si="181"/>
        <v>2.6008465259966959E-2</v>
      </c>
      <c r="AN214" s="66">
        <f t="shared" si="182"/>
        <v>9.8969159884921415E-3</v>
      </c>
    </row>
    <row r="215" spans="1:40" ht="15" customHeight="1" x14ac:dyDescent="0.25">
      <c r="A215" s="67" t="s">
        <v>204</v>
      </c>
      <c r="B215" s="60">
        <v>8</v>
      </c>
      <c r="C215" s="58" t="str">
        <f>('Raw data'!C208)</f>
        <v>Mike Bishop</v>
      </c>
      <c r="D215" s="58" t="str">
        <f>('Raw data'!D208)</f>
        <v>(R)</v>
      </c>
      <c r="E215" s="61">
        <f>('Raw data'!E208)</f>
        <v>2014</v>
      </c>
      <c r="F215" s="87">
        <v>5</v>
      </c>
      <c r="G215" s="67"/>
      <c r="H215" s="67"/>
      <c r="I215" s="90">
        <f>IF(G215="",N215+0.15*(AE215+2.77%-$B$3)+($A$3-50%),N215+0.85*(0.6*AE215+0.2*AH215+0.2*AK215+2.77%-$B$3)+($A$3-50%))</f>
        <v>0.45998836294934642</v>
      </c>
      <c r="J215" s="21" t="str">
        <f t="shared" si="179"/>
        <v>No projection</v>
      </c>
      <c r="K215" s="21" t="b">
        <f t="shared" si="159"/>
        <v>1</v>
      </c>
      <c r="L215" s="21" t="str">
        <f t="shared" si="160"/>
        <v>No projection</v>
      </c>
      <c r="M215" s="21" t="str">
        <f t="shared" si="161"/>
        <v>Lean R</v>
      </c>
      <c r="N215" s="62">
        <f>'Raw data'!X208</f>
        <v>0.46525</v>
      </c>
      <c r="O215" s="68">
        <f t="shared" si="162"/>
        <v>0.46524999999999994</v>
      </c>
      <c r="P215" s="81">
        <f>'Raw data'!M208</f>
        <v>0.1296551606753813</v>
      </c>
      <c r="Q215" s="63">
        <f t="shared" si="163"/>
        <v>0.56482758033769065</v>
      </c>
      <c r="R215" s="63">
        <f>'Raw data'!K208-N215</f>
        <v>-3.0077580337690646E-2</v>
      </c>
      <c r="S215" s="63">
        <f t="shared" si="164"/>
        <v>3.0077580337690646E-2</v>
      </c>
      <c r="T215" s="88">
        <f t="shared" si="168"/>
        <v>0.13965516067538131</v>
      </c>
      <c r="U215" s="63">
        <f>'Raw data'!U208</f>
        <v>0</v>
      </c>
      <c r="V215" s="63"/>
      <c r="W215" s="64"/>
      <c r="X215" s="64">
        <f>'Raw data'!AA208</f>
        <v>0</v>
      </c>
      <c r="Y215" s="64">
        <f>'Raw data'!AD208</f>
        <v>0.499</v>
      </c>
      <c r="Z215" s="65">
        <f t="shared" si="180"/>
        <v>-6.7500000000009663E-2</v>
      </c>
      <c r="AA215" s="64"/>
      <c r="AB215" s="64">
        <f t="shared" si="165"/>
        <v>0.43017241966230935</v>
      </c>
      <c r="AC215" s="64"/>
      <c r="AD215" s="64"/>
      <c r="AE215" s="62">
        <f t="shared" si="178"/>
        <v>-3.507758033769065E-2</v>
      </c>
      <c r="AF215" s="83">
        <f t="shared" si="166"/>
        <v>3.507758033769065E-2</v>
      </c>
      <c r="AG215" s="83">
        <f t="shared" si="167"/>
        <v>-9.922419662309348E-3</v>
      </c>
      <c r="AH215" s="62"/>
      <c r="AI215" s="62"/>
      <c r="AJ215" s="62">
        <f t="shared" si="157"/>
        <v>-4.4999999999999998E-2</v>
      </c>
      <c r="AK215" s="62"/>
      <c r="AL215" s="62"/>
      <c r="AM215" s="62">
        <f t="shared" si="181"/>
        <v>-4.4999999999999998E-2</v>
      </c>
      <c r="AN215" s="66">
        <f t="shared" si="182"/>
        <v>-4.4999999999999998E-2</v>
      </c>
    </row>
    <row r="216" spans="1:40" ht="15" customHeight="1" x14ac:dyDescent="0.25">
      <c r="A216" s="67" t="s">
        <v>204</v>
      </c>
      <c r="B216" s="60">
        <v>9</v>
      </c>
      <c r="C216" s="58" t="str">
        <f>('Raw data'!C209)</f>
        <v>Sander Levin</v>
      </c>
      <c r="D216" s="58" t="str">
        <f>('Raw data'!D209)</f>
        <v>(D)</v>
      </c>
      <c r="E216" s="61">
        <f>('Raw data'!E209)</f>
        <v>1982</v>
      </c>
      <c r="F216" s="87">
        <v>1</v>
      </c>
      <c r="G216" s="67">
        <v>1</v>
      </c>
      <c r="H216" s="67">
        <v>1</v>
      </c>
      <c r="I216" s="90">
        <f>IF(G216="",N216+0.15*(AE216-2.77%+$B$3)+($A$3-50%),N216+0.85*(0.6*AE216+0.2*AH216+0.2*AK216-2.77%+$B$3)+($A$3-50%))</f>
        <v>0.62256293797572937</v>
      </c>
      <c r="J216" s="21" t="str">
        <f t="shared" si="179"/>
        <v>D</v>
      </c>
      <c r="K216" s="21" t="b">
        <f t="shared" si="159"/>
        <v>1</v>
      </c>
      <c r="L216" s="21" t="str">
        <f t="shared" si="160"/>
        <v>No projection</v>
      </c>
      <c r="M216" s="21" t="str">
        <f t="shared" si="161"/>
        <v>Safe D</v>
      </c>
      <c r="N216" s="62">
        <f>'Raw data'!X209</f>
        <v>0.55725000000000002</v>
      </c>
      <c r="O216" s="68">
        <f t="shared" si="162"/>
        <v>0.55725000000000002</v>
      </c>
      <c r="P216" s="81">
        <f>'Raw data'!M209</f>
        <v>0.25192367729968962</v>
      </c>
      <c r="Q216" s="63">
        <f t="shared" si="163"/>
        <v>0.62596183864984478</v>
      </c>
      <c r="R216" s="63">
        <f>'Raw data'!K209-N216</f>
        <v>6.8711838649844759E-2</v>
      </c>
      <c r="S216" s="63">
        <f t="shared" si="164"/>
        <v>6.8711838649844759E-2</v>
      </c>
      <c r="T216" s="88">
        <f t="shared" si="168"/>
        <v>0.2919236772996896</v>
      </c>
      <c r="U216" s="63">
        <f>'Raw data'!U209</f>
        <v>0.29074244606095068</v>
      </c>
      <c r="V216" s="63">
        <f>U216/2+50%</f>
        <v>0.64537122303047534</v>
      </c>
      <c r="W216" s="64">
        <f>IF(G216=1,U216-4%,IF(G216=2,U216+5%,IF(G216=3,U216+14%,IF(G216=4,U216+4%,IF(G216=5,U216+13%,IF(G216=6,U216+22%,IF(G216=7,U216+9%,U216+9%)))))))</f>
        <v>0.2507424460609507</v>
      </c>
      <c r="X216" s="64">
        <f>'Raw data'!AA209</f>
        <v>0.27187402763679391</v>
      </c>
      <c r="Y216" s="64">
        <f>'Raw data'!AD209</f>
        <v>0.624</v>
      </c>
      <c r="Z216" s="65">
        <f t="shared" si="180"/>
        <v>-0.13349999999999795</v>
      </c>
      <c r="AA216" s="64">
        <f>IF(H216=1,X216+Z216+7.6%,IF(H216=2,X216+Z216+16.6%,IF(H216=3,X216+Z216+25.6%,IF(H216=4,X216-Z216-7.6%,IF(H216=5,X216-Z216+1.4%,IF(H216=6,X216-Z216+10.4%,IF(H216=7,X216+Z216+9%,IF(H216=8,X216-Z216+9%,""))))))))</f>
        <v>0.21437402763679597</v>
      </c>
      <c r="AB216" s="64">
        <f t="shared" si="165"/>
        <v>0.6459618386498448</v>
      </c>
      <c r="AC216" s="64">
        <f>IF(D216="(D)",50%+W216/2,50%-W216/2)</f>
        <v>0.62537122303047532</v>
      </c>
      <c r="AD216" s="64">
        <f>50%+AA216/2</f>
        <v>0.60718701381839801</v>
      </c>
      <c r="AE216" s="62">
        <f t="shared" si="178"/>
        <v>8.8711838649844776E-2</v>
      </c>
      <c r="AF216" s="83">
        <f t="shared" si="166"/>
        <v>8.8711838649844776E-2</v>
      </c>
      <c r="AG216" s="83">
        <f t="shared" si="167"/>
        <v>4.3711838649844778E-2</v>
      </c>
      <c r="AH216" s="62">
        <f>AC216-N216</f>
        <v>6.8121223030475297E-2</v>
      </c>
      <c r="AI216" s="62">
        <f>IF(D216="(D)",AH216,-AH216)</f>
        <v>6.8121223030475297E-2</v>
      </c>
      <c r="AJ216" s="62">
        <f t="shared" si="157"/>
        <v>2.3121223030475299E-2</v>
      </c>
      <c r="AK216" s="62">
        <f>AD216-N216</f>
        <v>4.9937013818397991E-2</v>
      </c>
      <c r="AL216" s="62">
        <f>IF(D216="(D)",AK216,-(AK216))</f>
        <v>4.9937013818397991E-2</v>
      </c>
      <c r="AM216" s="62">
        <f t="shared" si="181"/>
        <v>4.9370138183979922E-3</v>
      </c>
      <c r="AN216" s="66">
        <f t="shared" si="182"/>
        <v>1.4029118424436646E-2</v>
      </c>
    </row>
    <row r="217" spans="1:40" ht="15" customHeight="1" x14ac:dyDescent="0.25">
      <c r="A217" s="58" t="s">
        <v>204</v>
      </c>
      <c r="B217" s="59">
        <v>10</v>
      </c>
      <c r="C217" s="58" t="str">
        <f>('Raw data'!C210)</f>
        <v>OPEN SEAT (Candice Miller)</v>
      </c>
      <c r="D217" s="58" t="str">
        <f>('Raw data'!D210)</f>
        <v>(R)</v>
      </c>
      <c r="E217" s="61">
        <f>('Raw data'!E210)</f>
        <v>2002</v>
      </c>
      <c r="F217" s="87">
        <v>4</v>
      </c>
      <c r="G217" s="58">
        <v>4</v>
      </c>
      <c r="H217" s="58">
        <v>4</v>
      </c>
      <c r="I217" s="90">
        <f>N217</f>
        <v>0.42275000000000007</v>
      </c>
      <c r="J217" s="30" t="str">
        <f t="shared" si="179"/>
        <v>R</v>
      </c>
      <c r="K217" s="21" t="b">
        <f t="shared" si="159"/>
        <v>1</v>
      </c>
      <c r="L217" s="21" t="str">
        <f t="shared" si="160"/>
        <v>R</v>
      </c>
      <c r="M217" s="30" t="str">
        <f t="shared" si="161"/>
        <v>Likely R</v>
      </c>
      <c r="N217" s="62">
        <f>'Raw data'!X210</f>
        <v>0.42275000000000007</v>
      </c>
      <c r="O217" s="62">
        <f t="shared" si="162"/>
        <v>0.42275000000000007</v>
      </c>
      <c r="P217" s="81">
        <f>'Raw data'!M210</f>
        <v>0.40107576757711455</v>
      </c>
      <c r="Q217" s="63">
        <f t="shared" si="163"/>
        <v>0.7005378837885573</v>
      </c>
      <c r="R217" s="63">
        <f>'Raw data'!K210-N217</f>
        <v>-0.12328788378855732</v>
      </c>
      <c r="S217" s="63">
        <f t="shared" si="164"/>
        <v>0.12328788378855732</v>
      </c>
      <c r="T217" s="88">
        <f t="shared" si="168"/>
        <v>0.36007576757711457</v>
      </c>
      <c r="U217" s="63">
        <f>'Raw data'!U210</f>
        <v>0.39634784703328196</v>
      </c>
      <c r="V217" s="63">
        <f>U217/2+50%</f>
        <v>0.69817392351664098</v>
      </c>
      <c r="W217" s="64">
        <f>IF(G217=1,U217-4%,IF(G217=2,U217+5%,IF(G217=3,U217+14%,IF(G217=4,U217+4%,IF(G217=5,U217+13%,IF(G217=6,U217+22%,IF(G217=7,U217+9%,U217+9%)))))))</f>
        <v>0.43634784703328194</v>
      </c>
      <c r="X217" s="64">
        <f>'Raw data'!AA210</f>
        <v>0.48407626468747522</v>
      </c>
      <c r="Y217" s="64">
        <f>'Raw data'!AD210</f>
        <v>0.45399999999999996</v>
      </c>
      <c r="Z217" s="65">
        <f t="shared" si="180"/>
        <v>-6.25E-2</v>
      </c>
      <c r="AA217" s="64">
        <f>IF(H217=1,X217+Z217+7.6%,IF(H217=2,X217+Z217+16.6%,IF(H217=3,X217+Z217+25.6%,IF(H217=4,X217-Z217-7.6%,IF(H217=5,X217-Z217+1.4%,IF(H217=6,X217-Z217+10.4%,IF(H217=7,X217+Z217+9%,IF(H217=8,X217-Z217+9%,""))))))))</f>
        <v>0.47057626468747521</v>
      </c>
      <c r="AB217" s="64">
        <f t="shared" si="165"/>
        <v>0.31996211621144272</v>
      </c>
      <c r="AC217" s="64">
        <f>IF(D217="(D)",50%+W217/2,50%-W217/2)</f>
        <v>0.281826076483359</v>
      </c>
      <c r="AD217" s="64">
        <f>50%-AA217/2</f>
        <v>0.26471186765626242</v>
      </c>
      <c r="AE217" s="62">
        <f t="shared" si="178"/>
        <v>-0.10278788378855735</v>
      </c>
      <c r="AF217" s="83">
        <f t="shared" si="166"/>
        <v>0.10278788378855735</v>
      </c>
      <c r="AG217" s="83">
        <f t="shared" si="167"/>
        <v>5.7787883788557357E-2</v>
      </c>
      <c r="AH217" s="62">
        <f>AC217-N217</f>
        <v>-0.14092392351664107</v>
      </c>
      <c r="AI217" s="62">
        <f>IF(D217="(D)",AH217,-AH217)</f>
        <v>0.14092392351664107</v>
      </c>
      <c r="AJ217" s="62">
        <f t="shared" si="157"/>
        <v>9.5923923516641071E-2</v>
      </c>
      <c r="AK217" s="62">
        <f>AD217-N217</f>
        <v>-0.15803813234373765</v>
      </c>
      <c r="AL217" s="62">
        <f>IF(D217="(D)",AK217,-(AK217))</f>
        <v>0.15803813234373765</v>
      </c>
      <c r="AM217" s="62">
        <f t="shared" si="181"/>
        <v>0.11303813234373765</v>
      </c>
      <c r="AN217" s="66">
        <f t="shared" si="182"/>
        <v>0.10448102793018936</v>
      </c>
    </row>
    <row r="218" spans="1:40" ht="15" customHeight="1" x14ac:dyDescent="0.25">
      <c r="A218" s="67" t="s">
        <v>204</v>
      </c>
      <c r="B218" s="60">
        <v>11</v>
      </c>
      <c r="C218" s="58" t="str">
        <f>('Raw data'!C211)</f>
        <v>Dave Trott</v>
      </c>
      <c r="D218" s="58" t="str">
        <f>('Raw data'!D211)</f>
        <v>(R)</v>
      </c>
      <c r="E218" s="61">
        <f>('Raw data'!E211)</f>
        <v>2014</v>
      </c>
      <c r="F218" s="87">
        <v>5</v>
      </c>
      <c r="G218" s="67"/>
      <c r="H218" s="61"/>
      <c r="I218" s="90">
        <f>IF(G218="",N218+0.15*(AE218+2.77%-$B$3)+($A$3-50%),N218+0.85*(0.6*AE218+0.2*AH218+0.2*AK218+2.77%-$B$3)+($A$3-50%))</f>
        <v>0.44793271716862992</v>
      </c>
      <c r="J218" s="21" t="str">
        <f t="shared" si="179"/>
        <v>No projection</v>
      </c>
      <c r="K218" s="21" t="b">
        <f t="shared" si="159"/>
        <v>1</v>
      </c>
      <c r="L218" s="21" t="str">
        <f t="shared" si="160"/>
        <v>No projection</v>
      </c>
      <c r="M218" s="21" t="str">
        <f t="shared" si="161"/>
        <v>Lean R</v>
      </c>
      <c r="N218" s="62">
        <f>'Raw data'!X211</f>
        <v>0.45374999999999999</v>
      </c>
      <c r="O218" s="68">
        <f t="shared" si="162"/>
        <v>0.45374999999999999</v>
      </c>
      <c r="P218" s="81">
        <f>'Raw data'!M211</f>
        <v>0.16006377108493447</v>
      </c>
      <c r="Q218" s="63">
        <f t="shared" si="163"/>
        <v>0.58003188554246721</v>
      </c>
      <c r="R218" s="63">
        <f>'Raw data'!K211-N218</f>
        <v>-3.3781885542467249E-2</v>
      </c>
      <c r="S218" s="63">
        <f t="shared" si="164"/>
        <v>3.3781885542467249E-2</v>
      </c>
      <c r="T218" s="88">
        <f t="shared" si="168"/>
        <v>0.17006377108493448</v>
      </c>
      <c r="U218" s="63">
        <f>'Raw data'!U211</f>
        <v>0</v>
      </c>
      <c r="V218" s="63"/>
      <c r="W218" s="64"/>
      <c r="X218" s="64">
        <f>'Raw data'!AA211</f>
        <v>0</v>
      </c>
      <c r="Y218" s="64">
        <f>'Raw data'!AD211</f>
        <v>0.50900000000000001</v>
      </c>
      <c r="Z218" s="65">
        <f t="shared" si="180"/>
        <v>-0.11050000000000182</v>
      </c>
      <c r="AA218" s="64"/>
      <c r="AB218" s="64">
        <f t="shared" si="165"/>
        <v>0.41496811445753279</v>
      </c>
      <c r="AC218" s="64"/>
      <c r="AD218" s="64"/>
      <c r="AE218" s="62">
        <f t="shared" si="178"/>
        <v>-3.8781885542467198E-2</v>
      </c>
      <c r="AF218" s="83">
        <f t="shared" si="166"/>
        <v>3.8781885542467198E-2</v>
      </c>
      <c r="AG218" s="83">
        <f t="shared" si="167"/>
        <v>-6.2181144575328001E-3</v>
      </c>
      <c r="AH218" s="62"/>
      <c r="AI218" s="62"/>
      <c r="AJ218" s="62">
        <f t="shared" si="157"/>
        <v>-4.4999999999999998E-2</v>
      </c>
      <c r="AK218" s="62"/>
      <c r="AL218" s="62"/>
      <c r="AM218" s="62">
        <f t="shared" si="181"/>
        <v>-4.4999999999999998E-2</v>
      </c>
      <c r="AN218" s="66">
        <f t="shared" si="182"/>
        <v>-4.4999999999999998E-2</v>
      </c>
    </row>
    <row r="219" spans="1:40" ht="15" customHeight="1" x14ac:dyDescent="0.25">
      <c r="A219" s="67" t="s">
        <v>204</v>
      </c>
      <c r="B219" s="60">
        <v>12</v>
      </c>
      <c r="C219" s="58" t="str">
        <f>('Raw data'!C212)</f>
        <v>Debbie Dingell</v>
      </c>
      <c r="D219" s="58" t="str">
        <f>('Raw data'!D212)</f>
        <v>(D)</v>
      </c>
      <c r="E219" s="61">
        <f>('Raw data'!E212)</f>
        <v>2014</v>
      </c>
      <c r="F219" s="87">
        <v>2</v>
      </c>
      <c r="G219" s="67"/>
      <c r="H219" s="67"/>
      <c r="I219" s="90">
        <f>IF(G219="",N219+0.15*(AE219-2.77%+$B$3)+($A$3-50%),N219+0.85*(0.6*AE219+0.2*AH219+0.2*AK219-2.77%+$B$3)+($A$3-50%))</f>
        <v>0.65857178881454026</v>
      </c>
      <c r="J219" s="21" t="str">
        <f t="shared" si="179"/>
        <v>D</v>
      </c>
      <c r="K219" s="21" t="b">
        <f t="shared" si="159"/>
        <v>1</v>
      </c>
      <c r="L219" s="21" t="str">
        <f t="shared" si="160"/>
        <v>D</v>
      </c>
      <c r="M219" s="21" t="str">
        <f t="shared" si="161"/>
        <v>Safe D</v>
      </c>
      <c r="N219" s="62">
        <f>'Raw data'!X212</f>
        <v>0.64775000000000005</v>
      </c>
      <c r="O219" s="68">
        <f t="shared" si="162"/>
        <v>0.64775000000000005</v>
      </c>
      <c r="P219" s="81">
        <f>'Raw data'!M212</f>
        <v>0.34979051752720253</v>
      </c>
      <c r="Q219" s="63">
        <f t="shared" si="163"/>
        <v>0.67489525876360124</v>
      </c>
      <c r="R219" s="63">
        <f>'Raw data'!K212-N219</f>
        <v>2.7145258763601188E-2</v>
      </c>
      <c r="S219" s="63">
        <f t="shared" si="164"/>
        <v>2.7145258763601188E-2</v>
      </c>
      <c r="T219" s="88">
        <f t="shared" si="168"/>
        <v>0.43979051752720255</v>
      </c>
      <c r="U219" s="63">
        <f>'Raw data'!U212</f>
        <v>0</v>
      </c>
      <c r="V219" s="63"/>
      <c r="W219" s="64"/>
      <c r="X219" s="64">
        <f>'Raw data'!AA212</f>
        <v>0</v>
      </c>
      <c r="Y219" s="64">
        <f>'Raw data'!AD212</f>
        <v>0.629</v>
      </c>
      <c r="Z219" s="65">
        <f t="shared" si="180"/>
        <v>3.7500000000008527E-2</v>
      </c>
      <c r="AA219" s="64"/>
      <c r="AB219" s="64">
        <f t="shared" si="165"/>
        <v>0.71989525876360128</v>
      </c>
      <c r="AC219" s="64"/>
      <c r="AD219" s="64"/>
      <c r="AE219" s="62">
        <f t="shared" si="178"/>
        <v>7.2145258763601228E-2</v>
      </c>
      <c r="AF219" s="83">
        <f t="shared" si="166"/>
        <v>7.2145258763601228E-2</v>
      </c>
      <c r="AG219" s="83">
        <f t="shared" si="167"/>
        <v>2.7145258763601229E-2</v>
      </c>
      <c r="AH219" s="62"/>
      <c r="AI219" s="62"/>
      <c r="AJ219" s="62">
        <f t="shared" si="157"/>
        <v>-4.4999999999999998E-2</v>
      </c>
      <c r="AK219" s="62"/>
      <c r="AL219" s="62"/>
      <c r="AM219" s="62">
        <f t="shared" si="181"/>
        <v>-4.4999999999999998E-2</v>
      </c>
      <c r="AN219" s="66">
        <f t="shared" si="182"/>
        <v>-4.4999999999999998E-2</v>
      </c>
    </row>
    <row r="220" spans="1:40" ht="15" customHeight="1" x14ac:dyDescent="0.25">
      <c r="A220" s="67" t="s">
        <v>204</v>
      </c>
      <c r="B220" s="60">
        <v>13</v>
      </c>
      <c r="C220" s="58" t="str">
        <f>('Raw data'!C213)</f>
        <v>John Conyers</v>
      </c>
      <c r="D220" s="58" t="str">
        <f>('Raw data'!D213)</f>
        <v>(D)</v>
      </c>
      <c r="E220" s="61">
        <f>('Raw data'!E213)</f>
        <v>1964</v>
      </c>
      <c r="F220" s="87">
        <v>1</v>
      </c>
      <c r="G220" s="67">
        <v>1</v>
      </c>
      <c r="H220" s="67">
        <v>1</v>
      </c>
      <c r="I220" s="90">
        <f>IF(G220="",N220+0.15*(AE220-2.77%+$B$3)+($A$3-50%),N220+0.85*(0.6*AE220+0.2*AH220+0.2*AK220-2.77%+$B$3)+($A$3-50%))</f>
        <v>0.84461873909364427</v>
      </c>
      <c r="J220" s="21" t="str">
        <f t="shared" si="179"/>
        <v>D</v>
      </c>
      <c r="K220" s="21" t="b">
        <f t="shared" si="159"/>
        <v>1</v>
      </c>
      <c r="L220" s="21" t="str">
        <f t="shared" si="160"/>
        <v>D</v>
      </c>
      <c r="M220" s="21" t="str">
        <f t="shared" si="161"/>
        <v>Safe D</v>
      </c>
      <c r="N220" s="62">
        <f>'Raw data'!X213</f>
        <v>0.83525000000000005</v>
      </c>
      <c r="O220" s="68">
        <f t="shared" si="162"/>
        <v>0.83525000000000005</v>
      </c>
      <c r="P220" s="81">
        <f>'Raw data'!M213</f>
        <v>0.65945580953333671</v>
      </c>
      <c r="Q220" s="63">
        <f t="shared" si="163"/>
        <v>0.82972790476666836</v>
      </c>
      <c r="R220" s="63">
        <f>'Raw data'!K213-N220</f>
        <v>-5.5220952333316919E-3</v>
      </c>
      <c r="S220" s="63">
        <f t="shared" si="164"/>
        <v>-5.5220952333316919E-3</v>
      </c>
      <c r="T220" s="88">
        <f t="shared" si="168"/>
        <v>0.69945580953333675</v>
      </c>
      <c r="U220" s="63">
        <f>'Raw data'!U213</f>
        <v>0.71712300031010012</v>
      </c>
      <c r="V220" s="63">
        <f>U220/2+50%</f>
        <v>0.85856150015505006</v>
      </c>
      <c r="W220" s="64">
        <f>IF(G220=1,U220-4%,IF(G220=2,U220+5%,IF(G220=3,U220+14%,IF(G220=4,U220+4%,IF(G220=5,U220+13%,IF(G220=6,U220+22%,IF(G220=7,U220+9%,U220+9%)))))))</f>
        <v>0.67712300031010009</v>
      </c>
      <c r="X220" s="64">
        <f>'Raw data'!AA213</f>
        <v>0.58873003101510868</v>
      </c>
      <c r="Y220" s="64">
        <f>'Raw data'!AD213</f>
        <v>0.82399999999999995</v>
      </c>
      <c r="Z220" s="65">
        <f t="shared" si="180"/>
        <v>2.2500000000007958E-2</v>
      </c>
      <c r="AA220" s="64">
        <f>IF(H220=1,X220+Z220+7.6%,IF(H220=2,X220+Z220+16.6%,IF(H220=3,X220+Z220+25.6%,IF(H220=4,X220-Z220-7.6%,IF(H220=5,X220-Z220+1.4%,IF(H220=6,X220-Z220+10.4%,IF(H220=7,X220+Z220+9%,IF(H220=8,X220-Z220+9%,""))))))))</f>
        <v>0.68723003101511659</v>
      </c>
      <c r="AB220" s="64">
        <f t="shared" si="165"/>
        <v>0.84972790476666837</v>
      </c>
      <c r="AC220" s="64">
        <f>IF(D220="(D)",50%+W220/2,50%-W220/2)</f>
        <v>0.83856150015505004</v>
      </c>
      <c r="AD220" s="64">
        <f>50%+AA220/2</f>
        <v>0.84361501550755835</v>
      </c>
      <c r="AE220" s="62">
        <f t="shared" si="178"/>
        <v>1.4477904766668326E-2</v>
      </c>
      <c r="AF220" s="83">
        <f t="shared" si="166"/>
        <v>1.4477904766668326E-2</v>
      </c>
      <c r="AG220" s="83">
        <f t="shared" si="167"/>
        <v>-3.0522095233331673E-2</v>
      </c>
      <c r="AH220" s="62">
        <f>AC220-N220</f>
        <v>3.3115001550499956E-3</v>
      </c>
      <c r="AI220" s="62">
        <f>IF(D220="(D)",AH220,-AH220)</f>
        <v>3.3115001550499956E-3</v>
      </c>
      <c r="AJ220" s="62">
        <f t="shared" si="157"/>
        <v>-4.1688499844950003E-2</v>
      </c>
      <c r="AK220" s="62">
        <f>AD220-N220</f>
        <v>8.3650155075583044E-3</v>
      </c>
      <c r="AL220" s="62">
        <f>IF(D220="(D)",AK220,-(AK220))</f>
        <v>8.3650155075583044E-3</v>
      </c>
      <c r="AM220" s="62">
        <f t="shared" si="181"/>
        <v>-3.6634984492441694E-2</v>
      </c>
      <c r="AN220" s="66">
        <f t="shared" si="182"/>
        <v>-3.9161742168695848E-2</v>
      </c>
    </row>
    <row r="221" spans="1:40" ht="15" customHeight="1" x14ac:dyDescent="0.25">
      <c r="A221" s="67" t="s">
        <v>204</v>
      </c>
      <c r="B221" s="60">
        <v>14</v>
      </c>
      <c r="C221" s="58" t="str">
        <f>('Raw data'!C214)</f>
        <v>Brenda Lawrence</v>
      </c>
      <c r="D221" s="58" t="str">
        <f>('Raw data'!D214)</f>
        <v>(D)</v>
      </c>
      <c r="E221" s="61">
        <f>('Raw data'!E214)</f>
        <v>2014</v>
      </c>
      <c r="F221" s="87">
        <v>2</v>
      </c>
      <c r="G221" s="67"/>
      <c r="H221" s="67"/>
      <c r="I221" s="90">
        <f>IF(G221="",N221+0.15*(AE221-2.77%+$B$3)+($A$3-50%),N221+0.85*(0.6*AE221+0.2*AH221+0.2*AK221-2.77%+$B$3)+($A$3-50%))</f>
        <v>0.80030759870915091</v>
      </c>
      <c r="J221" s="21" t="str">
        <f t="shared" si="179"/>
        <v>D</v>
      </c>
      <c r="K221" s="21" t="b">
        <f t="shared" si="159"/>
        <v>1</v>
      </c>
      <c r="L221" s="21" t="str">
        <f t="shared" si="160"/>
        <v>D</v>
      </c>
      <c r="M221" s="21" t="str">
        <f t="shared" si="161"/>
        <v>Safe D</v>
      </c>
      <c r="N221" s="62">
        <f>'Raw data'!X214</f>
        <v>0.79275000000000007</v>
      </c>
      <c r="O221" s="68">
        <f t="shared" si="162"/>
        <v>0.79275000000000007</v>
      </c>
      <c r="P221" s="81">
        <f>'Raw data'!M214</f>
        <v>0.59626798278867832</v>
      </c>
      <c r="Q221" s="63">
        <f t="shared" si="163"/>
        <v>0.79813399139433916</v>
      </c>
      <c r="R221" s="63">
        <f>'Raw data'!K214-N221</f>
        <v>5.3839913943390938E-3</v>
      </c>
      <c r="S221" s="63">
        <f t="shared" si="164"/>
        <v>5.3839913943390938E-3</v>
      </c>
      <c r="T221" s="88">
        <f t="shared" si="168"/>
        <v>0.68626798278867829</v>
      </c>
      <c r="U221" s="63">
        <f>'Raw data'!U214</f>
        <v>0</v>
      </c>
      <c r="V221" s="63"/>
      <c r="W221" s="64"/>
      <c r="X221" s="64">
        <f>'Raw data'!AA214</f>
        <v>0</v>
      </c>
      <c r="Y221" s="64">
        <f>'Raw data'!AD214</f>
        <v>0.49299999999999999</v>
      </c>
      <c r="Z221" s="65">
        <f t="shared" si="180"/>
        <v>0.59949999999999193</v>
      </c>
      <c r="AA221" s="64"/>
      <c r="AB221" s="64">
        <f t="shared" si="165"/>
        <v>0.8431339913943392</v>
      </c>
      <c r="AC221" s="64"/>
      <c r="AD221" s="64"/>
      <c r="AE221" s="62">
        <f t="shared" si="178"/>
        <v>5.0383991394339134E-2</v>
      </c>
      <c r="AF221" s="83">
        <f t="shared" si="166"/>
        <v>5.0383991394339134E-2</v>
      </c>
      <c r="AG221" s="83">
        <f t="shared" si="167"/>
        <v>5.3839913943391354E-3</v>
      </c>
      <c r="AH221" s="62"/>
      <c r="AI221" s="62"/>
      <c r="AJ221" s="62">
        <f t="shared" si="157"/>
        <v>-4.4999999999999998E-2</v>
      </c>
      <c r="AK221" s="62"/>
      <c r="AL221" s="62"/>
      <c r="AM221" s="62">
        <f t="shared" si="181"/>
        <v>-4.4999999999999998E-2</v>
      </c>
      <c r="AN221" s="66">
        <f t="shared" si="182"/>
        <v>-4.4999999999999998E-2</v>
      </c>
    </row>
    <row r="222" spans="1:40" ht="15" customHeight="1" x14ac:dyDescent="0.25">
      <c r="A222" s="67" t="s">
        <v>214</v>
      </c>
      <c r="B222" s="60">
        <v>1</v>
      </c>
      <c r="C222" s="58" t="str">
        <f>('Raw data'!C215)</f>
        <v>Tim Walz</v>
      </c>
      <c r="D222" s="58" t="str">
        <f>('Raw data'!D215)</f>
        <v>(D)</v>
      </c>
      <c r="E222" s="61">
        <f>('Raw data'!E215)</f>
        <v>2006</v>
      </c>
      <c r="F222" s="87">
        <v>1</v>
      </c>
      <c r="G222" s="67">
        <v>1</v>
      </c>
      <c r="H222" s="67">
        <v>1</v>
      </c>
      <c r="I222" s="90">
        <f>IF(G222="",N222+0.15*(AE222-2.77%+$B$3)+($A$3-50%),N222+0.85*(0.6*AE222+0.2*AH222+0.2*AK222-2.77%+$B$3)+($A$3-50%))</f>
        <v>0.55157011375702525</v>
      </c>
      <c r="J222" s="21" t="str">
        <f t="shared" si="179"/>
        <v>No projection</v>
      </c>
      <c r="K222" s="21" t="b">
        <f t="shared" si="159"/>
        <v>1</v>
      </c>
      <c r="L222" s="21" t="str">
        <f t="shared" si="160"/>
        <v>No projection</v>
      </c>
      <c r="M222" s="21" t="str">
        <f t="shared" si="161"/>
        <v>Lean D</v>
      </c>
      <c r="N222" s="62">
        <f>'Raw data'!X215</f>
        <v>0.48774999999999996</v>
      </c>
      <c r="O222" s="68">
        <f t="shared" si="162"/>
        <v>0.48774999999999991</v>
      </c>
      <c r="P222" s="81">
        <f>'Raw data'!M215</f>
        <v>8.5318503270947588E-2</v>
      </c>
      <c r="Q222" s="63">
        <f t="shared" si="163"/>
        <v>0.54265925163547379</v>
      </c>
      <c r="R222" s="63">
        <f>'Raw data'!K215-N222</f>
        <v>5.4909251635473832E-2</v>
      </c>
      <c r="S222" s="63">
        <f t="shared" si="164"/>
        <v>5.4909251635473832E-2</v>
      </c>
      <c r="T222" s="88">
        <f t="shared" si="168"/>
        <v>0.1253185032709476</v>
      </c>
      <c r="U222" s="63">
        <f>'Raw data'!U215</f>
        <v>0.15220872158032051</v>
      </c>
      <c r="V222" s="63">
        <f>U222/2+50%</f>
        <v>0.57610436079016025</v>
      </c>
      <c r="W222" s="64">
        <f>IF(G222=1,U222-4%,IF(G222=2,U222+5%,IF(G222=3,U222+14%,IF(G222=4,U222+4%,IF(G222=5,U222+13%,IF(G222=6,U222+22%,IF(G222=7,U222+9%,U222+9%)))))))</f>
        <v>0.1122087215803205</v>
      </c>
      <c r="X222" s="64">
        <f>'Raw data'!AA215</f>
        <v>5.6660636336552883E-2</v>
      </c>
      <c r="Y222" s="64">
        <f>'Raw data'!AD215</f>
        <v>0.48399999999999999</v>
      </c>
      <c r="Z222" s="65">
        <f t="shared" si="180"/>
        <v>7.4999999999931788E-3</v>
      </c>
      <c r="AA222" s="64">
        <f>IF(H222=1,X222+Z222+7.6%,IF(H222=2,X222+Z222+16.6%,IF(H222=3,X222+Z222+25.6%,IF(H222=4,X222-Z222-7.6%,IF(H222=5,X222-Z222+1.4%,IF(H222=6,X222-Z222+10.4%,IF(H222=7,X222+Z222+9%,IF(H222=8,X222-Z222+9%,""))))))))</f>
        <v>0.14016063633654607</v>
      </c>
      <c r="AB222" s="64">
        <f t="shared" si="165"/>
        <v>0.56265925163547381</v>
      </c>
      <c r="AC222" s="64">
        <f>IF(D222="(D)",50%+W222/2,50%-W222/2)</f>
        <v>0.55610436079016023</v>
      </c>
      <c r="AD222" s="64">
        <f>50%+AA222/2</f>
        <v>0.57008031816827298</v>
      </c>
      <c r="AE222" s="62">
        <f t="shared" si="178"/>
        <v>7.490925163547385E-2</v>
      </c>
      <c r="AF222" s="83">
        <f t="shared" si="166"/>
        <v>7.490925163547385E-2</v>
      </c>
      <c r="AG222" s="83">
        <f t="shared" si="167"/>
        <v>2.9909251635473852E-2</v>
      </c>
      <c r="AH222" s="62">
        <f>AC222-N222</f>
        <v>6.8354360790160273E-2</v>
      </c>
      <c r="AI222" s="62">
        <f>IF(D222="(D)",AH222,-AH222)</f>
        <v>6.8354360790160273E-2</v>
      </c>
      <c r="AJ222" s="62">
        <f t="shared" si="157"/>
        <v>2.3354360790160275E-2</v>
      </c>
      <c r="AK222" s="62">
        <f>AD222-N222</f>
        <v>8.233031816827302E-2</v>
      </c>
      <c r="AL222" s="62">
        <f>IF(D222="(D)",AK222,-(AK222))</f>
        <v>8.233031816827302E-2</v>
      </c>
      <c r="AM222" s="62">
        <f t="shared" si="181"/>
        <v>3.7330318168273022E-2</v>
      </c>
      <c r="AN222" s="66">
        <f t="shared" si="182"/>
        <v>3.0342339479216648E-2</v>
      </c>
    </row>
    <row r="223" spans="1:40" ht="15" customHeight="1" x14ac:dyDescent="0.25">
      <c r="A223" s="67" t="s">
        <v>214</v>
      </c>
      <c r="B223" s="60">
        <v>2</v>
      </c>
      <c r="C223" s="58" t="str">
        <f>('Raw data'!C216)</f>
        <v>OPEN SEAT (John Kline)</v>
      </c>
      <c r="D223" s="58" t="str">
        <f>('Raw data'!D216)</f>
        <v>(R)</v>
      </c>
      <c r="E223" s="61">
        <f>('Raw data'!E216)</f>
        <v>2002</v>
      </c>
      <c r="F223" s="87">
        <v>4</v>
      </c>
      <c r="G223" s="67">
        <v>4</v>
      </c>
      <c r="H223" s="67">
        <v>4</v>
      </c>
      <c r="I223" s="90">
        <f>N223</f>
        <v>0.48125000000000001</v>
      </c>
      <c r="J223" s="21" t="str">
        <f t="shared" si="179"/>
        <v>No projection</v>
      </c>
      <c r="K223" s="21" t="b">
        <f t="shared" si="159"/>
        <v>1</v>
      </c>
      <c r="L223" s="21" t="str">
        <f t="shared" si="160"/>
        <v>No projection</v>
      </c>
      <c r="M223" s="21" t="str">
        <f t="shared" si="161"/>
        <v>Toss Up</v>
      </c>
      <c r="N223" s="62">
        <f>'Raw data'!X216</f>
        <v>0.48125000000000001</v>
      </c>
      <c r="O223" s="68">
        <f t="shared" si="162"/>
        <v>0.48124999999999996</v>
      </c>
      <c r="P223" s="81">
        <f>'Raw data'!M216</f>
        <v>0.1809053624921253</v>
      </c>
      <c r="Q223" s="63">
        <f t="shared" si="163"/>
        <v>0.59045268124606265</v>
      </c>
      <c r="R223" s="63">
        <f>'Raw data'!K216-N223</f>
        <v>-7.1702681246062661E-2</v>
      </c>
      <c r="S223" s="63">
        <f t="shared" si="164"/>
        <v>7.1702681246062661E-2</v>
      </c>
      <c r="T223" s="88">
        <f t="shared" si="168"/>
        <v>0.13990536249212532</v>
      </c>
      <c r="U223" s="63">
        <f>'Raw data'!U216</f>
        <v>8.1718237060836751E-2</v>
      </c>
      <c r="V223" s="63">
        <f>U223/2+50%</f>
        <v>0.54085911853041835</v>
      </c>
      <c r="W223" s="64">
        <f>IF(G223=1,U223-4%,IF(G223=2,U223+5%,IF(G223=3,U223+14%,IF(G223=4,U223+4%,IF(G223=5,U223+13%,IF(G223=6,U223+22%,IF(G223=7,U223+9%,U223+9%)))))))</f>
        <v>0.12171823706083676</v>
      </c>
      <c r="X223" s="64">
        <f>'Raw data'!AA216</f>
        <v>0.2674541324480168</v>
      </c>
      <c r="Y223" s="64">
        <f>'Raw data'!AD216</f>
        <v>0.45399999999999996</v>
      </c>
      <c r="Z223" s="65">
        <f t="shared" si="180"/>
        <v>5.4500000000004434E-2</v>
      </c>
      <c r="AA223" s="64">
        <f>IF(H223=1,X223+Z223+7.6%,IF(H223=2,X223+Z223+16.6%,IF(H223=3,X223+Z223+25.6%,IF(H223=4,X223-Z223-7.6%,IF(H223=5,X223-Z223+1.4%,IF(H223=6,X223-Z223+10.4%,IF(H223=7,X223+Z223+9%,IF(H223=8,X223-Z223+9%,""))))))))</f>
        <v>0.13695413244801236</v>
      </c>
      <c r="AB223" s="64">
        <f t="shared" si="165"/>
        <v>0.43004731875393731</v>
      </c>
      <c r="AC223" s="64">
        <f>IF(D223="(D)",50%+W223/2,50%-W223/2)</f>
        <v>0.43914088146958163</v>
      </c>
      <c r="AD223" s="64">
        <f>50%-AA223/2</f>
        <v>0.43152293377599382</v>
      </c>
      <c r="AE223" s="62">
        <f t="shared" si="178"/>
        <v>-5.1202681246062698E-2</v>
      </c>
      <c r="AF223" s="83">
        <f t="shared" si="166"/>
        <v>5.1202681246062698E-2</v>
      </c>
      <c r="AG223" s="83">
        <f t="shared" si="167"/>
        <v>6.2026812460626995E-3</v>
      </c>
      <c r="AH223" s="62">
        <f>AC223-N223</f>
        <v>-4.2109118530418377E-2</v>
      </c>
      <c r="AI223" s="62">
        <f>IF(D223="(D)",AH223,-AH223)</f>
        <v>4.2109118530418377E-2</v>
      </c>
      <c r="AJ223" s="62">
        <f t="shared" ref="AJ223:AJ248" si="183">AI223-4.5%</f>
        <v>-2.8908814695816215E-3</v>
      </c>
      <c r="AK223" s="62">
        <f>AD223-N223</f>
        <v>-4.9727066224006189E-2</v>
      </c>
      <c r="AL223" s="62">
        <f>IF(D223="(D)",AK223,-(AK223))</f>
        <v>4.9727066224006189E-2</v>
      </c>
      <c r="AM223" s="62">
        <f t="shared" si="181"/>
        <v>4.7270662240061906E-3</v>
      </c>
      <c r="AN223" s="66">
        <f t="shared" si="182"/>
        <v>9.1809237721228454E-4</v>
      </c>
    </row>
    <row r="224" spans="1:40" ht="15" customHeight="1" x14ac:dyDescent="0.25">
      <c r="A224" s="67" t="s">
        <v>214</v>
      </c>
      <c r="B224" s="60">
        <v>3</v>
      </c>
      <c r="C224" s="58" t="str">
        <f>('Raw data'!C217)</f>
        <v>Erik Paulsen</v>
      </c>
      <c r="D224" s="58" t="str">
        <f>('Raw data'!D217)</f>
        <v>(R)</v>
      </c>
      <c r="E224" s="61">
        <f>('Raw data'!E217)</f>
        <v>2008</v>
      </c>
      <c r="F224" s="87">
        <v>4</v>
      </c>
      <c r="G224" s="67">
        <v>4</v>
      </c>
      <c r="H224" s="67">
        <v>4</v>
      </c>
      <c r="I224" s="90">
        <f>IF(G224="",N224+0.15*(AE224+2.77%-$B$3)+($A$3-50%),N224+0.85*(0.6*AE224+0.2*AH224+0.2*AK224+2.77%-$B$3)+($A$3-50%))</f>
        <v>0.41379892795705298</v>
      </c>
      <c r="J224" s="21" t="str">
        <f t="shared" si="179"/>
        <v>R</v>
      </c>
      <c r="K224" s="21" t="b">
        <f t="shared" si="159"/>
        <v>1</v>
      </c>
      <c r="L224" s="21" t="str">
        <f t="shared" si="160"/>
        <v>No projection</v>
      </c>
      <c r="M224" s="21" t="str">
        <f t="shared" si="161"/>
        <v>Safe R</v>
      </c>
      <c r="N224" s="62">
        <f>'Raw data'!X217</f>
        <v>0.48475000000000001</v>
      </c>
      <c r="O224" s="68">
        <f t="shared" si="162"/>
        <v>0.48475000000000001</v>
      </c>
      <c r="P224" s="81">
        <f>'Raw data'!M217</f>
        <v>0.243795501204703</v>
      </c>
      <c r="Q224" s="63">
        <f t="shared" si="163"/>
        <v>0.62189775060235153</v>
      </c>
      <c r="R224" s="63">
        <f>'Raw data'!K217-N224</f>
        <v>-0.10664775060235149</v>
      </c>
      <c r="S224" s="63">
        <f t="shared" si="164"/>
        <v>0.10664775060235149</v>
      </c>
      <c r="T224" s="88">
        <f t="shared" si="168"/>
        <v>0.20279550120470302</v>
      </c>
      <c r="U224" s="63">
        <f>'Raw data'!U217</f>
        <v>0.16322932362296994</v>
      </c>
      <c r="V224" s="63">
        <f>U224/2+50%</f>
        <v>0.58161466181148502</v>
      </c>
      <c r="W224" s="64">
        <f>IF(G224=1,U224-4%,IF(G224=2,U224+5%,IF(G224=3,U224+14%,IF(G224=4,U224+4%,IF(G224=5,U224+13%,IF(G224=6,U224+22%,IF(G224=7,U224+9%,U224+9%)))))))</f>
        <v>0.20322932362296994</v>
      </c>
      <c r="X224" s="64">
        <f>'Raw data'!AA217</f>
        <v>0.23310266738582414</v>
      </c>
      <c r="Y224" s="64">
        <f>'Raw data'!AD217</f>
        <v>0.49399999999999999</v>
      </c>
      <c r="Z224" s="65">
        <f t="shared" si="180"/>
        <v>-1.850000000000307E-2</v>
      </c>
      <c r="AA224" s="64">
        <f>IF(H224=1,X224+Z224+7.6%,IF(H224=2,X224+Z224+16.6%,IF(H224=3,X224+Z224+25.6%,IF(H224=4,X224-Z224-7.6%,IF(H224=5,X224-Z224+1.4%,IF(H224=6,X224-Z224+10.4%,IF(H224=7,X224+Z224+9%,IF(H224=8,X224-Z224+9%,""))))))))</f>
        <v>0.17560266738582719</v>
      </c>
      <c r="AB224" s="64">
        <f t="shared" si="165"/>
        <v>0.39860224939764849</v>
      </c>
      <c r="AC224" s="64">
        <f>IF(D224="(D)",50%+W224/2,50%-W224/2)</f>
        <v>0.39838533818851501</v>
      </c>
      <c r="AD224" s="64">
        <f>50%-AA224/2</f>
        <v>0.4121986663070864</v>
      </c>
      <c r="AE224" s="62">
        <f t="shared" si="178"/>
        <v>-8.6147750602351525E-2</v>
      </c>
      <c r="AF224" s="83">
        <f t="shared" si="166"/>
        <v>8.6147750602351525E-2</v>
      </c>
      <c r="AG224" s="83">
        <f t="shared" si="167"/>
        <v>4.1147750602351527E-2</v>
      </c>
      <c r="AH224" s="62">
        <f>AC224-N224</f>
        <v>-8.6364661811485E-2</v>
      </c>
      <c r="AI224" s="62">
        <f>IF(D224="(D)",AH224,-AH224)</f>
        <v>8.6364661811485E-2</v>
      </c>
      <c r="AJ224" s="62">
        <f t="shared" si="183"/>
        <v>4.1364661811485001E-2</v>
      </c>
      <c r="AK224" s="62">
        <f>AD224-N224</f>
        <v>-7.2551333692913611E-2</v>
      </c>
      <c r="AL224" s="62">
        <f>IF(D224="(D)",AK224,-(AK224))</f>
        <v>7.2551333692913611E-2</v>
      </c>
      <c r="AM224" s="62">
        <f t="shared" si="181"/>
        <v>2.7551333692913613E-2</v>
      </c>
      <c r="AN224" s="66">
        <f t="shared" si="182"/>
        <v>3.4457997752199307E-2</v>
      </c>
    </row>
    <row r="225" spans="1:40" ht="15" customHeight="1" x14ac:dyDescent="0.25">
      <c r="A225" s="67" t="s">
        <v>214</v>
      </c>
      <c r="B225" s="60">
        <v>4</v>
      </c>
      <c r="C225" s="58" t="str">
        <f>('Raw data'!C218)</f>
        <v>Betty Mccollum</v>
      </c>
      <c r="D225" s="58" t="str">
        <f>('Raw data'!D218)</f>
        <v>(D)</v>
      </c>
      <c r="E225" s="61">
        <f>('Raw data'!E218)</f>
        <v>2000</v>
      </c>
      <c r="F225" s="87">
        <v>1</v>
      </c>
      <c r="G225" s="67">
        <v>1</v>
      </c>
      <c r="H225" s="67">
        <v>1</v>
      </c>
      <c r="I225" s="90">
        <f>IF(G225="",N225+0.15*(AE225-2.77%+$B$3)+($A$3-50%),N225+0.85*(0.6*AE225+0.2*AH225+0.2*AK225-2.77%+$B$3)+($A$3-50%))</f>
        <v>0.65765995058133653</v>
      </c>
      <c r="J225" s="21" t="str">
        <f t="shared" si="179"/>
        <v>D</v>
      </c>
      <c r="K225" s="21" t="b">
        <f t="shared" si="159"/>
        <v>1</v>
      </c>
      <c r="L225" s="21" t="str">
        <f t="shared" si="160"/>
        <v>D</v>
      </c>
      <c r="M225" s="21" t="str">
        <f t="shared" si="161"/>
        <v>Safe D</v>
      </c>
      <c r="N225" s="62">
        <f>'Raw data'!X218</f>
        <v>0.61575000000000002</v>
      </c>
      <c r="O225" s="68">
        <f t="shared" si="162"/>
        <v>0.61575000000000002</v>
      </c>
      <c r="P225" s="81">
        <f>'Raw data'!M218</f>
        <v>0.30070508337401969</v>
      </c>
      <c r="Q225" s="63">
        <f t="shared" si="163"/>
        <v>0.65035254168700984</v>
      </c>
      <c r="R225" s="63">
        <f>'Raw data'!K218-N225</f>
        <v>3.4602541687009825E-2</v>
      </c>
      <c r="S225" s="63">
        <f t="shared" si="164"/>
        <v>3.4602541687009825E-2</v>
      </c>
      <c r="T225" s="88">
        <f t="shared" si="168"/>
        <v>0.34070508337401967</v>
      </c>
      <c r="U225" s="63">
        <f>'Raw data'!U218</f>
        <v>0.32795455102591137</v>
      </c>
      <c r="V225" s="63">
        <f>U225/2+50%</f>
        <v>0.66397727551295571</v>
      </c>
      <c r="W225" s="64">
        <f>IF(G225=1,U225-4%,IF(G225=2,U225+5%,IF(G225=3,U225+14%,IF(G225=4,U225+4%,IF(G225=5,U225+13%,IF(G225=6,U225+22%,IF(G225=7,U225+9%,U225+9%)))))))</f>
        <v>0.28795455102591139</v>
      </c>
      <c r="X225" s="64">
        <f>'Raw data'!AA218</f>
        <v>0.26098844098539797</v>
      </c>
      <c r="Y225" s="64">
        <f>'Raw data'!AD218</f>
        <v>0.61399999999999999</v>
      </c>
      <c r="Z225" s="65">
        <f t="shared" si="180"/>
        <v>3.5000000000025011E-3</v>
      </c>
      <c r="AA225" s="64">
        <f>IF(H225=1,X225+Z225+7.6%,IF(H225=2,X225+Z225+16.6%,IF(H225=3,X225+Z225+25.6%,IF(H225=4,X225-Z225-7.6%,IF(H225=5,X225-Z225+1.4%,IF(H225=6,X225-Z225+10.4%,IF(H225=7,X225+Z225+9%,IF(H225=8,X225-Z225+9%,""))))))))</f>
        <v>0.34048844098540049</v>
      </c>
      <c r="AB225" s="64">
        <f t="shared" si="165"/>
        <v>0.67035254168700986</v>
      </c>
      <c r="AC225" s="64">
        <f>IF(D225="(D)",50%+W225/2,50%-W225/2)</f>
        <v>0.64397727551295569</v>
      </c>
      <c r="AD225" s="64">
        <f>50%+AA225/2</f>
        <v>0.67024422049270027</v>
      </c>
      <c r="AE225" s="62">
        <f t="shared" si="178"/>
        <v>5.4602541687009842E-2</v>
      </c>
      <c r="AF225" s="83">
        <f t="shared" si="166"/>
        <v>5.4602541687009842E-2</v>
      </c>
      <c r="AG225" s="83">
        <f t="shared" si="167"/>
        <v>9.602541687009844E-3</v>
      </c>
      <c r="AH225" s="62">
        <f>AC225-N225</f>
        <v>2.8227275512955674E-2</v>
      </c>
      <c r="AI225" s="62">
        <f>IF(D225="(D)",AH225,-AH225)</f>
        <v>2.8227275512955674E-2</v>
      </c>
      <c r="AJ225" s="62">
        <f t="shared" si="183"/>
        <v>-1.6772724487044324E-2</v>
      </c>
      <c r="AK225" s="62">
        <f>AD225-N225</f>
        <v>5.4494220492700252E-2</v>
      </c>
      <c r="AL225" s="62">
        <f>IF(D225="(D)",AK225,-(AK225))</f>
        <v>5.4494220492700252E-2</v>
      </c>
      <c r="AM225" s="62">
        <f t="shared" si="181"/>
        <v>9.4942204927002533E-3</v>
      </c>
      <c r="AN225" s="66">
        <f t="shared" si="182"/>
        <v>-3.6392519971720355E-3</v>
      </c>
    </row>
    <row r="226" spans="1:40" ht="15" customHeight="1" x14ac:dyDescent="0.25">
      <c r="A226" s="67" t="s">
        <v>214</v>
      </c>
      <c r="B226" s="60">
        <v>5</v>
      </c>
      <c r="C226" s="58" t="str">
        <f>('Raw data'!C219)</f>
        <v>Keith Ellison</v>
      </c>
      <c r="D226" s="58" t="str">
        <f>('Raw data'!D219)</f>
        <v>(D)</v>
      </c>
      <c r="E226" s="61">
        <f>('Raw data'!E219)</f>
        <v>2006</v>
      </c>
      <c r="F226" s="87">
        <v>1</v>
      </c>
      <c r="G226" s="67">
        <v>1</v>
      </c>
      <c r="H226" s="67">
        <v>1</v>
      </c>
      <c r="I226" s="90">
        <f>IF(G226="",N226+0.15*(AE226-2.77%+$B$3)+($A$3-50%),N226+0.85*(0.6*AE226+0.2*AH226+0.2*AK226-2.77%+$B$3)+($A$3-50%))</f>
        <v>0.7582128020476735</v>
      </c>
      <c r="J226" s="21" t="str">
        <f t="shared" si="179"/>
        <v>D</v>
      </c>
      <c r="K226" s="21" t="b">
        <f t="shared" si="159"/>
        <v>1</v>
      </c>
      <c r="L226" s="21" t="str">
        <f t="shared" si="160"/>
        <v>D</v>
      </c>
      <c r="M226" s="21" t="str">
        <f t="shared" si="161"/>
        <v>Safe D</v>
      </c>
      <c r="N226" s="62">
        <f>'Raw data'!X219</f>
        <v>0.72825000000000006</v>
      </c>
      <c r="O226" s="68">
        <f t="shared" si="162"/>
        <v>0.72825000000000006</v>
      </c>
      <c r="P226" s="81">
        <f>'Raw data'!M219</f>
        <v>0.49407125228028753</v>
      </c>
      <c r="Q226" s="63">
        <f t="shared" si="163"/>
        <v>0.74703562614014374</v>
      </c>
      <c r="R226" s="63">
        <f>'Raw data'!K219-N226</f>
        <v>1.8785626140143674E-2</v>
      </c>
      <c r="S226" s="63">
        <f t="shared" si="164"/>
        <v>1.8785626140143674E-2</v>
      </c>
      <c r="T226" s="88">
        <f t="shared" si="168"/>
        <v>0.53407125228028751</v>
      </c>
      <c r="U226" s="63">
        <f>'Raw data'!U219</f>
        <v>0.49407590030069398</v>
      </c>
      <c r="V226" s="63">
        <f>U226/2+50%</f>
        <v>0.74703795015034702</v>
      </c>
      <c r="W226" s="64">
        <f>IF(G226=1,U226-4%,IF(G226=2,U226+5%,IF(G226=3,U226+14%,IF(G226=4,U226+4%,IF(G226=5,U226+13%,IF(G226=6,U226+22%,IF(G226=7,U226+9%,U226+9%)))))))</f>
        <v>0.454075900300694</v>
      </c>
      <c r="X226" s="64">
        <f>'Raw data'!AA219</f>
        <v>0.47421389636047701</v>
      </c>
      <c r="Y226" s="64">
        <f>'Raw data'!AD219</f>
        <v>0.71399999999999997</v>
      </c>
      <c r="Z226" s="65">
        <f t="shared" si="180"/>
        <v>2.8500000000008185E-2</v>
      </c>
      <c r="AA226" s="64">
        <f>IF(H226=1,X226+Z226+7.6%,IF(H226=2,X226+Z226+16.6%,IF(H226=3,X226+Z226+25.6%,IF(H226=4,X226-Z226-7.6%,IF(H226=5,X226-Z226+1.4%,IF(H226=6,X226-Z226+10.4%,IF(H226=7,X226+Z226+9%,IF(H226=8,X226-Z226+9%,""))))))))</f>
        <v>0.57871389636048509</v>
      </c>
      <c r="AB226" s="64">
        <f t="shared" si="165"/>
        <v>0.76703562614014376</v>
      </c>
      <c r="AC226" s="64">
        <f>IF(D226="(D)",50%+W226/2,50%-W226/2)</f>
        <v>0.727037950150347</v>
      </c>
      <c r="AD226" s="64">
        <f>50%+AA226/2</f>
        <v>0.78935694818024249</v>
      </c>
      <c r="AE226" s="62">
        <f t="shared" si="178"/>
        <v>3.8785626140143692E-2</v>
      </c>
      <c r="AF226" s="83">
        <f t="shared" si="166"/>
        <v>3.8785626140143692E-2</v>
      </c>
      <c r="AG226" s="83">
        <f t="shared" si="167"/>
        <v>-6.2143738598563064E-3</v>
      </c>
      <c r="AH226" s="62">
        <f>AC226-N226</f>
        <v>-1.2120498496530629E-3</v>
      </c>
      <c r="AI226" s="62">
        <f>IF(D226="(D)",AH226,-AH226)</f>
        <v>-1.2120498496530629E-3</v>
      </c>
      <c r="AJ226" s="62">
        <f t="shared" si="183"/>
        <v>-4.6212049849653061E-2</v>
      </c>
      <c r="AK226" s="62">
        <f>AD226-N226</f>
        <v>6.1106948180242426E-2</v>
      </c>
      <c r="AL226" s="62">
        <f>IF(D226="(D)",AK226,-(AK226))</f>
        <v>6.1106948180242426E-2</v>
      </c>
      <c r="AM226" s="62">
        <f t="shared" si="181"/>
        <v>1.6106948180242428E-2</v>
      </c>
      <c r="AN226" s="66">
        <f t="shared" si="182"/>
        <v>-1.5052550834705317E-2</v>
      </c>
    </row>
    <row r="227" spans="1:40" ht="15" customHeight="1" x14ac:dyDescent="0.25">
      <c r="A227" s="67" t="s">
        <v>214</v>
      </c>
      <c r="B227" s="60">
        <v>6</v>
      </c>
      <c r="C227" s="58" t="str">
        <f>('Raw data'!C220)</f>
        <v>Tom Emmer</v>
      </c>
      <c r="D227" s="58" t="str">
        <f>('Raw data'!D220)</f>
        <v>(R)</v>
      </c>
      <c r="E227" s="61">
        <f>('Raw data'!E220)</f>
        <v>2014</v>
      </c>
      <c r="F227" s="87">
        <v>5</v>
      </c>
      <c r="G227" s="70"/>
      <c r="H227" s="70"/>
      <c r="I227" s="90">
        <f>IF(G227="",N227+0.15*(AE227+2.77%-$B$3)+($A$3-50%),N227+0.85*(0.6*AE227+0.2*AH227+0.2*AK227+2.77%-$B$3)+($A$3-50%))</f>
        <v>0.40495648204714296</v>
      </c>
      <c r="J227" s="21" t="str">
        <f t="shared" si="179"/>
        <v>R</v>
      </c>
      <c r="K227" s="21" t="b">
        <f t="shared" si="159"/>
        <v>1</v>
      </c>
      <c r="L227" s="21" t="str">
        <f t="shared" si="160"/>
        <v>R</v>
      </c>
      <c r="M227" s="21" t="str">
        <f t="shared" si="161"/>
        <v>Safe R</v>
      </c>
      <c r="N227" s="62">
        <f>'Raw data'!X220</f>
        <v>0.40575</v>
      </c>
      <c r="O227" s="68">
        <f t="shared" si="162"/>
        <v>0.40575000000000006</v>
      </c>
      <c r="P227" s="81">
        <f>'Raw data'!M220</f>
        <v>0.18908023937142704</v>
      </c>
      <c r="Q227" s="63">
        <f t="shared" si="163"/>
        <v>0.59454011968571352</v>
      </c>
      <c r="R227" s="63">
        <f>'Raw data'!K220-N227</f>
        <v>-2.9011968571351909E-4</v>
      </c>
      <c r="S227" s="63">
        <f t="shared" si="164"/>
        <v>2.9011968571351909E-4</v>
      </c>
      <c r="T227" s="88">
        <f t="shared" si="168"/>
        <v>0.19908023937142705</v>
      </c>
      <c r="U227" s="63">
        <f>'Raw data'!U220</f>
        <v>0</v>
      </c>
      <c r="V227" s="63"/>
      <c r="W227" s="64"/>
      <c r="X227" s="64">
        <f>'Raw data'!AA220</f>
        <v>0</v>
      </c>
      <c r="Y227" s="64">
        <f>'Raw data'!AD220</f>
        <v>0.42399999999999999</v>
      </c>
      <c r="Z227" s="65">
        <f t="shared" si="180"/>
        <v>-3.6500000000003752E-2</v>
      </c>
      <c r="AA227" s="64"/>
      <c r="AB227" s="64">
        <f t="shared" si="165"/>
        <v>0.40045988031428648</v>
      </c>
      <c r="AC227" s="64"/>
      <c r="AD227" s="64"/>
      <c r="AE227" s="62">
        <f t="shared" si="178"/>
        <v>-5.2901196857135235E-3</v>
      </c>
      <c r="AF227" s="83">
        <f t="shared" si="166"/>
        <v>5.2901196857135235E-3</v>
      </c>
      <c r="AG227" s="83">
        <f t="shared" si="167"/>
        <v>-3.9709880314286475E-2</v>
      </c>
      <c r="AH227" s="62"/>
      <c r="AI227" s="62"/>
      <c r="AJ227" s="62">
        <f t="shared" si="183"/>
        <v>-4.4999999999999998E-2</v>
      </c>
      <c r="AK227" s="62"/>
      <c r="AL227" s="62"/>
      <c r="AM227" s="62">
        <f t="shared" si="181"/>
        <v>-4.4999999999999998E-2</v>
      </c>
      <c r="AN227" s="66">
        <f t="shared" si="182"/>
        <v>-4.4999999999999998E-2</v>
      </c>
    </row>
    <row r="228" spans="1:40" ht="15" customHeight="1" x14ac:dyDescent="0.25">
      <c r="A228" s="67" t="s">
        <v>214</v>
      </c>
      <c r="B228" s="60">
        <v>7</v>
      </c>
      <c r="C228" s="58" t="str">
        <f>('Raw data'!C221)</f>
        <v>Collin C. Peterson</v>
      </c>
      <c r="D228" s="58" t="str">
        <f>('Raw data'!D221)</f>
        <v>(D)</v>
      </c>
      <c r="E228" s="61">
        <f>('Raw data'!E221)</f>
        <v>1990</v>
      </c>
      <c r="F228" s="87">
        <v>1</v>
      </c>
      <c r="G228" s="67">
        <v>1</v>
      </c>
      <c r="H228" s="67">
        <v>1</v>
      </c>
      <c r="I228" s="90">
        <f>IF(G228="",N228+0.15*(AE228-2.77%+$B$3)+($A$3-50%),N228+0.85*(0.6*AE228+0.2*AH228+0.2*AK228-2.77%+$B$3)+($A$3-50%))</f>
        <v>0.56083725943147111</v>
      </c>
      <c r="J228" s="21" t="s">
        <v>472</v>
      </c>
      <c r="K228" s="21" t="b">
        <f t="shared" si="159"/>
        <v>0</v>
      </c>
      <c r="L228" s="21" t="str">
        <f t="shared" si="160"/>
        <v>R</v>
      </c>
      <c r="M228" s="21" t="str">
        <f t="shared" si="161"/>
        <v>Likely D</v>
      </c>
      <c r="N228" s="62">
        <f>'Raw data'!X221</f>
        <v>0.43174999999999997</v>
      </c>
      <c r="O228" s="68">
        <f t="shared" si="162"/>
        <v>0.43174999999999997</v>
      </c>
      <c r="P228" s="81">
        <f>'Raw data'!M221</f>
        <v>8.5617107621174082E-2</v>
      </c>
      <c r="Q228" s="63">
        <f t="shared" si="163"/>
        <v>0.54280855381058701</v>
      </c>
      <c r="R228" s="63">
        <f>'Raw data'!K221-N228</f>
        <v>0.11105855381058705</v>
      </c>
      <c r="S228" s="63">
        <f t="shared" si="164"/>
        <v>0.11105855381058705</v>
      </c>
      <c r="T228" s="88">
        <f t="shared" si="168"/>
        <v>0.12561710762117409</v>
      </c>
      <c r="U228" s="63">
        <f>'Raw data'!U221</f>
        <v>0.26812676715543265</v>
      </c>
      <c r="V228" s="63">
        <f t="shared" ref="V228:V241" si="184">U228/2+50%</f>
        <v>0.6340633835777163</v>
      </c>
      <c r="W228" s="64">
        <f t="shared" ref="W228:W241" si="185">IF(G228=1,U228-4%,IF(G228=2,U228+5%,IF(G228=3,U228+14%,IF(G228=4,U228+4%,IF(G228=5,U228+13%,IF(G228=6,U228+22%,IF(G228=7,U228+9%,U228+9%)))))))</f>
        <v>0.22812676715543265</v>
      </c>
      <c r="X228" s="64">
        <f>'Raw data'!AA221</f>
        <v>0.18969555035128804</v>
      </c>
      <c r="Y228" s="64">
        <f>'Raw data'!AD221</f>
        <v>0.44899999999999995</v>
      </c>
      <c r="Z228" s="65">
        <f t="shared" si="180"/>
        <v>-3.4499999999994202E-2</v>
      </c>
      <c r="AA228" s="64">
        <f t="shared" ref="AA228:AA241" si="186">IF(H228=1,X228+Z228+7.6%,IF(H228=2,X228+Z228+16.6%,IF(H228=3,X228+Z228+25.6%,IF(H228=4,X228-Z228-7.6%,IF(H228=5,X228-Z228+1.4%,IF(H228=6,X228-Z228+10.4%,IF(H228=7,X228+Z228+9%,IF(H228=8,X228-Z228+9%,""))))))))</f>
        <v>0.23119555035129385</v>
      </c>
      <c r="AB228" s="64">
        <f t="shared" si="165"/>
        <v>0.56280855381058703</v>
      </c>
      <c r="AC228" s="64">
        <f t="shared" ref="AC228:AC241" si="187">IF(D228="(D)",50%+W228/2,50%-W228/2)</f>
        <v>0.61406338357771628</v>
      </c>
      <c r="AD228" s="64">
        <f>50%+AA228/2</f>
        <v>0.61559777517564696</v>
      </c>
      <c r="AE228" s="62">
        <f t="shared" si="178"/>
        <v>0.13105855381058706</v>
      </c>
      <c r="AF228" s="83">
        <f t="shared" si="166"/>
        <v>0.13105855381058706</v>
      </c>
      <c r="AG228" s="83">
        <f t="shared" si="167"/>
        <v>8.6058553810587066E-2</v>
      </c>
      <c r="AH228" s="62">
        <f>AC228-N228</f>
        <v>0.18231338357771631</v>
      </c>
      <c r="AI228" s="62">
        <f t="shared" ref="AI228:AI241" si="188">IF(D228="(D)",AH228,-AH228)</f>
        <v>0.18231338357771631</v>
      </c>
      <c r="AJ228" s="62">
        <f t="shared" si="183"/>
        <v>0.13731338357771633</v>
      </c>
      <c r="AK228" s="62">
        <f>AD228-N228</f>
        <v>0.18384777517564699</v>
      </c>
      <c r="AL228" s="62">
        <f>IF(D228="(D)",AK228,-(AK228))</f>
        <v>0.18384777517564699</v>
      </c>
      <c r="AM228" s="62">
        <f t="shared" si="181"/>
        <v>0.138847775175647</v>
      </c>
      <c r="AN228" s="66">
        <f t="shared" si="182"/>
        <v>0.13808057937668167</v>
      </c>
    </row>
    <row r="229" spans="1:40" ht="15" customHeight="1" x14ac:dyDescent="0.25">
      <c r="A229" s="67" t="s">
        <v>214</v>
      </c>
      <c r="B229" s="60">
        <v>8</v>
      </c>
      <c r="C229" s="58" t="str">
        <f>('Raw data'!C222)</f>
        <v>Richard Nolan</v>
      </c>
      <c r="D229" s="58" t="str">
        <f>('Raw data'!D222)</f>
        <v>(D)</v>
      </c>
      <c r="E229" s="61">
        <f>('Raw data'!E222)</f>
        <v>2012</v>
      </c>
      <c r="F229" s="87">
        <v>1</v>
      </c>
      <c r="G229" s="67">
        <v>3</v>
      </c>
      <c r="H229" s="67"/>
      <c r="I229" s="90">
        <f>IF(G229="",N229+0.15*(AE229-2.77%+$B$3)+($A$3-50%),N229+0.85*(0.6*AE229+0.2*AH229+0.2*AK229-2.77%+$B$3)+($A$3-50%))</f>
        <v>0.5360653170334635</v>
      </c>
      <c r="J229" s="21" t="str">
        <f t="shared" ref="J229:J243" si="189">IF(I229&lt;44%,"R",IF(I229&gt;56%,"D","No projection"))</f>
        <v>No projection</v>
      </c>
      <c r="K229" s="21" t="b">
        <f t="shared" si="159"/>
        <v>1</v>
      </c>
      <c r="L229" s="21" t="str">
        <f t="shared" si="160"/>
        <v>No projection</v>
      </c>
      <c r="M229" s="21" t="str">
        <f t="shared" si="161"/>
        <v>Lean D</v>
      </c>
      <c r="N229" s="62">
        <f>'Raw data'!X222</f>
        <v>0.50824999999999998</v>
      </c>
      <c r="O229" s="68">
        <f t="shared" si="162"/>
        <v>0.50824999999999987</v>
      </c>
      <c r="P229" s="81">
        <f>'Raw data'!M222</f>
        <v>1.4667043953970949E-2</v>
      </c>
      <c r="Q229" s="63">
        <f t="shared" si="163"/>
        <v>0.50733352197698545</v>
      </c>
      <c r="R229" s="63">
        <f>'Raw data'!K222-N229</f>
        <v>-9.1647802301453307E-4</v>
      </c>
      <c r="S229" s="63">
        <f t="shared" si="164"/>
        <v>-9.1647802301453307E-4</v>
      </c>
      <c r="T229" s="88">
        <f t="shared" si="168"/>
        <v>5.4667043953970949E-2</v>
      </c>
      <c r="U229" s="63">
        <f>'Raw data'!U222</f>
        <v>8.9237892061186486E-2</v>
      </c>
      <c r="V229" s="63">
        <f t="shared" si="184"/>
        <v>0.54461894603059324</v>
      </c>
      <c r="W229" s="64">
        <f t="shared" si="185"/>
        <v>0.2292378920611865</v>
      </c>
      <c r="X229" s="64"/>
      <c r="Y229" s="64"/>
      <c r="Z229" s="65"/>
      <c r="AA229" s="64" t="str">
        <f t="shared" si="186"/>
        <v/>
      </c>
      <c r="AB229" s="64">
        <f t="shared" si="165"/>
        <v>0.52733352197698546</v>
      </c>
      <c r="AC229" s="64">
        <f t="shared" si="187"/>
        <v>0.6146189460305933</v>
      </c>
      <c r="AD229" s="64"/>
      <c r="AE229" s="62">
        <f t="shared" si="178"/>
        <v>1.9083521976985485E-2</v>
      </c>
      <c r="AF229" s="83">
        <f t="shared" si="166"/>
        <v>1.9083521976985485E-2</v>
      </c>
      <c r="AG229" s="83">
        <f t="shared" si="167"/>
        <v>-2.5916478023014514E-2</v>
      </c>
      <c r="AH229" s="62">
        <f>AC229-N229</f>
        <v>0.10636894603059333</v>
      </c>
      <c r="AI229" s="62">
        <f t="shared" si="188"/>
        <v>0.10636894603059333</v>
      </c>
      <c r="AJ229" s="62">
        <f t="shared" si="183"/>
        <v>6.1368946030593327E-2</v>
      </c>
      <c r="AK229" s="62"/>
      <c r="AL229" s="62"/>
      <c r="AM229" s="62"/>
      <c r="AN229" s="66">
        <f>AJ229</f>
        <v>6.1368946030593327E-2</v>
      </c>
    </row>
    <row r="230" spans="1:40" ht="15" customHeight="1" x14ac:dyDescent="0.25">
      <c r="A230" s="67" t="s">
        <v>222</v>
      </c>
      <c r="B230" s="60">
        <v>1</v>
      </c>
      <c r="C230" s="58" t="str">
        <f>('Raw data'!C223)</f>
        <v>Trent Kelly</v>
      </c>
      <c r="D230" s="58" t="str">
        <f>('Raw data'!D223)</f>
        <v>(R)</v>
      </c>
      <c r="E230" s="61">
        <v>2015</v>
      </c>
      <c r="F230" s="87">
        <v>8</v>
      </c>
      <c r="G230" s="67"/>
      <c r="H230" s="67"/>
      <c r="I230" s="90">
        <f>IF(G230="",N230+0.15*(AE230+2.77%-$B$3)+($A$3-50%),N230+0.85*(0.6*AE230+0.2*AH230+0.2*AK230+2.77%-$B$3)+($A$3-50%))</f>
        <v>0.34387422216907199</v>
      </c>
      <c r="J230" s="21" t="str">
        <f t="shared" si="189"/>
        <v>R</v>
      </c>
      <c r="K230" s="21" t="b">
        <f t="shared" si="159"/>
        <v>1</v>
      </c>
      <c r="L230" s="21" t="str">
        <f t="shared" si="160"/>
        <v>R</v>
      </c>
      <c r="M230" s="21" t="str">
        <f t="shared" si="161"/>
        <v>Safe R</v>
      </c>
      <c r="N230" s="62">
        <f>'Raw data'!X223</f>
        <v>0.35625000000000001</v>
      </c>
      <c r="O230" s="68">
        <f t="shared" si="162"/>
        <v>0.35624999999999996</v>
      </c>
      <c r="P230" s="81">
        <f>'Raw data'!M223</f>
        <v>0.40151037107904003</v>
      </c>
      <c r="Q230" s="63">
        <f t="shared" si="163"/>
        <v>0.70075518553951999</v>
      </c>
      <c r="R230" s="63">
        <f>'Raw data'!K223-N230</f>
        <v>-5.7005185539520054E-2</v>
      </c>
      <c r="S230" s="63">
        <f t="shared" si="164"/>
        <v>5.7005185539520054E-2</v>
      </c>
      <c r="T230" s="88">
        <f t="shared" si="168"/>
        <v>0.45251037107904002</v>
      </c>
      <c r="U230" s="63"/>
      <c r="V230" s="63"/>
      <c r="W230" s="64"/>
      <c r="X230" s="64"/>
      <c r="Y230" s="64">
        <f>'Raw data'!AD223</f>
        <v>0.34399999999999997</v>
      </c>
      <c r="Z230" s="65">
        <f>2*(N230-50)-2*(Y230-50)</f>
        <v>2.4500000000003297E-2</v>
      </c>
      <c r="AA230" s="64" t="str">
        <f t="shared" si="186"/>
        <v/>
      </c>
      <c r="AB230" s="64">
        <f t="shared" si="165"/>
        <v>0.27374481446047999</v>
      </c>
      <c r="AC230" s="64"/>
      <c r="AD230" s="64"/>
      <c r="AE230" s="62">
        <f t="shared" si="178"/>
        <v>-8.2505185539520021E-2</v>
      </c>
      <c r="AF230" s="83">
        <f t="shared" si="166"/>
        <v>8.2505185539520021E-2</v>
      </c>
      <c r="AG230" s="83">
        <f t="shared" si="167"/>
        <v>3.7505185539520022E-2</v>
      </c>
      <c r="AH230" s="62"/>
      <c r="AI230" s="62">
        <f t="shared" si="188"/>
        <v>0</v>
      </c>
      <c r="AJ230" s="62"/>
      <c r="AK230" s="62"/>
      <c r="AL230" s="62">
        <f>IF(D230="(D)",AK230,-(AK230))</f>
        <v>0</v>
      </c>
      <c r="AM230" s="62"/>
      <c r="AN230" s="66">
        <f>(AJ230+AM230)/2</f>
        <v>0</v>
      </c>
    </row>
    <row r="231" spans="1:40" ht="15" customHeight="1" x14ac:dyDescent="0.25">
      <c r="A231" s="67" t="s">
        <v>222</v>
      </c>
      <c r="B231" s="60">
        <v>2</v>
      </c>
      <c r="C231" s="58" t="str">
        <f>('Raw data'!C224)</f>
        <v>Bennie Thompson</v>
      </c>
      <c r="D231" s="58" t="str">
        <f>('Raw data'!D224)</f>
        <v>(D)</v>
      </c>
      <c r="E231" s="61">
        <f>('Raw data'!E224)</f>
        <v>1993</v>
      </c>
      <c r="F231" s="87">
        <v>1</v>
      </c>
      <c r="G231" s="67">
        <v>1</v>
      </c>
      <c r="H231" s="67">
        <v>1</v>
      </c>
      <c r="I231" s="90">
        <f>IF(G231="",N231+0.15*(AE231-2.77%+$B$3)+($A$3-50%),N231+0.85*(0.6*AE231+0.2*AH231+0.2*AK231-2.77%+$B$3)+($A$3-50%))</f>
        <v>0.67051264925249077</v>
      </c>
      <c r="J231" s="21" t="str">
        <f t="shared" si="189"/>
        <v>D</v>
      </c>
      <c r="K231" s="21" t="b">
        <f t="shared" si="159"/>
        <v>1</v>
      </c>
      <c r="L231" s="21" t="str">
        <f t="shared" si="160"/>
        <v>D</v>
      </c>
      <c r="M231" s="21" t="str">
        <f t="shared" si="161"/>
        <v>Safe D</v>
      </c>
      <c r="N231" s="62">
        <f>'Raw data'!X224</f>
        <v>0.64775000000000005</v>
      </c>
      <c r="O231" s="68">
        <f t="shared" si="162"/>
        <v>0.64775000000000005</v>
      </c>
      <c r="P231" s="81">
        <f>'Raw data'!M224</f>
        <v>1</v>
      </c>
      <c r="Q231" s="63">
        <f t="shared" si="163"/>
        <v>1</v>
      </c>
      <c r="R231" s="63">
        <f>'Raw data'!K224-N231</f>
        <v>0.35224999999999995</v>
      </c>
      <c r="S231" s="63">
        <f t="shared" si="164"/>
        <v>0.35224999999999995</v>
      </c>
      <c r="T231" s="88">
        <f t="shared" si="168"/>
        <v>1.04</v>
      </c>
      <c r="U231" s="63">
        <f>'Raw data'!U224</f>
        <v>0.36868510017890233</v>
      </c>
      <c r="V231" s="63">
        <f t="shared" si="184"/>
        <v>0.68434255008945111</v>
      </c>
      <c r="W231" s="64">
        <f t="shared" si="185"/>
        <v>0.32868510017890235</v>
      </c>
      <c r="X231" s="64">
        <f>'Raw data'!AA224</f>
        <v>0.24041077337981226</v>
      </c>
      <c r="Y231" s="64">
        <f>'Raw data'!AD224</f>
        <v>0.624</v>
      </c>
      <c r="Z231" s="65">
        <f>2*(N231-50)-2*(Y231-50)</f>
        <v>4.7499999999999432E-2</v>
      </c>
      <c r="AA231" s="64">
        <f t="shared" si="186"/>
        <v>0.3639107733798117</v>
      </c>
      <c r="AB231" s="64">
        <f t="shared" si="165"/>
        <v>1.02</v>
      </c>
      <c r="AC231" s="64">
        <f t="shared" si="187"/>
        <v>0.6643425500894512</v>
      </c>
      <c r="AD231" s="64">
        <f>50%+AA231/2</f>
        <v>0.68195538668990585</v>
      </c>
      <c r="AE231" s="62">
        <v>2.7699999999999999E-2</v>
      </c>
      <c r="AF231" s="83">
        <f t="shared" si="166"/>
        <v>2.7699999999999999E-2</v>
      </c>
      <c r="AG231" s="83">
        <f t="shared" si="167"/>
        <v>-1.7299999999999999E-2</v>
      </c>
      <c r="AH231" s="62">
        <f>AC231-N231</f>
        <v>1.6592550089451152E-2</v>
      </c>
      <c r="AI231" s="62">
        <f t="shared" si="188"/>
        <v>1.6592550089451152E-2</v>
      </c>
      <c r="AJ231" s="62">
        <f t="shared" si="183"/>
        <v>-2.8407449910548846E-2</v>
      </c>
      <c r="AK231" s="62">
        <f>AD231-N231</f>
        <v>3.4205386689905803E-2</v>
      </c>
      <c r="AL231" s="62">
        <f>IF(D231="(D)",AK231,-(AK231))</f>
        <v>3.4205386689905803E-2</v>
      </c>
      <c r="AM231" s="62">
        <f>AL231-4.5%</f>
        <v>-1.0794613310094195E-2</v>
      </c>
      <c r="AN231" s="66">
        <f>(AJ231+AM231)/2</f>
        <v>-1.960103161032152E-2</v>
      </c>
    </row>
    <row r="232" spans="1:40" ht="15" customHeight="1" x14ac:dyDescent="0.25">
      <c r="A232" s="67" t="s">
        <v>222</v>
      </c>
      <c r="B232" s="60">
        <v>3</v>
      </c>
      <c r="C232" s="58" t="str">
        <f>('Raw data'!C225)</f>
        <v>Gregg Harper</v>
      </c>
      <c r="D232" s="58" t="str">
        <f>('Raw data'!D225)</f>
        <v>(R)</v>
      </c>
      <c r="E232" s="61">
        <f>('Raw data'!E225)</f>
        <v>2008</v>
      </c>
      <c r="F232" s="87">
        <v>4</v>
      </c>
      <c r="G232" s="67">
        <v>4</v>
      </c>
      <c r="H232" s="67">
        <v>4</v>
      </c>
      <c r="I232" s="90">
        <f>IF(G232="",N232+0.15*(AE232+2.77%-$B$3)+($A$3-50%),N232+0.85*(0.6*AE232+0.2*AH232+0.2*AK232+2.77%-$B$3)+($A$3-50%))</f>
        <v>0.33572359279468678</v>
      </c>
      <c r="J232" s="21" t="str">
        <f t="shared" si="189"/>
        <v>R</v>
      </c>
      <c r="K232" s="21" t="b">
        <f t="shared" si="159"/>
        <v>1</v>
      </c>
      <c r="L232" s="21" t="str">
        <f t="shared" si="160"/>
        <v>R</v>
      </c>
      <c r="M232" s="21" t="str">
        <f t="shared" si="161"/>
        <v>Safe R</v>
      </c>
      <c r="N232" s="62">
        <f>'Raw data'!X225</f>
        <v>0.37625000000000003</v>
      </c>
      <c r="O232" s="68">
        <f t="shared" si="162"/>
        <v>0.37624999999999997</v>
      </c>
      <c r="P232" s="81">
        <f>'Raw data'!M225</f>
        <v>0.42308552094976282</v>
      </c>
      <c r="Q232" s="63">
        <f t="shared" si="163"/>
        <v>0.71154276047488141</v>
      </c>
      <c r="R232" s="63">
        <f>'Raw data'!K225-N232</f>
        <v>-8.7792760474881437E-2</v>
      </c>
      <c r="S232" s="63">
        <f t="shared" si="164"/>
        <v>8.7792760474881437E-2</v>
      </c>
      <c r="T232" s="88">
        <f t="shared" si="168"/>
        <v>0.38208552094976284</v>
      </c>
      <c r="U232" s="63">
        <f>'Raw data'!U225</f>
        <v>1</v>
      </c>
      <c r="V232" s="63">
        <f t="shared" si="184"/>
        <v>1</v>
      </c>
      <c r="W232" s="64">
        <f t="shared" si="185"/>
        <v>1.04</v>
      </c>
      <c r="X232" s="64">
        <f>'Raw data'!AA225</f>
        <v>0.37102469838968566</v>
      </c>
      <c r="Y232" s="64">
        <f>'Raw data'!AD225</f>
        <v>0.34399999999999997</v>
      </c>
      <c r="Z232" s="65">
        <f>2*(N232-50)-2*(Y232-50)</f>
        <v>6.4499999999995339E-2</v>
      </c>
      <c r="AA232" s="64">
        <f t="shared" si="186"/>
        <v>0.23052469838969031</v>
      </c>
      <c r="AB232" s="64">
        <f t="shared" si="165"/>
        <v>0.30895723952511855</v>
      </c>
      <c r="AC232" s="64">
        <f t="shared" si="187"/>
        <v>-2.0000000000000018E-2</v>
      </c>
      <c r="AD232" s="64">
        <f>50%-AA232/2</f>
        <v>0.38473765080515487</v>
      </c>
      <c r="AE232" s="62">
        <f t="shared" ref="AE232:AE270" si="190">AB232-N232</f>
        <v>-6.7292760474881474E-2</v>
      </c>
      <c r="AF232" s="83">
        <f t="shared" si="166"/>
        <v>6.7292760474881474E-2</v>
      </c>
      <c r="AG232" s="83">
        <f t="shared" si="167"/>
        <v>2.2292760474881476E-2</v>
      </c>
      <c r="AH232" s="62">
        <v>-4.4999999999999998E-2</v>
      </c>
      <c r="AI232" s="62">
        <f t="shared" si="188"/>
        <v>4.4999999999999998E-2</v>
      </c>
      <c r="AJ232" s="62">
        <f t="shared" si="183"/>
        <v>0</v>
      </c>
      <c r="AK232" s="62">
        <f>AD232-N232</f>
        <v>8.4876508051548449E-3</v>
      </c>
      <c r="AL232" s="62">
        <f>IF(D232="(D)",AK232,-(AK232))</f>
        <v>-8.4876508051548449E-3</v>
      </c>
      <c r="AM232" s="62">
        <f>AL232-4.5%</f>
        <v>-5.3487650805154843E-2</v>
      </c>
      <c r="AN232" s="66">
        <f>(AJ232+AM232)/2</f>
        <v>-2.6743825402577422E-2</v>
      </c>
    </row>
    <row r="233" spans="1:40" ht="15" customHeight="1" x14ac:dyDescent="0.25">
      <c r="A233" s="67" t="s">
        <v>222</v>
      </c>
      <c r="B233" s="60">
        <v>4</v>
      </c>
      <c r="C233" s="58" t="str">
        <f>('Raw data'!C226)</f>
        <v>Steven Palazzo</v>
      </c>
      <c r="D233" s="58" t="str">
        <f>('Raw data'!D226)</f>
        <v>(R)</v>
      </c>
      <c r="E233" s="61">
        <f>('Raw data'!E226)</f>
        <v>2010</v>
      </c>
      <c r="F233" s="87">
        <v>4</v>
      </c>
      <c r="G233" s="67">
        <v>4</v>
      </c>
      <c r="H233" s="67">
        <v>6</v>
      </c>
      <c r="I233" s="90">
        <f>IF(G233="",N233+0.15*(AE233+2.77%-$B$3)+($A$3-50%),N233+0.85*(0.6*AE233+0.2*AH233+0.2*AK233+2.77%-$B$3)+($A$3-50%))</f>
        <v>0.31060319652936547</v>
      </c>
      <c r="J233" s="21" t="str">
        <f t="shared" si="189"/>
        <v>R</v>
      </c>
      <c r="K233" s="21" t="b">
        <f t="shared" si="159"/>
        <v>1</v>
      </c>
      <c r="L233" s="21" t="str">
        <f t="shared" si="160"/>
        <v>R</v>
      </c>
      <c r="M233" s="21" t="str">
        <f t="shared" si="161"/>
        <v>Safe R</v>
      </c>
      <c r="N233" s="62">
        <f>'Raw data'!X226</f>
        <v>0.29875000000000007</v>
      </c>
      <c r="O233" s="68">
        <f t="shared" si="162"/>
        <v>0.29875000000000007</v>
      </c>
      <c r="P233" s="81">
        <f>'Raw data'!M226</f>
        <v>0.48352824849125442</v>
      </c>
      <c r="Q233" s="63">
        <f t="shared" si="163"/>
        <v>0.74176412424562721</v>
      </c>
      <c r="R233" s="63">
        <f>'Raw data'!K226-N233</f>
        <v>-4.0514124245627281E-2</v>
      </c>
      <c r="S233" s="63">
        <f t="shared" si="164"/>
        <v>4.0514124245627281E-2</v>
      </c>
      <c r="T233" s="88">
        <f t="shared" si="168"/>
        <v>0.44252824849125444</v>
      </c>
      <c r="U233" s="63">
        <f>'Raw data'!U226</f>
        <v>0.37933685583134219</v>
      </c>
      <c r="V233" s="63">
        <f t="shared" si="184"/>
        <v>0.68966842791567107</v>
      </c>
      <c r="W233" s="64">
        <f t="shared" si="185"/>
        <v>0.41933685583134217</v>
      </c>
      <c r="X233" s="64">
        <f>'Raw data'!AA226</f>
        <v>5.1629027761182167E-2</v>
      </c>
      <c r="Y233" s="64">
        <f>'Raw data'!AD226</f>
        <v>0.28399999999999997</v>
      </c>
      <c r="Z233" s="65">
        <f>2*(N233-50)-2*(Y233-50)</f>
        <v>2.9499999999998749E-2</v>
      </c>
      <c r="AA233" s="64">
        <f t="shared" si="186"/>
        <v>0.12612902776118343</v>
      </c>
      <c r="AB233" s="64">
        <f t="shared" si="165"/>
        <v>0.27873587575437275</v>
      </c>
      <c r="AC233" s="64">
        <f t="shared" si="187"/>
        <v>0.29033157208432891</v>
      </c>
      <c r="AD233" s="64">
        <f>50%-AA233/2</f>
        <v>0.4369354861194083</v>
      </c>
      <c r="AE233" s="62">
        <f t="shared" si="190"/>
        <v>-2.0014124245627318E-2</v>
      </c>
      <c r="AF233" s="83">
        <f t="shared" si="166"/>
        <v>2.0014124245627318E-2</v>
      </c>
      <c r="AG233" s="83">
        <f t="shared" si="167"/>
        <v>-2.498587575437268E-2</v>
      </c>
      <c r="AH233" s="62">
        <f t="shared" ref="AH233:AH241" si="191">AC233-N233</f>
        <v>-8.4184279156711561E-3</v>
      </c>
      <c r="AI233" s="62">
        <f t="shared" si="188"/>
        <v>8.4184279156711561E-3</v>
      </c>
      <c r="AJ233" s="62">
        <f t="shared" si="183"/>
        <v>-3.6581572084328842E-2</v>
      </c>
      <c r="AK233" s="62">
        <f>AD233-N233</f>
        <v>0.13818548611940823</v>
      </c>
      <c r="AL233" s="62">
        <f>IF(D233="(D)",AK233,-(AK233))</f>
        <v>-0.13818548611940823</v>
      </c>
      <c r="AM233" s="62">
        <f>AL233-4.5%</f>
        <v>-0.18318548611940821</v>
      </c>
      <c r="AN233" s="66">
        <f>(AJ233+AM233)/2</f>
        <v>-0.10988352910186852</v>
      </c>
    </row>
    <row r="234" spans="1:40" ht="15" customHeight="1" x14ac:dyDescent="0.25">
      <c r="A234" s="67" t="s">
        <v>227</v>
      </c>
      <c r="B234" s="60">
        <v>1</v>
      </c>
      <c r="C234" s="58" t="str">
        <f>('Raw data'!C227)</f>
        <v>Lacy Clay</v>
      </c>
      <c r="D234" s="58" t="str">
        <f>('Raw data'!D227)</f>
        <v>(D)</v>
      </c>
      <c r="E234" s="61">
        <f>('Raw data'!E227)</f>
        <v>2000</v>
      </c>
      <c r="F234" s="87">
        <v>1</v>
      </c>
      <c r="G234" s="67">
        <v>1</v>
      </c>
      <c r="H234" s="67">
        <v>1</v>
      </c>
      <c r="I234" s="90">
        <f>IF(G234="",N234+0.15*(AE234-2.77%+$B$3)+($A$3-50%),N234+0.85*(0.6*AE234+0.2*AH234+0.2*AK234-2.77%+$B$3)+($A$3-50%))</f>
        <v>0.79481915210042819</v>
      </c>
      <c r="J234" s="21" t="str">
        <f t="shared" si="189"/>
        <v>D</v>
      </c>
      <c r="K234" s="21" t="b">
        <f t="shared" si="159"/>
        <v>1</v>
      </c>
      <c r="L234" s="21" t="str">
        <f t="shared" si="160"/>
        <v>D</v>
      </c>
      <c r="M234" s="21" t="str">
        <f t="shared" si="161"/>
        <v>Safe D</v>
      </c>
      <c r="N234" s="62">
        <f>'Raw data'!X227</f>
        <v>0.78575000000000006</v>
      </c>
      <c r="O234" s="68">
        <f t="shared" si="162"/>
        <v>0.78575000000000017</v>
      </c>
      <c r="P234" s="81">
        <f>'Raw data'!M227</f>
        <v>0.54365151240717258</v>
      </c>
      <c r="Q234" s="63">
        <f t="shared" si="163"/>
        <v>0.77182575620358629</v>
      </c>
      <c r="R234" s="63">
        <f>'Raw data'!K227-N234</f>
        <v>-1.3924243796413771E-2</v>
      </c>
      <c r="S234" s="63">
        <f t="shared" si="164"/>
        <v>-1.3924243796413771E-2</v>
      </c>
      <c r="T234" s="88">
        <f t="shared" si="168"/>
        <v>0.58365151240717261</v>
      </c>
      <c r="U234" s="63">
        <f>'Raw data'!U227</f>
        <v>0.62992952284196013</v>
      </c>
      <c r="V234" s="63">
        <f t="shared" si="184"/>
        <v>0.81496476142098007</v>
      </c>
      <c r="W234" s="64">
        <f t="shared" si="185"/>
        <v>0.5899295228419601</v>
      </c>
      <c r="X234" s="64">
        <f>'Raw data'!AA227</f>
        <v>0.51381184700037874</v>
      </c>
      <c r="Y234" s="64">
        <f>'Raw data'!AD227</f>
        <v>0.76900000000000002</v>
      </c>
      <c r="Z234" s="65">
        <f>2*(N234-50)-2*(Y234-50)</f>
        <v>3.3500000000003638E-2</v>
      </c>
      <c r="AA234" s="64">
        <f t="shared" si="186"/>
        <v>0.62331184700038234</v>
      </c>
      <c r="AB234" s="64">
        <f t="shared" si="165"/>
        <v>0.79182575620358631</v>
      </c>
      <c r="AC234" s="64">
        <f t="shared" si="187"/>
        <v>0.79496476142098005</v>
      </c>
      <c r="AD234" s="64">
        <f>50%+AA234/2</f>
        <v>0.81165592350019122</v>
      </c>
      <c r="AE234" s="62">
        <f t="shared" si="190"/>
        <v>6.0757562035862467E-3</v>
      </c>
      <c r="AF234" s="83">
        <f t="shared" si="166"/>
        <v>6.0757562035862467E-3</v>
      </c>
      <c r="AG234" s="83">
        <f t="shared" si="167"/>
        <v>-3.8924243796413752E-2</v>
      </c>
      <c r="AH234" s="62">
        <f t="shared" si="191"/>
        <v>9.2147614209799888E-3</v>
      </c>
      <c r="AI234" s="62">
        <f t="shared" si="188"/>
        <v>9.2147614209799888E-3</v>
      </c>
      <c r="AJ234" s="62">
        <f t="shared" si="183"/>
        <v>-3.5785238579020009E-2</v>
      </c>
      <c r="AK234" s="62">
        <f>AD234-N234</f>
        <v>2.5905923500191164E-2</v>
      </c>
      <c r="AL234" s="62">
        <f>IF(D234="(D)",AK234,-(AK234))</f>
        <v>2.5905923500191164E-2</v>
      </c>
      <c r="AM234" s="62">
        <f>AL234-4.5%</f>
        <v>-1.9094076499808835E-2</v>
      </c>
      <c r="AN234" s="66">
        <f>(AJ234+AM234)/2</f>
        <v>-2.7439657539414422E-2</v>
      </c>
    </row>
    <row r="235" spans="1:40" ht="15" customHeight="1" x14ac:dyDescent="0.25">
      <c r="A235" s="67" t="s">
        <v>227</v>
      </c>
      <c r="B235" s="60">
        <v>2</v>
      </c>
      <c r="C235" s="58" t="str">
        <f>('Raw data'!C228)</f>
        <v>Ann Wagner</v>
      </c>
      <c r="D235" s="58" t="str">
        <f>('Raw data'!D228)</f>
        <v>(R)</v>
      </c>
      <c r="E235" s="61">
        <f>('Raw data'!E228)</f>
        <v>2012</v>
      </c>
      <c r="F235" s="87">
        <v>4</v>
      </c>
      <c r="G235" s="67">
        <v>5</v>
      </c>
      <c r="H235" s="67"/>
      <c r="I235" s="90">
        <f>IF(G235="",N235+0.15*(AE235+2.77%-$B$3)+($A$3-50%),N235+0.85*(0.6*AE235+0.2*AH235+0.2*AK235+2.77%-$B$3)+($A$3-50%))</f>
        <v>0.36496821885448266</v>
      </c>
      <c r="J235" s="21" t="str">
        <f t="shared" si="189"/>
        <v>R</v>
      </c>
      <c r="K235" s="21" t="b">
        <f t="shared" si="159"/>
        <v>1</v>
      </c>
      <c r="L235" s="21" t="str">
        <f t="shared" si="160"/>
        <v>R</v>
      </c>
      <c r="M235" s="21" t="str">
        <f t="shared" si="161"/>
        <v>Safe R</v>
      </c>
      <c r="N235" s="62">
        <f>'Raw data'!X228</f>
        <v>0.40224999999999994</v>
      </c>
      <c r="O235" s="68">
        <f t="shared" si="162"/>
        <v>0.40225</v>
      </c>
      <c r="P235" s="81">
        <f>'Raw data'!M228</f>
        <v>0.32564911103656491</v>
      </c>
      <c r="Q235" s="63">
        <f t="shared" si="163"/>
        <v>0.66282455551828245</v>
      </c>
      <c r="R235" s="63">
        <f>'Raw data'!K228-N235</f>
        <v>-6.5074555518282395E-2</v>
      </c>
      <c r="S235" s="63">
        <f t="shared" si="164"/>
        <v>6.5074555518282395E-2</v>
      </c>
      <c r="T235" s="88">
        <f t="shared" si="168"/>
        <v>0.28464911103656493</v>
      </c>
      <c r="U235" s="63">
        <f>'Raw data'!U228</f>
        <v>0.2366618568375678</v>
      </c>
      <c r="V235" s="63">
        <f t="shared" si="184"/>
        <v>0.6183309284187839</v>
      </c>
      <c r="W235" s="64">
        <f t="shared" si="185"/>
        <v>0.3666618568375678</v>
      </c>
      <c r="X235" s="64"/>
      <c r="Y235" s="64"/>
      <c r="Z235" s="65"/>
      <c r="AA235" s="64" t="str">
        <f t="shared" si="186"/>
        <v/>
      </c>
      <c r="AB235" s="64">
        <f t="shared" si="165"/>
        <v>0.35767544448171751</v>
      </c>
      <c r="AC235" s="64">
        <f t="shared" si="187"/>
        <v>0.3166690715812161</v>
      </c>
      <c r="AD235" s="64"/>
      <c r="AE235" s="62">
        <f t="shared" si="190"/>
        <v>-4.4574555518282433E-2</v>
      </c>
      <c r="AF235" s="83">
        <f t="shared" si="166"/>
        <v>4.4574555518282433E-2</v>
      </c>
      <c r="AG235" s="83">
        <f t="shared" si="167"/>
        <v>-4.2544448171756566E-4</v>
      </c>
      <c r="AH235" s="62">
        <f t="shared" si="191"/>
        <v>-8.5580928418783841E-2</v>
      </c>
      <c r="AI235" s="62">
        <f t="shared" si="188"/>
        <v>8.5580928418783841E-2</v>
      </c>
      <c r="AJ235" s="62">
        <f t="shared" si="183"/>
        <v>4.0580928418783843E-2</v>
      </c>
      <c r="AK235" s="62"/>
      <c r="AL235" s="62"/>
      <c r="AM235" s="62"/>
      <c r="AN235" s="66">
        <f>AJ235</f>
        <v>4.0580928418783843E-2</v>
      </c>
    </row>
    <row r="236" spans="1:40" ht="15" customHeight="1" x14ac:dyDescent="0.25">
      <c r="A236" s="67" t="s">
        <v>227</v>
      </c>
      <c r="B236" s="60">
        <v>3</v>
      </c>
      <c r="C236" s="58" t="str">
        <f>('Raw data'!C229)</f>
        <v>Blaine Luetkemeyer</v>
      </c>
      <c r="D236" s="58" t="str">
        <f>('Raw data'!D229)</f>
        <v>(R)</v>
      </c>
      <c r="E236" s="61">
        <f>('Raw data'!E229)</f>
        <v>2008</v>
      </c>
      <c r="F236" s="87">
        <v>4</v>
      </c>
      <c r="G236" s="67">
        <v>4</v>
      </c>
      <c r="H236" s="67">
        <v>4</v>
      </c>
      <c r="I236" s="90">
        <f>IF(G236="",N236+0.15*(AE236+2.77%-$B$3)+($A$3-50%),N236+0.85*(0.6*AE236+0.2*AH236+0.2*AK236+2.77%-$B$3)+($A$3-50%))</f>
        <v>0.31478876354594748</v>
      </c>
      <c r="J236" s="21" t="str">
        <f t="shared" si="189"/>
        <v>R</v>
      </c>
      <c r="K236" s="21" t="b">
        <f t="shared" si="159"/>
        <v>1</v>
      </c>
      <c r="L236" s="21" t="str">
        <f t="shared" si="160"/>
        <v>R</v>
      </c>
      <c r="M236" s="21" t="str">
        <f t="shared" si="161"/>
        <v>Safe R</v>
      </c>
      <c r="N236" s="62">
        <f>'Raw data'!X229</f>
        <v>0.35125000000000001</v>
      </c>
      <c r="O236" s="68">
        <f t="shared" si="162"/>
        <v>0.35125000000000006</v>
      </c>
      <c r="P236" s="81">
        <f>'Raw data'!M229</f>
        <v>0.43134329173976971</v>
      </c>
      <c r="Q236" s="63">
        <f t="shared" si="163"/>
        <v>0.71567164586988485</v>
      </c>
      <c r="R236" s="63">
        <f>'Raw data'!K229-N236</f>
        <v>-6.692164586988486E-2</v>
      </c>
      <c r="S236" s="63">
        <f t="shared" si="164"/>
        <v>6.692164586988486E-2</v>
      </c>
      <c r="T236" s="88">
        <f t="shared" si="168"/>
        <v>0.39034329173976973</v>
      </c>
      <c r="U236" s="63">
        <f>'Raw data'!U229</f>
        <v>0.31792584776954408</v>
      </c>
      <c r="V236" s="63">
        <f t="shared" si="184"/>
        <v>0.65896292388477207</v>
      </c>
      <c r="W236" s="64">
        <f t="shared" si="185"/>
        <v>0.35792584776954406</v>
      </c>
      <c r="X236" s="64">
        <f>'Raw data'!AA229</f>
        <v>1</v>
      </c>
      <c r="Y236" s="64">
        <f>'Raw data'!AD229</f>
        <v>0.40899999999999997</v>
      </c>
      <c r="Z236" s="65">
        <f>2*(N236-50)-2*(Y236-50)</f>
        <v>-0.11549999999999727</v>
      </c>
      <c r="AA236" s="64">
        <f t="shared" si="186"/>
        <v>1.0394999999999972</v>
      </c>
      <c r="AB236" s="64">
        <f t="shared" si="165"/>
        <v>0.30482835413011511</v>
      </c>
      <c r="AC236" s="64">
        <f t="shared" si="187"/>
        <v>0.32103707611522797</v>
      </c>
      <c r="AD236" s="64">
        <f>50%-AA236/2</f>
        <v>-1.9749999999998602E-2</v>
      </c>
      <c r="AE236" s="62">
        <f t="shared" si="190"/>
        <v>-4.6421645869884898E-2</v>
      </c>
      <c r="AF236" s="83">
        <f t="shared" si="166"/>
        <v>4.6421645869884898E-2</v>
      </c>
      <c r="AG236" s="83">
        <f t="shared" si="167"/>
        <v>1.4216458698848994E-3</v>
      </c>
      <c r="AH236" s="62">
        <f t="shared" si="191"/>
        <v>-3.0212923884772036E-2</v>
      </c>
      <c r="AI236" s="62">
        <f t="shared" si="188"/>
        <v>3.0212923884772036E-2</v>
      </c>
      <c r="AJ236" s="62">
        <f t="shared" si="183"/>
        <v>-1.4787076115227962E-2</v>
      </c>
      <c r="AK236" s="62">
        <v>-4.4999999999999998E-2</v>
      </c>
      <c r="AL236" s="62">
        <f>IF(D236="(D)",AK236,-(AK236))</f>
        <v>4.4999999999999998E-2</v>
      </c>
      <c r="AM236" s="62">
        <f>AL236-4.5%</f>
        <v>0</v>
      </c>
      <c r="AN236" s="66">
        <f>(AJ236+AM236)/2</f>
        <v>-7.3935380576139811E-3</v>
      </c>
    </row>
    <row r="237" spans="1:40" ht="15" customHeight="1" x14ac:dyDescent="0.25">
      <c r="A237" s="67" t="s">
        <v>227</v>
      </c>
      <c r="B237" s="60">
        <v>4</v>
      </c>
      <c r="C237" s="58" t="str">
        <f>('Raw data'!C230)</f>
        <v>Vicky Hartzler</v>
      </c>
      <c r="D237" s="58" t="str">
        <f>('Raw data'!D230)</f>
        <v>(R)</v>
      </c>
      <c r="E237" s="61">
        <f>('Raw data'!E230)</f>
        <v>2010</v>
      </c>
      <c r="F237" s="87">
        <v>4</v>
      </c>
      <c r="G237" s="67">
        <v>4</v>
      </c>
      <c r="H237" s="67">
        <v>6</v>
      </c>
      <c r="I237" s="90">
        <f>IF(G237="",N237+0.15*(AE237+2.77%-$B$3)+($A$3-50%),N237+0.85*(0.6*AE237+0.2*AH237+0.2*AK237+2.77%-$B$3)+($A$3-50%))</f>
        <v>0.33863602361238992</v>
      </c>
      <c r="J237" s="21" t="str">
        <f t="shared" si="189"/>
        <v>R</v>
      </c>
      <c r="K237" s="21" t="b">
        <f t="shared" si="159"/>
        <v>1</v>
      </c>
      <c r="L237" s="21" t="str">
        <f t="shared" si="160"/>
        <v>R</v>
      </c>
      <c r="M237" s="21" t="str">
        <f t="shared" si="161"/>
        <v>Safe R</v>
      </c>
      <c r="N237" s="62">
        <f>'Raw data'!X230</f>
        <v>0.35675000000000001</v>
      </c>
      <c r="O237" s="68">
        <f t="shared" si="162"/>
        <v>0.35675000000000001</v>
      </c>
      <c r="P237" s="81">
        <f>'Raw data'!M230</f>
        <v>0.44180011773327404</v>
      </c>
      <c r="Q237" s="63">
        <f t="shared" si="163"/>
        <v>0.72090005886663699</v>
      </c>
      <c r="R237" s="63">
        <f>'Raw data'!K230-N237</f>
        <v>-7.7650058866637062E-2</v>
      </c>
      <c r="S237" s="63">
        <f t="shared" si="164"/>
        <v>7.7650058866637062E-2</v>
      </c>
      <c r="T237" s="88">
        <f t="shared" si="168"/>
        <v>0.40080011773327406</v>
      </c>
      <c r="U237" s="63">
        <f>'Raw data'!U230</f>
        <v>0.25909672940197859</v>
      </c>
      <c r="V237" s="63">
        <f t="shared" si="184"/>
        <v>0.62954836470098929</v>
      </c>
      <c r="W237" s="64">
        <f t="shared" si="185"/>
        <v>0.29909672940197857</v>
      </c>
      <c r="X237" s="64">
        <f>'Raw data'!AA230</f>
        <v>5.5608521958320389E-2</v>
      </c>
      <c r="Y237" s="64">
        <f>'Raw data'!AD230</f>
        <v>0.34899999999999998</v>
      </c>
      <c r="Z237" s="65">
        <f>2*(N237-50)-2*(Y237-50)</f>
        <v>1.5500000000002956E-2</v>
      </c>
      <c r="AA237" s="64">
        <f t="shared" si="186"/>
        <v>0.14410852195831744</v>
      </c>
      <c r="AB237" s="64">
        <f t="shared" si="165"/>
        <v>0.29959994113336297</v>
      </c>
      <c r="AC237" s="64">
        <f t="shared" si="187"/>
        <v>0.35045163529901069</v>
      </c>
      <c r="AD237" s="64">
        <f>50%-AA237/2</f>
        <v>0.42794573902084126</v>
      </c>
      <c r="AE237" s="62">
        <f t="shared" si="190"/>
        <v>-5.7150058866637043E-2</v>
      </c>
      <c r="AF237" s="83">
        <f t="shared" si="166"/>
        <v>5.7150058866637043E-2</v>
      </c>
      <c r="AG237" s="83">
        <f t="shared" si="167"/>
        <v>1.2150058866637045E-2</v>
      </c>
      <c r="AH237" s="62">
        <f t="shared" si="191"/>
        <v>-6.2983647009893229E-3</v>
      </c>
      <c r="AI237" s="62">
        <f t="shared" si="188"/>
        <v>6.2983647009893229E-3</v>
      </c>
      <c r="AJ237" s="62">
        <f t="shared" si="183"/>
        <v>-3.8701635299010675E-2</v>
      </c>
      <c r="AK237" s="62">
        <f>AD237-N237</f>
        <v>7.1195739020841253E-2</v>
      </c>
      <c r="AL237" s="62">
        <f>IF(D237="(D)",AK237,-(AK237))</f>
        <v>-7.1195739020841253E-2</v>
      </c>
      <c r="AM237" s="62">
        <f>AL237-4.5%</f>
        <v>-0.11619573902084125</v>
      </c>
      <c r="AN237" s="66">
        <f>(AJ237+AM237)/2</f>
        <v>-7.7448687159925964E-2</v>
      </c>
    </row>
    <row r="238" spans="1:40" ht="15" customHeight="1" x14ac:dyDescent="0.25">
      <c r="A238" s="67" t="s">
        <v>227</v>
      </c>
      <c r="B238" s="60">
        <v>5</v>
      </c>
      <c r="C238" s="58" t="str">
        <f>('Raw data'!C231)</f>
        <v>Emanuel Cleaver</v>
      </c>
      <c r="D238" s="58" t="str">
        <f>('Raw data'!D231)</f>
        <v>(D)</v>
      </c>
      <c r="E238" s="61">
        <f>('Raw data'!E231)</f>
        <v>2004</v>
      </c>
      <c r="F238" s="87">
        <v>1</v>
      </c>
      <c r="G238" s="67">
        <v>1</v>
      </c>
      <c r="H238" s="67">
        <v>1</v>
      </c>
      <c r="I238" s="90">
        <f>IF(G238="",N238+0.15*(AE238-2.77%+$B$3)+($A$3-50%),N238+0.85*(0.6*AE238+0.2*AH238+0.2*AK238-2.77%+$B$3)+($A$3-50%))</f>
        <v>0.56584737115826256</v>
      </c>
      <c r="J238" s="21" t="str">
        <f t="shared" si="189"/>
        <v>D</v>
      </c>
      <c r="K238" s="21" t="b">
        <f t="shared" si="159"/>
        <v>1</v>
      </c>
      <c r="L238" s="21" t="str">
        <f t="shared" si="160"/>
        <v>D</v>
      </c>
      <c r="M238" s="21" t="str">
        <f t="shared" si="161"/>
        <v>Likely D</v>
      </c>
      <c r="N238" s="62">
        <f>'Raw data'!X231</f>
        <v>0.57825000000000004</v>
      </c>
      <c r="O238" s="68">
        <f t="shared" si="162"/>
        <v>0.57825000000000015</v>
      </c>
      <c r="P238" s="81">
        <f>'Raw data'!M231</f>
        <v>6.8665853148786093E-2</v>
      </c>
      <c r="Q238" s="63">
        <f t="shared" si="163"/>
        <v>0.53433292657439302</v>
      </c>
      <c r="R238" s="63">
        <f>'Raw data'!K231-N238</f>
        <v>-4.3917073425607023E-2</v>
      </c>
      <c r="S238" s="63">
        <f t="shared" si="164"/>
        <v>-4.3917073425607023E-2</v>
      </c>
      <c r="T238" s="88">
        <f t="shared" si="168"/>
        <v>0.1086658531487861</v>
      </c>
      <c r="U238" s="63">
        <f>'Raw data'!U231</f>
        <v>0.24234351303657431</v>
      </c>
      <c r="V238" s="63">
        <f t="shared" si="184"/>
        <v>0.62117175651828715</v>
      </c>
      <c r="W238" s="64">
        <f t="shared" si="185"/>
        <v>0.2023435130365743</v>
      </c>
      <c r="X238" s="64">
        <f>'Raw data'!AA231</f>
        <v>9.3745647026048207E-2</v>
      </c>
      <c r="Y238" s="64">
        <f>'Raw data'!AD231</f>
        <v>0.60899999999999999</v>
      </c>
      <c r="Z238" s="65">
        <f>2*(N238-50)-2*(Y238-50)</f>
        <v>-6.1500000000009436E-2</v>
      </c>
      <c r="AA238" s="64">
        <f t="shared" si="186"/>
        <v>0.10824564702603877</v>
      </c>
      <c r="AB238" s="64">
        <f t="shared" si="165"/>
        <v>0.55433292657439304</v>
      </c>
      <c r="AC238" s="64">
        <f t="shared" si="187"/>
        <v>0.60117175651828714</v>
      </c>
      <c r="AD238" s="64">
        <f>50%+AA238/2</f>
        <v>0.55412282351301934</v>
      </c>
      <c r="AE238" s="62">
        <f t="shared" si="190"/>
        <v>-2.3917073425607005E-2</v>
      </c>
      <c r="AF238" s="83">
        <f t="shared" si="166"/>
        <v>-2.3917073425607005E-2</v>
      </c>
      <c r="AG238" s="83">
        <f t="shared" si="167"/>
        <v>-6.8917073425607003E-2</v>
      </c>
      <c r="AH238" s="62">
        <f t="shared" si="191"/>
        <v>2.2921756518287095E-2</v>
      </c>
      <c r="AI238" s="62">
        <f t="shared" si="188"/>
        <v>2.2921756518287095E-2</v>
      </c>
      <c r="AJ238" s="62">
        <f t="shared" si="183"/>
        <v>-2.2078243481712903E-2</v>
      </c>
      <c r="AK238" s="62">
        <f>AD238-N238</f>
        <v>-2.4127176486980706E-2</v>
      </c>
      <c r="AL238" s="62">
        <f>IF(D238="(D)",AK238,-(AK238))</f>
        <v>-2.4127176486980706E-2</v>
      </c>
      <c r="AM238" s="62">
        <f>AL238-4.5%</f>
        <v>-6.9127176486980704E-2</v>
      </c>
      <c r="AN238" s="66">
        <f>(AJ238+AM238)/2</f>
        <v>-4.5602709984346804E-2</v>
      </c>
    </row>
    <row r="239" spans="1:40" ht="15" customHeight="1" x14ac:dyDescent="0.25">
      <c r="A239" s="67" t="s">
        <v>227</v>
      </c>
      <c r="B239" s="60">
        <v>6</v>
      </c>
      <c r="C239" s="58" t="str">
        <f>('Raw data'!C232)</f>
        <v>Sam Graves</v>
      </c>
      <c r="D239" s="58" t="str">
        <f>('Raw data'!D232)</f>
        <v>(R)</v>
      </c>
      <c r="E239" s="61">
        <f>('Raw data'!E232)</f>
        <v>2000</v>
      </c>
      <c r="F239" s="87">
        <v>4</v>
      </c>
      <c r="G239" s="67">
        <v>4</v>
      </c>
      <c r="H239" s="67">
        <v>4</v>
      </c>
      <c r="I239" s="90">
        <f>IF(G239="",N239+0.15*(AE239+2.77%-$B$3)+($A$3-50%),N239+0.85*(0.6*AE239+0.2*AH239+0.2*AK239+2.77%-$B$3)+($A$3-50%))</f>
        <v>0.32584597394745418</v>
      </c>
      <c r="J239" s="21" t="str">
        <f t="shared" si="189"/>
        <v>R</v>
      </c>
      <c r="K239" s="21" t="b">
        <f t="shared" si="159"/>
        <v>1</v>
      </c>
      <c r="L239" s="21" t="str">
        <f t="shared" si="160"/>
        <v>R</v>
      </c>
      <c r="M239" s="21" t="str">
        <f t="shared" si="161"/>
        <v>Safe R</v>
      </c>
      <c r="N239" s="62">
        <f>'Raw data'!X232</f>
        <v>0.37025000000000002</v>
      </c>
      <c r="O239" s="68">
        <f t="shared" si="162"/>
        <v>0.37024999999999997</v>
      </c>
      <c r="P239" s="81">
        <f>'Raw data'!M232</f>
        <v>0.38637058957685522</v>
      </c>
      <c r="Q239" s="63">
        <f t="shared" si="163"/>
        <v>0.69318529478842761</v>
      </c>
      <c r="R239" s="63">
        <f>'Raw data'!K232-N239</f>
        <v>-6.3435294788427632E-2</v>
      </c>
      <c r="S239" s="63">
        <f t="shared" si="164"/>
        <v>6.3435294788427632E-2</v>
      </c>
      <c r="T239" s="88">
        <f t="shared" si="168"/>
        <v>0.34537058957685524</v>
      </c>
      <c r="U239" s="63">
        <f>'Raw data'!U232</f>
        <v>0.33312846294970333</v>
      </c>
      <c r="V239" s="63">
        <f t="shared" si="184"/>
        <v>0.66656423147485167</v>
      </c>
      <c r="W239" s="64">
        <f t="shared" si="185"/>
        <v>0.37312846294970331</v>
      </c>
      <c r="X239" s="64">
        <f>'Raw data'!AA232</f>
        <v>0.38916007482027354</v>
      </c>
      <c r="Y239" s="64">
        <f>'Raw data'!AD232</f>
        <v>0.41899999999999998</v>
      </c>
      <c r="Z239" s="65">
        <f>2*(N239-50)-2*(Y239-50)</f>
        <v>-9.7499999999996589E-2</v>
      </c>
      <c r="AA239" s="64">
        <f t="shared" si="186"/>
        <v>0.41066007482027012</v>
      </c>
      <c r="AB239" s="64">
        <f t="shared" si="165"/>
        <v>0.32731470521157235</v>
      </c>
      <c r="AC239" s="64">
        <f t="shared" si="187"/>
        <v>0.31343576852514832</v>
      </c>
      <c r="AD239" s="64">
        <f>50%-AA239/2</f>
        <v>0.29466996258986494</v>
      </c>
      <c r="AE239" s="62">
        <f t="shared" si="190"/>
        <v>-4.2935294788427669E-2</v>
      </c>
      <c r="AF239" s="83">
        <f t="shared" si="166"/>
        <v>4.2935294788427669E-2</v>
      </c>
      <c r="AG239" s="83">
        <f t="shared" si="167"/>
        <v>-2.0647052115723291E-3</v>
      </c>
      <c r="AH239" s="62">
        <f t="shared" si="191"/>
        <v>-5.6814231474851706E-2</v>
      </c>
      <c r="AI239" s="62">
        <f t="shared" si="188"/>
        <v>5.6814231474851706E-2</v>
      </c>
      <c r="AJ239" s="62">
        <f t="shared" si="183"/>
        <v>1.1814231474851708E-2</v>
      </c>
      <c r="AK239" s="62">
        <f>AD239-N239</f>
        <v>-7.5580037410135081E-2</v>
      </c>
      <c r="AL239" s="62">
        <f>IF(D239="(D)",AK239,-(AK239))</f>
        <v>7.5580037410135081E-2</v>
      </c>
      <c r="AM239" s="62">
        <f>AL239-4.5%</f>
        <v>3.0580037410135083E-2</v>
      </c>
      <c r="AN239" s="66">
        <f>(AJ239+AM239)/2</f>
        <v>2.1197134442493396E-2</v>
      </c>
    </row>
    <row r="240" spans="1:40" ht="15" customHeight="1" x14ac:dyDescent="0.25">
      <c r="A240" s="67" t="s">
        <v>227</v>
      </c>
      <c r="B240" s="60">
        <v>7</v>
      </c>
      <c r="C240" s="58" t="str">
        <f>('Raw data'!C233)</f>
        <v>Billy Long</v>
      </c>
      <c r="D240" s="58" t="str">
        <f>('Raw data'!D233)</f>
        <v>(R)</v>
      </c>
      <c r="E240" s="61">
        <f>('Raw data'!E233)</f>
        <v>2010</v>
      </c>
      <c r="F240" s="87">
        <v>4</v>
      </c>
      <c r="G240" s="67">
        <v>4</v>
      </c>
      <c r="H240" s="67">
        <v>5</v>
      </c>
      <c r="I240" s="90">
        <f>IF(G240="",N240+0.15*(AE240+2.77%-$B$3)+($A$3-50%),N240+0.85*(0.6*AE240+0.2*AH240+0.2*AK240+2.77%-$B$3)+($A$3-50%))</f>
        <v>0.31477708322653647</v>
      </c>
      <c r="J240" s="21" t="str">
        <f t="shared" si="189"/>
        <v>R</v>
      </c>
      <c r="K240" s="21" t="b">
        <f t="shared" si="159"/>
        <v>1</v>
      </c>
      <c r="L240" s="21" t="str">
        <f t="shared" si="160"/>
        <v>R</v>
      </c>
      <c r="M240" s="21" t="str">
        <f t="shared" si="161"/>
        <v>Safe R</v>
      </c>
      <c r="N240" s="62">
        <f>'Raw data'!X233</f>
        <v>0.29425000000000001</v>
      </c>
      <c r="O240" s="68">
        <f t="shared" si="162"/>
        <v>0.29425000000000001</v>
      </c>
      <c r="P240" s="81">
        <f>'Raw data'!M233</f>
        <v>0.37513876407464181</v>
      </c>
      <c r="Q240" s="63">
        <f t="shared" si="163"/>
        <v>0.68756938203732088</v>
      </c>
      <c r="R240" s="63">
        <f>'Raw data'!K233-N240</f>
        <v>1.8180617962679058E-2</v>
      </c>
      <c r="S240" s="63">
        <f t="shared" si="164"/>
        <v>-1.8180617962679058E-2</v>
      </c>
      <c r="T240" s="88">
        <f t="shared" si="168"/>
        <v>0.33413876407464183</v>
      </c>
      <c r="U240" s="63">
        <f>'Raw data'!U233</f>
        <v>0.34783141265232742</v>
      </c>
      <c r="V240" s="63">
        <f t="shared" si="184"/>
        <v>0.67391570632616371</v>
      </c>
      <c r="W240" s="64">
        <f t="shared" si="185"/>
        <v>0.3878314126523274</v>
      </c>
      <c r="X240" s="64">
        <f>'Raw data'!AA233</f>
        <v>0.35225719834096525</v>
      </c>
      <c r="Y240" s="64">
        <f>'Raw data'!AD233</f>
        <v>0.32399999999999995</v>
      </c>
      <c r="Z240" s="65">
        <f>2*(N240-50)-2*(Y240-50)</f>
        <v>-5.9499999999999886E-2</v>
      </c>
      <c r="AA240" s="64">
        <f t="shared" si="186"/>
        <v>0.42575719834096515</v>
      </c>
      <c r="AB240" s="64">
        <f t="shared" si="165"/>
        <v>0.33293061796267909</v>
      </c>
      <c r="AC240" s="64">
        <f t="shared" si="187"/>
        <v>0.30608429367383627</v>
      </c>
      <c r="AD240" s="64">
        <f>50%-AA240/2</f>
        <v>0.28712140082951743</v>
      </c>
      <c r="AE240" s="62">
        <f t="shared" si="190"/>
        <v>3.8680617962679076E-2</v>
      </c>
      <c r="AF240" s="83">
        <f t="shared" si="166"/>
        <v>-3.8680617962679076E-2</v>
      </c>
      <c r="AG240" s="83">
        <f t="shared" si="167"/>
        <v>-8.3680617962679074E-2</v>
      </c>
      <c r="AH240" s="62">
        <f t="shared" si="191"/>
        <v>1.183429367383626E-2</v>
      </c>
      <c r="AI240" s="62">
        <f t="shared" si="188"/>
        <v>-1.183429367383626E-2</v>
      </c>
      <c r="AJ240" s="62">
        <f t="shared" si="183"/>
        <v>-5.6834293673836259E-2</v>
      </c>
      <c r="AK240" s="62">
        <f>AD240-N240</f>
        <v>-7.1285991704825857E-3</v>
      </c>
      <c r="AL240" s="62">
        <f>IF(D240="(D)",AK240,-(AK240))</f>
        <v>7.1285991704825857E-3</v>
      </c>
      <c r="AM240" s="62">
        <f>AL240-4.5%</f>
        <v>-3.7871400829517413E-2</v>
      </c>
      <c r="AN240" s="66">
        <f>(AJ240+AM240)/2</f>
        <v>-4.7352847251676836E-2</v>
      </c>
    </row>
    <row r="241" spans="1:40" ht="15" customHeight="1" x14ac:dyDescent="0.25">
      <c r="A241" s="58" t="s">
        <v>227</v>
      </c>
      <c r="B241" s="59">
        <v>8</v>
      </c>
      <c r="C241" s="58" t="str">
        <f>('Raw data'!C234)</f>
        <v>Jason Smith</v>
      </c>
      <c r="D241" s="58" t="str">
        <f>('Raw data'!D234)</f>
        <v>(R)</v>
      </c>
      <c r="E241" s="61">
        <f>('Raw data'!E234)</f>
        <v>2013</v>
      </c>
      <c r="F241" s="87">
        <v>4</v>
      </c>
      <c r="G241" s="58">
        <v>8</v>
      </c>
      <c r="H241" s="58"/>
      <c r="I241" s="90">
        <f>IF(G241="",N241+0.15*(AE241+2.77%-$B$3)+($A$3-50%),N241+0.85*(0.6*AE241+0.2*AH241+0.2*AK241+2.77%-$B$3)+($A$3-50%))</f>
        <v>0.28801915630506691</v>
      </c>
      <c r="J241" s="30" t="str">
        <f t="shared" si="189"/>
        <v>R</v>
      </c>
      <c r="K241" s="21" t="b">
        <f t="shared" si="159"/>
        <v>1</v>
      </c>
      <c r="L241" s="21" t="str">
        <f t="shared" si="160"/>
        <v>R</v>
      </c>
      <c r="M241" s="30" t="str">
        <f t="shared" si="161"/>
        <v>Safe R</v>
      </c>
      <c r="N241" s="62">
        <f>'Raw data'!X234</f>
        <v>0.31125000000000003</v>
      </c>
      <c r="O241" s="62">
        <f t="shared" si="162"/>
        <v>0.31125000000000003</v>
      </c>
      <c r="P241" s="81">
        <f>'Raw data'!M234</f>
        <v>0.46534571438434186</v>
      </c>
      <c r="Q241" s="63">
        <f t="shared" si="163"/>
        <v>0.7326728571921709</v>
      </c>
      <c r="R241" s="63">
        <f>'Raw data'!K234-N241</f>
        <v>-4.3922857192170983E-2</v>
      </c>
      <c r="S241" s="63">
        <f t="shared" si="164"/>
        <v>4.3922857192170983E-2</v>
      </c>
      <c r="T241" s="88">
        <f t="shared" si="168"/>
        <v>0.42434571438434188</v>
      </c>
      <c r="U241" s="63">
        <f>'Raw data'!U234</f>
        <v>0.4202669003167756</v>
      </c>
      <c r="V241" s="63">
        <f t="shared" si="184"/>
        <v>0.7101334501583878</v>
      </c>
      <c r="W241" s="64">
        <f t="shared" si="185"/>
        <v>0.51026690031677557</v>
      </c>
      <c r="X241" s="64"/>
      <c r="Y241" s="64"/>
      <c r="Z241" s="65"/>
      <c r="AA241" s="64" t="str">
        <f t="shared" si="186"/>
        <v/>
      </c>
      <c r="AB241" s="64">
        <f t="shared" si="165"/>
        <v>0.28782714280782906</v>
      </c>
      <c r="AC241" s="64">
        <f t="shared" si="187"/>
        <v>0.24486654984161221</v>
      </c>
      <c r="AD241" s="64"/>
      <c r="AE241" s="62">
        <f t="shared" si="190"/>
        <v>-2.3422857192170965E-2</v>
      </c>
      <c r="AF241" s="83">
        <f t="shared" si="166"/>
        <v>2.3422857192170965E-2</v>
      </c>
      <c r="AG241" s="83">
        <f t="shared" si="167"/>
        <v>-2.1577142807829033E-2</v>
      </c>
      <c r="AH241" s="62">
        <f t="shared" si="191"/>
        <v>-6.6383450158387813E-2</v>
      </c>
      <c r="AI241" s="62">
        <f t="shared" si="188"/>
        <v>6.6383450158387813E-2</v>
      </c>
      <c r="AJ241" s="62">
        <f t="shared" si="183"/>
        <v>2.1383450158387815E-2</v>
      </c>
      <c r="AK241" s="62"/>
      <c r="AL241" s="62"/>
      <c r="AM241" s="62"/>
      <c r="AN241" s="66">
        <f>AJ241</f>
        <v>2.1383450158387815E-2</v>
      </c>
    </row>
    <row r="242" spans="1:40" ht="15" customHeight="1" x14ac:dyDescent="0.25">
      <c r="A242" s="67" t="s">
        <v>235</v>
      </c>
      <c r="B242" s="60" t="s">
        <v>27</v>
      </c>
      <c r="C242" s="58" t="str">
        <f>('Raw data'!C235)</f>
        <v>Ryan Zinke</v>
      </c>
      <c r="D242" s="58" t="str">
        <f>('Raw data'!D235)</f>
        <v>(R)</v>
      </c>
      <c r="E242" s="61">
        <f>('Raw data'!E235)</f>
        <v>2014</v>
      </c>
      <c r="F242" s="87">
        <v>5</v>
      </c>
      <c r="G242" s="67"/>
      <c r="H242" s="67"/>
      <c r="I242" s="90">
        <f>IF(G242="",N242+0.15*(AE242+2.77%-$B$3)+($A$3-50%),N242+0.85*(0.6*AE242+0.2*AH242+0.2*AK242+2.77%-$B$3)+($A$3-50%))</f>
        <v>0.41292389306389538</v>
      </c>
      <c r="J242" s="21" t="str">
        <f t="shared" si="189"/>
        <v>R</v>
      </c>
      <c r="K242" s="21" t="b">
        <f t="shared" si="159"/>
        <v>1</v>
      </c>
      <c r="L242" s="21" t="str">
        <f t="shared" si="160"/>
        <v>R</v>
      </c>
      <c r="M242" s="21" t="str">
        <f t="shared" si="161"/>
        <v>Safe R</v>
      </c>
      <c r="N242" s="62">
        <f>'Raw data'!X235</f>
        <v>0.41225000000000006</v>
      </c>
      <c r="O242" s="68">
        <f t="shared" si="162"/>
        <v>0.41225000000000001</v>
      </c>
      <c r="P242" s="81">
        <f>'Raw data'!M235</f>
        <v>0.15651475914806229</v>
      </c>
      <c r="Q242" s="63">
        <f t="shared" si="163"/>
        <v>0.57825737957403112</v>
      </c>
      <c r="R242" s="63">
        <f>'Raw data'!K235-N242</f>
        <v>9.4926204259687674E-3</v>
      </c>
      <c r="S242" s="63">
        <f t="shared" si="164"/>
        <v>-9.4926204259687674E-3</v>
      </c>
      <c r="T242" s="88">
        <f t="shared" si="168"/>
        <v>0.1665147591480623</v>
      </c>
      <c r="U242" s="63">
        <f>'Raw data'!U235</f>
        <v>0</v>
      </c>
      <c r="V242" s="63"/>
      <c r="W242" s="64"/>
      <c r="X242" s="64"/>
      <c r="Y242" s="64"/>
      <c r="Z242" s="65"/>
      <c r="AA242" s="64"/>
      <c r="AB242" s="64">
        <f t="shared" si="165"/>
        <v>0.41674262042596888</v>
      </c>
      <c r="AC242" s="64"/>
      <c r="AD242" s="64"/>
      <c r="AE242" s="62">
        <f t="shared" si="190"/>
        <v>4.4926204259688185E-3</v>
      </c>
      <c r="AF242" s="83">
        <f t="shared" si="166"/>
        <v>-4.4926204259688185E-3</v>
      </c>
      <c r="AG242" s="83">
        <f t="shared" si="167"/>
        <v>-4.9492620425968817E-2</v>
      </c>
      <c r="AH242" s="62"/>
      <c r="AI242" s="62"/>
      <c r="AJ242" s="62">
        <f t="shared" si="183"/>
        <v>-4.4999999999999998E-2</v>
      </c>
      <c r="AK242" s="62"/>
      <c r="AL242" s="62"/>
      <c r="AM242" s="62"/>
      <c r="AN242" s="66">
        <f>AJ242</f>
        <v>-4.4999999999999998E-2</v>
      </c>
    </row>
    <row r="243" spans="1:40" ht="15" customHeight="1" x14ac:dyDescent="0.25">
      <c r="A243" s="67" t="s">
        <v>236</v>
      </c>
      <c r="B243" s="60">
        <v>1</v>
      </c>
      <c r="C243" s="58" t="str">
        <f>('Raw data'!C236)</f>
        <v>Jeff Fortenberry</v>
      </c>
      <c r="D243" s="58" t="str">
        <f>('Raw data'!D236)</f>
        <v>(R)</v>
      </c>
      <c r="E243" s="61">
        <f>('Raw data'!E236)</f>
        <v>2004</v>
      </c>
      <c r="F243" s="87">
        <v>4</v>
      </c>
      <c r="G243" s="67">
        <v>4</v>
      </c>
      <c r="H243" s="67">
        <v>4</v>
      </c>
      <c r="I243" s="90">
        <f>IF(G243="",N243+0.15*(AE243+2.77%-$B$3)+($A$3-50%),N243+0.85*(0.6*AE243+0.2*AH243+0.2*AK243+2.77%-$B$3)+($A$3-50%))</f>
        <v>0.33315795856008823</v>
      </c>
      <c r="J243" s="21" t="str">
        <f t="shared" si="189"/>
        <v>R</v>
      </c>
      <c r="K243" s="21" t="b">
        <f t="shared" si="159"/>
        <v>1</v>
      </c>
      <c r="L243" s="21" t="str">
        <f t="shared" si="160"/>
        <v>R</v>
      </c>
      <c r="M243" s="21" t="str">
        <f t="shared" si="161"/>
        <v>Safe R</v>
      </c>
      <c r="N243" s="62">
        <f>'Raw data'!X236</f>
        <v>0.40075</v>
      </c>
      <c r="O243" s="68">
        <f t="shared" si="162"/>
        <v>0.40074999999999994</v>
      </c>
      <c r="P243" s="81">
        <f>'Raw data'!M236</f>
        <v>0.37631033693181504</v>
      </c>
      <c r="Q243" s="63">
        <f t="shared" si="163"/>
        <v>0.68815516846590752</v>
      </c>
      <c r="R243" s="63">
        <f>'Raw data'!K236-N243</f>
        <v>-8.8905168465907514E-2</v>
      </c>
      <c r="S243" s="63">
        <f t="shared" si="164"/>
        <v>8.8905168465907514E-2</v>
      </c>
      <c r="T243" s="88">
        <f t="shared" si="168"/>
        <v>0.33531033693181506</v>
      </c>
      <c r="U243" s="63">
        <f>'Raw data'!U236</f>
        <v>0.3658134676584861</v>
      </c>
      <c r="V243" s="63">
        <f t="shared" ref="V243:V248" si="192">U243/2+50%</f>
        <v>0.68290673382924305</v>
      </c>
      <c r="W243" s="64">
        <f t="shared" ref="W243:W248" si="193">IF(G243=1,U243-4%,IF(G243=2,U243+5%,IF(G243=3,U243+14%,IF(G243=4,U243+4%,IF(G243=5,U243+13%,IF(G243=6,U243+22%,IF(G243=7,U243+9%,U243+9%)))))))</f>
        <v>0.40581346765848608</v>
      </c>
      <c r="X243" s="64">
        <f>'Raw data'!AA236</f>
        <v>0.42545600907444342</v>
      </c>
      <c r="Y243" s="64">
        <f>'Raw data'!AD236</f>
        <v>0.41399999999999998</v>
      </c>
      <c r="Z243" s="65">
        <f t="shared" ref="Z243:Z248" si="194">2*(N243-50)-2*(Y243-50)</f>
        <v>-2.6499999999998636E-2</v>
      </c>
      <c r="AA243" s="64">
        <f t="shared" ref="AA243:AA251" si="195">IF(H243=1,X243+Z243+7.6%,IF(H243=2,X243+Z243+16.6%,IF(H243=3,X243+Z243+25.6%,IF(H243=4,X243-Z243-7.6%,IF(H243=5,X243-Z243+1.4%,IF(H243=6,X243-Z243+10.4%,IF(H243=7,X243+Z243+9%,IF(H243=8,X243-Z243+9%,""))))))))</f>
        <v>0.37595600907444204</v>
      </c>
      <c r="AB243" s="64">
        <f t="shared" si="165"/>
        <v>0.33234483153409244</v>
      </c>
      <c r="AC243" s="64">
        <f t="shared" ref="AC243:AC248" si="196">IF(D243="(D)",50%+W243/2,50%-W243/2)</f>
        <v>0.29709326617075693</v>
      </c>
      <c r="AD243" s="64">
        <f>50%-AA243/2</f>
        <v>0.31202199546277898</v>
      </c>
      <c r="AE243" s="62">
        <f t="shared" si="190"/>
        <v>-6.8405168465907551E-2</v>
      </c>
      <c r="AF243" s="83">
        <f t="shared" si="166"/>
        <v>6.8405168465907551E-2</v>
      </c>
      <c r="AG243" s="83">
        <f t="shared" si="167"/>
        <v>2.3405168465907553E-2</v>
      </c>
      <c r="AH243" s="62">
        <f t="shared" ref="AH243:AH248" si="197">AC243-N243</f>
        <v>-0.10365673382924306</v>
      </c>
      <c r="AI243" s="62">
        <f t="shared" ref="AI243:AI248" si="198">IF(D243="(D)",AH243,-AH243)</f>
        <v>0.10365673382924306</v>
      </c>
      <c r="AJ243" s="62">
        <f t="shared" si="183"/>
        <v>5.8656733829243066E-2</v>
      </c>
      <c r="AK243" s="62">
        <f t="shared" ref="AK243:AK248" si="199">AD243-N243</f>
        <v>-8.8728004537221017E-2</v>
      </c>
      <c r="AL243" s="62">
        <f t="shared" ref="AL243:AL248" si="200">IF(D243="(D)",AK243,-(AK243))</f>
        <v>8.8728004537221017E-2</v>
      </c>
      <c r="AM243" s="62">
        <f t="shared" ref="AM243:AM248" si="201">AL243-4.5%</f>
        <v>4.3728004537221019E-2</v>
      </c>
      <c r="AN243" s="66">
        <f>(AJ243+AM243)/2</f>
        <v>5.1192369183232042E-2</v>
      </c>
    </row>
    <row r="244" spans="1:40" ht="15" customHeight="1" x14ac:dyDescent="0.25">
      <c r="A244" s="67" t="s">
        <v>236</v>
      </c>
      <c r="B244" s="60">
        <v>2</v>
      </c>
      <c r="C244" s="58" t="str">
        <f>('Raw data'!C237)</f>
        <v>Brad Ashford</v>
      </c>
      <c r="D244" s="58" t="str">
        <f>('Raw data'!D237)</f>
        <v>(D)</v>
      </c>
      <c r="E244" s="61">
        <f>('Raw data'!E237)</f>
        <v>2014</v>
      </c>
      <c r="F244" s="87">
        <v>3</v>
      </c>
      <c r="G244" s="67"/>
      <c r="H244" s="67"/>
      <c r="I244" s="90">
        <f>IF(G244="",N244+0.15*(AE244-2.77%+$B$3)+($A$3-50%),N244+0.85*(0.6*AE244+0.2*AH244+0.2*AK244-2.77%+$B$3)+($A$3-50%))</f>
        <v>0.46703285978127373</v>
      </c>
      <c r="J244" s="21" t="s">
        <v>472</v>
      </c>
      <c r="K244" s="21" t="b">
        <f t="shared" si="159"/>
        <v>0</v>
      </c>
      <c r="L244" s="21" t="str">
        <f t="shared" si="160"/>
        <v>No projection</v>
      </c>
      <c r="M244" s="21" t="str">
        <f t="shared" si="161"/>
        <v>Lean R</v>
      </c>
      <c r="N244" s="62">
        <f>'Raw data'!X237</f>
        <v>0.44574999999999998</v>
      </c>
      <c r="O244" s="68">
        <f t="shared" si="162"/>
        <v>0.44574999999999998</v>
      </c>
      <c r="P244" s="81">
        <f>'Raw data'!M237</f>
        <v>3.5271463750316256E-2</v>
      </c>
      <c r="Q244" s="63">
        <f t="shared" si="163"/>
        <v>0.5176357318751581</v>
      </c>
      <c r="R244" s="63">
        <f>'Raw data'!K237-N244</f>
        <v>7.1885731875158121E-2</v>
      </c>
      <c r="S244" s="63">
        <f t="shared" si="164"/>
        <v>7.1885731875158121E-2</v>
      </c>
      <c r="T244" s="88">
        <f t="shared" si="168"/>
        <v>0.17527146375031627</v>
      </c>
      <c r="U244" s="63">
        <f>'Raw data'!U237</f>
        <v>0</v>
      </c>
      <c r="V244" s="63">
        <f t="shared" si="192"/>
        <v>0.5</v>
      </c>
      <c r="W244" s="64">
        <f t="shared" si="193"/>
        <v>0.09</v>
      </c>
      <c r="X244" s="64">
        <f>'Raw data'!AA237</f>
        <v>0</v>
      </c>
      <c r="Y244" s="64">
        <f>'Raw data'!AD237</f>
        <v>0.46899999999999997</v>
      </c>
      <c r="Z244" s="65">
        <f t="shared" si="194"/>
        <v>-4.6500000000008868E-2</v>
      </c>
      <c r="AA244" s="64" t="str">
        <f t="shared" si="195"/>
        <v/>
      </c>
      <c r="AB244" s="64">
        <f t="shared" si="165"/>
        <v>0.58763573187515816</v>
      </c>
      <c r="AC244" s="64">
        <f t="shared" si="196"/>
        <v>0.54500000000000004</v>
      </c>
      <c r="AD244" s="64"/>
      <c r="AE244" s="62">
        <f t="shared" si="190"/>
        <v>0.14188573187515818</v>
      </c>
      <c r="AF244" s="83">
        <f t="shared" si="166"/>
        <v>0.14188573187515818</v>
      </c>
      <c r="AG244" s="83">
        <f t="shared" si="167"/>
        <v>9.6885731875158185E-2</v>
      </c>
      <c r="AH244" s="62">
        <f t="shared" si="197"/>
        <v>9.925000000000006E-2</v>
      </c>
      <c r="AI244" s="62">
        <f t="shared" si="198"/>
        <v>9.925000000000006E-2</v>
      </c>
      <c r="AJ244" s="62">
        <f t="shared" si="183"/>
        <v>5.4250000000000062E-2</v>
      </c>
      <c r="AK244" s="62">
        <f t="shared" si="199"/>
        <v>-0.44574999999999998</v>
      </c>
      <c r="AL244" s="62">
        <f t="shared" si="200"/>
        <v>-0.44574999999999998</v>
      </c>
      <c r="AM244" s="62">
        <f t="shared" si="201"/>
        <v>-0.49074999999999996</v>
      </c>
      <c r="AN244" s="66">
        <f>(AJ244+AM244)/2</f>
        <v>-0.21824999999999994</v>
      </c>
    </row>
    <row r="245" spans="1:40" ht="15" customHeight="1" x14ac:dyDescent="0.25">
      <c r="A245" s="67" t="s">
        <v>236</v>
      </c>
      <c r="B245" s="60">
        <v>3</v>
      </c>
      <c r="C245" s="58" t="str">
        <f>('Raw data'!C238)</f>
        <v>Adrian Smith</v>
      </c>
      <c r="D245" s="58" t="str">
        <f>('Raw data'!D238)</f>
        <v>(R)</v>
      </c>
      <c r="E245" s="61">
        <f>('Raw data'!E238)</f>
        <v>2006</v>
      </c>
      <c r="F245" s="87">
        <v>4</v>
      </c>
      <c r="G245" s="67">
        <v>4</v>
      </c>
      <c r="H245" s="67">
        <v>4</v>
      </c>
      <c r="I245" s="90">
        <f>IF(G245="",N245+0.15*(AE245+2.77%-$B$3)+($A$3-50%),N245+0.85*(0.6*AE245+0.2*AH245+0.2*AK245+2.77%-$B$3)+($A$3-50%))</f>
        <v>0.25842318253530566</v>
      </c>
      <c r="J245" s="21" t="str">
        <f>IF(I245&lt;44%,"R",IF(I245&gt;56%,"D","No projection"))</f>
        <v>R</v>
      </c>
      <c r="K245" s="21" t="b">
        <f t="shared" si="159"/>
        <v>1</v>
      </c>
      <c r="L245" s="21" t="str">
        <f t="shared" si="160"/>
        <v>R</v>
      </c>
      <c r="M245" s="21" t="str">
        <f t="shared" si="161"/>
        <v>Safe R</v>
      </c>
      <c r="N245" s="62">
        <f>'Raw data'!X238</f>
        <v>0.27075000000000005</v>
      </c>
      <c r="O245" s="68">
        <f t="shared" si="162"/>
        <v>0.27075000000000005</v>
      </c>
      <c r="P245" s="81">
        <f>'Raw data'!M238</f>
        <v>0.50775286001600306</v>
      </c>
      <c r="Q245" s="63">
        <f t="shared" si="163"/>
        <v>0.75387643000800153</v>
      </c>
      <c r="R245" s="63">
        <f>'Raw data'!K238-N245</f>
        <v>-2.4626430008001604E-2</v>
      </c>
      <c r="S245" s="63">
        <f t="shared" si="164"/>
        <v>2.4626430008001604E-2</v>
      </c>
      <c r="T245" s="88">
        <f t="shared" si="168"/>
        <v>0.46675286001600308</v>
      </c>
      <c r="U245" s="63">
        <f>'Raw data'!U238</f>
        <v>0.48342824578830101</v>
      </c>
      <c r="V245" s="63">
        <f t="shared" si="192"/>
        <v>0.74171412289415051</v>
      </c>
      <c r="W245" s="64">
        <f t="shared" si="193"/>
        <v>0.52342824578830105</v>
      </c>
      <c r="X245" s="64">
        <f>'Raw data'!AA238</f>
        <v>0.59333455610127239</v>
      </c>
      <c r="Y245" s="64">
        <f>'Raw data'!AD238</f>
        <v>0.26900000000000002</v>
      </c>
      <c r="Z245" s="65">
        <f t="shared" si="194"/>
        <v>3.5000000000025011E-3</v>
      </c>
      <c r="AA245" s="64">
        <f t="shared" si="195"/>
        <v>0.51383455610126993</v>
      </c>
      <c r="AB245" s="64">
        <f t="shared" si="165"/>
        <v>0.26662356999199843</v>
      </c>
      <c r="AC245" s="64">
        <f t="shared" si="196"/>
        <v>0.23828587710584948</v>
      </c>
      <c r="AD245" s="64">
        <f>50%-AA245/2</f>
        <v>0.24308272194936503</v>
      </c>
      <c r="AE245" s="62">
        <f t="shared" si="190"/>
        <v>-4.1264300080016136E-3</v>
      </c>
      <c r="AF245" s="83">
        <f t="shared" si="166"/>
        <v>4.1264300080016136E-3</v>
      </c>
      <c r="AG245" s="83">
        <f t="shared" si="167"/>
        <v>-4.0873569991998385E-2</v>
      </c>
      <c r="AH245" s="62">
        <f t="shared" si="197"/>
        <v>-3.2464122894150571E-2</v>
      </c>
      <c r="AI245" s="62">
        <f t="shared" si="198"/>
        <v>3.2464122894150571E-2</v>
      </c>
      <c r="AJ245" s="62">
        <f t="shared" si="183"/>
        <v>-1.2535877105849427E-2</v>
      </c>
      <c r="AK245" s="62">
        <f t="shared" si="199"/>
        <v>-2.7667278050635014E-2</v>
      </c>
      <c r="AL245" s="62">
        <f t="shared" si="200"/>
        <v>2.7667278050635014E-2</v>
      </c>
      <c r="AM245" s="62">
        <f t="shared" si="201"/>
        <v>-1.7332721949364985E-2</v>
      </c>
      <c r="AN245" s="66">
        <f>(AJ245+AM245)/2</f>
        <v>-1.4934299527607206E-2</v>
      </c>
    </row>
    <row r="246" spans="1:40" ht="15" customHeight="1" x14ac:dyDescent="0.25">
      <c r="A246" s="67" t="s">
        <v>239</v>
      </c>
      <c r="B246" s="60">
        <v>1</v>
      </c>
      <c r="C246" s="58" t="str">
        <f>('Raw data'!C239)</f>
        <v>Dina Titus</v>
      </c>
      <c r="D246" s="58" t="str">
        <f>('Raw data'!D239)</f>
        <v>(D)</v>
      </c>
      <c r="E246" s="61">
        <f>('Raw data'!E239)</f>
        <v>2012</v>
      </c>
      <c r="F246" s="87">
        <v>1</v>
      </c>
      <c r="G246" s="67">
        <v>2</v>
      </c>
      <c r="H246" s="67">
        <v>1</v>
      </c>
      <c r="I246" s="90">
        <f>IF(G246="",N246+0.15*(AE246-2.77%+$B$3)+($A$3-50%),N246+0.85*(0.6*AE246+0.2*AH246+0.2*AK246-2.77%+$B$3)+($A$3-50%))</f>
        <v>0.6490336163576792</v>
      </c>
      <c r="J246" s="21" t="str">
        <f>IF(I246&lt;44%,"R",IF(I246&gt;56%,"D","No projection"))</f>
        <v>D</v>
      </c>
      <c r="K246" s="21" t="b">
        <f t="shared" si="159"/>
        <v>1</v>
      </c>
      <c r="L246" s="21" t="str">
        <f t="shared" si="160"/>
        <v>D</v>
      </c>
      <c r="M246" s="21" t="str">
        <f t="shared" si="161"/>
        <v>Safe D</v>
      </c>
      <c r="N246" s="62">
        <f>'Raw data'!X239</f>
        <v>0.64674999999999994</v>
      </c>
      <c r="O246" s="68">
        <f t="shared" si="162"/>
        <v>0.64674999999999994</v>
      </c>
      <c r="P246" s="81">
        <f>'Raw data'!M239</f>
        <v>0.2002471862837909</v>
      </c>
      <c r="Q246" s="63">
        <f t="shared" si="163"/>
        <v>0.60012359314189545</v>
      </c>
      <c r="R246" s="63">
        <f>'Raw data'!K239-N246</f>
        <v>-4.6626406858104485E-2</v>
      </c>
      <c r="S246" s="63">
        <f t="shared" si="164"/>
        <v>-4.6626406858104485E-2</v>
      </c>
      <c r="T246" s="88">
        <f t="shared" si="168"/>
        <v>0.24024718628379091</v>
      </c>
      <c r="U246" s="63">
        <f>'Raw data'!U239</f>
        <v>0.33695040120125758</v>
      </c>
      <c r="V246" s="63">
        <f t="shared" si="192"/>
        <v>0.66847520060062882</v>
      </c>
      <c r="W246" s="64">
        <f t="shared" si="193"/>
        <v>0.38695040120125757</v>
      </c>
      <c r="X246" s="64">
        <f>'Raw data'!AA239</f>
        <v>-6.8258852564002659E-3</v>
      </c>
      <c r="Y246" s="64">
        <f>'Raw data'!AD239</f>
        <v>0.48799999999999999</v>
      </c>
      <c r="Z246" s="65">
        <f t="shared" si="194"/>
        <v>0.31749999999999545</v>
      </c>
      <c r="AA246" s="64">
        <f t="shared" si="195"/>
        <v>0.3866741147435952</v>
      </c>
      <c r="AB246" s="64">
        <f t="shared" si="165"/>
        <v>0.62012359314189547</v>
      </c>
      <c r="AC246" s="64">
        <f t="shared" si="196"/>
        <v>0.69347520060062884</v>
      </c>
      <c r="AD246" s="64">
        <f>50%+AA246/2</f>
        <v>0.69333705737179763</v>
      </c>
      <c r="AE246" s="62">
        <f t="shared" si="190"/>
        <v>-2.6626406858104468E-2</v>
      </c>
      <c r="AF246" s="83">
        <f t="shared" si="166"/>
        <v>-2.6626406858104468E-2</v>
      </c>
      <c r="AG246" s="83">
        <f t="shared" si="167"/>
        <v>-7.1626406858104466E-2</v>
      </c>
      <c r="AH246" s="62">
        <f t="shared" si="197"/>
        <v>4.6725200600628902E-2</v>
      </c>
      <c r="AI246" s="62">
        <f t="shared" si="198"/>
        <v>4.6725200600628902E-2</v>
      </c>
      <c r="AJ246" s="62">
        <f t="shared" si="183"/>
        <v>1.7252006006289039E-3</v>
      </c>
      <c r="AK246" s="62">
        <f t="shared" si="199"/>
        <v>4.6587057371797691E-2</v>
      </c>
      <c r="AL246" s="62">
        <f t="shared" si="200"/>
        <v>4.6587057371797691E-2</v>
      </c>
      <c r="AM246" s="62">
        <f t="shared" si="201"/>
        <v>1.5870573717976927E-3</v>
      </c>
      <c r="AN246" s="66">
        <f>AJ246</f>
        <v>1.7252006006289039E-3</v>
      </c>
    </row>
    <row r="247" spans="1:40" ht="15" customHeight="1" x14ac:dyDescent="0.25">
      <c r="A247" s="67" t="s">
        <v>239</v>
      </c>
      <c r="B247" s="60">
        <v>2</v>
      </c>
      <c r="C247" s="58" t="str">
        <f>('Raw data'!C240)</f>
        <v>Mark Amodei</v>
      </c>
      <c r="D247" s="58" t="str">
        <f>('Raw data'!D240)</f>
        <v>(R)</v>
      </c>
      <c r="E247" s="61">
        <f>('Raw data'!E240)</f>
        <v>2011</v>
      </c>
      <c r="F247" s="87">
        <v>4</v>
      </c>
      <c r="G247" s="67">
        <v>4</v>
      </c>
      <c r="H247" s="67">
        <v>8</v>
      </c>
      <c r="I247" s="90">
        <f>IF(G247="",N247+0.15*(AE247+2.77%-$B$3)+($A$3-50%),N247+0.85*(0.6*AE247+0.2*AH247+0.2*AK247+2.77%-$B$3)+($A$3-50%))</f>
        <v>0.36413668384541642</v>
      </c>
      <c r="J247" s="21" t="str">
        <f>IF(I247&lt;44%,"R",IF(I247&gt;56%,"D","No projection"))</f>
        <v>R</v>
      </c>
      <c r="K247" s="21" t="b">
        <f t="shared" si="159"/>
        <v>1</v>
      </c>
      <c r="L247" s="21" t="str">
        <f t="shared" si="160"/>
        <v>No projection</v>
      </c>
      <c r="M247" s="21" t="str">
        <f t="shared" si="161"/>
        <v>Safe R</v>
      </c>
      <c r="N247" s="62">
        <f>'Raw data'!X240</f>
        <v>0.44024999999999997</v>
      </c>
      <c r="O247" s="68">
        <f t="shared" si="162"/>
        <v>0.44025000000000003</v>
      </c>
      <c r="P247" s="81">
        <f>'Raw data'!M240</f>
        <v>0.40354779896570303</v>
      </c>
      <c r="Q247" s="63">
        <f t="shared" si="163"/>
        <v>0.70177389948285152</v>
      </c>
      <c r="R247" s="63">
        <f>'Raw data'!K240-N247</f>
        <v>-0.14202389948285149</v>
      </c>
      <c r="S247" s="63">
        <f t="shared" si="164"/>
        <v>0.14202389948285149</v>
      </c>
      <c r="T247" s="88">
        <f t="shared" si="168"/>
        <v>0.36254779896570305</v>
      </c>
      <c r="U247" s="63">
        <f>'Raw data'!U240</f>
        <v>0.22780738139210988</v>
      </c>
      <c r="V247" s="63">
        <f t="shared" si="192"/>
        <v>0.61390369069605488</v>
      </c>
      <c r="W247" s="64">
        <f t="shared" si="193"/>
        <v>0.26780738139210986</v>
      </c>
      <c r="X247" s="64">
        <f>'Raw data'!AA240</f>
        <v>0</v>
      </c>
      <c r="Y247" s="64">
        <f>'Raw data'!AD240</f>
        <v>0.46399999999999997</v>
      </c>
      <c r="Z247" s="65">
        <f t="shared" si="194"/>
        <v>-4.7499999999999432E-2</v>
      </c>
      <c r="AA247" s="64">
        <f t="shared" si="195"/>
        <v>0.13749999999999943</v>
      </c>
      <c r="AB247" s="64">
        <f t="shared" si="165"/>
        <v>0.31872610051714845</v>
      </c>
      <c r="AC247" s="64">
        <f t="shared" si="196"/>
        <v>0.3660963093039451</v>
      </c>
      <c r="AD247" s="64">
        <f>50%-AA247/2</f>
        <v>0.4312500000000003</v>
      </c>
      <c r="AE247" s="62">
        <f t="shared" si="190"/>
        <v>-0.12152389948285153</v>
      </c>
      <c r="AF247" s="83">
        <f t="shared" si="166"/>
        <v>0.12152389948285153</v>
      </c>
      <c r="AG247" s="83">
        <f t="shared" si="167"/>
        <v>7.6523899482851529E-2</v>
      </c>
      <c r="AH247" s="62">
        <f t="shared" si="197"/>
        <v>-7.4153690696054875E-2</v>
      </c>
      <c r="AI247" s="62">
        <f t="shared" si="198"/>
        <v>7.4153690696054875E-2</v>
      </c>
      <c r="AJ247" s="62">
        <f t="shared" si="183"/>
        <v>2.9153690696054876E-2</v>
      </c>
      <c r="AK247" s="62">
        <f t="shared" si="199"/>
        <v>-8.9999999999996749E-3</v>
      </c>
      <c r="AL247" s="62">
        <f t="shared" si="200"/>
        <v>8.9999999999996749E-3</v>
      </c>
      <c r="AM247" s="62">
        <f t="shared" si="201"/>
        <v>-3.6000000000000323E-2</v>
      </c>
      <c r="AN247" s="66">
        <f>(AJ247+AM247)/2</f>
        <v>-3.4231546519727235E-3</v>
      </c>
    </row>
    <row r="248" spans="1:40" ht="15" customHeight="1" x14ac:dyDescent="0.25">
      <c r="A248" s="67" t="s">
        <v>239</v>
      </c>
      <c r="B248" s="60">
        <v>3</v>
      </c>
      <c r="C248" s="58" t="str">
        <f>('Raw data'!C241)</f>
        <v>OPEN SEAT (Joe Heck)</v>
      </c>
      <c r="D248" s="58" t="str">
        <f>('Raw data'!D241)</f>
        <v>(R)</v>
      </c>
      <c r="E248" s="61">
        <f>('Raw data'!E241)</f>
        <v>2010</v>
      </c>
      <c r="F248" s="87">
        <v>4</v>
      </c>
      <c r="G248" s="67">
        <v>4</v>
      </c>
      <c r="H248" s="67">
        <v>6</v>
      </c>
      <c r="I248" s="90">
        <f>N248</f>
        <v>0.48474999999999996</v>
      </c>
      <c r="J248" s="21" t="str">
        <f>IF(I248&lt;44%,"R",IF(I248&gt;56%,"D","No projection"))</f>
        <v>No projection</v>
      </c>
      <c r="K248" s="21" t="b">
        <f t="shared" si="159"/>
        <v>1</v>
      </c>
      <c r="L248" s="21" t="str">
        <f t="shared" si="160"/>
        <v>No projection</v>
      </c>
      <c r="M248" s="21" t="str">
        <f t="shared" si="161"/>
        <v>Toss Up</v>
      </c>
      <c r="N248" s="62">
        <f>'Raw data'!X241</f>
        <v>0.48474999999999996</v>
      </c>
      <c r="O248" s="68">
        <f t="shared" si="162"/>
        <v>0.48475000000000001</v>
      </c>
      <c r="P248" s="81">
        <f>'Raw data'!M241</f>
        <v>0.25418638256878134</v>
      </c>
      <c r="Q248" s="63">
        <f t="shared" si="163"/>
        <v>0.62709319128439067</v>
      </c>
      <c r="R248" s="63">
        <f>'Raw data'!K241-N248</f>
        <v>-0.11184319128439063</v>
      </c>
      <c r="S248" s="63">
        <f t="shared" si="164"/>
        <v>0.11184319128439063</v>
      </c>
      <c r="T248" s="88">
        <f t="shared" si="168"/>
        <v>0.21318638256878136</v>
      </c>
      <c r="U248" s="63">
        <f>'Raw data'!U241</f>
        <v>8.0376436136924578E-2</v>
      </c>
      <c r="V248" s="63">
        <f t="shared" si="192"/>
        <v>0.54018821806846229</v>
      </c>
      <c r="W248" s="64">
        <f t="shared" si="193"/>
        <v>0.12037643613692459</v>
      </c>
      <c r="X248" s="64">
        <f>'Raw data'!AA241</f>
        <v>6.8258852564002659E-3</v>
      </c>
      <c r="Y248" s="64">
        <f>'Raw data'!AD241</f>
        <v>0.52400000000000002</v>
      </c>
      <c r="Z248" s="65">
        <f t="shared" si="194"/>
        <v>-7.8500000000005343E-2</v>
      </c>
      <c r="AA248" s="64">
        <f t="shared" si="195"/>
        <v>0.18932588525640562</v>
      </c>
      <c r="AB248" s="64">
        <f t="shared" si="165"/>
        <v>0.39340680871560929</v>
      </c>
      <c r="AC248" s="64">
        <f t="shared" si="196"/>
        <v>0.43981178193153769</v>
      </c>
      <c r="AD248" s="64">
        <f>50%-AA248/2</f>
        <v>0.4053370573717972</v>
      </c>
      <c r="AE248" s="62">
        <f t="shared" si="190"/>
        <v>-9.1343191284390668E-2</v>
      </c>
      <c r="AF248" s="83">
        <f t="shared" si="166"/>
        <v>9.1343191284390668E-2</v>
      </c>
      <c r="AG248" s="83">
        <f t="shared" si="167"/>
        <v>4.634319128439067E-2</v>
      </c>
      <c r="AH248" s="62">
        <f t="shared" si="197"/>
        <v>-4.4938218068462266E-2</v>
      </c>
      <c r="AI248" s="62">
        <f t="shared" si="198"/>
        <v>4.4938218068462266E-2</v>
      </c>
      <c r="AJ248" s="62">
        <f t="shared" si="183"/>
        <v>-6.1781931537732704E-5</v>
      </c>
      <c r="AK248" s="62">
        <f t="shared" si="199"/>
        <v>-7.9412942628202754E-2</v>
      </c>
      <c r="AL248" s="62">
        <f t="shared" si="200"/>
        <v>7.9412942628202754E-2</v>
      </c>
      <c r="AM248" s="62">
        <f t="shared" si="201"/>
        <v>3.4412942628202756E-2</v>
      </c>
      <c r="AN248" s="66">
        <f>(AJ248+AM248)/2</f>
        <v>1.7175580348332511E-2</v>
      </c>
    </row>
    <row r="249" spans="1:40" ht="15" customHeight="1" x14ac:dyDescent="0.25">
      <c r="A249" s="67" t="s">
        <v>239</v>
      </c>
      <c r="B249" s="60">
        <v>4</v>
      </c>
      <c r="C249" s="58" t="str">
        <f>('Raw data'!C242)</f>
        <v>Cresent Hardy</v>
      </c>
      <c r="D249" s="58" t="str">
        <f>('Raw data'!D242)</f>
        <v>(R)</v>
      </c>
      <c r="E249" s="61">
        <f>('Raw data'!E242)</f>
        <v>2014</v>
      </c>
      <c r="F249" s="87">
        <v>6</v>
      </c>
      <c r="G249" s="67"/>
      <c r="H249" s="67"/>
      <c r="I249" s="90">
        <f>IF(G249="",N249+0.15*(AE249+2.77%-$B$3)+($A$3-50%),N249+0.85*(0.6*AE249+0.2*AH249+0.2*AK249+2.77%-$B$3)+($A$3-50%))</f>
        <v>0.52233451565160982</v>
      </c>
      <c r="J249" s="21" t="str">
        <f>IF(I249&lt;44%,"R",IF(I249&gt;56%,"D","No projection"))</f>
        <v>No projection</v>
      </c>
      <c r="K249" s="21" t="b">
        <f t="shared" si="159"/>
        <v>1</v>
      </c>
      <c r="L249" s="21" t="str">
        <f t="shared" si="160"/>
        <v>No projection</v>
      </c>
      <c r="M249" s="21" t="str">
        <f t="shared" si="161"/>
        <v>Toss Up</v>
      </c>
      <c r="N249" s="62">
        <f>'Raw data'!X242</f>
        <v>0.53425</v>
      </c>
      <c r="O249" s="68">
        <f t="shared" si="162"/>
        <v>0.53425000000000011</v>
      </c>
      <c r="P249" s="81">
        <f>'Raw data'!M242</f>
        <v>2.9373124645203141E-2</v>
      </c>
      <c r="Q249" s="63">
        <f t="shared" si="163"/>
        <v>0.51468656232260157</v>
      </c>
      <c r="R249" s="63">
        <f>'Raw data'!K242-N249</f>
        <v>-4.8936562322601573E-2</v>
      </c>
      <c r="S249" s="63">
        <f t="shared" si="164"/>
        <v>4.8936562322601573E-2</v>
      </c>
      <c r="T249" s="88">
        <f t="shared" si="168"/>
        <v>9.037312464520314E-2</v>
      </c>
      <c r="U249" s="63">
        <f>'Raw data'!U242</f>
        <v>0</v>
      </c>
      <c r="V249" s="63"/>
      <c r="W249" s="64"/>
      <c r="X249" s="64"/>
      <c r="Y249" s="64"/>
      <c r="Z249" s="65"/>
      <c r="AA249" s="64" t="str">
        <f t="shared" si="195"/>
        <v/>
      </c>
      <c r="AB249" s="64">
        <f t="shared" si="165"/>
        <v>0.45481343767739846</v>
      </c>
      <c r="AC249" s="64"/>
      <c r="AD249" s="64"/>
      <c r="AE249" s="62">
        <f t="shared" si="190"/>
        <v>-7.9436562322601545E-2</v>
      </c>
      <c r="AF249" s="83">
        <f t="shared" si="166"/>
        <v>7.9436562322601545E-2</v>
      </c>
      <c r="AG249" s="83">
        <f t="shared" si="167"/>
        <v>3.4436562322601547E-2</v>
      </c>
      <c r="AH249" s="62"/>
      <c r="AI249" s="62"/>
      <c r="AJ249" s="62"/>
      <c r="AK249" s="62"/>
      <c r="AL249" s="62"/>
      <c r="AM249" s="62"/>
      <c r="AN249" s="66">
        <f>AJ249</f>
        <v>0</v>
      </c>
    </row>
    <row r="250" spans="1:40" ht="15" customHeight="1" x14ac:dyDescent="0.25">
      <c r="A250" s="67" t="s">
        <v>243</v>
      </c>
      <c r="B250" s="60">
        <v>1</v>
      </c>
      <c r="C250" s="58" t="str">
        <f>('Raw data'!C243)</f>
        <v>Frank Guinta</v>
      </c>
      <c r="D250" s="58" t="str">
        <f>('Raw data'!D243)</f>
        <v>(R)</v>
      </c>
      <c r="E250" s="61">
        <f>('Raw data'!E243)</f>
        <v>2014</v>
      </c>
      <c r="F250" s="87">
        <v>6</v>
      </c>
      <c r="G250" s="67">
        <v>2</v>
      </c>
      <c r="H250" s="67">
        <v>1</v>
      </c>
      <c r="I250" s="90">
        <f>IF(G250="",N250+0.15*(AE250+2.77%-$B$3)+($A$3-50%),N250+0.85*(0.6*AE250+0.2*AH250+0.2*AK250+2.77%-$B$3)+($A$3-50%))</f>
        <v>0.46129762369451988</v>
      </c>
      <c r="J250" s="21" t="s">
        <v>472</v>
      </c>
      <c r="K250" s="21" t="b">
        <f t="shared" si="159"/>
        <v>0</v>
      </c>
      <c r="L250" s="21" t="str">
        <f t="shared" si="160"/>
        <v>No projection</v>
      </c>
      <c r="M250" s="21" t="str">
        <f t="shared" si="161"/>
        <v>Lean R</v>
      </c>
      <c r="N250" s="62">
        <f>'Raw data'!X243</f>
        <v>0.48875000000000002</v>
      </c>
      <c r="O250" s="68">
        <f t="shared" si="162"/>
        <v>0.48875000000000002</v>
      </c>
      <c r="P250" s="81">
        <f>'Raw data'!M243</f>
        <v>3.6070283188251506E-2</v>
      </c>
      <c r="Q250" s="63">
        <f t="shared" si="163"/>
        <v>0.51803514159412578</v>
      </c>
      <c r="R250" s="63">
        <f>'Raw data'!K243-N250</f>
        <v>-6.7851415941257431E-3</v>
      </c>
      <c r="S250" s="63">
        <f t="shared" si="164"/>
        <v>6.7851415941257431E-3</v>
      </c>
      <c r="T250" s="88">
        <f t="shared" si="168"/>
        <v>9.7070283188251505E-2</v>
      </c>
      <c r="U250" s="63">
        <f>'Raw data'!U243</f>
        <v>3.9329839635008357E-2</v>
      </c>
      <c r="V250" s="63">
        <f>U250/2+50%</f>
        <v>0.51966491981750418</v>
      </c>
      <c r="W250" s="64">
        <f>IF(G250=1,U250-4%,IF(G250=2,U250+5%,IF(G250=3,U250+14%,IF(G250=4,U250+4%,IF(G250=5,U250+13%,IF(G250=6,U250+22%,IF(G250=7,U250+9%,U250+9%)))))))</f>
        <v>8.932983963500836E-2</v>
      </c>
      <c r="X250" s="64">
        <f>'Raw data'!AA243</f>
        <v>-0.12042844380589246</v>
      </c>
      <c r="Y250" s="64">
        <f>'Raw data'!AD243</f>
        <v>0.49399999999999999</v>
      </c>
      <c r="Z250" s="65">
        <f>2*(N250-50)-2*(Y250-50)</f>
        <v>-1.0499999999993292E-2</v>
      </c>
      <c r="AA250" s="64">
        <f t="shared" si="195"/>
        <v>-5.4928443805885754E-2</v>
      </c>
      <c r="AB250" s="64">
        <f t="shared" si="165"/>
        <v>0.45146485840587425</v>
      </c>
      <c r="AC250" s="64">
        <f>IF(D250="(D)",50%+W250/2,50%-W250/2)</f>
        <v>0.4553350801824958</v>
      </c>
      <c r="AD250" s="64">
        <f>50%+AA250/2</f>
        <v>0.4725357780970571</v>
      </c>
      <c r="AE250" s="62">
        <f t="shared" si="190"/>
        <v>-3.728514159412577E-2</v>
      </c>
      <c r="AF250" s="83">
        <f t="shared" si="166"/>
        <v>3.728514159412577E-2</v>
      </c>
      <c r="AG250" s="83">
        <f t="shared" si="167"/>
        <v>-7.7148584058742281E-3</v>
      </c>
      <c r="AH250" s="62">
        <f>AC250-N250</f>
        <v>-3.3414919817504218E-2</v>
      </c>
      <c r="AI250" s="62">
        <f>IF(D250="(D)",AH250,-AH250)</f>
        <v>3.3414919817504218E-2</v>
      </c>
      <c r="AJ250" s="62">
        <f>AI250-4.5%</f>
        <v>-1.158508018249578E-2</v>
      </c>
      <c r="AK250" s="62">
        <f>AD250-N250</f>
        <v>-1.6214221902942916E-2</v>
      </c>
      <c r="AL250" s="62">
        <f>IF(D250="(D)",AK250,-(AK250))</f>
        <v>1.6214221902942916E-2</v>
      </c>
      <c r="AM250" s="62">
        <f>AL250-4.5%</f>
        <v>-2.8785778097057083E-2</v>
      </c>
      <c r="AN250" s="66">
        <f>(AJ250+AM250)/2</f>
        <v>-2.0185429139776431E-2</v>
      </c>
    </row>
    <row r="251" spans="1:40" ht="15" customHeight="1" x14ac:dyDescent="0.25">
      <c r="A251" s="67" t="s">
        <v>243</v>
      </c>
      <c r="B251" s="60">
        <v>2</v>
      </c>
      <c r="C251" s="58" t="str">
        <f>('Raw data'!C244)</f>
        <v>Ann Kuster</v>
      </c>
      <c r="D251" s="58" t="str">
        <f>('Raw data'!D244)</f>
        <v>(D)</v>
      </c>
      <c r="E251" s="61">
        <f>('Raw data'!E244)</f>
        <v>2012</v>
      </c>
      <c r="F251" s="87">
        <v>1</v>
      </c>
      <c r="G251" s="67">
        <v>3</v>
      </c>
      <c r="H251" s="67"/>
      <c r="I251" s="90">
        <f>IF(G251="",N251+0.15*(AE251-2.77%+$B$3)+($A$3-50%),N251+0.85*(0.6*AE251+0.2*AH251+0.2*AK251-2.77%+$B$3)+($A$3-50%))</f>
        <v>0.5613323315918225</v>
      </c>
      <c r="J251" s="21" t="str">
        <f>IF(I251&lt;44%,"R",IF(I251&gt;56%,"D","No projection"))</f>
        <v>D</v>
      </c>
      <c r="K251" s="21" t="b">
        <f t="shared" si="159"/>
        <v>1</v>
      </c>
      <c r="L251" s="21" t="str">
        <f t="shared" si="160"/>
        <v>No projection</v>
      </c>
      <c r="M251" s="21" t="str">
        <f t="shared" si="161"/>
        <v>Likely D</v>
      </c>
      <c r="N251" s="62">
        <f>'Raw data'!X244</f>
        <v>0.52925</v>
      </c>
      <c r="O251" s="68">
        <f t="shared" si="162"/>
        <v>0.52925</v>
      </c>
      <c r="P251" s="81">
        <f>'Raw data'!M244</f>
        <v>0.10028795635187926</v>
      </c>
      <c r="Q251" s="63">
        <f t="shared" si="163"/>
        <v>0.55014397817593963</v>
      </c>
      <c r="R251" s="63">
        <f>'Raw data'!K244-N251</f>
        <v>2.0893978175939631E-2</v>
      </c>
      <c r="S251" s="63">
        <f t="shared" si="164"/>
        <v>2.0893978175939631E-2</v>
      </c>
      <c r="T251" s="88">
        <f t="shared" si="168"/>
        <v>0.14028795635187927</v>
      </c>
      <c r="U251" s="63">
        <f>'Raw data'!U244</f>
        <v>5.0575326142273669E-2</v>
      </c>
      <c r="V251" s="63">
        <f>U251/2+50%</f>
        <v>0.52528766307113683</v>
      </c>
      <c r="W251" s="64">
        <f>IF(G251=1,U251-4%,IF(G251=2,U251+5%,IF(G251=3,U251+14%,IF(G251=4,U251+4%,IF(G251=5,U251+13%,IF(G251=6,U251+22%,IF(G251=7,U251+9%,U251+9%)))))))</f>
        <v>0.19057532614227368</v>
      </c>
      <c r="X251" s="64"/>
      <c r="Y251" s="64"/>
      <c r="Z251" s="65"/>
      <c r="AA251" s="64" t="str">
        <f t="shared" si="195"/>
        <v/>
      </c>
      <c r="AB251" s="64">
        <f t="shared" si="165"/>
        <v>0.57014397817593965</v>
      </c>
      <c r="AC251" s="64">
        <f>IF(D251="(D)",50%+W251/2,50%-W251/2)</f>
        <v>0.59528766307113679</v>
      </c>
      <c r="AD251" s="64"/>
      <c r="AE251" s="62">
        <f t="shared" si="190"/>
        <v>4.0893978175939649E-2</v>
      </c>
      <c r="AF251" s="83">
        <f t="shared" si="166"/>
        <v>4.0893978175939649E-2</v>
      </c>
      <c r="AG251" s="83">
        <f t="shared" si="167"/>
        <v>-4.1060218240603491E-3</v>
      </c>
      <c r="AH251" s="62">
        <f>AC251-N251</f>
        <v>6.6037663071136787E-2</v>
      </c>
      <c r="AI251" s="62">
        <f>IF(D251="(D)",AH251,-AH251)</f>
        <v>6.6037663071136787E-2</v>
      </c>
      <c r="AJ251" s="62">
        <f>AI251-4.5%</f>
        <v>2.1037663071136789E-2</v>
      </c>
      <c r="AK251" s="62"/>
      <c r="AL251" s="62"/>
      <c r="AM251" s="62"/>
      <c r="AN251" s="66">
        <f>AJ251</f>
        <v>2.1037663071136789E-2</v>
      </c>
    </row>
    <row r="252" spans="1:40" ht="15" customHeight="1" x14ac:dyDescent="0.25">
      <c r="A252" s="67" t="s">
        <v>245</v>
      </c>
      <c r="B252" s="60">
        <v>1</v>
      </c>
      <c r="C252" s="58" t="str">
        <f>('Raw data'!C245)</f>
        <v>Donald Norcross</v>
      </c>
      <c r="D252" s="58" t="str">
        <f>('Raw data'!D245)</f>
        <v>(D)</v>
      </c>
      <c r="E252" s="61">
        <f>('Raw data'!E245)</f>
        <v>2014</v>
      </c>
      <c r="F252" s="87">
        <v>2</v>
      </c>
      <c r="G252" s="67"/>
      <c r="H252" s="67"/>
      <c r="I252" s="90">
        <f>IF(G252="",N252+0.15*(AE252-2.77%+$B$3)+($A$3-50%),N252+0.85*(0.6*AE252+0.2*AH252+0.2*AK252-2.77%+$B$3)+($A$3-50%))</f>
        <v>0.63734717100414262</v>
      </c>
      <c r="J252" s="21" t="str">
        <f>IF(I252&lt;44%,"R",IF(I252&gt;56%,"D","No projection"))</f>
        <v>D</v>
      </c>
      <c r="K252" s="21" t="b">
        <f t="shared" si="159"/>
        <v>1</v>
      </c>
      <c r="L252" s="21" t="str">
        <f t="shared" si="160"/>
        <v>D</v>
      </c>
      <c r="M252" s="21" t="str">
        <f t="shared" si="161"/>
        <v>Safe D</v>
      </c>
      <c r="N252" s="62">
        <f>'Raw data'!X245</f>
        <v>0.63724999999999998</v>
      </c>
      <c r="O252" s="68">
        <f t="shared" si="162"/>
        <v>0.63724999999999987</v>
      </c>
      <c r="P252" s="81">
        <f>'Raw data'!M245</f>
        <v>0.18579561338856837</v>
      </c>
      <c r="Q252" s="63">
        <f t="shared" si="163"/>
        <v>0.59289780669428416</v>
      </c>
      <c r="R252" s="63">
        <f>'Raw data'!K245-N252</f>
        <v>-4.4352193305715826E-2</v>
      </c>
      <c r="S252" s="63">
        <f t="shared" si="164"/>
        <v>-4.4352193305715826E-2</v>
      </c>
      <c r="T252" s="88">
        <f t="shared" si="168"/>
        <v>0.27579561338856839</v>
      </c>
      <c r="U252" s="63">
        <f>'Raw data'!U245</f>
        <v>0</v>
      </c>
      <c r="V252" s="63"/>
      <c r="W252" s="64"/>
      <c r="X252" s="64"/>
      <c r="Y252" s="64"/>
      <c r="Z252" s="65"/>
      <c r="AA252" s="64"/>
      <c r="AB252" s="64">
        <f t="shared" si="165"/>
        <v>0.6378978066942842</v>
      </c>
      <c r="AC252" s="64"/>
      <c r="AD252" s="64"/>
      <c r="AE252" s="62">
        <f t="shared" si="190"/>
        <v>6.4780669428421422E-4</v>
      </c>
      <c r="AF252" s="83">
        <f t="shared" si="166"/>
        <v>6.4780669428421422E-4</v>
      </c>
      <c r="AG252" s="83">
        <f t="shared" si="167"/>
        <v>-4.4352193305715784E-2</v>
      </c>
      <c r="AH252" s="62"/>
      <c r="AI252" s="62"/>
      <c r="AJ252" s="62"/>
      <c r="AK252" s="62"/>
      <c r="AL252" s="62"/>
      <c r="AM252" s="62"/>
      <c r="AN252" s="66"/>
    </row>
    <row r="253" spans="1:40" ht="15" customHeight="1" x14ac:dyDescent="0.25">
      <c r="A253" s="67" t="s">
        <v>245</v>
      </c>
      <c r="B253" s="60">
        <v>2</v>
      </c>
      <c r="C253" s="58" t="str">
        <f>('Raw data'!C246)</f>
        <v>Frank LoBiondo</v>
      </c>
      <c r="D253" s="58" t="str">
        <f>('Raw data'!D246)</f>
        <v>(R)</v>
      </c>
      <c r="E253" s="61">
        <f>('Raw data'!E246)</f>
        <v>1994</v>
      </c>
      <c r="F253" s="87">
        <v>4</v>
      </c>
      <c r="G253" s="67">
        <v>4</v>
      </c>
      <c r="H253" s="67">
        <v>4</v>
      </c>
      <c r="I253" s="90">
        <f>IF(G253="",N253+0.15*(AE253+2.77%-$B$3)+($A$3-50%),N253+0.85*(0.6*AE253+0.2*AH253+0.2*AK253+2.77%-$B$3)+($A$3-50%))</f>
        <v>0.41076626407717476</v>
      </c>
      <c r="J253" s="21" t="s">
        <v>472</v>
      </c>
      <c r="K253" s="21" t="b">
        <f t="shared" si="159"/>
        <v>0</v>
      </c>
      <c r="L253" s="21" t="str">
        <f t="shared" si="160"/>
        <v>No projection</v>
      </c>
      <c r="M253" s="21" t="str">
        <f t="shared" si="161"/>
        <v>Safe R</v>
      </c>
      <c r="N253" s="62">
        <f>'Raw data'!X246</f>
        <v>0.52124999999999999</v>
      </c>
      <c r="O253" s="68">
        <f t="shared" si="162"/>
        <v>0.52124999999999999</v>
      </c>
      <c r="P253" s="81">
        <f>'Raw data'!M246</f>
        <v>0.24499002292725597</v>
      </c>
      <c r="Q253" s="63">
        <f t="shared" si="163"/>
        <v>0.62249501146362796</v>
      </c>
      <c r="R253" s="63">
        <f>'Raw data'!K246-N253</f>
        <v>-0.143745011463628</v>
      </c>
      <c r="S253" s="63">
        <f t="shared" si="164"/>
        <v>0.143745011463628</v>
      </c>
      <c r="T253" s="88">
        <f t="shared" si="168"/>
        <v>0.20399002292725599</v>
      </c>
      <c r="U253" s="63">
        <f>'Raw data'!U246</f>
        <v>0.17735270641586198</v>
      </c>
      <c r="V253" s="63">
        <f>U253/2+50%</f>
        <v>0.58867635320793099</v>
      </c>
      <c r="W253" s="64">
        <f>IF(G253=1,U253-4%,IF(G253=2,U253+5%,IF(G253=3,U253+14%,IF(G253=4,U253+4%,IF(G253=5,U253+13%,IF(G253=6,U253+22%,IF(G253=7,U253+9%,U253+9%)))))))</f>
        <v>0.21735270641586199</v>
      </c>
      <c r="X253" s="64">
        <f>'Raw data'!AA246</f>
        <v>0.35848588271796467</v>
      </c>
      <c r="Y253" s="64">
        <f>'Raw data'!AD246</f>
        <v>0.50900000000000001</v>
      </c>
      <c r="Z253" s="65">
        <f t="shared" ref="Z253:Z260" si="202">2*(N253-50)-2*(Y253-50)</f>
        <v>2.4500000000003297E-2</v>
      </c>
      <c r="AA253" s="64">
        <f>IF(H253=1,X253+Z253+7.6%,IF(H253=2,X253+Z253+16.6%,IF(H253=3,X253+Z253+25.6%,IF(H253=4,X253-Z253-7.6%,IF(H253=5,X253-Z253+1.4%,IF(H253=6,X253-Z253+10.4%,IF(H253=7,X253+Z253+9%,IF(H253=8,X253-Z253+9%,""))))))))</f>
        <v>0.25798588271796136</v>
      </c>
      <c r="AB253" s="64">
        <f t="shared" si="165"/>
        <v>0.39800498853637201</v>
      </c>
      <c r="AC253" s="64">
        <f>IF(D253="(D)",50%+W253/2,50%-W253/2)</f>
        <v>0.39132364679206899</v>
      </c>
      <c r="AD253" s="64">
        <f>50%-AA253/2</f>
        <v>0.37100705864101935</v>
      </c>
      <c r="AE253" s="62">
        <f t="shared" si="190"/>
        <v>-0.12324501146362798</v>
      </c>
      <c r="AF253" s="83">
        <f t="shared" si="166"/>
        <v>0.12324501146362798</v>
      </c>
      <c r="AG253" s="83">
        <f t="shared" si="167"/>
        <v>7.8245011463627986E-2</v>
      </c>
      <c r="AH253" s="62">
        <f>AC253-N253</f>
        <v>-0.129926353207931</v>
      </c>
      <c r="AI253" s="62">
        <f>IF(D253="(D)",AH253,-AH253)</f>
        <v>0.129926353207931</v>
      </c>
      <c r="AJ253" s="62">
        <f t="shared" ref="AJ253:AJ266" si="203">AI253-4.5%</f>
        <v>8.4926353207931002E-2</v>
      </c>
      <c r="AK253" s="62">
        <f>AD253-N253</f>
        <v>-0.15024294135898064</v>
      </c>
      <c r="AL253" s="62">
        <f>IF(D253="(D)",AK253,-(AK253))</f>
        <v>0.15024294135898064</v>
      </c>
      <c r="AM253" s="62">
        <f t="shared" ref="AM253:AM260" si="204">AL253-4.5%</f>
        <v>0.10524294135898064</v>
      </c>
      <c r="AN253" s="66">
        <f t="shared" ref="AN253:AN260" si="205">(AJ253+AM253)/2</f>
        <v>9.5084647283455823E-2</v>
      </c>
    </row>
    <row r="254" spans="1:40" ht="15" customHeight="1" x14ac:dyDescent="0.25">
      <c r="A254" s="67" t="s">
        <v>245</v>
      </c>
      <c r="B254" s="60">
        <v>3</v>
      </c>
      <c r="C254" s="58" t="str">
        <f>('Raw data'!C247)</f>
        <v>Tom MacArthur</v>
      </c>
      <c r="D254" s="58" t="str">
        <f>('Raw data'!D247)</f>
        <v>(R)</v>
      </c>
      <c r="E254" s="61">
        <f>('Raw data'!E247)</f>
        <v>2014</v>
      </c>
      <c r="F254" s="87">
        <v>5</v>
      </c>
      <c r="G254" s="67"/>
      <c r="H254" s="67"/>
      <c r="I254" s="90">
        <f>IF(G254="",N254+0.15*(AE254+2.77%-$B$3)+($A$3-50%),N254+0.85*(0.6*AE254+0.2*AH254+0.2*AK254+2.77%-$B$3)+($A$3-50%))</f>
        <v>0.49508782129742968</v>
      </c>
      <c r="J254" s="21" t="str">
        <f t="shared" ref="J254:J267" si="206">IF(I254&lt;44%,"R",IF(I254&gt;56%,"D","No projection"))</f>
        <v>No projection</v>
      </c>
      <c r="K254" s="21" t="b">
        <f t="shared" si="159"/>
        <v>1</v>
      </c>
      <c r="L254" s="21" t="str">
        <f t="shared" si="160"/>
        <v>No projection</v>
      </c>
      <c r="M254" s="21" t="str">
        <f t="shared" si="161"/>
        <v>Toss Up</v>
      </c>
      <c r="N254" s="62">
        <f>'Raw data'!X247</f>
        <v>0.50375000000000003</v>
      </c>
      <c r="O254" s="68">
        <f t="shared" si="162"/>
        <v>0.50375000000000014</v>
      </c>
      <c r="P254" s="81">
        <f>'Raw data'!M247</f>
        <v>9.7995716034271707E-2</v>
      </c>
      <c r="Q254" s="63">
        <f t="shared" si="163"/>
        <v>0.54899785801713585</v>
      </c>
      <c r="R254" s="63">
        <f>'Raw data'!K247-N254</f>
        <v>-5.2747858017135885E-2</v>
      </c>
      <c r="S254" s="63">
        <f t="shared" si="164"/>
        <v>5.2747858017135885E-2</v>
      </c>
      <c r="T254" s="88">
        <f t="shared" si="168"/>
        <v>0.1079957160342717</v>
      </c>
      <c r="U254" s="63">
        <f>'Raw data'!U247</f>
        <v>0</v>
      </c>
      <c r="V254" s="63"/>
      <c r="W254" s="64"/>
      <c r="X254" s="64">
        <f>'Raw data'!AA247</f>
        <v>0</v>
      </c>
      <c r="Y254" s="64">
        <f>'Raw data'!AD247</f>
        <v>0.48899999999999999</v>
      </c>
      <c r="Z254" s="65">
        <f t="shared" si="202"/>
        <v>2.9499999999998749E-2</v>
      </c>
      <c r="AA254" s="64"/>
      <c r="AB254" s="64">
        <f t="shared" si="165"/>
        <v>0.44600214198286414</v>
      </c>
      <c r="AC254" s="64"/>
      <c r="AD254" s="64"/>
      <c r="AE254" s="62">
        <f t="shared" si="190"/>
        <v>-5.7747858017135889E-2</v>
      </c>
      <c r="AF254" s="83">
        <f t="shared" si="166"/>
        <v>5.7747858017135889E-2</v>
      </c>
      <c r="AG254" s="83">
        <f t="shared" si="167"/>
        <v>1.2747858017135891E-2</v>
      </c>
      <c r="AH254" s="62"/>
      <c r="AI254" s="62"/>
      <c r="AJ254" s="62">
        <f t="shared" si="203"/>
        <v>-4.4999999999999998E-2</v>
      </c>
      <c r="AK254" s="62"/>
      <c r="AL254" s="62"/>
      <c r="AM254" s="62">
        <f t="shared" si="204"/>
        <v>-4.4999999999999998E-2</v>
      </c>
      <c r="AN254" s="66">
        <f t="shared" si="205"/>
        <v>-4.4999999999999998E-2</v>
      </c>
    </row>
    <row r="255" spans="1:40" ht="15" customHeight="1" x14ac:dyDescent="0.25">
      <c r="A255" s="67" t="s">
        <v>245</v>
      </c>
      <c r="B255" s="60">
        <v>4</v>
      </c>
      <c r="C255" s="58" t="str">
        <f>('Raw data'!C248)</f>
        <v>Chris Smith</v>
      </c>
      <c r="D255" s="58" t="str">
        <f>('Raw data'!D248)</f>
        <v>(R)</v>
      </c>
      <c r="E255" s="61">
        <f>('Raw data'!E248)</f>
        <v>1980</v>
      </c>
      <c r="F255" s="87">
        <v>4</v>
      </c>
      <c r="G255" s="67">
        <v>4</v>
      </c>
      <c r="H255" s="67">
        <v>4</v>
      </c>
      <c r="I255" s="90">
        <f>IF(G255="",N255+0.15*(AE255+2.77%-$B$3)+($A$3-50%),N255+0.85*(0.6*AE255+0.2*AH255+0.2*AK255+2.77%-$B$3)+($A$3-50%))</f>
        <v>0.34699443967567667</v>
      </c>
      <c r="J255" s="21" t="str">
        <f t="shared" si="206"/>
        <v>R</v>
      </c>
      <c r="K255" s="21" t="b">
        <f t="shared" si="159"/>
        <v>1</v>
      </c>
      <c r="L255" s="21" t="str">
        <f t="shared" si="160"/>
        <v>R</v>
      </c>
      <c r="M255" s="21" t="str">
        <f t="shared" si="161"/>
        <v>Safe R</v>
      </c>
      <c r="N255" s="62">
        <f>'Raw data'!X248</f>
        <v>0.43324999999999997</v>
      </c>
      <c r="O255" s="68">
        <f t="shared" si="162"/>
        <v>0.43324999999999991</v>
      </c>
      <c r="P255" s="81">
        <f>'Raw data'!M248</f>
        <v>0.37179997806523857</v>
      </c>
      <c r="Q255" s="63">
        <f t="shared" si="163"/>
        <v>0.68589998903261928</v>
      </c>
      <c r="R255" s="63">
        <f>'Raw data'!K248-N255</f>
        <v>-0.11914998903261925</v>
      </c>
      <c r="S255" s="63">
        <f t="shared" si="164"/>
        <v>0.11914998903261925</v>
      </c>
      <c r="T255" s="88">
        <f t="shared" si="168"/>
        <v>0.33079997806523859</v>
      </c>
      <c r="U255" s="63">
        <f>'Raw data'!U248</f>
        <v>0.28750602036036393</v>
      </c>
      <c r="V255" s="63">
        <f t="shared" ref="V255:V262" si="207">U255/2+50%</f>
        <v>0.64375301018018194</v>
      </c>
      <c r="W255" s="64">
        <f t="shared" ref="W255:W262" si="208">IF(G255=1,U255-4%,IF(G255=2,U255+5%,IF(G255=3,U255+14%,IF(G255=4,U255+4%,IF(G255=5,U255+13%,IF(G255=6,U255+22%,IF(G255=7,U255+9%,U255+9%)))))))</f>
        <v>0.32750602036036391</v>
      </c>
      <c r="X255" s="64">
        <f>'Raw data'!AA248</f>
        <v>0.4268653433771375</v>
      </c>
      <c r="Y255" s="64">
        <f>'Raw data'!AD248</f>
        <v>0.43899999999999995</v>
      </c>
      <c r="Z255" s="65">
        <f t="shared" si="202"/>
        <v>-1.1499999999998067E-2</v>
      </c>
      <c r="AA255" s="64">
        <f t="shared" ref="AA255:AA262" si="209">IF(H255=1,X255+Z255+7.6%,IF(H255=2,X255+Z255+16.6%,IF(H255=3,X255+Z255+25.6%,IF(H255=4,X255-Z255-7.6%,IF(H255=5,X255-Z255+1.4%,IF(H255=6,X255-Z255+10.4%,IF(H255=7,X255+Z255+9%,IF(H255=8,X255-Z255+9%,""))))))))</f>
        <v>0.36236534337713555</v>
      </c>
      <c r="AB255" s="64">
        <f t="shared" si="165"/>
        <v>0.33460001096738068</v>
      </c>
      <c r="AC255" s="64">
        <f t="shared" ref="AC255:AC262" si="210">IF(D255="(D)",50%+W255/2,50%-W255/2)</f>
        <v>0.33624698981981804</v>
      </c>
      <c r="AD255" s="64">
        <f>50%-AA255/2</f>
        <v>0.31881732831143222</v>
      </c>
      <c r="AE255" s="62">
        <f t="shared" si="190"/>
        <v>-9.864998903261929E-2</v>
      </c>
      <c r="AF255" s="83">
        <f t="shared" si="166"/>
        <v>9.864998903261929E-2</v>
      </c>
      <c r="AG255" s="83">
        <f t="shared" si="167"/>
        <v>5.3649989032619291E-2</v>
      </c>
      <c r="AH255" s="62">
        <f t="shared" ref="AH255:AH262" si="211">AC255-N255</f>
        <v>-9.7003010180181926E-2</v>
      </c>
      <c r="AI255" s="62">
        <f t="shared" ref="AI255:AI262" si="212">IF(D255="(D)",AH255,-AH255)</f>
        <v>9.7003010180181926E-2</v>
      </c>
      <c r="AJ255" s="62">
        <f t="shared" si="203"/>
        <v>5.2003010180181927E-2</v>
      </c>
      <c r="AK255" s="62">
        <f t="shared" ref="AK255:AK260" si="213">AD255-N255</f>
        <v>-0.11443267168856774</v>
      </c>
      <c r="AL255" s="62">
        <f t="shared" ref="AL255:AL260" si="214">IF(D255="(D)",AK255,-(AK255))</f>
        <v>0.11443267168856774</v>
      </c>
      <c r="AM255" s="62">
        <f t="shared" si="204"/>
        <v>6.9432671688567746E-2</v>
      </c>
      <c r="AN255" s="66">
        <f t="shared" si="205"/>
        <v>6.0717840934374837E-2</v>
      </c>
    </row>
    <row r="256" spans="1:40" ht="15" customHeight="1" x14ac:dyDescent="0.25">
      <c r="A256" s="67" t="s">
        <v>245</v>
      </c>
      <c r="B256" s="60">
        <v>5</v>
      </c>
      <c r="C256" s="58" t="str">
        <f>('Raw data'!C249)</f>
        <v>Scott Garrett</v>
      </c>
      <c r="D256" s="58" t="str">
        <f>('Raw data'!D249)</f>
        <v>(R)</v>
      </c>
      <c r="E256" s="61">
        <f>('Raw data'!E249)</f>
        <v>2002</v>
      </c>
      <c r="F256" s="87">
        <v>4</v>
      </c>
      <c r="G256" s="67">
        <v>4</v>
      </c>
      <c r="H256" s="67">
        <v>4</v>
      </c>
      <c r="I256" s="90">
        <f>IF(G256="",N256+0.15*(AE256+2.77%-$B$3)+($A$3-50%),N256+0.85*(0.6*AE256+0.2*AH256+0.2*AK256+2.77%-$B$3)+($A$3-50%))</f>
        <v>0.44625294295254397</v>
      </c>
      <c r="J256" s="21" t="str">
        <f t="shared" si="206"/>
        <v>No projection</v>
      </c>
      <c r="K256" s="21" t="b">
        <f t="shared" si="159"/>
        <v>1</v>
      </c>
      <c r="L256" s="21" t="str">
        <f t="shared" si="160"/>
        <v>No projection</v>
      </c>
      <c r="M256" s="21" t="str">
        <f t="shared" si="161"/>
        <v>Lean R</v>
      </c>
      <c r="N256" s="62">
        <f>'Raw data'!X249</f>
        <v>0.46525</v>
      </c>
      <c r="O256" s="68">
        <f t="shared" si="162"/>
        <v>0.46524999999999994</v>
      </c>
      <c r="P256" s="81">
        <f>'Raw data'!M249</f>
        <v>0.12263655180549748</v>
      </c>
      <c r="Q256" s="63">
        <f t="shared" si="163"/>
        <v>0.56131827590274874</v>
      </c>
      <c r="R256" s="63">
        <f>'Raw data'!K249-N256</f>
        <v>-2.6568275902748739E-2</v>
      </c>
      <c r="S256" s="63">
        <f t="shared" si="164"/>
        <v>2.6568275902748739E-2</v>
      </c>
      <c r="T256" s="88">
        <f t="shared" si="168"/>
        <v>8.163655180549749E-2</v>
      </c>
      <c r="U256" s="63">
        <f>'Raw data'!U249</f>
        <v>0.12567329177937192</v>
      </c>
      <c r="V256" s="63">
        <f t="shared" si="207"/>
        <v>0.56283664588968596</v>
      </c>
      <c r="W256" s="64">
        <f t="shared" si="208"/>
        <v>0.16567329177937193</v>
      </c>
      <c r="X256" s="64">
        <f>'Raw data'!AA249</f>
        <v>0.32891184159773706</v>
      </c>
      <c r="Y256" s="64">
        <f>'Raw data'!AD249</f>
        <v>0.41899999999999998</v>
      </c>
      <c r="Z256" s="65">
        <f t="shared" si="202"/>
        <v>9.2500000000001137E-2</v>
      </c>
      <c r="AA256" s="64">
        <f t="shared" si="209"/>
        <v>0.16041184159773592</v>
      </c>
      <c r="AB256" s="64">
        <f t="shared" si="165"/>
        <v>0.45918172409725128</v>
      </c>
      <c r="AC256" s="64">
        <f t="shared" si="210"/>
        <v>0.41716335411031402</v>
      </c>
      <c r="AD256" s="64">
        <f>50%-AA256/2</f>
        <v>0.41979407920113204</v>
      </c>
      <c r="AE256" s="62">
        <f t="shared" si="190"/>
        <v>-6.068275902748721E-3</v>
      </c>
      <c r="AF256" s="83">
        <f t="shared" si="166"/>
        <v>6.068275902748721E-3</v>
      </c>
      <c r="AG256" s="83">
        <f t="shared" si="167"/>
        <v>-3.8931724097251277E-2</v>
      </c>
      <c r="AH256" s="62">
        <f t="shared" si="211"/>
        <v>-4.8086645889685975E-2</v>
      </c>
      <c r="AI256" s="62">
        <f t="shared" si="212"/>
        <v>4.8086645889685975E-2</v>
      </c>
      <c r="AJ256" s="62">
        <f t="shared" si="203"/>
        <v>3.0866458896859766E-3</v>
      </c>
      <c r="AK256" s="62">
        <f t="shared" si="213"/>
        <v>-4.5455920798867955E-2</v>
      </c>
      <c r="AL256" s="62">
        <f t="shared" si="214"/>
        <v>4.5455920798867955E-2</v>
      </c>
      <c r="AM256" s="62">
        <f t="shared" si="204"/>
        <v>4.5592079886795644E-4</v>
      </c>
      <c r="AN256" s="66">
        <f t="shared" si="205"/>
        <v>1.7712833442769665E-3</v>
      </c>
    </row>
    <row r="257" spans="1:40" ht="15" customHeight="1" x14ac:dyDescent="0.25">
      <c r="A257" s="67" t="s">
        <v>245</v>
      </c>
      <c r="B257" s="60">
        <v>6</v>
      </c>
      <c r="C257" s="58" t="str">
        <f>('Raw data'!C250)</f>
        <v>Frank Pallone</v>
      </c>
      <c r="D257" s="58" t="str">
        <f>('Raw data'!D250)</f>
        <v>(D)</v>
      </c>
      <c r="E257" s="61">
        <f>('Raw data'!E250)</f>
        <v>1988</v>
      </c>
      <c r="F257" s="87">
        <v>1</v>
      </c>
      <c r="G257" s="67">
        <v>1</v>
      </c>
      <c r="H257" s="67">
        <v>1</v>
      </c>
      <c r="I257" s="90">
        <f>IF(G257="",N257+0.15*(AE257-2.77%+$B$3)+($A$3-50%),N257+0.85*(0.6*AE257+0.2*AH257+0.2*AK257-2.77%+$B$3)+($A$3-50%))</f>
        <v>0.62174396224598383</v>
      </c>
      <c r="J257" s="21" t="str">
        <f t="shared" si="206"/>
        <v>D</v>
      </c>
      <c r="K257" s="21" t="b">
        <f t="shared" si="159"/>
        <v>1</v>
      </c>
      <c r="L257" s="21" t="str">
        <f t="shared" si="160"/>
        <v>D</v>
      </c>
      <c r="M257" s="21" t="str">
        <f t="shared" si="161"/>
        <v>Safe D</v>
      </c>
      <c r="N257" s="62">
        <f>'Raw data'!X250</f>
        <v>0.60075000000000001</v>
      </c>
      <c r="O257" s="68">
        <f t="shared" si="162"/>
        <v>0.60075000000000012</v>
      </c>
      <c r="P257" s="81">
        <f>'Raw data'!M250</f>
        <v>0.2124520284512223</v>
      </c>
      <c r="Q257" s="63">
        <f t="shared" si="163"/>
        <v>0.60622601422561118</v>
      </c>
      <c r="R257" s="63">
        <f>'Raw data'!K250-N257</f>
        <v>5.4760142256111699E-3</v>
      </c>
      <c r="S257" s="63">
        <f t="shared" si="164"/>
        <v>5.4760142256111699E-3</v>
      </c>
      <c r="T257" s="88">
        <f t="shared" si="168"/>
        <v>0.25245202845122228</v>
      </c>
      <c r="U257" s="63">
        <f>'Raw data'!U250</f>
        <v>0.2855146479660543</v>
      </c>
      <c r="V257" s="63">
        <f t="shared" si="207"/>
        <v>0.6427573239830271</v>
      </c>
      <c r="W257" s="64">
        <f t="shared" si="208"/>
        <v>0.24551464796605429</v>
      </c>
      <c r="X257" s="64">
        <f>'Raw data'!AA250</f>
        <v>0.11211705780950959</v>
      </c>
      <c r="Y257" s="64">
        <f>'Raw data'!AD250</f>
        <v>0.56899999999999995</v>
      </c>
      <c r="Z257" s="65">
        <f t="shared" si="202"/>
        <v>6.3499999999990564E-2</v>
      </c>
      <c r="AA257" s="64">
        <f t="shared" si="209"/>
        <v>0.25161705780950017</v>
      </c>
      <c r="AB257" s="64">
        <f t="shared" si="165"/>
        <v>0.62622601422561108</v>
      </c>
      <c r="AC257" s="64">
        <f t="shared" si="210"/>
        <v>0.62275732398302719</v>
      </c>
      <c r="AD257" s="64">
        <f>50%+AA257/2</f>
        <v>0.62580852890475014</v>
      </c>
      <c r="AE257" s="62">
        <f t="shared" si="190"/>
        <v>2.5476014225611077E-2</v>
      </c>
      <c r="AF257" s="83">
        <f t="shared" si="166"/>
        <v>2.5476014225611077E-2</v>
      </c>
      <c r="AG257" s="83">
        <f t="shared" si="167"/>
        <v>-1.9523985774388922E-2</v>
      </c>
      <c r="AH257" s="62">
        <f t="shared" si="211"/>
        <v>2.2007323983027183E-2</v>
      </c>
      <c r="AI257" s="62">
        <f t="shared" si="212"/>
        <v>2.2007323983027183E-2</v>
      </c>
      <c r="AJ257" s="62">
        <f t="shared" si="203"/>
        <v>-2.2992676016972816E-2</v>
      </c>
      <c r="AK257" s="62">
        <f t="shared" si="213"/>
        <v>2.5058528904750133E-2</v>
      </c>
      <c r="AL257" s="62">
        <f t="shared" si="214"/>
        <v>2.5058528904750133E-2</v>
      </c>
      <c r="AM257" s="62">
        <f t="shared" si="204"/>
        <v>-1.9941471095249866E-2</v>
      </c>
      <c r="AN257" s="66">
        <f t="shared" si="205"/>
        <v>-2.1467073556111341E-2</v>
      </c>
    </row>
    <row r="258" spans="1:40" ht="15" customHeight="1" x14ac:dyDescent="0.25">
      <c r="A258" s="67" t="s">
        <v>245</v>
      </c>
      <c r="B258" s="60">
        <v>7</v>
      </c>
      <c r="C258" s="58" t="str">
        <f>('Raw data'!C251)</f>
        <v>Leonard Lance</v>
      </c>
      <c r="D258" s="58" t="str">
        <f>('Raw data'!D251)</f>
        <v>(R)</v>
      </c>
      <c r="E258" s="61">
        <f>('Raw data'!E251)</f>
        <v>2008</v>
      </c>
      <c r="F258" s="87">
        <v>4</v>
      </c>
      <c r="G258" s="67">
        <v>4</v>
      </c>
      <c r="H258" s="67">
        <v>4</v>
      </c>
      <c r="I258" s="90">
        <f>IF(G258="",N258+0.15*(AE258+2.77%-$B$3)+($A$3-50%),N258+0.85*(0.6*AE258+0.2*AH258+0.2*AK258+2.77%-$B$3)+($A$3-50%))</f>
        <v>0.41680858581489377</v>
      </c>
      <c r="J258" s="21" t="str">
        <f t="shared" si="206"/>
        <v>R</v>
      </c>
      <c r="K258" s="21" t="b">
        <f t="shared" si="159"/>
        <v>1</v>
      </c>
      <c r="L258" s="21" t="str">
        <f t="shared" si="160"/>
        <v>No projection</v>
      </c>
      <c r="M258" s="21" t="str">
        <f t="shared" si="161"/>
        <v>Safe R</v>
      </c>
      <c r="N258" s="62">
        <f>'Raw data'!X251</f>
        <v>0.44974999999999998</v>
      </c>
      <c r="O258" s="68">
        <f t="shared" si="162"/>
        <v>0.44974999999999998</v>
      </c>
      <c r="P258" s="81">
        <f>'Raw data'!M251</f>
        <v>0.20899147340292951</v>
      </c>
      <c r="Q258" s="63">
        <f t="shared" si="163"/>
        <v>0.60449573670146473</v>
      </c>
      <c r="R258" s="63">
        <f>'Raw data'!K251-N258</f>
        <v>-5.4245736701464764E-2</v>
      </c>
      <c r="S258" s="63">
        <f t="shared" si="164"/>
        <v>5.4245736701464764E-2</v>
      </c>
      <c r="T258" s="88">
        <f t="shared" si="168"/>
        <v>0.16799147340292953</v>
      </c>
      <c r="U258" s="63">
        <f>'Raw data'!U251</f>
        <v>0.17608787325046693</v>
      </c>
      <c r="V258" s="63">
        <f t="shared" si="207"/>
        <v>0.58804393662523347</v>
      </c>
      <c r="W258" s="64">
        <f t="shared" si="208"/>
        <v>0.21608787325046694</v>
      </c>
      <c r="X258" s="64">
        <f>'Raw data'!AA251</f>
        <v>0.18748375577729309</v>
      </c>
      <c r="Y258" s="64">
        <f>'Raw data'!AD251</f>
        <v>0.47899999999999998</v>
      </c>
      <c r="Z258" s="65">
        <f t="shared" si="202"/>
        <v>-5.8499999999995111E-2</v>
      </c>
      <c r="AA258" s="64">
        <f t="shared" si="209"/>
        <v>0.16998375577728819</v>
      </c>
      <c r="AB258" s="64">
        <f t="shared" si="165"/>
        <v>0.41600426329853524</v>
      </c>
      <c r="AC258" s="64">
        <f t="shared" si="210"/>
        <v>0.39195606337476652</v>
      </c>
      <c r="AD258" s="64">
        <f>50%-AA258/2</f>
        <v>0.4150081221113559</v>
      </c>
      <c r="AE258" s="62">
        <f t="shared" si="190"/>
        <v>-3.3745736701464746E-2</v>
      </c>
      <c r="AF258" s="83">
        <f t="shared" si="166"/>
        <v>3.3745736701464746E-2</v>
      </c>
      <c r="AG258" s="83">
        <f t="shared" si="167"/>
        <v>-1.1254263298535253E-2</v>
      </c>
      <c r="AH258" s="62">
        <f t="shared" si="211"/>
        <v>-5.7793936625233466E-2</v>
      </c>
      <c r="AI258" s="62">
        <f t="shared" si="212"/>
        <v>5.7793936625233466E-2</v>
      </c>
      <c r="AJ258" s="62">
        <f t="shared" si="203"/>
        <v>1.2793936625233468E-2</v>
      </c>
      <c r="AK258" s="62">
        <f t="shared" si="213"/>
        <v>-3.4741877888644079E-2</v>
      </c>
      <c r="AL258" s="62">
        <f t="shared" si="214"/>
        <v>3.4741877888644079E-2</v>
      </c>
      <c r="AM258" s="62">
        <f t="shared" si="204"/>
        <v>-1.0258122111355919E-2</v>
      </c>
      <c r="AN258" s="66">
        <f t="shared" si="205"/>
        <v>1.2679072569387745E-3</v>
      </c>
    </row>
    <row r="259" spans="1:40" ht="15" customHeight="1" x14ac:dyDescent="0.25">
      <c r="A259" s="67" t="s">
        <v>245</v>
      </c>
      <c r="B259" s="60">
        <v>8</v>
      </c>
      <c r="C259" s="58" t="str">
        <f>('Raw data'!C252)</f>
        <v>Albio Sires</v>
      </c>
      <c r="D259" s="58" t="str">
        <f>('Raw data'!D252)</f>
        <v>(D)</v>
      </c>
      <c r="E259" s="61">
        <f>('Raw data'!E252)</f>
        <v>2006</v>
      </c>
      <c r="F259" s="87">
        <v>1</v>
      </c>
      <c r="G259" s="67">
        <v>1</v>
      </c>
      <c r="H259" s="67">
        <v>1</v>
      </c>
      <c r="I259" s="90">
        <f>IF(G259="",N259+0.15*(AE259-2.77%+$B$3)+($A$3-50%),N259+0.85*(0.6*AE259+0.2*AH259+0.2*AK259-2.77%+$B$3)+($A$3-50%))</f>
        <v>0.81276127388145991</v>
      </c>
      <c r="J259" s="21" t="str">
        <f t="shared" si="206"/>
        <v>D</v>
      </c>
      <c r="K259" s="21" t="b">
        <f t="shared" si="159"/>
        <v>1</v>
      </c>
      <c r="L259" s="21" t="str">
        <f t="shared" si="160"/>
        <v>D</v>
      </c>
      <c r="M259" s="21" t="str">
        <f t="shared" si="161"/>
        <v>Safe D</v>
      </c>
      <c r="N259" s="62">
        <f>'Raw data'!X252</f>
        <v>0.76875000000000004</v>
      </c>
      <c r="O259" s="68">
        <f t="shared" si="162"/>
        <v>0.76875000000000004</v>
      </c>
      <c r="P259" s="81">
        <f>'Raw data'!M252</f>
        <v>0.60493666096985033</v>
      </c>
      <c r="Q259" s="63">
        <f t="shared" si="163"/>
        <v>0.80246833048492516</v>
      </c>
      <c r="R259" s="63">
        <f>'Raw data'!K252-N259</f>
        <v>3.3718330484925119E-2</v>
      </c>
      <c r="S259" s="63">
        <f t="shared" si="164"/>
        <v>3.3718330484925119E-2</v>
      </c>
      <c r="T259" s="88">
        <f t="shared" si="168"/>
        <v>0.64493666096985036</v>
      </c>
      <c r="U259" s="63">
        <f>'Raw data'!U252</f>
        <v>0.60931965761511209</v>
      </c>
      <c r="V259" s="63">
        <f t="shared" si="207"/>
        <v>0.80465982880755604</v>
      </c>
      <c r="W259" s="64">
        <f t="shared" si="208"/>
        <v>0.56931965761511205</v>
      </c>
      <c r="X259" s="64">
        <f>'Raw data'!AA252</f>
        <v>0.52565005219840244</v>
      </c>
      <c r="Y259" s="64">
        <f>'Raw data'!AD252</f>
        <v>0.71899999999999997</v>
      </c>
      <c r="Z259" s="65">
        <f t="shared" si="202"/>
        <v>9.9499999999991928E-2</v>
      </c>
      <c r="AA259" s="64">
        <f t="shared" si="209"/>
        <v>0.70115005219839432</v>
      </c>
      <c r="AB259" s="64">
        <f t="shared" si="165"/>
        <v>0.82246833048492518</v>
      </c>
      <c r="AC259" s="64">
        <f t="shared" si="210"/>
        <v>0.78465982880755603</v>
      </c>
      <c r="AD259" s="64">
        <f>50%+AA259/2</f>
        <v>0.85057502609919711</v>
      </c>
      <c r="AE259" s="62">
        <f t="shared" si="190"/>
        <v>5.3718330484925136E-2</v>
      </c>
      <c r="AF259" s="83">
        <f t="shared" si="166"/>
        <v>5.3718330484925136E-2</v>
      </c>
      <c r="AG259" s="83">
        <f t="shared" si="167"/>
        <v>8.7183304849251381E-3</v>
      </c>
      <c r="AH259" s="62">
        <f t="shared" si="211"/>
        <v>1.5909828807555981E-2</v>
      </c>
      <c r="AI259" s="62">
        <f t="shared" si="212"/>
        <v>1.5909828807555981E-2</v>
      </c>
      <c r="AJ259" s="62">
        <f t="shared" si="203"/>
        <v>-2.9090171192444017E-2</v>
      </c>
      <c r="AK259" s="62">
        <f t="shared" si="213"/>
        <v>8.1825026099197062E-2</v>
      </c>
      <c r="AL259" s="62">
        <f t="shared" si="214"/>
        <v>8.1825026099197062E-2</v>
      </c>
      <c r="AM259" s="62">
        <f t="shared" si="204"/>
        <v>3.6825026099197064E-2</v>
      </c>
      <c r="AN259" s="66">
        <f t="shared" si="205"/>
        <v>3.8674274533765235E-3</v>
      </c>
    </row>
    <row r="260" spans="1:40" ht="15" customHeight="1" x14ac:dyDescent="0.25">
      <c r="A260" s="67" t="s">
        <v>245</v>
      </c>
      <c r="B260" s="60">
        <v>9</v>
      </c>
      <c r="C260" s="58" t="str">
        <f>('Raw data'!C253)</f>
        <v>Bill Pascrell</v>
      </c>
      <c r="D260" s="58" t="str">
        <f>('Raw data'!D253)</f>
        <v>(D)</v>
      </c>
      <c r="E260" s="61">
        <f>('Raw data'!E253)</f>
        <v>1996</v>
      </c>
      <c r="F260" s="87">
        <v>1</v>
      </c>
      <c r="G260" s="67">
        <v>1</v>
      </c>
      <c r="H260" s="67">
        <v>1</v>
      </c>
      <c r="I260" s="90">
        <f>IF(G260="",N260+0.15*(AE260-2.77%+$B$3)+($A$3-50%),N260+0.85*(0.6*AE260+0.2*AH260+0.2*AK260-2.77%+$B$3)+($A$3-50%))</f>
        <v>0.71443957677349079</v>
      </c>
      <c r="J260" s="21" t="str">
        <f t="shared" si="206"/>
        <v>D</v>
      </c>
      <c r="K260" s="21" t="b">
        <f t="shared" si="159"/>
        <v>1</v>
      </c>
      <c r="L260" s="21" t="str">
        <f t="shared" si="160"/>
        <v>D</v>
      </c>
      <c r="M260" s="21" t="str">
        <f t="shared" si="161"/>
        <v>Safe D</v>
      </c>
      <c r="N260" s="62">
        <f>'Raw data'!X253</f>
        <v>0.66825000000000001</v>
      </c>
      <c r="O260" s="68">
        <f t="shared" si="162"/>
        <v>0.66825000000000001</v>
      </c>
      <c r="P260" s="81">
        <f>'Raw data'!M253</f>
        <v>0.38951020683150306</v>
      </c>
      <c r="Q260" s="63">
        <f t="shared" si="163"/>
        <v>0.69475510341575153</v>
      </c>
      <c r="R260" s="63">
        <f>'Raw data'!K253-N260</f>
        <v>2.6505103415751519E-2</v>
      </c>
      <c r="S260" s="63">
        <f t="shared" si="164"/>
        <v>2.6505103415751519E-2</v>
      </c>
      <c r="T260" s="88">
        <f t="shared" si="168"/>
        <v>0.42951020683150304</v>
      </c>
      <c r="U260" s="63">
        <f>'Raw data'!U253</f>
        <v>0.49438346609889505</v>
      </c>
      <c r="V260" s="63">
        <f t="shared" si="207"/>
        <v>0.74719173304944753</v>
      </c>
      <c r="W260" s="64">
        <f t="shared" si="208"/>
        <v>0.45438346609889507</v>
      </c>
      <c r="X260" s="64">
        <f>'Raw data'!AA253</f>
        <v>0.26849269897706823</v>
      </c>
      <c r="Y260" s="64">
        <f>'Raw data'!AD253</f>
        <v>0.59899999999999998</v>
      </c>
      <c r="Z260" s="65">
        <f t="shared" si="202"/>
        <v>0.13850000000000762</v>
      </c>
      <c r="AA260" s="64">
        <f t="shared" si="209"/>
        <v>0.48299269897707586</v>
      </c>
      <c r="AB260" s="64">
        <f t="shared" si="165"/>
        <v>0.71475510341575155</v>
      </c>
      <c r="AC260" s="64">
        <f t="shared" si="210"/>
        <v>0.72719173304944751</v>
      </c>
      <c r="AD260" s="64">
        <f>50%+AA260/2</f>
        <v>0.74149634948853793</v>
      </c>
      <c r="AE260" s="62">
        <f t="shared" si="190"/>
        <v>4.6505103415751536E-2</v>
      </c>
      <c r="AF260" s="83">
        <f t="shared" si="166"/>
        <v>4.6505103415751536E-2</v>
      </c>
      <c r="AG260" s="83">
        <f t="shared" si="167"/>
        <v>1.5051034157515381E-3</v>
      </c>
      <c r="AH260" s="62">
        <f t="shared" si="211"/>
        <v>5.8941733049447498E-2</v>
      </c>
      <c r="AI260" s="62">
        <f t="shared" si="212"/>
        <v>5.8941733049447498E-2</v>
      </c>
      <c r="AJ260" s="62">
        <f t="shared" si="203"/>
        <v>1.3941733049447499E-2</v>
      </c>
      <c r="AK260" s="62">
        <f t="shared" si="213"/>
        <v>7.3246349488537921E-2</v>
      </c>
      <c r="AL260" s="62">
        <f t="shared" si="214"/>
        <v>7.3246349488537921E-2</v>
      </c>
      <c r="AM260" s="62">
        <f t="shared" si="204"/>
        <v>2.8246349488537922E-2</v>
      </c>
      <c r="AN260" s="66">
        <f t="shared" si="205"/>
        <v>2.1094041268992711E-2</v>
      </c>
    </row>
    <row r="261" spans="1:40" ht="15" customHeight="1" x14ac:dyDescent="0.25">
      <c r="A261" s="67" t="s">
        <v>245</v>
      </c>
      <c r="B261" s="60">
        <v>10</v>
      </c>
      <c r="C261" s="58" t="str">
        <f>('Raw data'!C254)</f>
        <v>Donald Payne Jr.</v>
      </c>
      <c r="D261" s="58" t="str">
        <f>('Raw data'!D254)</f>
        <v>(D)</v>
      </c>
      <c r="E261" s="61">
        <f>('Raw data'!E254)</f>
        <v>2012</v>
      </c>
      <c r="F261" s="87">
        <v>1</v>
      </c>
      <c r="G261" s="67">
        <v>2</v>
      </c>
      <c r="H261" s="67"/>
      <c r="I261" s="90">
        <f>IF(G261="",N261+0.15*(AE261-2.77%+$B$3)+($A$3-50%),N261+0.85*(0.6*AE261+0.2*AH261+0.2*AK261-2.77%+$B$3)+($A$3-50%))</f>
        <v>0.88655929672575029</v>
      </c>
      <c r="J261" s="21" t="str">
        <f t="shared" si="206"/>
        <v>D</v>
      </c>
      <c r="K261" s="21" t="b">
        <f t="shared" si="159"/>
        <v>1</v>
      </c>
      <c r="L261" s="21" t="str">
        <f t="shared" si="160"/>
        <v>D</v>
      </c>
      <c r="M261" s="21" t="str">
        <f t="shared" si="161"/>
        <v>Safe D</v>
      </c>
      <c r="N261" s="62">
        <f>'Raw data'!X254</f>
        <v>0.86275000000000002</v>
      </c>
      <c r="O261" s="68">
        <f t="shared" si="162"/>
        <v>0.86275000000000013</v>
      </c>
      <c r="P261" s="81">
        <f>'Raw data'!M254</f>
        <v>0.7423922539312755</v>
      </c>
      <c r="Q261" s="63">
        <f t="shared" si="163"/>
        <v>0.87119612696563775</v>
      </c>
      <c r="R261" s="63">
        <f>'Raw data'!K254-N261</f>
        <v>8.4461269656377347E-3</v>
      </c>
      <c r="S261" s="63">
        <f t="shared" si="164"/>
        <v>8.4461269656377347E-3</v>
      </c>
      <c r="T261" s="88">
        <f t="shared" si="168"/>
        <v>0.78239225393127554</v>
      </c>
      <c r="U261" s="63">
        <f>'Raw data'!U254</f>
        <v>0.7849326114502938</v>
      </c>
      <c r="V261" s="63">
        <f t="shared" si="207"/>
        <v>0.89246630572514696</v>
      </c>
      <c r="W261" s="64">
        <f t="shared" si="208"/>
        <v>0.83493261145029385</v>
      </c>
      <c r="X261" s="64"/>
      <c r="Y261" s="64"/>
      <c r="Z261" s="65"/>
      <c r="AA261" s="64" t="str">
        <f t="shared" si="209"/>
        <v/>
      </c>
      <c r="AB261" s="64">
        <f t="shared" si="165"/>
        <v>0.89119612696563777</v>
      </c>
      <c r="AC261" s="64">
        <f t="shared" si="210"/>
        <v>0.91746630572514687</v>
      </c>
      <c r="AD261" s="64"/>
      <c r="AE261" s="62">
        <f t="shared" si="190"/>
        <v>2.8446126965637752E-2</v>
      </c>
      <c r="AF261" s="83">
        <f t="shared" si="166"/>
        <v>2.8446126965637752E-2</v>
      </c>
      <c r="AG261" s="83">
        <f t="shared" si="167"/>
        <v>-1.6553873034362246E-2</v>
      </c>
      <c r="AH261" s="62">
        <f t="shared" si="211"/>
        <v>5.4716305725146852E-2</v>
      </c>
      <c r="AI261" s="62">
        <f t="shared" si="212"/>
        <v>5.4716305725146852E-2</v>
      </c>
      <c r="AJ261" s="62">
        <f t="shared" si="203"/>
        <v>9.7163057251468538E-3</v>
      </c>
      <c r="AK261" s="62"/>
      <c r="AL261" s="62"/>
      <c r="AM261" s="62"/>
      <c r="AN261" s="66">
        <f>AJ261</f>
        <v>9.7163057251468538E-3</v>
      </c>
    </row>
    <row r="262" spans="1:40" ht="15" customHeight="1" x14ac:dyDescent="0.25">
      <c r="A262" s="67" t="s">
        <v>245</v>
      </c>
      <c r="B262" s="60">
        <v>11</v>
      </c>
      <c r="C262" s="58" t="str">
        <f>('Raw data'!C255)</f>
        <v>Rodney Frelinghuysen</v>
      </c>
      <c r="D262" s="58" t="str">
        <f>('Raw data'!D255)</f>
        <v>(R)</v>
      </c>
      <c r="E262" s="61">
        <f>('Raw data'!E255)</f>
        <v>1994</v>
      </c>
      <c r="F262" s="87">
        <v>4</v>
      </c>
      <c r="G262" s="67">
        <v>4</v>
      </c>
      <c r="H262" s="67">
        <v>4</v>
      </c>
      <c r="I262" s="90">
        <f>IF(G262="",N262+0.15*(AE262+2.77%-$B$3)+($A$3-50%),N262+0.85*(0.6*AE262+0.2*AH262+0.2*AK262+2.77%-$B$3)+($A$3-50%))</f>
        <v>0.39964343011168002</v>
      </c>
      <c r="J262" s="21" t="str">
        <f t="shared" si="206"/>
        <v>R</v>
      </c>
      <c r="K262" s="21" t="b">
        <f t="shared" si="159"/>
        <v>1</v>
      </c>
      <c r="L262" s="21" t="str">
        <f t="shared" si="160"/>
        <v>No projection</v>
      </c>
      <c r="M262" s="21" t="str">
        <f t="shared" si="161"/>
        <v>Safe R</v>
      </c>
      <c r="N262" s="62">
        <f>'Raw data'!X255</f>
        <v>0.45174999999999998</v>
      </c>
      <c r="O262" s="68">
        <f t="shared" si="162"/>
        <v>0.45174999999999998</v>
      </c>
      <c r="P262" s="81">
        <f>'Raw data'!M255</f>
        <v>0.25140054421146507</v>
      </c>
      <c r="Q262" s="63">
        <f t="shared" si="163"/>
        <v>0.62570027210573254</v>
      </c>
      <c r="R262" s="63">
        <f>'Raw data'!K255-N262</f>
        <v>-7.7450272105732521E-2</v>
      </c>
      <c r="S262" s="63">
        <f t="shared" si="164"/>
        <v>7.7450272105732521E-2</v>
      </c>
      <c r="T262" s="88">
        <f t="shared" si="168"/>
        <v>0.21040054421146509</v>
      </c>
      <c r="U262" s="63">
        <f>'Raw data'!U255</f>
        <v>0.19042766531449445</v>
      </c>
      <c r="V262" s="63">
        <f t="shared" si="207"/>
        <v>0.59521383265724725</v>
      </c>
      <c r="W262" s="64">
        <f t="shared" si="208"/>
        <v>0.23042766531449446</v>
      </c>
      <c r="X262" s="64">
        <f>'Raw data'!AA255</f>
        <v>0.37538917132546268</v>
      </c>
      <c r="Y262" s="64">
        <f>'Raw data'!AD255</f>
        <v>0.41899999999999998</v>
      </c>
      <c r="Z262" s="65">
        <f>2*(N262-50)-2*(Y262-50)</f>
        <v>6.5500000000000114E-2</v>
      </c>
      <c r="AA262" s="64">
        <f t="shared" si="209"/>
        <v>0.23388917132546255</v>
      </c>
      <c r="AB262" s="64">
        <f t="shared" si="165"/>
        <v>0.39479972789426743</v>
      </c>
      <c r="AC262" s="64">
        <f t="shared" si="210"/>
        <v>0.38478616734275278</v>
      </c>
      <c r="AD262" s="64">
        <f>50%-AA262/2</f>
        <v>0.38305541433726875</v>
      </c>
      <c r="AE262" s="62">
        <f t="shared" si="190"/>
        <v>-5.6950272105732558E-2</v>
      </c>
      <c r="AF262" s="83">
        <f t="shared" si="166"/>
        <v>5.6950272105732558E-2</v>
      </c>
      <c r="AG262" s="83">
        <f t="shared" si="167"/>
        <v>1.1950272105732559E-2</v>
      </c>
      <c r="AH262" s="62">
        <f t="shared" si="211"/>
        <v>-6.6963832657247202E-2</v>
      </c>
      <c r="AI262" s="62">
        <f t="shared" si="212"/>
        <v>6.6963832657247202E-2</v>
      </c>
      <c r="AJ262" s="62">
        <f t="shared" si="203"/>
        <v>2.1963832657247204E-2</v>
      </c>
      <c r="AK262" s="62">
        <f>AD262-N262</f>
        <v>-6.8694585662731233E-2</v>
      </c>
      <c r="AL262" s="62">
        <f>IF(D262="(D)",AK262,-(AK262))</f>
        <v>6.8694585662731233E-2</v>
      </c>
      <c r="AM262" s="62">
        <f>AL262-4.5%</f>
        <v>2.3694585662731235E-2</v>
      </c>
      <c r="AN262" s="66">
        <f>(AJ262+AM262)/2</f>
        <v>2.2829209159989219E-2</v>
      </c>
    </row>
    <row r="263" spans="1:40" ht="15" customHeight="1" x14ac:dyDescent="0.25">
      <c r="A263" s="67" t="s">
        <v>245</v>
      </c>
      <c r="B263" s="60">
        <v>12</v>
      </c>
      <c r="C263" s="58" t="str">
        <f>('Raw data'!C256)</f>
        <v>Bonnie Watson Coleman</v>
      </c>
      <c r="D263" s="58" t="str">
        <f>('Raw data'!D256)</f>
        <v>(D)</v>
      </c>
      <c r="E263" s="61">
        <f>('Raw data'!E256)</f>
        <v>2014</v>
      </c>
      <c r="F263" s="87">
        <v>2</v>
      </c>
      <c r="G263" s="67"/>
      <c r="H263" s="67"/>
      <c r="I263" s="90">
        <f>IF(G263="",N263+0.15*(AE263-2.77%+$B$3)+($A$3-50%),N263+0.85*(0.6*AE263+0.2*AH263+0.2*AK263-2.77%+$B$3)+($A$3-50%))</f>
        <v>0.6541208514294804</v>
      </c>
      <c r="J263" s="21" t="str">
        <f t="shared" si="206"/>
        <v>D</v>
      </c>
      <c r="K263" s="21" t="b">
        <f t="shared" si="159"/>
        <v>1</v>
      </c>
      <c r="L263" s="21" t="str">
        <f t="shared" si="160"/>
        <v>D</v>
      </c>
      <c r="M263" s="21" t="str">
        <f t="shared" si="161"/>
        <v>Safe D</v>
      </c>
      <c r="N263" s="62">
        <f>'Raw data'!X256</f>
        <v>0.65125</v>
      </c>
      <c r="O263" s="68">
        <f t="shared" si="162"/>
        <v>0.65125000000000011</v>
      </c>
      <c r="P263" s="81">
        <f>'Raw data'!M256</f>
        <v>0.25077801905973801</v>
      </c>
      <c r="Q263" s="63">
        <f t="shared" si="163"/>
        <v>0.62538900952986898</v>
      </c>
      <c r="R263" s="63">
        <f>'Raw data'!K256-N263</f>
        <v>-2.5860990470131018E-2</v>
      </c>
      <c r="S263" s="63">
        <f t="shared" si="164"/>
        <v>-2.5860990470131018E-2</v>
      </c>
      <c r="T263" s="88">
        <f t="shared" si="168"/>
        <v>0.34077801905973804</v>
      </c>
      <c r="U263" s="63">
        <f>'Raw data'!U256</f>
        <v>0</v>
      </c>
      <c r="V263" s="63"/>
      <c r="W263" s="64"/>
      <c r="X263" s="64">
        <f>'Raw data'!AA256</f>
        <v>0</v>
      </c>
      <c r="Y263" s="64">
        <f>'Raw data'!AD256</f>
        <v>0.54899999999999993</v>
      </c>
      <c r="Z263" s="65">
        <f>2*(N263-50)-2*(Y263-50)</f>
        <v>0.20449999999999591</v>
      </c>
      <c r="AA263" s="64"/>
      <c r="AB263" s="64">
        <f t="shared" si="165"/>
        <v>0.67038900952986902</v>
      </c>
      <c r="AC263" s="64"/>
      <c r="AD263" s="64"/>
      <c r="AE263" s="62">
        <f t="shared" si="190"/>
        <v>1.9139009529869022E-2</v>
      </c>
      <c r="AF263" s="83">
        <f t="shared" si="166"/>
        <v>1.9139009529869022E-2</v>
      </c>
      <c r="AG263" s="83">
        <f t="shared" si="167"/>
        <v>-2.5860990470130976E-2</v>
      </c>
      <c r="AH263" s="62"/>
      <c r="AI263" s="62"/>
      <c r="AJ263" s="62">
        <f t="shared" si="203"/>
        <v>-4.4999999999999998E-2</v>
      </c>
      <c r="AK263" s="62"/>
      <c r="AL263" s="62"/>
      <c r="AM263" s="62">
        <f>AL263-4.5%</f>
        <v>-4.4999999999999998E-2</v>
      </c>
      <c r="AN263" s="66">
        <f>(AJ263+AM263)/2</f>
        <v>-4.4999999999999998E-2</v>
      </c>
    </row>
    <row r="264" spans="1:40" ht="15" customHeight="1" x14ac:dyDescent="0.25">
      <c r="A264" s="67" t="s">
        <v>255</v>
      </c>
      <c r="B264" s="60">
        <v>1</v>
      </c>
      <c r="C264" s="58" t="str">
        <f>('Raw data'!C257)</f>
        <v>Michelle Lujan Grisham</v>
      </c>
      <c r="D264" s="58" t="str">
        <f>('Raw data'!D257)</f>
        <v>(D)</v>
      </c>
      <c r="E264" s="61">
        <f>('Raw data'!E257)</f>
        <v>2012</v>
      </c>
      <c r="F264" s="87">
        <v>1</v>
      </c>
      <c r="G264" s="67">
        <v>2</v>
      </c>
      <c r="H264" s="67"/>
      <c r="I264" s="90">
        <f>IF(G264="",N264+0.15*(AE264-2.77%+$B$3)+($A$3-50%),N264+0.85*(0.6*AE264+0.2*AH264+0.2*AK264-2.77%+$B$3)+($A$3-50%))</f>
        <v>0.59277134771889939</v>
      </c>
      <c r="J264" s="21" t="str">
        <f t="shared" si="206"/>
        <v>D</v>
      </c>
      <c r="K264" s="21" t="b">
        <f t="shared" si="159"/>
        <v>1</v>
      </c>
      <c r="L264" s="21" t="str">
        <f t="shared" si="160"/>
        <v>No projection</v>
      </c>
      <c r="M264" s="21" t="str">
        <f t="shared" si="161"/>
        <v>Safe D</v>
      </c>
      <c r="N264" s="62">
        <f>'Raw data'!X257</f>
        <v>0.55924999999999991</v>
      </c>
      <c r="O264" s="68">
        <f t="shared" si="162"/>
        <v>0.55925000000000002</v>
      </c>
      <c r="P264" s="81">
        <f>'Raw data'!M257</f>
        <v>0.17172502666192679</v>
      </c>
      <c r="Q264" s="63">
        <f t="shared" si="163"/>
        <v>0.5858625133309634</v>
      </c>
      <c r="R264" s="63">
        <f>'Raw data'!K257-N264</f>
        <v>2.6612513330963483E-2</v>
      </c>
      <c r="S264" s="63">
        <f t="shared" si="164"/>
        <v>2.6612513330963483E-2</v>
      </c>
      <c r="T264" s="88">
        <f t="shared" si="168"/>
        <v>0.2117250266619268</v>
      </c>
      <c r="U264" s="63">
        <f>'Raw data'!U257</f>
        <v>0.18319371670715362</v>
      </c>
      <c r="V264" s="63">
        <f>U264/2+50%</f>
        <v>0.59159685835357678</v>
      </c>
      <c r="W264" s="64">
        <f>IF(G264=1,U264-4%,IF(G264=2,U264+5%,IF(G264=3,U264+14%,IF(G264=4,U264+4%,IF(G264=5,U264+13%,IF(G264=6,U264+22%,IF(G264=7,U264+9%,U264+9%)))))))</f>
        <v>0.23319371670715361</v>
      </c>
      <c r="X264" s="64"/>
      <c r="Y264" s="64"/>
      <c r="Z264" s="65"/>
      <c r="AA264" s="64" t="str">
        <f t="shared" ref="AA264:AA269" si="215">IF(H264=1,X264+Z264+7.6%,IF(H264=2,X264+Z264+16.6%,IF(H264=3,X264+Z264+25.6%,IF(H264=4,X264-Z264-7.6%,IF(H264=5,X264-Z264+1.4%,IF(H264=6,X264-Z264+10.4%,IF(H264=7,X264+Z264+9%,IF(H264=8,X264-Z264+9%,""))))))))</f>
        <v/>
      </c>
      <c r="AB264" s="64">
        <f t="shared" si="165"/>
        <v>0.60586251333096341</v>
      </c>
      <c r="AC264" s="64">
        <f>IF(D264="(D)",50%+W264/2,50%-W264/2)</f>
        <v>0.6165968583535768</v>
      </c>
      <c r="AD264" s="64"/>
      <c r="AE264" s="62">
        <f t="shared" si="190"/>
        <v>4.6612513330963501E-2</v>
      </c>
      <c r="AF264" s="83">
        <f t="shared" si="166"/>
        <v>4.6612513330963501E-2</v>
      </c>
      <c r="AG264" s="83">
        <f t="shared" si="167"/>
        <v>1.6125133309635026E-3</v>
      </c>
      <c r="AH264" s="62">
        <f>AC264-N264</f>
        <v>5.7346858353576891E-2</v>
      </c>
      <c r="AI264" s="62">
        <f>IF(D264="(D)",AH264,-AH264)</f>
        <v>5.7346858353576891E-2</v>
      </c>
      <c r="AJ264" s="62">
        <f t="shared" si="203"/>
        <v>1.2346858353576892E-2</v>
      </c>
      <c r="AK264" s="62"/>
      <c r="AL264" s="62"/>
      <c r="AM264" s="62"/>
      <c r="AN264" s="66">
        <f>AJ264</f>
        <v>1.2346858353576892E-2</v>
      </c>
    </row>
    <row r="265" spans="1:40" ht="15" customHeight="1" x14ac:dyDescent="0.25">
      <c r="A265" s="67" t="s">
        <v>255</v>
      </c>
      <c r="B265" s="60">
        <v>2</v>
      </c>
      <c r="C265" s="58" t="str">
        <f>('Raw data'!C258)</f>
        <v>Steve Pearce</v>
      </c>
      <c r="D265" s="58" t="str">
        <f>('Raw data'!D258)</f>
        <v>(R)</v>
      </c>
      <c r="E265" s="61">
        <f>('Raw data'!E258)</f>
        <v>2010</v>
      </c>
      <c r="F265" s="87">
        <v>4</v>
      </c>
      <c r="G265" s="67">
        <v>4</v>
      </c>
      <c r="H265" s="67">
        <v>6</v>
      </c>
      <c r="I265" s="90">
        <f>IF(G265="",N265+0.15*(AE265+2.77%-$B$3)+($A$3-50%),N265+0.85*(0.6*AE265+0.2*AH265+0.2*AK265+2.77%-$B$3)+($A$3-50%))</f>
        <v>0.38975431983432546</v>
      </c>
      <c r="J265" s="21" t="str">
        <f t="shared" si="206"/>
        <v>R</v>
      </c>
      <c r="K265" s="21" t="b">
        <f t="shared" si="159"/>
        <v>1</v>
      </c>
      <c r="L265" s="21" t="str">
        <f t="shared" si="160"/>
        <v>No projection</v>
      </c>
      <c r="M265" s="21" t="str">
        <f t="shared" si="161"/>
        <v>Safe R</v>
      </c>
      <c r="N265" s="62">
        <f>'Raw data'!X258</f>
        <v>0.44674999999999998</v>
      </c>
      <c r="O265" s="68">
        <f t="shared" si="162"/>
        <v>0.44674999999999998</v>
      </c>
      <c r="P265" s="81">
        <f>'Raw data'!M258</f>
        <v>0.28915156931242719</v>
      </c>
      <c r="Q265" s="63">
        <f t="shared" si="163"/>
        <v>0.64457578465621357</v>
      </c>
      <c r="R265" s="63">
        <f>'Raw data'!K258-N265</f>
        <v>-9.1325784656213604E-2</v>
      </c>
      <c r="S265" s="63">
        <f t="shared" si="164"/>
        <v>9.1325784656213604E-2</v>
      </c>
      <c r="T265" s="88">
        <f t="shared" si="168"/>
        <v>0.24815156931242721</v>
      </c>
      <c r="U265" s="63">
        <f>'Raw data'!U258</f>
        <v>0.18202554339625987</v>
      </c>
      <c r="V265" s="63">
        <f>U265/2+50%</f>
        <v>0.59101277169812994</v>
      </c>
      <c r="W265" s="64">
        <f>IF(G265=1,U265-4%,IF(G265=2,U265+5%,IF(G265=3,U265+14%,IF(G265=4,U265+4%,IF(G265=5,U265+13%,IF(G265=6,U265+22%,IF(G265=7,U265+9%,U265+9%)))))))</f>
        <v>0.22202554339625988</v>
      </c>
      <c r="X265" s="64">
        <f>'Raw data'!AA258</f>
        <v>0.10805716238027352</v>
      </c>
      <c r="Y265" s="64">
        <f>'Raw data'!AD258</f>
        <v>0.45899999999999996</v>
      </c>
      <c r="Z265" s="65">
        <f t="shared" ref="Z265:Z271" si="216">2*(N265-50)-2*(Y265-50)</f>
        <v>-2.4500000000003297E-2</v>
      </c>
      <c r="AA265" s="64">
        <f t="shared" si="215"/>
        <v>0.23655716238027683</v>
      </c>
      <c r="AB265" s="64">
        <f t="shared" si="165"/>
        <v>0.37592421534378639</v>
      </c>
      <c r="AC265" s="64">
        <f>IF(D265="(D)",50%+W265/2,50%-W265/2)</f>
        <v>0.38898722830187005</v>
      </c>
      <c r="AD265" s="64">
        <f>50%-AA265/2</f>
        <v>0.3817214188098616</v>
      </c>
      <c r="AE265" s="62">
        <f t="shared" si="190"/>
        <v>-7.0825784656213586E-2</v>
      </c>
      <c r="AF265" s="83">
        <f t="shared" si="166"/>
        <v>7.0825784656213586E-2</v>
      </c>
      <c r="AG265" s="83">
        <f t="shared" si="167"/>
        <v>2.5825784656213588E-2</v>
      </c>
      <c r="AH265" s="62">
        <f>AC265-N265</f>
        <v>-5.7762771698129933E-2</v>
      </c>
      <c r="AI265" s="62">
        <f>IF(D265="(D)",AH265,-AH265)</f>
        <v>5.7762771698129933E-2</v>
      </c>
      <c r="AJ265" s="62">
        <f t="shared" si="203"/>
        <v>1.2762771698129935E-2</v>
      </c>
      <c r="AK265" s="62">
        <f>AD265-N265</f>
        <v>-6.5028581190138379E-2</v>
      </c>
      <c r="AL265" s="62">
        <f>IF(D265="(D)",AK265,-(AK265))</f>
        <v>6.5028581190138379E-2</v>
      </c>
      <c r="AM265" s="62">
        <f>AL265-4.5%</f>
        <v>2.0028581190138381E-2</v>
      </c>
      <c r="AN265" s="66">
        <f t="shared" ref="AN265:AN271" si="217">(AJ265+AM265)/2</f>
        <v>1.6395676444134158E-2</v>
      </c>
    </row>
    <row r="266" spans="1:40" ht="15" customHeight="1" x14ac:dyDescent="0.25">
      <c r="A266" s="67" t="s">
        <v>255</v>
      </c>
      <c r="B266" s="60">
        <v>3</v>
      </c>
      <c r="C266" s="58" t="str">
        <f>('Raw data'!C259)</f>
        <v>Ben R. Lujan</v>
      </c>
      <c r="D266" s="58" t="str">
        <f>('Raw data'!D259)</f>
        <v>(D)</v>
      </c>
      <c r="E266" s="61">
        <f>('Raw data'!E259)</f>
        <v>2008</v>
      </c>
      <c r="F266" s="87">
        <v>1</v>
      </c>
      <c r="G266" s="67">
        <v>1</v>
      </c>
      <c r="H266" s="67">
        <v>1</v>
      </c>
      <c r="I266" s="90">
        <f>IF(G266="",N266+0.15*(AE266-2.77%+$B$3)+($A$3-50%),N266+0.85*(0.6*AE266+0.2*AH266+0.2*AK266-2.77%+$B$3)+($A$3-50%))</f>
        <v>0.61679391735115818</v>
      </c>
      <c r="J266" s="21" t="str">
        <f t="shared" si="206"/>
        <v>D</v>
      </c>
      <c r="K266" s="21" t="b">
        <f t="shared" ref="K266:K329" si="218">_xlfn.ISFORMULA(J266)</f>
        <v>1</v>
      </c>
      <c r="L266" s="21" t="str">
        <f t="shared" ref="L266:L329" si="219">IF(O266&lt;44%,"R",IF(O266&gt;56%,"D","No projection"))</f>
        <v>D</v>
      </c>
      <c r="M266" s="21" t="str">
        <f t="shared" ref="M266:M329" si="220">IF(I266&lt;42%,"Safe R",IF(AND(I266&gt;42%,I266&lt;44%),"Likely R",IF(AND(I266&gt;44%,I266&lt;47%),"Lean R",IF(AND(I266&gt;47%,I266&lt;53%),"Toss Up",IF(AND(I266&gt;53%,I266&lt;56%),"Lean D",IF(AND(I266&gt;56%,I266&lt;58%),"Likely D","Safe D"))))))</f>
        <v>Safe D</v>
      </c>
      <c r="N266" s="62">
        <f>'Raw data'!X259</f>
        <v>0.57474999999999998</v>
      </c>
      <c r="O266" s="68">
        <f t="shared" ref="O266:O329" si="221">N266+$A$3-50%</f>
        <v>0.57474999999999987</v>
      </c>
      <c r="P266" s="81">
        <f>'Raw data'!M259</f>
        <v>0.23080685128026784</v>
      </c>
      <c r="Q266" s="63">
        <f t="shared" ref="Q266:Q329" si="222">P266/2+50%</f>
        <v>0.61540342564013395</v>
      </c>
      <c r="R266" s="63">
        <f>'Raw data'!K259-N266</f>
        <v>4.0653425640133967E-2</v>
      </c>
      <c r="S266" s="63">
        <f t="shared" ref="S266:S329" si="223">IF(D266="(R)",-R266,R266)</f>
        <v>4.0653425640133967E-2</v>
      </c>
      <c r="T266" s="88">
        <f t="shared" si="168"/>
        <v>0.27080685128026782</v>
      </c>
      <c r="U266" s="63">
        <f>'Raw data'!U259</f>
        <v>0.26249343643637219</v>
      </c>
      <c r="V266" s="63">
        <f>U266/2+50%</f>
        <v>0.63124671821818612</v>
      </c>
      <c r="W266" s="64">
        <f>IF(G266=1,U266-4%,IF(G266=2,U266+5%,IF(G266=3,U266+14%,IF(G266=4,U266+4%,IF(G266=5,U266+13%,IF(G266=6,U266+22%,IF(G266=7,U266+9%,U266+9%)))))))</f>
        <v>0.22249343643637218</v>
      </c>
      <c r="X266" s="64">
        <f>'Raw data'!AA259</f>
        <v>0.13972033150115343</v>
      </c>
      <c r="Y266" s="64">
        <f>'Raw data'!AD259</f>
        <v>0.57899999999999996</v>
      </c>
      <c r="Z266" s="65">
        <f t="shared" si="216"/>
        <v>-8.4999999999979536E-3</v>
      </c>
      <c r="AA266" s="64">
        <f t="shared" si="215"/>
        <v>0.20722033150115549</v>
      </c>
      <c r="AB266" s="64">
        <f t="shared" ref="AB266:AB329" si="224">IF(D266="(D)",50%+T266/2,50%-T266/2)</f>
        <v>0.63540342564013397</v>
      </c>
      <c r="AC266" s="64">
        <f>IF(D266="(D)",50%+W266/2,50%-W266/2)</f>
        <v>0.6112467182181861</v>
      </c>
      <c r="AD266" s="64">
        <f>50%+AA266/2</f>
        <v>0.60361016575057769</v>
      </c>
      <c r="AE266" s="62">
        <f t="shared" si="190"/>
        <v>6.0653425640133984E-2</v>
      </c>
      <c r="AF266" s="83">
        <f t="shared" ref="AF266:AF329" si="225">IF(D266="(D)",AE266,-AE266)</f>
        <v>6.0653425640133984E-2</v>
      </c>
      <c r="AG266" s="83">
        <f t="shared" ref="AG266:AG329" si="226">AF266-4.5%</f>
        <v>1.5653425640133986E-2</v>
      </c>
      <c r="AH266" s="62">
        <f>AC266-N266</f>
        <v>3.6496718218186119E-2</v>
      </c>
      <c r="AI266" s="62">
        <f>IF(D266="(D)",AH266,-AH266)</f>
        <v>3.6496718218186119E-2</v>
      </c>
      <c r="AJ266" s="62">
        <f t="shared" si="203"/>
        <v>-8.5032817818138789E-3</v>
      </c>
      <c r="AK266" s="62">
        <f>AD266-N266</f>
        <v>2.8860165750577704E-2</v>
      </c>
      <c r="AL266" s="62">
        <f>IF(D266="(D)",AK266,-(AK266))</f>
        <v>2.8860165750577704E-2</v>
      </c>
      <c r="AM266" s="62">
        <f>AL266-4.5%</f>
        <v>-1.6139834249422294E-2</v>
      </c>
      <c r="AN266" s="66">
        <f t="shared" si="217"/>
        <v>-1.2321558015618087E-2</v>
      </c>
    </row>
    <row r="267" spans="1:40" ht="15" customHeight="1" x14ac:dyDescent="0.25">
      <c r="A267" s="67" t="s">
        <v>259</v>
      </c>
      <c r="B267" s="60">
        <v>1</v>
      </c>
      <c r="C267" s="58" t="str">
        <f>('Raw data'!C260)</f>
        <v>Lee Zeldin</v>
      </c>
      <c r="D267" s="58" t="str">
        <f>('Raw data'!D260)</f>
        <v>(R)</v>
      </c>
      <c r="E267" s="61">
        <f>('Raw data'!E260)</f>
        <v>2014</v>
      </c>
      <c r="F267" s="87">
        <v>6</v>
      </c>
      <c r="G267" s="67"/>
      <c r="H267" s="67"/>
      <c r="I267" s="90">
        <f>IF(G267="",N267+0.15*(AE267+2.77%-$B$3)+($A$3-50%),N267+0.85*(0.6*AE267+0.2*AH267+0.2*AK267+2.77%-$B$3)+($A$3-50%))</f>
        <v>0.47453957835283089</v>
      </c>
      <c r="J267" s="21" t="str">
        <f t="shared" si="206"/>
        <v>No projection</v>
      </c>
      <c r="K267" s="21" t="b">
        <f t="shared" si="218"/>
        <v>1</v>
      </c>
      <c r="L267" s="21" t="str">
        <f t="shared" si="219"/>
        <v>No projection</v>
      </c>
      <c r="M267" s="21" t="str">
        <f t="shared" si="220"/>
        <v>Toss Up</v>
      </c>
      <c r="N267" s="62">
        <f>'Raw data'!X260</f>
        <v>0.48325000000000001</v>
      </c>
      <c r="O267" s="68">
        <f t="shared" si="221"/>
        <v>0.48324999999999996</v>
      </c>
      <c r="P267" s="81">
        <f>'Raw data'!M260</f>
        <v>8.8638955295588628E-2</v>
      </c>
      <c r="Q267" s="63">
        <f t="shared" si="222"/>
        <v>0.54431947764779431</v>
      </c>
      <c r="R267" s="63">
        <f>'Raw data'!K260-N267</f>
        <v>-2.7569477647794327E-2</v>
      </c>
      <c r="S267" s="63">
        <f t="shared" si="223"/>
        <v>2.7569477647794327E-2</v>
      </c>
      <c r="T267" s="88">
        <f t="shared" ref="T267:T330" si="227">IF(F267=1,P267+4%,IF(F267=2,P267+9%,IF(F267=3,P267+14%,IF(F267=4,P267-4.1%,IF(F267=5,P267+1%,IF(F267=6,P267+6.1%,IF(F267=7,P267+5.1%,P267+5.1%)))))))</f>
        <v>0.14963895529558863</v>
      </c>
      <c r="U267" s="63">
        <f>'Raw data'!U260</f>
        <v>0</v>
      </c>
      <c r="V267" s="63"/>
      <c r="W267" s="64"/>
      <c r="X267" s="64"/>
      <c r="Y267" s="64">
        <f>'Raw data'!AD260</f>
        <v>0.48399999999999999</v>
      </c>
      <c r="Z267" s="65">
        <f t="shared" si="216"/>
        <v>-1.5000000000071623E-3</v>
      </c>
      <c r="AA267" s="64" t="str">
        <f t="shared" si="215"/>
        <v/>
      </c>
      <c r="AB267" s="64">
        <f t="shared" si="224"/>
        <v>0.42518052235220571</v>
      </c>
      <c r="AC267" s="64"/>
      <c r="AD267" s="64"/>
      <c r="AE267" s="62">
        <f t="shared" si="190"/>
        <v>-5.8069477647794299E-2</v>
      </c>
      <c r="AF267" s="83">
        <f t="shared" si="225"/>
        <v>5.8069477647794299E-2</v>
      </c>
      <c r="AG267" s="83">
        <f t="shared" si="226"/>
        <v>1.30694776477943E-2</v>
      </c>
      <c r="AH267" s="62"/>
      <c r="AI267" s="62"/>
      <c r="AJ267" s="62"/>
      <c r="AK267" s="62"/>
      <c r="AL267" s="62"/>
      <c r="AM267" s="62"/>
      <c r="AN267" s="66">
        <f t="shared" si="217"/>
        <v>0</v>
      </c>
    </row>
    <row r="268" spans="1:40" ht="15" customHeight="1" x14ac:dyDescent="0.25">
      <c r="A268" s="67" t="s">
        <v>259</v>
      </c>
      <c r="B268" s="60">
        <v>2</v>
      </c>
      <c r="C268" s="58" t="str">
        <f>('Raw data'!C261)</f>
        <v>Peter King</v>
      </c>
      <c r="D268" s="58" t="str">
        <f>('Raw data'!D261)</f>
        <v>(R)</v>
      </c>
      <c r="E268" s="61">
        <f>('Raw data'!E261)</f>
        <v>1992</v>
      </c>
      <c r="F268" s="87">
        <v>4</v>
      </c>
      <c r="G268" s="67">
        <v>4</v>
      </c>
      <c r="H268" s="67">
        <v>4</v>
      </c>
      <c r="I268" s="90">
        <f>IF(G268="",N268+0.15*(AE268+2.77%-$B$3)+($A$3-50%),N268+0.85*(0.6*AE268+0.2*AH268+0.2*AK268+2.77%-$B$3)+($A$3-50%))</f>
        <v>0.37350885098001518</v>
      </c>
      <c r="J268" s="21" t="s">
        <v>472</v>
      </c>
      <c r="K268" s="21" t="b">
        <f t="shared" si="218"/>
        <v>0</v>
      </c>
      <c r="L268" s="21" t="str">
        <f t="shared" si="219"/>
        <v>No projection</v>
      </c>
      <c r="M268" s="21" t="str">
        <f t="shared" si="220"/>
        <v>Safe R</v>
      </c>
      <c r="N268" s="62">
        <f>'Raw data'!X261</f>
        <v>0.50275000000000003</v>
      </c>
      <c r="O268" s="68">
        <f t="shared" si="221"/>
        <v>0.50275000000000003</v>
      </c>
      <c r="P268" s="81">
        <f>'Raw data'!M261</f>
        <v>0.3895365388967158</v>
      </c>
      <c r="Q268" s="63">
        <f t="shared" si="222"/>
        <v>0.6947682694483579</v>
      </c>
      <c r="R268" s="63">
        <f>'Raw data'!K261-N268</f>
        <v>-0.19751826944835793</v>
      </c>
      <c r="S268" s="63">
        <f t="shared" si="223"/>
        <v>0.19751826944835793</v>
      </c>
      <c r="T268" s="88">
        <f t="shared" si="227"/>
        <v>0.34853653889671582</v>
      </c>
      <c r="U268" s="63">
        <f>'Raw data'!U261</f>
        <v>0.17197163728001191</v>
      </c>
      <c r="V268" s="63">
        <f>U268/2+50%</f>
        <v>0.58598581864000598</v>
      </c>
      <c r="W268" s="64">
        <f>IF(G268=1,U268-4%,IF(G268=2,U268+5%,IF(G268=3,U268+14%,IF(G268=4,U268+4%,IF(G268=5,U268+13%,IF(G268=6,U268+22%,IF(G268=7,U268+9%,U268+9%)))))))</f>
        <v>0.21197163728001192</v>
      </c>
      <c r="X268" s="64">
        <f>'Raw data'!AA261</f>
        <v>0.43890285214730634</v>
      </c>
      <c r="Y268" s="64">
        <f>'Raw data'!AD261</f>
        <v>0.43899999999999995</v>
      </c>
      <c r="Z268" s="65">
        <f t="shared" si="216"/>
        <v>0.12749999999999773</v>
      </c>
      <c r="AA268" s="64">
        <f t="shared" si="215"/>
        <v>0.23540285214730861</v>
      </c>
      <c r="AB268" s="64">
        <f t="shared" si="224"/>
        <v>0.32573173055164206</v>
      </c>
      <c r="AC268" s="64">
        <f>IF(D268="(D)",50%+W268/2,50%-W268/2)</f>
        <v>0.39401418135999405</v>
      </c>
      <c r="AD268" s="64">
        <f>50%-AA268/2</f>
        <v>0.3822985739263457</v>
      </c>
      <c r="AE268" s="62">
        <f t="shared" si="190"/>
        <v>-0.17701826944835797</v>
      </c>
      <c r="AF268" s="83">
        <f t="shared" si="225"/>
        <v>0.17701826944835797</v>
      </c>
      <c r="AG268" s="83">
        <f t="shared" si="226"/>
        <v>0.13201826944835798</v>
      </c>
      <c r="AH268" s="62">
        <f>AC268-N268</f>
        <v>-0.10873581864000598</v>
      </c>
      <c r="AI268" s="62">
        <f>IF(D268="(D)",AH268,-AH268)</f>
        <v>0.10873581864000598</v>
      </c>
      <c r="AJ268" s="62">
        <f t="shared" ref="AJ268:AJ286" si="228">AI268-4.5%</f>
        <v>6.3735818640005978E-2</v>
      </c>
      <c r="AK268" s="62">
        <f>AD268-N268</f>
        <v>-0.12045142607365433</v>
      </c>
      <c r="AL268" s="62">
        <f>IF(D268="(D)",AK268,-(AK268))</f>
        <v>0.12045142607365433</v>
      </c>
      <c r="AM268" s="62">
        <f>AL268-4.5%</f>
        <v>7.5451426073654335E-2</v>
      </c>
      <c r="AN268" s="66">
        <f t="shared" si="217"/>
        <v>6.9593622356830157E-2</v>
      </c>
    </row>
    <row r="269" spans="1:40" ht="15" customHeight="1" x14ac:dyDescent="0.25">
      <c r="A269" s="67" t="s">
        <v>259</v>
      </c>
      <c r="B269" s="60">
        <v>3</v>
      </c>
      <c r="C269" s="58" t="str">
        <f>('Raw data'!C262)</f>
        <v>Steve Israel</v>
      </c>
      <c r="D269" s="58" t="str">
        <f>('Raw data'!D262)</f>
        <v>(D)</v>
      </c>
      <c r="E269" s="61">
        <f>('Raw data'!E262)</f>
        <v>2000</v>
      </c>
      <c r="F269" s="87">
        <v>1</v>
      </c>
      <c r="G269" s="67">
        <v>1</v>
      </c>
      <c r="H269" s="67">
        <v>1</v>
      </c>
      <c r="I269" s="90">
        <f t="shared" ref="I269:I276" si="229">IF(G269="",N269+0.15*(AE269-2.77%+$B$3)+($A$3-50%),N269+0.85*(0.6*AE269+0.2*AH269+0.2*AK269-2.77%+$B$3)+($A$3-50%))</f>
        <v>0.55630889611504841</v>
      </c>
      <c r="J269" s="21" t="s">
        <v>472</v>
      </c>
      <c r="K269" s="21" t="b">
        <f t="shared" si="218"/>
        <v>0</v>
      </c>
      <c r="L269" s="21" t="str">
        <f t="shared" si="219"/>
        <v>No projection</v>
      </c>
      <c r="M269" s="21" t="str">
        <f t="shared" si="220"/>
        <v>Lean D</v>
      </c>
      <c r="N269" s="62">
        <f>'Raw data'!X262</f>
        <v>0.49375000000000002</v>
      </c>
      <c r="O269" s="68">
        <f t="shared" si="221"/>
        <v>0.49375000000000002</v>
      </c>
      <c r="P269" s="81">
        <f>'Raw data'!M262</f>
        <v>9.5939769082354909E-2</v>
      </c>
      <c r="Q269" s="63">
        <f t="shared" si="222"/>
        <v>0.54796988454117745</v>
      </c>
      <c r="R269" s="63">
        <f>'Raw data'!K262-N269</f>
        <v>5.4219884541177432E-2</v>
      </c>
      <c r="S269" s="63">
        <f t="shared" si="223"/>
        <v>5.4219884541177432E-2</v>
      </c>
      <c r="T269" s="88">
        <f t="shared" si="227"/>
        <v>0.13593976908235492</v>
      </c>
      <c r="U269" s="63">
        <f>'Raw data'!U262</f>
        <v>0.16480930194811183</v>
      </c>
      <c r="V269" s="63">
        <f>U269/2+50%</f>
        <v>0.58240465097405592</v>
      </c>
      <c r="W269" s="64">
        <f>IF(G269=1,U269-4%,IF(G269=2,U269+5%,IF(G269=3,U269+14%,IF(G269=4,U269+4%,IF(G269=5,U269+13%,IF(G269=6,U269+22%,IF(G269=7,U269+9%,U269+9%)))))))</f>
        <v>0.12480930194811182</v>
      </c>
      <c r="X269" s="64">
        <f>'Raw data'!AA262</f>
        <v>0.13535840392304976</v>
      </c>
      <c r="Y269" s="64">
        <f>'Raw data'!AD262</f>
        <v>0.52900000000000003</v>
      </c>
      <c r="Z269" s="65">
        <f t="shared" si="216"/>
        <v>-7.0500000000009777E-2</v>
      </c>
      <c r="AA269" s="64">
        <f t="shared" si="215"/>
        <v>0.14085840392304</v>
      </c>
      <c r="AB269" s="64">
        <f t="shared" si="224"/>
        <v>0.56796988454117747</v>
      </c>
      <c r="AC269" s="64">
        <f>IF(D269="(D)",50%+W269/2,50%-W269/2)</f>
        <v>0.5624046509740559</v>
      </c>
      <c r="AD269" s="64">
        <f>50%+AA269/2</f>
        <v>0.57042920196152003</v>
      </c>
      <c r="AE269" s="62">
        <f t="shared" si="190"/>
        <v>7.421988454117745E-2</v>
      </c>
      <c r="AF269" s="83">
        <f t="shared" si="225"/>
        <v>7.421988454117745E-2</v>
      </c>
      <c r="AG269" s="83">
        <f t="shared" si="226"/>
        <v>2.9219884541177452E-2</v>
      </c>
      <c r="AH269" s="62">
        <f>AC269-N269</f>
        <v>6.8654650974055875E-2</v>
      </c>
      <c r="AI269" s="62">
        <f>IF(D269="(D)",AH269,-AH269)</f>
        <v>6.8654650974055875E-2</v>
      </c>
      <c r="AJ269" s="62">
        <f t="shared" si="228"/>
        <v>2.3654650974055877E-2</v>
      </c>
      <c r="AK269" s="62">
        <f>AD269-N269</f>
        <v>7.6679201961520005E-2</v>
      </c>
      <c r="AL269" s="62">
        <f>IF(D269="(D)",AK269,-(AK269))</f>
        <v>7.6679201961520005E-2</v>
      </c>
      <c r="AM269" s="62">
        <f>AL269-4.5%</f>
        <v>3.1679201961520007E-2</v>
      </c>
      <c r="AN269" s="66">
        <f t="shared" si="217"/>
        <v>2.7666926467787942E-2</v>
      </c>
    </row>
    <row r="270" spans="1:40" ht="15" customHeight="1" x14ac:dyDescent="0.25">
      <c r="A270" s="67" t="s">
        <v>259</v>
      </c>
      <c r="B270" s="60">
        <v>4</v>
      </c>
      <c r="C270" s="58" t="str">
        <f>('Raw data'!C263)</f>
        <v>Kathleen Rice</v>
      </c>
      <c r="D270" s="58" t="str">
        <f>('Raw data'!D263)</f>
        <v>(D)</v>
      </c>
      <c r="E270" s="61">
        <f>('Raw data'!E263)</f>
        <v>2014</v>
      </c>
      <c r="F270" s="87">
        <v>2</v>
      </c>
      <c r="G270" s="67"/>
      <c r="H270" s="67"/>
      <c r="I270" s="90">
        <f t="shared" si="229"/>
        <v>0.55202891949152544</v>
      </c>
      <c r="J270" s="21" t="str">
        <f t="shared" ref="J270:J283" si="230">IF(I270&lt;44%,"R",IF(I270&gt;56%,"D","No projection"))</f>
        <v>No projection</v>
      </c>
      <c r="K270" s="21" t="b">
        <f t="shared" si="218"/>
        <v>1</v>
      </c>
      <c r="L270" s="21" t="str">
        <f t="shared" si="219"/>
        <v>No projection</v>
      </c>
      <c r="M270" s="21" t="str">
        <f t="shared" si="220"/>
        <v>Lean D</v>
      </c>
      <c r="N270" s="62">
        <f>'Raw data'!X263</f>
        <v>0.54825000000000002</v>
      </c>
      <c r="O270" s="68">
        <f t="shared" si="221"/>
        <v>0.5482499999999999</v>
      </c>
      <c r="P270" s="81">
        <f>'Raw data'!M263</f>
        <v>5.6885593220338981E-2</v>
      </c>
      <c r="Q270" s="63">
        <f t="shared" si="222"/>
        <v>0.52844279661016946</v>
      </c>
      <c r="R270" s="63">
        <f>'Raw data'!K263-N270</f>
        <v>-1.9807203389830552E-2</v>
      </c>
      <c r="S270" s="63">
        <f t="shared" si="223"/>
        <v>-1.9807203389830552E-2</v>
      </c>
      <c r="T270" s="88">
        <f t="shared" si="227"/>
        <v>0.14688559322033898</v>
      </c>
      <c r="U270" s="63">
        <f>'Raw data'!U263</f>
        <v>0</v>
      </c>
      <c r="V270" s="63"/>
      <c r="W270" s="64"/>
      <c r="X270" s="64">
        <f>'Raw data'!AA263</f>
        <v>0</v>
      </c>
      <c r="Y270" s="64">
        <f>'Raw data'!AD263</f>
        <v>0.54899999999999993</v>
      </c>
      <c r="Z270" s="65">
        <f t="shared" si="216"/>
        <v>-1.4999999999929514E-3</v>
      </c>
      <c r="AA270" s="64"/>
      <c r="AB270" s="64">
        <f t="shared" si="224"/>
        <v>0.5734427966101695</v>
      </c>
      <c r="AC270" s="64"/>
      <c r="AD270" s="64"/>
      <c r="AE270" s="62">
        <f t="shared" si="190"/>
        <v>2.5192796610169488E-2</v>
      </c>
      <c r="AF270" s="83">
        <f t="shared" si="225"/>
        <v>2.5192796610169488E-2</v>
      </c>
      <c r="AG270" s="83">
        <f t="shared" si="226"/>
        <v>-1.9807203389830511E-2</v>
      </c>
      <c r="AH270" s="62"/>
      <c r="AI270" s="62"/>
      <c r="AJ270" s="62">
        <f t="shared" si="228"/>
        <v>-4.4999999999999998E-2</v>
      </c>
      <c r="AK270" s="62"/>
      <c r="AL270" s="62"/>
      <c r="AM270" s="62">
        <f>AL270-4.5%</f>
        <v>-4.4999999999999998E-2</v>
      </c>
      <c r="AN270" s="66">
        <f t="shared" si="217"/>
        <v>-4.4999999999999998E-2</v>
      </c>
    </row>
    <row r="271" spans="1:40" ht="15" customHeight="1" x14ac:dyDescent="0.25">
      <c r="A271" s="67" t="s">
        <v>259</v>
      </c>
      <c r="B271" s="60">
        <v>5</v>
      </c>
      <c r="C271" s="58" t="str">
        <f>('Raw data'!C264)</f>
        <v>Gregory Meeks</v>
      </c>
      <c r="D271" s="58" t="str">
        <f>('Raw data'!D264)</f>
        <v>(D)</v>
      </c>
      <c r="E271" s="61">
        <f>('Raw data'!E264)</f>
        <v>1998</v>
      </c>
      <c r="F271" s="87">
        <v>1</v>
      </c>
      <c r="G271" s="67">
        <v>1</v>
      </c>
      <c r="H271" s="67">
        <v>1</v>
      </c>
      <c r="I271" s="90">
        <f t="shared" si="229"/>
        <v>0.91214905145907554</v>
      </c>
      <c r="J271" s="21" t="str">
        <f t="shared" si="230"/>
        <v>D</v>
      </c>
      <c r="K271" s="21" t="b">
        <f t="shared" si="218"/>
        <v>1</v>
      </c>
      <c r="L271" s="21" t="str">
        <f t="shared" si="219"/>
        <v>D</v>
      </c>
      <c r="M271" s="21" t="str">
        <f t="shared" si="220"/>
        <v>Safe D</v>
      </c>
      <c r="N271" s="62">
        <f>'Raw data'!X264</f>
        <v>0.88824999999999998</v>
      </c>
      <c r="O271" s="68">
        <f t="shared" si="221"/>
        <v>0.88824999999999998</v>
      </c>
      <c r="P271" s="81">
        <f>'Raw data'!M264</f>
        <v>1</v>
      </c>
      <c r="Q271" s="63">
        <f t="shared" si="222"/>
        <v>1</v>
      </c>
      <c r="R271" s="63">
        <f>'Raw data'!K264-N271</f>
        <v>0.11175000000000002</v>
      </c>
      <c r="S271" s="63">
        <f t="shared" si="223"/>
        <v>0.11175000000000002</v>
      </c>
      <c r="T271" s="88">
        <f t="shared" si="227"/>
        <v>1.04</v>
      </c>
      <c r="U271" s="63">
        <f>'Raw data'!U264</f>
        <v>0.80749659417051234</v>
      </c>
      <c r="V271" s="63">
        <f t="shared" ref="V271:V286" si="231">U271/2+50%</f>
        <v>0.90374829708525617</v>
      </c>
      <c r="W271" s="64">
        <f t="shared" ref="W271:W286" si="232">IF(G271=1,U271-4%,IF(G271=2,U271+5%,IF(G271=3,U271+14%,IF(G271=4,U271+4%,IF(G271=5,U271+13%,IF(G271=6,U271+22%,IF(G271=7,U271+9%,U271+9%)))))))</f>
        <v>0.7674965941705123</v>
      </c>
      <c r="X271" s="64">
        <f>'Raw data'!AA264</f>
        <v>0.75596871711272984</v>
      </c>
      <c r="Y271" s="64">
        <f>'Raw data'!AD264</f>
        <v>0.85399999999999998</v>
      </c>
      <c r="Z271" s="65">
        <f t="shared" si="216"/>
        <v>6.8500000000000227E-2</v>
      </c>
      <c r="AA271" s="64">
        <f t="shared" ref="AA271:AA286" si="233">IF(H271=1,X271+Z271+7.6%,IF(H271=2,X271+Z271+16.6%,IF(H271=3,X271+Z271+25.6%,IF(H271=4,X271-Z271-7.6%,IF(H271=5,X271-Z271+1.4%,IF(H271=6,X271-Z271+10.4%,IF(H271=7,X271+Z271+9%,IF(H271=8,X271-Z271+9%,""))))))))</f>
        <v>0.90046871711273002</v>
      </c>
      <c r="AB271" s="64">
        <f t="shared" si="224"/>
        <v>1.02</v>
      </c>
      <c r="AC271" s="64">
        <f t="shared" ref="AC271:AC286" si="234">IF(D271="(D)",50%+W271/2,50%-W271/2)</f>
        <v>0.88374829708525615</v>
      </c>
      <c r="AD271" s="64">
        <f>50%+AA271/2</f>
        <v>0.95023435855636507</v>
      </c>
      <c r="AE271" s="62">
        <v>2.7699999999999999E-2</v>
      </c>
      <c r="AF271" s="83">
        <f t="shared" si="225"/>
        <v>2.7699999999999999E-2</v>
      </c>
      <c r="AG271" s="83">
        <f t="shared" si="226"/>
        <v>-1.7299999999999999E-2</v>
      </c>
      <c r="AH271" s="62">
        <f>AC271-N271</f>
        <v>-4.5017029147438326E-3</v>
      </c>
      <c r="AI271" s="62">
        <f t="shared" ref="AI271:AI286" si="235">IF(D271="(D)",AH271,-AH271)</f>
        <v>-4.5017029147438326E-3</v>
      </c>
      <c r="AJ271" s="62">
        <f t="shared" si="228"/>
        <v>-4.9501702914743831E-2</v>
      </c>
      <c r="AK271" s="62">
        <f>AD271-N271</f>
        <v>6.1984358556365082E-2</v>
      </c>
      <c r="AL271" s="62">
        <f>IF(D271="(D)",AK271,-(AK271))</f>
        <v>6.1984358556365082E-2</v>
      </c>
      <c r="AM271" s="62">
        <f>AL271-4.5%</f>
        <v>1.6984358556365084E-2</v>
      </c>
      <c r="AN271" s="66">
        <f t="shared" si="217"/>
        <v>-1.6258672179189373E-2</v>
      </c>
    </row>
    <row r="272" spans="1:40" ht="15" customHeight="1" x14ac:dyDescent="0.25">
      <c r="A272" s="67" t="s">
        <v>259</v>
      </c>
      <c r="B272" s="60">
        <v>6</v>
      </c>
      <c r="C272" s="58" t="str">
        <f>('Raw data'!C265)</f>
        <v>Grace Meng</v>
      </c>
      <c r="D272" s="58" t="str">
        <f>('Raw data'!D265)</f>
        <v>(D)</v>
      </c>
      <c r="E272" s="61">
        <f>('Raw data'!E265)</f>
        <v>2012</v>
      </c>
      <c r="F272" s="87">
        <v>1</v>
      </c>
      <c r="G272" s="67">
        <v>2</v>
      </c>
      <c r="H272" s="67"/>
      <c r="I272" s="90">
        <f t="shared" si="229"/>
        <v>0.68687663132980581</v>
      </c>
      <c r="J272" s="21" t="str">
        <f t="shared" si="230"/>
        <v>D</v>
      </c>
      <c r="K272" s="21" t="b">
        <f t="shared" si="218"/>
        <v>1</v>
      </c>
      <c r="L272" s="21" t="str">
        <f t="shared" si="219"/>
        <v>D</v>
      </c>
      <c r="M272" s="21" t="str">
        <f t="shared" si="220"/>
        <v>Safe D</v>
      </c>
      <c r="N272" s="62">
        <f>'Raw data'!X265</f>
        <v>0.66474999999999995</v>
      </c>
      <c r="O272" s="68">
        <f t="shared" si="221"/>
        <v>0.66474999999999995</v>
      </c>
      <c r="P272" s="81">
        <f>'Raw data'!M265</f>
        <v>1</v>
      </c>
      <c r="Q272" s="63">
        <f t="shared" si="222"/>
        <v>1</v>
      </c>
      <c r="R272" s="63">
        <f>'Raw data'!K265-N272</f>
        <v>0.33525000000000005</v>
      </c>
      <c r="S272" s="63">
        <f t="shared" si="223"/>
        <v>0.33525000000000005</v>
      </c>
      <c r="T272" s="88">
        <f t="shared" si="227"/>
        <v>1.04</v>
      </c>
      <c r="U272" s="63">
        <f>'Raw data'!U265</f>
        <v>0.37361330976242252</v>
      </c>
      <c r="V272" s="63">
        <f t="shared" si="231"/>
        <v>0.68680665488121129</v>
      </c>
      <c r="W272" s="64">
        <f t="shared" si="232"/>
        <v>0.42361330976242251</v>
      </c>
      <c r="X272" s="64"/>
      <c r="Y272" s="64"/>
      <c r="Z272" s="65"/>
      <c r="AA272" s="64" t="str">
        <f t="shared" si="233"/>
        <v/>
      </c>
      <c r="AB272" s="64">
        <f t="shared" si="224"/>
        <v>1.02</v>
      </c>
      <c r="AC272" s="64">
        <f t="shared" si="234"/>
        <v>0.7118066548812112</v>
      </c>
      <c r="AD272" s="64"/>
      <c r="AE272" s="62">
        <v>2.7699999999999999E-2</v>
      </c>
      <c r="AF272" s="83">
        <f t="shared" si="225"/>
        <v>2.7699999999999999E-2</v>
      </c>
      <c r="AG272" s="83">
        <f t="shared" si="226"/>
        <v>-1.7299999999999999E-2</v>
      </c>
      <c r="AH272" s="62">
        <f>AC272-N272</f>
        <v>4.7056654881211246E-2</v>
      </c>
      <c r="AI272" s="62">
        <f t="shared" si="235"/>
        <v>4.7056654881211246E-2</v>
      </c>
      <c r="AJ272" s="62">
        <f t="shared" si="228"/>
        <v>2.0566548812112478E-3</v>
      </c>
      <c r="AK272" s="62"/>
      <c r="AL272" s="62"/>
      <c r="AM272" s="62"/>
      <c r="AN272" s="66">
        <f>AJ272</f>
        <v>2.0566548812112478E-3</v>
      </c>
    </row>
    <row r="273" spans="1:40" ht="15" customHeight="1" x14ac:dyDescent="0.25">
      <c r="A273" s="67" t="s">
        <v>259</v>
      </c>
      <c r="B273" s="60">
        <v>7</v>
      </c>
      <c r="C273" s="58" t="str">
        <f>('Raw data'!C266)</f>
        <v>Nydia Velazquez</v>
      </c>
      <c r="D273" s="58" t="str">
        <f>('Raw data'!D266)</f>
        <v>(D)</v>
      </c>
      <c r="E273" s="61">
        <f>('Raw data'!E266)</f>
        <v>1992</v>
      </c>
      <c r="F273" s="87">
        <v>1</v>
      </c>
      <c r="G273" s="67">
        <v>1</v>
      </c>
      <c r="H273" s="67">
        <v>1</v>
      </c>
      <c r="I273" s="90">
        <f t="shared" si="229"/>
        <v>0.93310686657435782</v>
      </c>
      <c r="J273" s="21" t="str">
        <f t="shared" si="230"/>
        <v>D</v>
      </c>
      <c r="K273" s="21" t="b">
        <f t="shared" si="218"/>
        <v>1</v>
      </c>
      <c r="L273" s="21" t="str">
        <f t="shared" si="219"/>
        <v>D</v>
      </c>
      <c r="M273" s="21" t="str">
        <f t="shared" si="220"/>
        <v>Safe D</v>
      </c>
      <c r="N273" s="62">
        <f>'Raw data'!X266</f>
        <v>0.87125000000000008</v>
      </c>
      <c r="O273" s="68">
        <f t="shared" si="221"/>
        <v>0.87125000000000008</v>
      </c>
      <c r="P273" s="81">
        <f>'Raw data'!M266</f>
        <v>0.81661477225307344</v>
      </c>
      <c r="Q273" s="63">
        <f t="shared" si="222"/>
        <v>0.90830738612653672</v>
      </c>
      <c r="R273" s="63">
        <f>'Raw data'!K266-N273</f>
        <v>3.705738612653664E-2</v>
      </c>
      <c r="S273" s="63">
        <f t="shared" si="223"/>
        <v>3.705738612653664E-2</v>
      </c>
      <c r="T273" s="88">
        <f t="shared" si="227"/>
        <v>0.85661477225307348</v>
      </c>
      <c r="U273" s="63">
        <f>'Raw data'!U266</f>
        <v>1</v>
      </c>
      <c r="V273" s="63">
        <f t="shared" si="231"/>
        <v>1</v>
      </c>
      <c r="W273" s="64">
        <f t="shared" si="232"/>
        <v>0.96</v>
      </c>
      <c r="X273" s="64">
        <f>'Raw data'!AA266</f>
        <v>0.87738352529204167</v>
      </c>
      <c r="Y273" s="64">
        <f>'Raw data'!AD266</f>
        <v>0.82899999999999996</v>
      </c>
      <c r="Z273" s="65">
        <f>2*(N273-50)-2*(Y273-50)</f>
        <v>8.4500000000005571E-2</v>
      </c>
      <c r="AA273" s="64">
        <f t="shared" si="233"/>
        <v>1.0378835252920473</v>
      </c>
      <c r="AB273" s="64">
        <f t="shared" si="224"/>
        <v>0.92830738612653674</v>
      </c>
      <c r="AC273" s="64">
        <f t="shared" si="234"/>
        <v>0.98</v>
      </c>
      <c r="AD273" s="64">
        <f>50%+AA273/2</f>
        <v>1.0189417626460235</v>
      </c>
      <c r="AE273" s="62">
        <f>AB273-N273</f>
        <v>5.7057386126536658E-2</v>
      </c>
      <c r="AF273" s="83">
        <f t="shared" si="225"/>
        <v>5.7057386126536658E-2</v>
      </c>
      <c r="AG273" s="83">
        <f t="shared" si="226"/>
        <v>1.2057386126536659E-2</v>
      </c>
      <c r="AH273" s="62">
        <v>4.4999999999999998E-2</v>
      </c>
      <c r="AI273" s="62">
        <f t="shared" si="235"/>
        <v>4.4999999999999998E-2</v>
      </c>
      <c r="AJ273" s="62">
        <f t="shared" si="228"/>
        <v>0</v>
      </c>
      <c r="AK273" s="62">
        <f>AD273-N273</f>
        <v>0.14769176264602346</v>
      </c>
      <c r="AL273" s="62">
        <f>IF(D273="(D)",AK273,-(AK273))</f>
        <v>0.14769176264602346</v>
      </c>
      <c r="AM273" s="62">
        <f>AL273-4.5%</f>
        <v>0.10269176264602346</v>
      </c>
      <c r="AN273" s="66">
        <f>(AJ273+AM273)/2</f>
        <v>5.1345881323011731E-2</v>
      </c>
    </row>
    <row r="274" spans="1:40" ht="15" customHeight="1" x14ac:dyDescent="0.25">
      <c r="A274" s="67" t="s">
        <v>259</v>
      </c>
      <c r="B274" s="60">
        <v>8</v>
      </c>
      <c r="C274" s="58" t="str">
        <f>('Raw data'!C267)</f>
        <v>Hakeem Jeffries</v>
      </c>
      <c r="D274" s="58" t="str">
        <f>('Raw data'!D267)</f>
        <v>(D)</v>
      </c>
      <c r="E274" s="61">
        <f>('Raw data'!E267)</f>
        <v>1982</v>
      </c>
      <c r="F274" s="87">
        <v>1</v>
      </c>
      <c r="G274" s="67">
        <v>2</v>
      </c>
      <c r="H274" s="67"/>
      <c r="I274" s="90">
        <f t="shared" si="229"/>
        <v>0.90037263512387888</v>
      </c>
      <c r="J274" s="21" t="str">
        <f t="shared" si="230"/>
        <v>D</v>
      </c>
      <c r="K274" s="21" t="b">
        <f t="shared" si="218"/>
        <v>1</v>
      </c>
      <c r="L274" s="21" t="str">
        <f t="shared" si="219"/>
        <v>D</v>
      </c>
      <c r="M274" s="21" t="str">
        <f t="shared" si="220"/>
        <v>Safe D</v>
      </c>
      <c r="N274" s="62">
        <f>'Raw data'!X267</f>
        <v>0.87575000000000003</v>
      </c>
      <c r="O274" s="68">
        <f t="shared" si="221"/>
        <v>0.87575000000000003</v>
      </c>
      <c r="P274" s="81">
        <f>'Raw data'!M267</f>
        <v>1</v>
      </c>
      <c r="Q274" s="63">
        <f t="shared" si="222"/>
        <v>1</v>
      </c>
      <c r="R274" s="63">
        <f>'Raw data'!K267-N274</f>
        <v>0.12424999999999997</v>
      </c>
      <c r="S274" s="63">
        <f t="shared" si="223"/>
        <v>0.12424999999999997</v>
      </c>
      <c r="T274" s="88">
        <f t="shared" si="227"/>
        <v>1.04</v>
      </c>
      <c r="U274" s="63">
        <f>'Raw data'!U267</f>
        <v>0.82497806028092757</v>
      </c>
      <c r="V274" s="63">
        <f t="shared" si="231"/>
        <v>0.91248903014046379</v>
      </c>
      <c r="W274" s="64">
        <f t="shared" si="232"/>
        <v>0.87497806028092762</v>
      </c>
      <c r="X274" s="64"/>
      <c r="Y274" s="64"/>
      <c r="Z274" s="65"/>
      <c r="AA274" s="64" t="str">
        <f t="shared" si="233"/>
        <v/>
      </c>
      <c r="AB274" s="64">
        <f t="shared" si="224"/>
        <v>1.02</v>
      </c>
      <c r="AC274" s="64">
        <f t="shared" si="234"/>
        <v>0.93748903014046381</v>
      </c>
      <c r="AD274" s="64"/>
      <c r="AE274" s="62">
        <v>2.7699999999999999E-2</v>
      </c>
      <c r="AF274" s="83">
        <f t="shared" si="225"/>
        <v>2.7699999999999999E-2</v>
      </c>
      <c r="AG274" s="83">
        <f t="shared" si="226"/>
        <v>-1.7299999999999999E-2</v>
      </c>
      <c r="AH274" s="62">
        <f t="shared" ref="AH274:AH286" si="236">AC274-N274</f>
        <v>6.173903014046378E-2</v>
      </c>
      <c r="AI274" s="62">
        <f t="shared" si="235"/>
        <v>6.173903014046378E-2</v>
      </c>
      <c r="AJ274" s="62">
        <f t="shared" si="228"/>
        <v>1.6739030140463781E-2</v>
      </c>
      <c r="AK274" s="62"/>
      <c r="AL274" s="62"/>
      <c r="AM274" s="62"/>
      <c r="AN274" s="66">
        <f>AJ274</f>
        <v>1.6739030140463781E-2</v>
      </c>
    </row>
    <row r="275" spans="1:40" ht="15" customHeight="1" x14ac:dyDescent="0.25">
      <c r="A275" s="67" t="s">
        <v>259</v>
      </c>
      <c r="B275" s="60">
        <v>9</v>
      </c>
      <c r="C275" s="58" t="str">
        <f>('Raw data'!C268)</f>
        <v>Yvette Clarke</v>
      </c>
      <c r="D275" s="58" t="str">
        <f>('Raw data'!D268)</f>
        <v>(D)</v>
      </c>
      <c r="E275" s="61">
        <f>('Raw data'!E268)</f>
        <v>2006</v>
      </c>
      <c r="F275" s="87">
        <v>1</v>
      </c>
      <c r="G275" s="67">
        <v>1</v>
      </c>
      <c r="H275" s="67">
        <v>1</v>
      </c>
      <c r="I275" s="90">
        <f t="shared" si="229"/>
        <v>0.86796218422826177</v>
      </c>
      <c r="J275" s="21" t="str">
        <f t="shared" si="230"/>
        <v>D</v>
      </c>
      <c r="K275" s="21" t="b">
        <f t="shared" si="218"/>
        <v>1</v>
      </c>
      <c r="L275" s="21" t="str">
        <f t="shared" si="219"/>
        <v>D</v>
      </c>
      <c r="M275" s="21" t="str">
        <f t="shared" si="220"/>
        <v>Safe D</v>
      </c>
      <c r="N275" s="62">
        <f>'Raw data'!X268</f>
        <v>0.83725000000000005</v>
      </c>
      <c r="O275" s="68">
        <f t="shared" si="221"/>
        <v>0.83725000000000005</v>
      </c>
      <c r="P275" s="81">
        <f>'Raw data'!M268</f>
        <v>1</v>
      </c>
      <c r="Q275" s="63">
        <f t="shared" si="222"/>
        <v>1</v>
      </c>
      <c r="R275" s="63">
        <f>'Raw data'!K268-N275</f>
        <v>0.16274999999999995</v>
      </c>
      <c r="S275" s="63">
        <f t="shared" si="223"/>
        <v>0.16274999999999995</v>
      </c>
      <c r="T275" s="88">
        <f t="shared" si="227"/>
        <v>1.04</v>
      </c>
      <c r="U275" s="63">
        <f>'Raw data'!U268</f>
        <v>0.77020042319488358</v>
      </c>
      <c r="V275" s="63">
        <f t="shared" si="231"/>
        <v>0.88510021159744179</v>
      </c>
      <c r="W275" s="64">
        <f t="shared" si="232"/>
        <v>0.73020042319488354</v>
      </c>
      <c r="X275" s="64">
        <f>'Raw data'!AA268</f>
        <v>0.81141939125526474</v>
      </c>
      <c r="Y275" s="64">
        <f>'Raw data'!AD268</f>
        <v>0.874</v>
      </c>
      <c r="Z275" s="65">
        <f t="shared" ref="Z275:Z283" si="237">2*(N275-50)-2*(Y275-50)</f>
        <v>-7.3500000000009891E-2</v>
      </c>
      <c r="AA275" s="64">
        <f t="shared" si="233"/>
        <v>0.81391939125525481</v>
      </c>
      <c r="AB275" s="64">
        <f t="shared" si="224"/>
        <v>1.02</v>
      </c>
      <c r="AC275" s="64">
        <f t="shared" si="234"/>
        <v>0.86510021159744177</v>
      </c>
      <c r="AD275" s="64">
        <f>50%+AA275/2</f>
        <v>0.90695969562762735</v>
      </c>
      <c r="AE275" s="62">
        <v>2.7699999999999999E-2</v>
      </c>
      <c r="AF275" s="83">
        <f t="shared" si="225"/>
        <v>2.7699999999999999E-2</v>
      </c>
      <c r="AG275" s="83">
        <f t="shared" si="226"/>
        <v>-1.7299999999999999E-2</v>
      </c>
      <c r="AH275" s="62">
        <f t="shared" si="236"/>
        <v>2.7850211597441721E-2</v>
      </c>
      <c r="AI275" s="62">
        <f t="shared" si="235"/>
        <v>2.7850211597441721E-2</v>
      </c>
      <c r="AJ275" s="62">
        <f t="shared" si="228"/>
        <v>-1.7149788402558278E-2</v>
      </c>
      <c r="AK275" s="62">
        <f t="shared" ref="AK275:AK283" si="238">AD275-N275</f>
        <v>6.9709695627627299E-2</v>
      </c>
      <c r="AL275" s="62">
        <f t="shared" ref="AL275:AL283" si="239">IF(D275="(D)",AK275,-(AK275))</f>
        <v>6.9709695627627299E-2</v>
      </c>
      <c r="AM275" s="62">
        <f t="shared" ref="AM275:AM283" si="240">AL275-4.5%</f>
        <v>2.4709695627627301E-2</v>
      </c>
      <c r="AN275" s="66">
        <f t="shared" ref="AN275:AN283" si="241">(AJ275+AM275)/2</f>
        <v>3.7799536125345118E-3</v>
      </c>
    </row>
    <row r="276" spans="1:40" ht="15" customHeight="1" x14ac:dyDescent="0.25">
      <c r="A276" s="67" t="s">
        <v>259</v>
      </c>
      <c r="B276" s="60">
        <v>10</v>
      </c>
      <c r="C276" s="58" t="str">
        <f>('Raw data'!C269)</f>
        <v>Jerrold Nadler</v>
      </c>
      <c r="D276" s="58" t="str">
        <f>('Raw data'!D269)</f>
        <v>(D)</v>
      </c>
      <c r="E276" s="61">
        <f>('Raw data'!E269)</f>
        <v>1992</v>
      </c>
      <c r="F276" s="87">
        <v>1</v>
      </c>
      <c r="G276" s="67">
        <v>1</v>
      </c>
      <c r="H276" s="67">
        <v>1</v>
      </c>
      <c r="I276" s="90">
        <f t="shared" si="229"/>
        <v>0.76355539654691107</v>
      </c>
      <c r="J276" s="21" t="str">
        <f t="shared" si="230"/>
        <v>D</v>
      </c>
      <c r="K276" s="21" t="b">
        <f t="shared" si="218"/>
        <v>1</v>
      </c>
      <c r="L276" s="21" t="str">
        <f t="shared" si="219"/>
        <v>D</v>
      </c>
      <c r="M276" s="21" t="str">
        <f t="shared" si="220"/>
        <v>Safe D</v>
      </c>
      <c r="N276" s="62">
        <f>'Raw data'!X269</f>
        <v>0.72324999999999995</v>
      </c>
      <c r="O276" s="68">
        <f t="shared" si="221"/>
        <v>0.72324999999999995</v>
      </c>
      <c r="P276" s="81">
        <f>'Raw data'!M269</f>
        <v>1</v>
      </c>
      <c r="Q276" s="63">
        <f t="shared" si="222"/>
        <v>1</v>
      </c>
      <c r="R276" s="63">
        <f>'Raw data'!K269-N276</f>
        <v>0.27675000000000005</v>
      </c>
      <c r="S276" s="63">
        <f t="shared" si="223"/>
        <v>0.27675000000000005</v>
      </c>
      <c r="T276" s="88">
        <f t="shared" si="227"/>
        <v>1.04</v>
      </c>
      <c r="U276" s="63">
        <f>'Raw data'!U269</f>
        <v>0.61558573323967858</v>
      </c>
      <c r="V276" s="63">
        <f t="shared" si="231"/>
        <v>0.80779286661983929</v>
      </c>
      <c r="W276" s="64">
        <f t="shared" si="232"/>
        <v>0.57558573323967854</v>
      </c>
      <c r="X276" s="64">
        <f>'Raw data'!AA269</f>
        <v>0.51089540260633615</v>
      </c>
      <c r="Y276" s="64">
        <f>'Raw data'!AD269</f>
        <v>0.70399999999999996</v>
      </c>
      <c r="Z276" s="65">
        <f t="shared" si="237"/>
        <v>3.8499999999999091E-2</v>
      </c>
      <c r="AA276" s="64">
        <f t="shared" si="233"/>
        <v>0.62539540260633519</v>
      </c>
      <c r="AB276" s="64">
        <f t="shared" si="224"/>
        <v>1.02</v>
      </c>
      <c r="AC276" s="64">
        <f t="shared" si="234"/>
        <v>0.78779286661983927</v>
      </c>
      <c r="AD276" s="64">
        <f>50%+AA276/2</f>
        <v>0.81269770130316754</v>
      </c>
      <c r="AE276" s="62">
        <v>2.7699999999999999E-2</v>
      </c>
      <c r="AF276" s="83">
        <f t="shared" si="225"/>
        <v>2.7699999999999999E-2</v>
      </c>
      <c r="AG276" s="83">
        <f t="shared" si="226"/>
        <v>-1.7299999999999999E-2</v>
      </c>
      <c r="AH276" s="62">
        <f t="shared" si="236"/>
        <v>6.4542866619839323E-2</v>
      </c>
      <c r="AI276" s="62">
        <f t="shared" si="235"/>
        <v>6.4542866619839323E-2</v>
      </c>
      <c r="AJ276" s="62">
        <f t="shared" si="228"/>
        <v>1.9542866619839325E-2</v>
      </c>
      <c r="AK276" s="62">
        <f t="shared" si="238"/>
        <v>8.9447701303167593E-2</v>
      </c>
      <c r="AL276" s="62">
        <f t="shared" si="239"/>
        <v>8.9447701303167593E-2</v>
      </c>
      <c r="AM276" s="62">
        <f t="shared" si="240"/>
        <v>4.4447701303167594E-2</v>
      </c>
      <c r="AN276" s="66">
        <f t="shared" si="241"/>
        <v>3.199528396150346E-2</v>
      </c>
    </row>
    <row r="277" spans="1:40" ht="15" customHeight="1" x14ac:dyDescent="0.25">
      <c r="A277" s="67" t="s">
        <v>259</v>
      </c>
      <c r="B277" s="60">
        <v>11</v>
      </c>
      <c r="C277" s="58" t="str">
        <f>('Raw data'!C270)</f>
        <v>Daniel Donovan Jr.</v>
      </c>
      <c r="D277" s="58" t="str">
        <f>('Raw data'!D270)</f>
        <v>(R)</v>
      </c>
      <c r="E277" s="61">
        <f>('Raw data'!E270)</f>
        <v>2015</v>
      </c>
      <c r="F277" s="87">
        <v>8</v>
      </c>
      <c r="G277" s="67">
        <v>0</v>
      </c>
      <c r="H277" s="67">
        <v>0</v>
      </c>
      <c r="I277" s="90">
        <f>IF(G277="",N277+0.15*(AE277+2.77%-$B$3)+($A$3-50%),N277+0.85*(0.6*AE277+0.2*AH277+0.2*AK277+2.77%-$B$3)+($A$3-50%))</f>
        <v>0.43867365319886786</v>
      </c>
      <c r="J277" s="21" t="str">
        <f t="shared" si="230"/>
        <v>R</v>
      </c>
      <c r="K277" s="21" t="b">
        <f t="shared" si="218"/>
        <v>1</v>
      </c>
      <c r="L277" s="21" t="str">
        <f t="shared" si="219"/>
        <v>No projection</v>
      </c>
      <c r="M277" s="21" t="str">
        <f t="shared" si="220"/>
        <v>Likely R</v>
      </c>
      <c r="N277" s="62">
        <f>'Raw data'!X270</f>
        <v>0.50224999999999997</v>
      </c>
      <c r="O277" s="68">
        <f t="shared" si="221"/>
        <v>0.50225000000000009</v>
      </c>
      <c r="P277" s="81">
        <f>'Raw data'!M270</f>
        <v>0.19381900706326333</v>
      </c>
      <c r="Q277" s="63">
        <f t="shared" si="222"/>
        <v>0.59690950353163164</v>
      </c>
      <c r="R277" s="63">
        <f>'Raw data'!K270-N277</f>
        <v>-9.9159503531631665E-2</v>
      </c>
      <c r="S277" s="63">
        <f t="shared" si="223"/>
        <v>9.9159503531631665E-2</v>
      </c>
      <c r="T277" s="88">
        <f t="shared" si="227"/>
        <v>0.24481900706326332</v>
      </c>
      <c r="U277" s="63"/>
      <c r="V277" s="63"/>
      <c r="W277" s="64"/>
      <c r="X277" s="64"/>
      <c r="Y277" s="64">
        <f>'Raw data'!AD270</f>
        <v>0.45399999999999996</v>
      </c>
      <c r="Z277" s="65">
        <f t="shared" si="237"/>
        <v>9.6499999999991815E-2</v>
      </c>
      <c r="AA277" s="64"/>
      <c r="AB277" s="64">
        <f t="shared" si="224"/>
        <v>0.37759049646836834</v>
      </c>
      <c r="AC277" s="64"/>
      <c r="AD277" s="64"/>
      <c r="AE277" s="62">
        <f>AB277-N277</f>
        <v>-0.12465950353163163</v>
      </c>
      <c r="AF277" s="83">
        <f t="shared" si="225"/>
        <v>0.12465950353163163</v>
      </c>
      <c r="AG277" s="83">
        <f t="shared" si="226"/>
        <v>7.9659503531631634E-2</v>
      </c>
      <c r="AH277" s="62"/>
      <c r="AI277" s="62">
        <f t="shared" si="235"/>
        <v>0</v>
      </c>
      <c r="AJ277" s="62"/>
      <c r="AK277" s="62"/>
      <c r="AL277" s="62">
        <f t="shared" si="239"/>
        <v>0</v>
      </c>
      <c r="AM277" s="62"/>
      <c r="AN277" s="66">
        <f t="shared" si="241"/>
        <v>0</v>
      </c>
    </row>
    <row r="278" spans="1:40" ht="15" customHeight="1" x14ac:dyDescent="0.25">
      <c r="A278" s="67" t="s">
        <v>259</v>
      </c>
      <c r="B278" s="60">
        <v>12</v>
      </c>
      <c r="C278" s="58" t="str">
        <f>('Raw data'!C271)</f>
        <v>Carolyn Maloney</v>
      </c>
      <c r="D278" s="58" t="str">
        <f>('Raw data'!D271)</f>
        <v>(D)</v>
      </c>
      <c r="E278" s="61">
        <f>('Raw data'!E271)</f>
        <v>1992</v>
      </c>
      <c r="F278" s="87">
        <v>1</v>
      </c>
      <c r="G278" s="67">
        <v>1</v>
      </c>
      <c r="H278" s="67">
        <v>1</v>
      </c>
      <c r="I278" s="90">
        <f t="shared" ref="I278:I284" si="242">IF(G278="",N278+0.15*(AE278-2.77%+$B$3)+($A$3-50%),N278+0.85*(0.6*AE278+0.2*AH278+0.2*AK278-2.77%+$B$3)+($A$3-50%))</f>
        <v>0.80400622303575831</v>
      </c>
      <c r="J278" s="21" t="str">
        <f t="shared" si="230"/>
        <v>D</v>
      </c>
      <c r="K278" s="21" t="b">
        <f t="shared" si="218"/>
        <v>1</v>
      </c>
      <c r="L278" s="21" t="str">
        <f t="shared" si="219"/>
        <v>D</v>
      </c>
      <c r="M278" s="21" t="str">
        <f t="shared" si="220"/>
        <v>Safe D</v>
      </c>
      <c r="N278" s="62">
        <f>'Raw data'!X271</f>
        <v>0.75775000000000003</v>
      </c>
      <c r="O278" s="68">
        <f t="shared" si="221"/>
        <v>0.75775000000000015</v>
      </c>
      <c r="P278" s="81">
        <f>'Raw data'!M271</f>
        <v>0.59886706548785007</v>
      </c>
      <c r="Q278" s="63">
        <f t="shared" si="222"/>
        <v>0.79943353274392503</v>
      </c>
      <c r="R278" s="63">
        <f>'Raw data'!K271-N278</f>
        <v>4.1683532743925E-2</v>
      </c>
      <c r="S278" s="63">
        <f t="shared" si="223"/>
        <v>4.1683532743925E-2</v>
      </c>
      <c r="T278" s="88">
        <f t="shared" si="227"/>
        <v>0.63886706548785011</v>
      </c>
      <c r="U278" s="63">
        <f>'Raw data'!U271</f>
        <v>0.61165910722511085</v>
      </c>
      <c r="V278" s="63">
        <f t="shared" si="231"/>
        <v>0.80582955361255548</v>
      </c>
      <c r="W278" s="64">
        <f t="shared" si="232"/>
        <v>0.57165910722511082</v>
      </c>
      <c r="X278" s="64">
        <f>'Raw data'!AA271</f>
        <v>0.53993055555555558</v>
      </c>
      <c r="Y278" s="64">
        <f>'Raw data'!AD271</f>
        <v>0.749</v>
      </c>
      <c r="Z278" s="65">
        <f t="shared" si="237"/>
        <v>1.7499999999998295E-2</v>
      </c>
      <c r="AA278" s="64">
        <f t="shared" si="233"/>
        <v>0.63343055555555383</v>
      </c>
      <c r="AB278" s="64">
        <f t="shared" si="224"/>
        <v>0.81943353274392505</v>
      </c>
      <c r="AC278" s="64">
        <f t="shared" si="234"/>
        <v>0.78582955361255546</v>
      </c>
      <c r="AD278" s="64">
        <f>50%+AA278/2</f>
        <v>0.81671527777777686</v>
      </c>
      <c r="AE278" s="62">
        <f>AB278-N278</f>
        <v>6.1683532743925018E-2</v>
      </c>
      <c r="AF278" s="83">
        <f t="shared" si="225"/>
        <v>6.1683532743925018E-2</v>
      </c>
      <c r="AG278" s="83">
        <f t="shared" si="226"/>
        <v>1.668353274392502E-2</v>
      </c>
      <c r="AH278" s="62">
        <f t="shared" si="236"/>
        <v>2.807955361255543E-2</v>
      </c>
      <c r="AI278" s="62">
        <f t="shared" si="235"/>
        <v>2.807955361255543E-2</v>
      </c>
      <c r="AJ278" s="62">
        <f t="shared" si="228"/>
        <v>-1.6920446387444568E-2</v>
      </c>
      <c r="AK278" s="62">
        <f t="shared" si="238"/>
        <v>5.8965277777776826E-2</v>
      </c>
      <c r="AL278" s="62">
        <f t="shared" si="239"/>
        <v>5.8965277777776826E-2</v>
      </c>
      <c r="AM278" s="62">
        <f t="shared" si="240"/>
        <v>1.3965277777776827E-2</v>
      </c>
      <c r="AN278" s="66">
        <f t="shared" si="241"/>
        <v>-1.4775843048338705E-3</v>
      </c>
    </row>
    <row r="279" spans="1:40" ht="15" customHeight="1" x14ac:dyDescent="0.25">
      <c r="A279" s="67" t="s">
        <v>259</v>
      </c>
      <c r="B279" s="60">
        <v>13</v>
      </c>
      <c r="C279" s="58" t="str">
        <f>('Raw data'!C272)</f>
        <v>OPEN SEAT (Charles Rangel)</v>
      </c>
      <c r="D279" s="58" t="str">
        <f>('Raw data'!D272)</f>
        <v>(D)</v>
      </c>
      <c r="E279" s="61">
        <f>('Raw data'!E272)</f>
        <v>1970</v>
      </c>
      <c r="F279" s="87">
        <v>1</v>
      </c>
      <c r="G279" s="67">
        <v>1</v>
      </c>
      <c r="H279" s="67">
        <v>1</v>
      </c>
      <c r="I279" s="90">
        <f>N279</f>
        <v>0.93074999999999997</v>
      </c>
      <c r="J279" s="21" t="str">
        <f t="shared" si="230"/>
        <v>D</v>
      </c>
      <c r="K279" s="21" t="b">
        <f t="shared" si="218"/>
        <v>1</v>
      </c>
      <c r="L279" s="21" t="str">
        <f t="shared" si="219"/>
        <v>D</v>
      </c>
      <c r="M279" s="21" t="str">
        <f t="shared" si="220"/>
        <v>Safe D</v>
      </c>
      <c r="N279" s="62">
        <f>'Raw data'!X272</f>
        <v>0.93074999999999997</v>
      </c>
      <c r="O279" s="68">
        <f t="shared" si="221"/>
        <v>0.93074999999999997</v>
      </c>
      <c r="P279" s="81">
        <f>'Raw data'!M272</f>
        <v>1</v>
      </c>
      <c r="Q279" s="63">
        <f t="shared" si="222"/>
        <v>1</v>
      </c>
      <c r="R279" s="63">
        <f>'Raw data'!K272-N279</f>
        <v>6.9250000000000034E-2</v>
      </c>
      <c r="S279" s="63">
        <f t="shared" si="223"/>
        <v>6.9250000000000034E-2</v>
      </c>
      <c r="T279" s="88">
        <f t="shared" si="227"/>
        <v>1.04</v>
      </c>
      <c r="U279" s="63">
        <f>'Raw data'!U272</f>
        <v>0.87018760653390115</v>
      </c>
      <c r="V279" s="63">
        <f t="shared" si="231"/>
        <v>0.93509380326695057</v>
      </c>
      <c r="W279" s="64">
        <f t="shared" si="232"/>
        <v>0.83018760653390111</v>
      </c>
      <c r="X279" s="64">
        <f>'Raw data'!AA272</f>
        <v>0.77172044785830129</v>
      </c>
      <c r="Y279" s="64">
        <f>'Raw data'!AD272</f>
        <v>0.89900000000000002</v>
      </c>
      <c r="Z279" s="65">
        <f t="shared" si="237"/>
        <v>6.3500000000004775E-2</v>
      </c>
      <c r="AA279" s="64">
        <f t="shared" si="233"/>
        <v>0.91122044785830603</v>
      </c>
      <c r="AB279" s="64">
        <f t="shared" si="224"/>
        <v>1.02</v>
      </c>
      <c r="AC279" s="64">
        <f t="shared" si="234"/>
        <v>0.91509380326695056</v>
      </c>
      <c r="AD279" s="64">
        <f>50%+AA279/2</f>
        <v>0.95561022392915307</v>
      </c>
      <c r="AE279" s="62">
        <v>2.7699999999999999E-2</v>
      </c>
      <c r="AF279" s="83">
        <f t="shared" si="225"/>
        <v>2.7699999999999999E-2</v>
      </c>
      <c r="AG279" s="83">
        <f t="shared" si="226"/>
        <v>-1.7299999999999999E-2</v>
      </c>
      <c r="AH279" s="62">
        <f t="shared" si="236"/>
        <v>-1.565619673304941E-2</v>
      </c>
      <c r="AI279" s="62">
        <f t="shared" si="235"/>
        <v>-1.565619673304941E-2</v>
      </c>
      <c r="AJ279" s="62">
        <f t="shared" si="228"/>
        <v>-6.0656196733049408E-2</v>
      </c>
      <c r="AK279" s="62">
        <f t="shared" si="238"/>
        <v>2.4860223929153102E-2</v>
      </c>
      <c r="AL279" s="62">
        <f t="shared" si="239"/>
        <v>2.4860223929153102E-2</v>
      </c>
      <c r="AM279" s="62">
        <f t="shared" si="240"/>
        <v>-2.0139776070846896E-2</v>
      </c>
      <c r="AN279" s="66">
        <f t="shared" si="241"/>
        <v>-4.0397986401948152E-2</v>
      </c>
    </row>
    <row r="280" spans="1:40" ht="15" customHeight="1" x14ac:dyDescent="0.25">
      <c r="A280" s="67" t="s">
        <v>259</v>
      </c>
      <c r="B280" s="60">
        <v>14</v>
      </c>
      <c r="C280" s="58" t="str">
        <f>('Raw data'!C273)</f>
        <v>Joe Crowley</v>
      </c>
      <c r="D280" s="58" t="str">
        <f>('Raw data'!D273)</f>
        <v>(D)</v>
      </c>
      <c r="E280" s="61">
        <f>('Raw data'!E273)</f>
        <v>1998</v>
      </c>
      <c r="F280" s="87">
        <v>1</v>
      </c>
      <c r="G280" s="67">
        <v>1</v>
      </c>
      <c r="H280" s="67">
        <v>1</v>
      </c>
      <c r="I280" s="90">
        <f t="shared" si="242"/>
        <v>0.8287828876114649</v>
      </c>
      <c r="J280" s="21" t="str">
        <f t="shared" si="230"/>
        <v>D</v>
      </c>
      <c r="K280" s="21" t="b">
        <f t="shared" si="218"/>
        <v>1</v>
      </c>
      <c r="L280" s="21" t="str">
        <f t="shared" si="219"/>
        <v>D</v>
      </c>
      <c r="M280" s="21" t="str">
        <f t="shared" si="220"/>
        <v>Safe D</v>
      </c>
      <c r="N280" s="62">
        <f>'Raw data'!X273</f>
        <v>0.79275000000000007</v>
      </c>
      <c r="O280" s="68">
        <f t="shared" si="221"/>
        <v>0.79275000000000007</v>
      </c>
      <c r="P280" s="81">
        <f>'Raw data'!M273</f>
        <v>1</v>
      </c>
      <c r="Q280" s="63">
        <f t="shared" si="222"/>
        <v>1</v>
      </c>
      <c r="R280" s="63">
        <f>'Raw data'!K273-N280</f>
        <v>0.20724999999999993</v>
      </c>
      <c r="S280" s="63">
        <f t="shared" si="223"/>
        <v>0.20724999999999993</v>
      </c>
      <c r="T280" s="88">
        <f t="shared" si="227"/>
        <v>1.04</v>
      </c>
      <c r="U280" s="63">
        <f>'Raw data'!U273</f>
        <v>0.69470094585871056</v>
      </c>
      <c r="V280" s="63">
        <f t="shared" si="231"/>
        <v>0.84735047292935528</v>
      </c>
      <c r="W280" s="64">
        <f t="shared" si="232"/>
        <v>0.65470094585871053</v>
      </c>
      <c r="X280" s="64">
        <f>'Raw data'!AA273</f>
        <v>0.63051537898205789</v>
      </c>
      <c r="Y280" s="64">
        <f>'Raw data'!AD273</f>
        <v>0.75900000000000001</v>
      </c>
      <c r="Z280" s="65">
        <f t="shared" si="237"/>
        <v>6.7499999999995453E-2</v>
      </c>
      <c r="AA280" s="64">
        <f t="shared" si="233"/>
        <v>0.7740153789820533</v>
      </c>
      <c r="AB280" s="64">
        <f t="shared" si="224"/>
        <v>1.02</v>
      </c>
      <c r="AC280" s="64">
        <f t="shared" si="234"/>
        <v>0.82735047292935526</v>
      </c>
      <c r="AD280" s="64">
        <f>50%+AA280/2</f>
        <v>0.8870076894910266</v>
      </c>
      <c r="AE280" s="62">
        <v>2.7699999999999999E-2</v>
      </c>
      <c r="AF280" s="83">
        <f t="shared" si="225"/>
        <v>2.7699999999999999E-2</v>
      </c>
      <c r="AG280" s="83">
        <f t="shared" si="226"/>
        <v>-1.7299999999999999E-2</v>
      </c>
      <c r="AH280" s="62">
        <f t="shared" si="236"/>
        <v>3.4600472929355197E-2</v>
      </c>
      <c r="AI280" s="62">
        <f t="shared" si="235"/>
        <v>3.4600472929355197E-2</v>
      </c>
      <c r="AJ280" s="62">
        <f t="shared" si="228"/>
        <v>-1.0399527070644801E-2</v>
      </c>
      <c r="AK280" s="62">
        <f t="shared" si="238"/>
        <v>9.4257689491026531E-2</v>
      </c>
      <c r="AL280" s="62">
        <f t="shared" si="239"/>
        <v>9.4257689491026531E-2</v>
      </c>
      <c r="AM280" s="62">
        <f t="shared" si="240"/>
        <v>4.9257689491026532E-2</v>
      </c>
      <c r="AN280" s="66">
        <f t="shared" si="241"/>
        <v>1.9429081210190866E-2</v>
      </c>
    </row>
    <row r="281" spans="1:40" ht="15" customHeight="1" x14ac:dyDescent="0.25">
      <c r="A281" s="58" t="s">
        <v>259</v>
      </c>
      <c r="B281" s="59">
        <v>15</v>
      </c>
      <c r="C281" s="58" t="str">
        <f>('Raw data'!C274)</f>
        <v>Jose E. Serrano</v>
      </c>
      <c r="D281" s="58" t="str">
        <f>('Raw data'!D274)</f>
        <v>(D)</v>
      </c>
      <c r="E281" s="61">
        <f>('Raw data'!E274)</f>
        <v>1990</v>
      </c>
      <c r="F281" s="87">
        <v>1</v>
      </c>
      <c r="G281" s="58">
        <v>1</v>
      </c>
      <c r="H281" s="58">
        <v>1</v>
      </c>
      <c r="I281" s="90">
        <f t="shared" si="242"/>
        <v>0.97244111845589731</v>
      </c>
      <c r="J281" s="30" t="str">
        <f t="shared" si="230"/>
        <v>D</v>
      </c>
      <c r="K281" s="21" t="b">
        <f t="shared" si="218"/>
        <v>1</v>
      </c>
      <c r="L281" s="21" t="str">
        <f t="shared" si="219"/>
        <v>D</v>
      </c>
      <c r="M281" s="30" t="str">
        <f t="shared" si="220"/>
        <v>Safe D</v>
      </c>
      <c r="N281" s="62">
        <f>'Raw data'!X274</f>
        <v>0.94925000000000004</v>
      </c>
      <c r="O281" s="62">
        <f t="shared" si="221"/>
        <v>0.94925000000000015</v>
      </c>
      <c r="P281" s="81">
        <f>'Raw data'!M274</f>
        <v>1</v>
      </c>
      <c r="Q281" s="63">
        <f t="shared" si="222"/>
        <v>1</v>
      </c>
      <c r="R281" s="63">
        <f>'Raw data'!K274-N281</f>
        <v>5.0749999999999962E-2</v>
      </c>
      <c r="S281" s="63">
        <f t="shared" si="223"/>
        <v>5.0749999999999962E-2</v>
      </c>
      <c r="T281" s="88">
        <f t="shared" si="227"/>
        <v>1.04</v>
      </c>
      <c r="U281" s="63">
        <f>'Raw data'!U274</f>
        <v>0.94363668771643927</v>
      </c>
      <c r="V281" s="63">
        <f t="shared" si="231"/>
        <v>0.97181834385821964</v>
      </c>
      <c r="W281" s="64">
        <f t="shared" si="232"/>
        <v>0.90363668771643924</v>
      </c>
      <c r="X281" s="64">
        <f>'Raw data'!AA274</f>
        <v>0.91434782608695642</v>
      </c>
      <c r="Y281" s="64">
        <f>'Raw data'!AD274</f>
        <v>0.91399999999999992</v>
      </c>
      <c r="Z281" s="65">
        <f t="shared" si="237"/>
        <v>7.0499999999995566E-2</v>
      </c>
      <c r="AA281" s="64">
        <f t="shared" si="233"/>
        <v>1.0608478260869521</v>
      </c>
      <c r="AB281" s="64">
        <f t="shared" si="224"/>
        <v>1.02</v>
      </c>
      <c r="AC281" s="64">
        <f t="shared" si="234"/>
        <v>0.95181834385821962</v>
      </c>
      <c r="AD281" s="64">
        <v>1</v>
      </c>
      <c r="AE281" s="62">
        <v>2.7699999999999999E-2</v>
      </c>
      <c r="AF281" s="83">
        <f t="shared" si="225"/>
        <v>2.7699999999999999E-2</v>
      </c>
      <c r="AG281" s="83">
        <f t="shared" si="226"/>
        <v>-1.7299999999999999E-2</v>
      </c>
      <c r="AH281" s="62">
        <f t="shared" si="236"/>
        <v>2.5683438582195794E-3</v>
      </c>
      <c r="AI281" s="62">
        <f t="shared" si="235"/>
        <v>2.5683438582195794E-3</v>
      </c>
      <c r="AJ281" s="62">
        <f t="shared" si="228"/>
        <v>-4.2431656141780419E-2</v>
      </c>
      <c r="AK281" s="62">
        <f t="shared" si="238"/>
        <v>5.0749999999999962E-2</v>
      </c>
      <c r="AL281" s="62">
        <f t="shared" si="239"/>
        <v>5.0749999999999962E-2</v>
      </c>
      <c r="AM281" s="62">
        <f t="shared" si="240"/>
        <v>5.7499999999999635E-3</v>
      </c>
      <c r="AN281" s="66">
        <f t="shared" si="241"/>
        <v>-1.8340828070890228E-2</v>
      </c>
    </row>
    <row r="282" spans="1:40" ht="15" customHeight="1" x14ac:dyDescent="0.25">
      <c r="A282" s="67" t="s">
        <v>259</v>
      </c>
      <c r="B282" s="60">
        <v>16</v>
      </c>
      <c r="C282" s="58" t="str">
        <f>('Raw data'!C275)</f>
        <v>Eliot Engel</v>
      </c>
      <c r="D282" s="58" t="str">
        <f>('Raw data'!D275)</f>
        <v>(D)</v>
      </c>
      <c r="E282" s="61">
        <f>('Raw data'!E275)</f>
        <v>1988</v>
      </c>
      <c r="F282" s="87">
        <v>1</v>
      </c>
      <c r="G282" s="67">
        <v>1</v>
      </c>
      <c r="H282" s="67">
        <v>1</v>
      </c>
      <c r="I282" s="90">
        <f t="shared" si="242"/>
        <v>0.76021893706453869</v>
      </c>
      <c r="J282" s="21" t="str">
        <f t="shared" si="230"/>
        <v>D</v>
      </c>
      <c r="K282" s="21" t="b">
        <f t="shared" si="218"/>
        <v>1</v>
      </c>
      <c r="L282" s="21" t="str">
        <f t="shared" si="219"/>
        <v>D</v>
      </c>
      <c r="M282" s="21" t="str">
        <f t="shared" si="220"/>
        <v>Safe D</v>
      </c>
      <c r="N282" s="62">
        <f>'Raw data'!X275</f>
        <v>0.72175</v>
      </c>
      <c r="O282" s="68">
        <f t="shared" si="221"/>
        <v>0.72175000000000011</v>
      </c>
      <c r="P282" s="81">
        <f>'Raw data'!M275</f>
        <v>1</v>
      </c>
      <c r="Q282" s="63">
        <f t="shared" si="222"/>
        <v>1</v>
      </c>
      <c r="R282" s="63">
        <f>'Raw data'!K275-N282</f>
        <v>0.27825</v>
      </c>
      <c r="S282" s="63">
        <f t="shared" si="223"/>
        <v>0.27825</v>
      </c>
      <c r="T282" s="88">
        <f t="shared" si="227"/>
        <v>1.04</v>
      </c>
      <c r="U282" s="63">
        <f>'Raw data'!U275</f>
        <v>0.53802206461780933</v>
      </c>
      <c r="V282" s="63">
        <f t="shared" si="231"/>
        <v>0.76901103230890466</v>
      </c>
      <c r="W282" s="64">
        <f t="shared" si="232"/>
        <v>0.49802206461780935</v>
      </c>
      <c r="X282" s="64">
        <f>'Raw data'!AA275</f>
        <v>0.52385366555322932</v>
      </c>
      <c r="Y282" s="64">
        <f>'Raw data'!AD275</f>
        <v>0.68399999999999994</v>
      </c>
      <c r="Z282" s="65">
        <f t="shared" si="237"/>
        <v>7.550000000000523E-2</v>
      </c>
      <c r="AA282" s="64">
        <f t="shared" si="233"/>
        <v>0.67535366555323451</v>
      </c>
      <c r="AB282" s="64">
        <f t="shared" si="224"/>
        <v>1.02</v>
      </c>
      <c r="AC282" s="64">
        <f t="shared" si="234"/>
        <v>0.74901103230890465</v>
      </c>
      <c r="AD282" s="64">
        <f>50%+AA282/2</f>
        <v>0.83767683277661731</v>
      </c>
      <c r="AE282" s="62">
        <v>2.7699999999999999E-2</v>
      </c>
      <c r="AF282" s="83">
        <f t="shared" si="225"/>
        <v>2.7699999999999999E-2</v>
      </c>
      <c r="AG282" s="83">
        <f t="shared" si="226"/>
        <v>-1.7299999999999999E-2</v>
      </c>
      <c r="AH282" s="62">
        <f t="shared" si="236"/>
        <v>2.7261032308904642E-2</v>
      </c>
      <c r="AI282" s="62">
        <f t="shared" si="235"/>
        <v>2.7261032308904642E-2</v>
      </c>
      <c r="AJ282" s="62">
        <f t="shared" si="228"/>
        <v>-1.7738967691095356E-2</v>
      </c>
      <c r="AK282" s="62">
        <f t="shared" si="238"/>
        <v>0.11592683277661731</v>
      </c>
      <c r="AL282" s="62">
        <f t="shared" si="239"/>
        <v>0.11592683277661731</v>
      </c>
      <c r="AM282" s="62">
        <f t="shared" si="240"/>
        <v>7.0926832776617307E-2</v>
      </c>
      <c r="AN282" s="66">
        <f t="shared" si="241"/>
        <v>2.6593932542760976E-2</v>
      </c>
    </row>
    <row r="283" spans="1:40" ht="15" customHeight="1" x14ac:dyDescent="0.25">
      <c r="A283" s="67" t="s">
        <v>259</v>
      </c>
      <c r="B283" s="60">
        <v>17</v>
      </c>
      <c r="C283" s="58" t="str">
        <f>('Raw data'!C276)</f>
        <v>Nita Lowey</v>
      </c>
      <c r="D283" s="58" t="str">
        <f>('Raw data'!D276)</f>
        <v>(D)</v>
      </c>
      <c r="E283" s="61">
        <f>('Raw data'!E276)</f>
        <v>1988</v>
      </c>
      <c r="F283" s="87">
        <v>1</v>
      </c>
      <c r="G283" s="67">
        <v>1</v>
      </c>
      <c r="H283" s="67">
        <v>1</v>
      </c>
      <c r="I283" s="90">
        <f t="shared" si="242"/>
        <v>0.59626937452461926</v>
      </c>
      <c r="J283" s="21" t="str">
        <f t="shared" si="230"/>
        <v>D</v>
      </c>
      <c r="K283" s="21" t="b">
        <f t="shared" si="218"/>
        <v>1</v>
      </c>
      <c r="L283" s="21" t="str">
        <f t="shared" si="219"/>
        <v>No projection</v>
      </c>
      <c r="M283" s="21" t="str">
        <f t="shared" si="220"/>
        <v>Safe D</v>
      </c>
      <c r="N283" s="62">
        <f>'Raw data'!X276</f>
        <v>0.55675000000000008</v>
      </c>
      <c r="O283" s="68">
        <f t="shared" si="221"/>
        <v>0.55675000000000008</v>
      </c>
      <c r="P283" s="81">
        <f>'Raw data'!M276</f>
        <v>0.12864854920403129</v>
      </c>
      <c r="Q283" s="63">
        <f t="shared" si="222"/>
        <v>0.56432427460201562</v>
      </c>
      <c r="R283" s="63">
        <f>'Raw data'!K276-N283</f>
        <v>7.5742746020155405E-3</v>
      </c>
      <c r="S283" s="63">
        <f t="shared" si="223"/>
        <v>7.5742746020155405E-3</v>
      </c>
      <c r="T283" s="88">
        <f t="shared" si="227"/>
        <v>0.1686485492040313</v>
      </c>
      <c r="U283" s="63">
        <f>'Raw data'!U276</f>
        <v>0.3019869662306886</v>
      </c>
      <c r="V283" s="63">
        <f t="shared" si="231"/>
        <v>0.65099348311534433</v>
      </c>
      <c r="W283" s="64">
        <f t="shared" si="232"/>
        <v>0.26198696623068862</v>
      </c>
      <c r="X283" s="64">
        <f>'Raw data'!AA276</f>
        <v>0.24300120409391934</v>
      </c>
      <c r="Y283" s="64">
        <f>'Raw data'!AD276</f>
        <v>0.58399999999999996</v>
      </c>
      <c r="Z283" s="65">
        <f t="shared" si="237"/>
        <v>-5.4500000000004434E-2</v>
      </c>
      <c r="AA283" s="64">
        <f t="shared" si="233"/>
        <v>0.26450120409391492</v>
      </c>
      <c r="AB283" s="64">
        <f t="shared" si="224"/>
        <v>0.58432427460201564</v>
      </c>
      <c r="AC283" s="64">
        <f t="shared" si="234"/>
        <v>0.63099348311534431</v>
      </c>
      <c r="AD283" s="64">
        <f>50%+AA283/2</f>
        <v>0.63225060204695749</v>
      </c>
      <c r="AE283" s="62">
        <f>AB283-N283</f>
        <v>2.7574274602015558E-2</v>
      </c>
      <c r="AF283" s="83">
        <f t="shared" si="225"/>
        <v>2.7574274602015558E-2</v>
      </c>
      <c r="AG283" s="83">
        <f t="shared" si="226"/>
        <v>-1.742572539798444E-2</v>
      </c>
      <c r="AH283" s="62">
        <f t="shared" si="236"/>
        <v>7.4243483115344233E-2</v>
      </c>
      <c r="AI283" s="62">
        <f t="shared" si="235"/>
        <v>7.4243483115344233E-2</v>
      </c>
      <c r="AJ283" s="62">
        <f t="shared" si="228"/>
        <v>2.9243483115344235E-2</v>
      </c>
      <c r="AK283" s="62">
        <f t="shared" si="238"/>
        <v>7.550060204695741E-2</v>
      </c>
      <c r="AL283" s="62">
        <f t="shared" si="239"/>
        <v>7.550060204695741E-2</v>
      </c>
      <c r="AM283" s="62">
        <f t="shared" si="240"/>
        <v>3.0500602046957412E-2</v>
      </c>
      <c r="AN283" s="66">
        <f t="shared" si="241"/>
        <v>2.9872042581150823E-2</v>
      </c>
    </row>
    <row r="284" spans="1:40" ht="15" customHeight="1" x14ac:dyDescent="0.25">
      <c r="A284" s="67" t="s">
        <v>259</v>
      </c>
      <c r="B284" s="60">
        <v>18</v>
      </c>
      <c r="C284" s="58" t="str">
        <f>('Raw data'!C277)</f>
        <v>Sean Patrick Maloney</v>
      </c>
      <c r="D284" s="58" t="str">
        <f>('Raw data'!D277)</f>
        <v>(D)</v>
      </c>
      <c r="E284" s="61">
        <f>('Raw data'!E277)</f>
        <v>2012</v>
      </c>
      <c r="F284" s="87">
        <v>1</v>
      </c>
      <c r="G284" s="67">
        <v>3</v>
      </c>
      <c r="H284" s="67"/>
      <c r="I284" s="90">
        <f t="shared" si="242"/>
        <v>0.53100042653797286</v>
      </c>
      <c r="J284" s="21" t="s">
        <v>472</v>
      </c>
      <c r="K284" s="21" t="b">
        <f t="shared" si="218"/>
        <v>0</v>
      </c>
      <c r="L284" s="21" t="str">
        <f t="shared" si="219"/>
        <v>No projection</v>
      </c>
      <c r="M284" s="21" t="str">
        <f t="shared" si="220"/>
        <v>Lean D</v>
      </c>
      <c r="N284" s="62">
        <f>'Raw data'!X277</f>
        <v>0.50224999999999997</v>
      </c>
      <c r="O284" s="68">
        <f t="shared" si="221"/>
        <v>0.50225000000000009</v>
      </c>
      <c r="P284" s="81">
        <f>'Raw data'!M277</f>
        <v>1.9083554247565138E-2</v>
      </c>
      <c r="Q284" s="63">
        <f t="shared" si="222"/>
        <v>0.50954177712378257</v>
      </c>
      <c r="R284" s="63">
        <f>'Raw data'!K277-N284</f>
        <v>7.2917771237825946E-3</v>
      </c>
      <c r="S284" s="63">
        <f t="shared" si="223"/>
        <v>7.2917771237825946E-3</v>
      </c>
      <c r="T284" s="88">
        <f t="shared" si="227"/>
        <v>5.9083554247565138E-2</v>
      </c>
      <c r="U284" s="63">
        <f>'Raw data'!U277</f>
        <v>3.8989649468749776E-2</v>
      </c>
      <c r="V284" s="63">
        <f t="shared" si="231"/>
        <v>0.51949482473437492</v>
      </c>
      <c r="W284" s="64">
        <f t="shared" si="232"/>
        <v>0.17898964946874979</v>
      </c>
      <c r="X284" s="64"/>
      <c r="Y284" s="64"/>
      <c r="Z284" s="65"/>
      <c r="AA284" s="64" t="str">
        <f t="shared" si="233"/>
        <v/>
      </c>
      <c r="AB284" s="64">
        <f t="shared" si="224"/>
        <v>0.52954177712378259</v>
      </c>
      <c r="AC284" s="64">
        <f t="shared" si="234"/>
        <v>0.58949482473437487</v>
      </c>
      <c r="AD284" s="64"/>
      <c r="AE284" s="62">
        <f>AB284-N284</f>
        <v>2.7291777123782612E-2</v>
      </c>
      <c r="AF284" s="83">
        <f t="shared" si="225"/>
        <v>2.7291777123782612E-2</v>
      </c>
      <c r="AG284" s="83">
        <f t="shared" si="226"/>
        <v>-1.7708222876217386E-2</v>
      </c>
      <c r="AH284" s="62">
        <f t="shared" si="236"/>
        <v>8.7244824734374893E-2</v>
      </c>
      <c r="AI284" s="62">
        <f t="shared" si="235"/>
        <v>8.7244824734374893E-2</v>
      </c>
      <c r="AJ284" s="62">
        <f t="shared" si="228"/>
        <v>4.2244824734374894E-2</v>
      </c>
      <c r="AK284" s="62"/>
      <c r="AL284" s="62"/>
      <c r="AM284" s="62"/>
      <c r="AN284" s="66">
        <f>AJ284</f>
        <v>4.2244824734374894E-2</v>
      </c>
    </row>
    <row r="285" spans="1:40" ht="15" customHeight="1" x14ac:dyDescent="0.25">
      <c r="A285" s="67" t="s">
        <v>259</v>
      </c>
      <c r="B285" s="60">
        <v>19</v>
      </c>
      <c r="C285" s="58" t="str">
        <f>('Raw data'!C278)</f>
        <v>OPEN SEAT (Christopher Gibson)</v>
      </c>
      <c r="D285" s="58" t="str">
        <f>('Raw data'!D278)</f>
        <v>(R)</v>
      </c>
      <c r="E285" s="61">
        <f>('Raw data'!E278)</f>
        <v>2010</v>
      </c>
      <c r="F285" s="87">
        <v>4</v>
      </c>
      <c r="G285" s="67">
        <v>4</v>
      </c>
      <c r="H285" s="67">
        <v>6</v>
      </c>
      <c r="I285" s="90">
        <f>N285</f>
        <v>0.51175000000000004</v>
      </c>
      <c r="J285" s="21" t="s">
        <v>472</v>
      </c>
      <c r="K285" s="21" t="b">
        <f t="shared" si="218"/>
        <v>0</v>
      </c>
      <c r="L285" s="21" t="str">
        <f t="shared" si="219"/>
        <v>No projection</v>
      </c>
      <c r="M285" s="21" t="str">
        <f t="shared" si="220"/>
        <v>Toss Up</v>
      </c>
      <c r="N285" s="62">
        <f>'Raw data'!X278</f>
        <v>0.51175000000000004</v>
      </c>
      <c r="O285" s="68">
        <f t="shared" si="221"/>
        <v>0.51175000000000015</v>
      </c>
      <c r="P285" s="81">
        <f>'Raw data'!M278</f>
        <v>0.28973263289948248</v>
      </c>
      <c r="Q285" s="63">
        <f t="shared" si="222"/>
        <v>0.64486631644974124</v>
      </c>
      <c r="R285" s="63">
        <f>'Raw data'!K278-N285</f>
        <v>-0.15661631644974128</v>
      </c>
      <c r="S285" s="63">
        <f t="shared" si="223"/>
        <v>0.15661631644974128</v>
      </c>
      <c r="T285" s="88">
        <f t="shared" si="227"/>
        <v>0.2487326328994825</v>
      </c>
      <c r="U285" s="63">
        <f>'Raw data'!U278</f>
        <v>5.7138322075448389E-2</v>
      </c>
      <c r="V285" s="63">
        <f t="shared" si="231"/>
        <v>0.52856916103772422</v>
      </c>
      <c r="W285" s="64">
        <f t="shared" si="232"/>
        <v>9.7138322075448397E-2</v>
      </c>
      <c r="X285" s="64">
        <f>'Raw data'!AA278</f>
        <v>9.7360201978478722E-2</v>
      </c>
      <c r="Y285" s="64">
        <f>'Raw data'!AD278</f>
        <v>0.47899999999999998</v>
      </c>
      <c r="Z285" s="65">
        <f t="shared" ref="Z285:Z292" si="243">2*(N285-50)-2*(Y285-50)</f>
        <v>6.5500000000000114E-2</v>
      </c>
      <c r="AA285" s="64">
        <f t="shared" si="233"/>
        <v>0.13586020197847862</v>
      </c>
      <c r="AB285" s="64">
        <f t="shared" si="224"/>
        <v>0.37563368355025872</v>
      </c>
      <c r="AC285" s="64">
        <f t="shared" si="234"/>
        <v>0.45143083896227582</v>
      </c>
      <c r="AD285" s="64">
        <f>50%-AA285/2</f>
        <v>0.43206989901076071</v>
      </c>
      <c r="AE285" s="62">
        <f>AB285-N285</f>
        <v>-0.13611631644974131</v>
      </c>
      <c r="AF285" s="83">
        <f t="shared" si="225"/>
        <v>0.13611631644974131</v>
      </c>
      <c r="AG285" s="83">
        <f t="shared" si="226"/>
        <v>9.1116316449741316E-2</v>
      </c>
      <c r="AH285" s="62">
        <f t="shared" si="236"/>
        <v>-6.0319161037724223E-2</v>
      </c>
      <c r="AI285" s="62">
        <f t="shared" si="235"/>
        <v>6.0319161037724223E-2</v>
      </c>
      <c r="AJ285" s="62">
        <f t="shared" si="228"/>
        <v>1.5319161037724224E-2</v>
      </c>
      <c r="AK285" s="62">
        <f>AD285-N285</f>
        <v>-7.9680100989239333E-2</v>
      </c>
      <c r="AL285" s="62">
        <f>IF(D285="(D)",AK285,-(AK285))</f>
        <v>7.9680100989239333E-2</v>
      </c>
      <c r="AM285" s="62">
        <f>AL285-4.5%</f>
        <v>3.4680100989239335E-2</v>
      </c>
      <c r="AN285" s="66">
        <f t="shared" ref="AN285:AN292" si="244">(AJ285+AM285)/2</f>
        <v>2.499963101348178E-2</v>
      </c>
    </row>
    <row r="286" spans="1:40" ht="15" customHeight="1" x14ac:dyDescent="0.25">
      <c r="A286" s="67" t="s">
        <v>259</v>
      </c>
      <c r="B286" s="60">
        <v>20</v>
      </c>
      <c r="C286" s="58" t="str">
        <f>('Raw data'!C279)</f>
        <v>Paul Tonko</v>
      </c>
      <c r="D286" s="58" t="str">
        <f>('Raw data'!D279)</f>
        <v>(D)</v>
      </c>
      <c r="E286" s="61">
        <f>('Raw data'!E279)</f>
        <v>2008</v>
      </c>
      <c r="F286" s="87">
        <v>1</v>
      </c>
      <c r="G286" s="67">
        <v>1</v>
      </c>
      <c r="H286" s="67">
        <v>1</v>
      </c>
      <c r="I286" s="90">
        <f>IF(G286="",N286+0.15*(AE286-2.77%+$B$3)+($A$3-50%),N286+0.85*(0.6*AE286+0.2*AH286+0.2*AK286-2.77%+$B$3)+($A$3-50%))</f>
        <v>0.63515585322172863</v>
      </c>
      <c r="J286" s="21" t="str">
        <f>IF(I286&lt;44%,"R",IF(I286&gt;56%,"D","No projection"))</f>
        <v>D</v>
      </c>
      <c r="K286" s="21" t="b">
        <f t="shared" si="218"/>
        <v>1</v>
      </c>
      <c r="L286" s="21" t="str">
        <f t="shared" si="219"/>
        <v>D</v>
      </c>
      <c r="M286" s="21" t="str">
        <f t="shared" si="220"/>
        <v>Safe D</v>
      </c>
      <c r="N286" s="62">
        <f>'Raw data'!X279</f>
        <v>0.5827500000000001</v>
      </c>
      <c r="O286" s="68">
        <f t="shared" si="221"/>
        <v>0.5827500000000001</v>
      </c>
      <c r="P286" s="81">
        <f>'Raw data'!M279</f>
        <v>0.22528707489655514</v>
      </c>
      <c r="Q286" s="63">
        <f t="shared" si="222"/>
        <v>0.6126435374482776</v>
      </c>
      <c r="R286" s="63">
        <f>'Raw data'!K279-N286</f>
        <v>2.9893537448277496E-2</v>
      </c>
      <c r="S286" s="63">
        <f t="shared" si="223"/>
        <v>2.9893537448277496E-2</v>
      </c>
      <c r="T286" s="88">
        <f t="shared" si="227"/>
        <v>0.26528707489655512</v>
      </c>
      <c r="U286" s="63">
        <f>'Raw data'!U279</f>
        <v>0.36887868927481415</v>
      </c>
      <c r="V286" s="63">
        <f t="shared" si="231"/>
        <v>0.68443934463740708</v>
      </c>
      <c r="W286" s="64">
        <f t="shared" si="232"/>
        <v>0.32887868927481417</v>
      </c>
      <c r="X286" s="64">
        <f>'Raw data'!AA279</f>
        <v>0.18579953570292584</v>
      </c>
      <c r="Y286" s="64">
        <f>'Raw data'!AD279</f>
        <v>0.55399999999999994</v>
      </c>
      <c r="Z286" s="65">
        <f t="shared" si="243"/>
        <v>5.7499999999990337E-2</v>
      </c>
      <c r="AA286" s="64">
        <f t="shared" si="233"/>
        <v>0.31929953570291619</v>
      </c>
      <c r="AB286" s="64">
        <f t="shared" si="224"/>
        <v>0.6326435374482775</v>
      </c>
      <c r="AC286" s="64">
        <f t="shared" si="234"/>
        <v>0.66443934463740706</v>
      </c>
      <c r="AD286" s="64">
        <f>50%+AA286/2</f>
        <v>0.65964976785145812</v>
      </c>
      <c r="AE286" s="62">
        <f>AB286-N286</f>
        <v>4.9893537448277403E-2</v>
      </c>
      <c r="AF286" s="83">
        <f t="shared" si="225"/>
        <v>4.9893537448277403E-2</v>
      </c>
      <c r="AG286" s="83">
        <f t="shared" si="226"/>
        <v>4.8935374482774047E-3</v>
      </c>
      <c r="AH286" s="62">
        <f t="shared" si="236"/>
        <v>8.1689344637406958E-2</v>
      </c>
      <c r="AI286" s="62">
        <f t="shared" si="235"/>
        <v>8.1689344637406958E-2</v>
      </c>
      <c r="AJ286" s="62">
        <f t="shared" si="228"/>
        <v>3.6689344637406959E-2</v>
      </c>
      <c r="AK286" s="62">
        <f>AD286-N286</f>
        <v>7.6899767851458023E-2</v>
      </c>
      <c r="AL286" s="62">
        <f>IF(D286="(D)",AK286,-(AK286))</f>
        <v>7.6899767851458023E-2</v>
      </c>
      <c r="AM286" s="62">
        <f>AL286-4.5%</f>
        <v>3.1899767851458025E-2</v>
      </c>
      <c r="AN286" s="66">
        <f t="shared" si="244"/>
        <v>3.4294556244432492E-2</v>
      </c>
    </row>
    <row r="287" spans="1:40" ht="15" customHeight="1" x14ac:dyDescent="0.25">
      <c r="A287" s="67" t="s">
        <v>259</v>
      </c>
      <c r="B287" s="60">
        <v>21</v>
      </c>
      <c r="C287" s="58" t="str">
        <f>('Raw data'!C280)</f>
        <v>Elise Stefanik</v>
      </c>
      <c r="D287" s="58" t="str">
        <f>('Raw data'!D280)</f>
        <v>(R)</v>
      </c>
      <c r="E287" s="61">
        <f>('Raw data'!E280)</f>
        <v>2014</v>
      </c>
      <c r="F287" s="87">
        <v>5</v>
      </c>
      <c r="G287" s="67"/>
      <c r="H287" s="67"/>
      <c r="I287" s="90">
        <f>IF(G287="",N287+0.15*(AE287+2.77%-$B$3)+($A$3-50%),N287+0.85*(0.6*AE287+0.2*AH287+0.2*AK287+2.77%-$B$3)+($A$3-50%))</f>
        <v>0.49086386873828797</v>
      </c>
      <c r="J287" s="21" t="s">
        <v>472</v>
      </c>
      <c r="K287" s="21" t="b">
        <f t="shared" si="218"/>
        <v>0</v>
      </c>
      <c r="L287" s="21" t="str">
        <f t="shared" si="219"/>
        <v>No projection</v>
      </c>
      <c r="M287" s="21" t="str">
        <f t="shared" si="220"/>
        <v>Toss Up</v>
      </c>
      <c r="N287" s="62">
        <f>'Raw data'!X280</f>
        <v>0.51124999999999998</v>
      </c>
      <c r="O287" s="68">
        <f t="shared" si="221"/>
        <v>0.51124999999999998</v>
      </c>
      <c r="P287" s="81">
        <f>'Raw data'!M280</f>
        <v>0.23931508348949376</v>
      </c>
      <c r="Q287" s="63">
        <f t="shared" si="222"/>
        <v>0.61965754174474685</v>
      </c>
      <c r="R287" s="63">
        <f>'Raw data'!K280-N287</f>
        <v>-0.13090754174474689</v>
      </c>
      <c r="S287" s="63">
        <f t="shared" si="223"/>
        <v>0.13090754174474689</v>
      </c>
      <c r="T287" s="88">
        <f t="shared" si="227"/>
        <v>0.24931508348949377</v>
      </c>
      <c r="U287" s="63">
        <f>'Raw data'!U280</f>
        <v>0</v>
      </c>
      <c r="V287" s="63"/>
      <c r="W287" s="64"/>
      <c r="X287" s="64"/>
      <c r="Y287" s="64">
        <f>'Raw data'!AD280</f>
        <v>0.48899999999999999</v>
      </c>
      <c r="Z287" s="65">
        <f t="shared" si="243"/>
        <v>4.4499999999999318E-2</v>
      </c>
      <c r="AA287" s="64"/>
      <c r="AB287" s="64">
        <f t="shared" si="224"/>
        <v>0.37534245825525314</v>
      </c>
      <c r="AC287" s="64"/>
      <c r="AD287" s="64"/>
      <c r="AE287" s="62">
        <f>AB287-N287</f>
        <v>-0.13590754174474684</v>
      </c>
      <c r="AF287" s="83">
        <f t="shared" si="225"/>
        <v>0.13590754174474684</v>
      </c>
      <c r="AG287" s="83">
        <f t="shared" si="226"/>
        <v>9.0907541744746842E-2</v>
      </c>
      <c r="AH287" s="62"/>
      <c r="AI287" s="62"/>
      <c r="AJ287" s="62"/>
      <c r="AK287" s="62"/>
      <c r="AL287" s="62"/>
      <c r="AM287" s="62"/>
      <c r="AN287" s="66">
        <f t="shared" si="244"/>
        <v>0</v>
      </c>
    </row>
    <row r="288" spans="1:40" ht="15" customHeight="1" x14ac:dyDescent="0.25">
      <c r="A288" s="67" t="s">
        <v>259</v>
      </c>
      <c r="B288" s="60">
        <v>22</v>
      </c>
      <c r="C288" s="58" t="str">
        <f>('Raw data'!C281)</f>
        <v>Richard Hanna</v>
      </c>
      <c r="D288" s="58" t="str">
        <f>('Raw data'!D281)</f>
        <v>(R)</v>
      </c>
      <c r="E288" s="61">
        <f>('Raw data'!E281)</f>
        <v>2010</v>
      </c>
      <c r="F288" s="87">
        <v>4</v>
      </c>
      <c r="G288" s="67">
        <v>4</v>
      </c>
      <c r="H288" s="67">
        <v>6</v>
      </c>
      <c r="I288" s="90">
        <f>IF(G288="",N288+0.15*(AE288+2.77%-$B$3)+($A$3-50%),N288+0.85*(0.6*AE288+0.2*AH288+0.2*AK288+2.77%-$B$3)+($A$3-50%))</f>
        <v>0.43606905032880228</v>
      </c>
      <c r="J288" s="21" t="str">
        <f t="shared" ref="J288:J332" si="245">IF(I288&lt;44%,"R",IF(I288&gt;56%,"D","No projection"))</f>
        <v>R</v>
      </c>
      <c r="K288" s="21" t="b">
        <f t="shared" si="218"/>
        <v>1</v>
      </c>
      <c r="L288" s="21" t="str">
        <f t="shared" si="219"/>
        <v>No projection</v>
      </c>
      <c r="M288" s="21" t="str">
        <f t="shared" si="220"/>
        <v>Likely R</v>
      </c>
      <c r="N288" s="62">
        <f>'Raw data'!X281</f>
        <v>0.47874999999999995</v>
      </c>
      <c r="O288" s="68">
        <f t="shared" si="221"/>
        <v>0.47875000000000001</v>
      </c>
      <c r="P288" s="81">
        <f>'Raw data'!M281</f>
        <v>1</v>
      </c>
      <c r="Q288" s="63">
        <f t="shared" si="222"/>
        <v>1</v>
      </c>
      <c r="R288" s="63">
        <f>'Raw data'!K281-N288</f>
        <v>-0.47874999999999995</v>
      </c>
      <c r="S288" s="63">
        <f t="shared" si="223"/>
        <v>0.47874999999999995</v>
      </c>
      <c r="T288" s="88">
        <f t="shared" si="227"/>
        <v>0.95899999999999996</v>
      </c>
      <c r="U288" s="63">
        <f>'Raw data'!U281</f>
        <v>0.21483264813226621</v>
      </c>
      <c r="V288" s="63">
        <f>U288/2+50%</f>
        <v>0.60741632406613311</v>
      </c>
      <c r="W288" s="64">
        <f>IF(G288=1,U288-4%,IF(G288=2,U288+5%,IF(G288=3,U288+14%,IF(G288=4,U288+4%,IF(G288=5,U288+13%,IF(G288=6,U288+22%,IF(G288=7,U288+9%,U288+9%)))))))</f>
        <v>0.25483264813226619</v>
      </c>
      <c r="X288" s="64">
        <f>'Raw data'!AA281</f>
        <v>6.1596171528880694E-2</v>
      </c>
      <c r="Y288" s="64">
        <f>'Raw data'!AD281</f>
        <v>0.47899999999999998</v>
      </c>
      <c r="Z288" s="65">
        <f t="shared" si="243"/>
        <v>-5.0000000000238742E-4</v>
      </c>
      <c r="AA288" s="64">
        <f t="shared" ref="AA288:AA298" si="246">IF(H288=1,X288+Z288+7.6%,IF(H288=2,X288+Z288+16.6%,IF(H288=3,X288+Z288+25.6%,IF(H288=4,X288-Z288-7.6%,IF(H288=5,X288-Z288+1.4%,IF(H288=6,X288-Z288+10.4%,IF(H288=7,X288+Z288+9%,IF(H288=8,X288-Z288+9%,""))))))))</f>
        <v>0.16609617152888309</v>
      </c>
      <c r="AB288" s="64">
        <f t="shared" si="224"/>
        <v>2.0500000000000018E-2</v>
      </c>
      <c r="AC288" s="64">
        <f>IF(D288="(D)",50%+W288/2,50%-W288/2)</f>
        <v>0.37258367593386688</v>
      </c>
      <c r="AD288" s="64">
        <f>50%-AA288/2</f>
        <v>0.41695191423555844</v>
      </c>
      <c r="AE288" s="62">
        <v>-2.7699999999999999E-2</v>
      </c>
      <c r="AF288" s="83">
        <f t="shared" si="225"/>
        <v>2.7699999999999999E-2</v>
      </c>
      <c r="AG288" s="83">
        <f t="shared" si="226"/>
        <v>-1.7299999999999999E-2</v>
      </c>
      <c r="AH288" s="62">
        <f>AC288-N288</f>
        <v>-0.10616632406613308</v>
      </c>
      <c r="AI288" s="62">
        <f>IF(D288="(D)",AH288,-AH288)</f>
        <v>0.10616632406613308</v>
      </c>
      <c r="AJ288" s="62">
        <f>AI288-4.5%</f>
        <v>6.1166324066133079E-2</v>
      </c>
      <c r="AK288" s="62">
        <f>AD288-N288</f>
        <v>-6.1798085764441513E-2</v>
      </c>
      <c r="AL288" s="62">
        <f>IF(D288="(D)",AK288,-(AK288))</f>
        <v>6.1798085764441513E-2</v>
      </c>
      <c r="AM288" s="62">
        <f>AL288-4.5%</f>
        <v>1.6798085764441514E-2</v>
      </c>
      <c r="AN288" s="66">
        <f t="shared" si="244"/>
        <v>3.8982204915287297E-2</v>
      </c>
    </row>
    <row r="289" spans="1:40" ht="15" customHeight="1" x14ac:dyDescent="0.25">
      <c r="A289" s="67" t="s">
        <v>259</v>
      </c>
      <c r="B289" s="60">
        <v>23</v>
      </c>
      <c r="C289" s="58" t="str">
        <f>('Raw data'!C282)</f>
        <v>Thomas Reed</v>
      </c>
      <c r="D289" s="58" t="str">
        <f>('Raw data'!D282)</f>
        <v>(R)</v>
      </c>
      <c r="E289" s="61">
        <f>('Raw data'!E282)</f>
        <v>2010</v>
      </c>
      <c r="F289" s="87">
        <v>4</v>
      </c>
      <c r="G289" s="67">
        <v>4</v>
      </c>
      <c r="H289" s="67">
        <v>5</v>
      </c>
      <c r="I289" s="90">
        <f>IF(G289="",N289+0.15*(AE289+2.77%-$B$3)+($A$3-50%),N289+0.85*(0.6*AE289+0.2*AH289+0.2*AK289+2.77%-$B$3)+($A$3-50%))</f>
        <v>0.43233575281843345</v>
      </c>
      <c r="J289" s="21" t="str">
        <f t="shared" si="245"/>
        <v>R</v>
      </c>
      <c r="K289" s="21" t="b">
        <f t="shared" si="218"/>
        <v>1</v>
      </c>
      <c r="L289" s="21" t="str">
        <f t="shared" si="219"/>
        <v>No projection</v>
      </c>
      <c r="M289" s="21" t="str">
        <f t="shared" si="220"/>
        <v>Likely R</v>
      </c>
      <c r="N289" s="62">
        <f>'Raw data'!X282</f>
        <v>0.47475000000000001</v>
      </c>
      <c r="O289" s="68">
        <f t="shared" si="221"/>
        <v>0.47475000000000001</v>
      </c>
      <c r="P289" s="81">
        <f>'Raw data'!M282</f>
        <v>0.23388521693606434</v>
      </c>
      <c r="Q289" s="63">
        <f t="shared" si="222"/>
        <v>0.61694260846803217</v>
      </c>
      <c r="R289" s="63">
        <f>'Raw data'!K282-N289</f>
        <v>-9.1692608468032177E-2</v>
      </c>
      <c r="S289" s="63">
        <f t="shared" si="223"/>
        <v>9.1692608468032177E-2</v>
      </c>
      <c r="T289" s="88">
        <f t="shared" si="227"/>
        <v>0.19288521693606436</v>
      </c>
      <c r="U289" s="63">
        <f>'Raw data'!U282</f>
        <v>3.8212093331925656E-2</v>
      </c>
      <c r="V289" s="63">
        <f>U289/2+50%</f>
        <v>0.51910604666596283</v>
      </c>
      <c r="W289" s="64">
        <f>IF(G289=1,U289-4%,IF(G289=2,U289+5%,IF(G289=3,U289+14%,IF(G289=4,U289+4%,IF(G289=5,U289+13%,IF(G289=6,U289+22%,IF(G289=7,U289+9%,U289+9%)))))))</f>
        <v>7.8212093331925664E-2</v>
      </c>
      <c r="X289" s="64">
        <f>'Raw data'!AA282</f>
        <v>0.13212339917243326</v>
      </c>
      <c r="Y289" s="64">
        <f>'Raw data'!AD282</f>
        <v>0.44899999999999995</v>
      </c>
      <c r="Z289" s="65">
        <f t="shared" si="243"/>
        <v>5.150000000000432E-2</v>
      </c>
      <c r="AA289" s="64">
        <f t="shared" si="246"/>
        <v>9.4623399172428943E-2</v>
      </c>
      <c r="AB289" s="64">
        <f t="shared" si="224"/>
        <v>0.40355739153196779</v>
      </c>
      <c r="AC289" s="64">
        <f>IF(D289="(D)",50%+W289/2,50%-W289/2)</f>
        <v>0.46089395333403715</v>
      </c>
      <c r="AD289" s="64">
        <f>50%-AA289/2</f>
        <v>0.45268830041378555</v>
      </c>
      <c r="AE289" s="62">
        <f t="shared" ref="AE289:AE301" si="247">AB289-N289</f>
        <v>-7.1192608468032215E-2</v>
      </c>
      <c r="AF289" s="83">
        <f t="shared" si="225"/>
        <v>7.1192608468032215E-2</v>
      </c>
      <c r="AG289" s="83">
        <f t="shared" si="226"/>
        <v>2.6192608468032216E-2</v>
      </c>
      <c r="AH289" s="62">
        <f>AC289-N289</f>
        <v>-1.3856046665962851E-2</v>
      </c>
      <c r="AI289" s="62">
        <f>IF(D289="(D)",AH289,-AH289)</f>
        <v>1.3856046665962851E-2</v>
      </c>
      <c r="AJ289" s="62">
        <f>AI289-4.5%</f>
        <v>-3.1143953334037147E-2</v>
      </c>
      <c r="AK289" s="62">
        <f>AD289-N289</f>
        <v>-2.2061699586214456E-2</v>
      </c>
      <c r="AL289" s="62">
        <f>IF(D289="(D)",AK289,-(AK289))</f>
        <v>2.2061699586214456E-2</v>
      </c>
      <c r="AM289" s="62">
        <f>AL289-4.5%</f>
        <v>-2.2938300413785542E-2</v>
      </c>
      <c r="AN289" s="66">
        <f t="shared" si="244"/>
        <v>-2.7041126873911345E-2</v>
      </c>
    </row>
    <row r="290" spans="1:40" ht="15" customHeight="1" x14ac:dyDescent="0.25">
      <c r="A290" s="67" t="s">
        <v>259</v>
      </c>
      <c r="B290" s="60">
        <v>24</v>
      </c>
      <c r="C290" s="58" t="str">
        <f>('Raw data'!C283)</f>
        <v>John Katko</v>
      </c>
      <c r="D290" s="58" t="str">
        <f>('Raw data'!D283)</f>
        <v>(R)</v>
      </c>
      <c r="E290" s="61">
        <f>('Raw data'!E283)</f>
        <v>2014</v>
      </c>
      <c r="F290" s="87">
        <v>6</v>
      </c>
      <c r="G290" s="67"/>
      <c r="H290" s="67"/>
      <c r="I290" s="90">
        <f>IF(G290="",N290+0.15*(AE290+2.77%-$B$3)+($A$3-50%),N290+0.85*(0.6*AE290+0.2*AH290+0.2*AK290+2.77%-$B$3)+($A$3-50%))</f>
        <v>0.53223575534012812</v>
      </c>
      <c r="J290" s="21" t="str">
        <f t="shared" si="245"/>
        <v>No projection</v>
      </c>
      <c r="K290" s="21" t="b">
        <f t="shared" si="218"/>
        <v>1</v>
      </c>
      <c r="L290" s="21" t="str">
        <f t="shared" si="219"/>
        <v>D</v>
      </c>
      <c r="M290" s="21" t="str">
        <f t="shared" si="220"/>
        <v>Lean D</v>
      </c>
      <c r="N290" s="62">
        <f>'Raw data'!X283</f>
        <v>0.56024999999999991</v>
      </c>
      <c r="O290" s="68">
        <f t="shared" si="221"/>
        <v>0.56024999999999991</v>
      </c>
      <c r="P290" s="81">
        <f>'Raw data'!M283</f>
        <v>0.19202326213162424</v>
      </c>
      <c r="Q290" s="63">
        <f t="shared" si="222"/>
        <v>0.59601163106581212</v>
      </c>
      <c r="R290" s="63">
        <f>'Raw data'!K283-N290</f>
        <v>-0.15626163106581203</v>
      </c>
      <c r="S290" s="63">
        <f t="shared" si="223"/>
        <v>0.15626163106581203</v>
      </c>
      <c r="T290" s="88">
        <f t="shared" si="227"/>
        <v>0.25302326213162424</v>
      </c>
      <c r="U290" s="63">
        <f>'Raw data'!U283</f>
        <v>0</v>
      </c>
      <c r="V290" s="63"/>
      <c r="W290" s="64"/>
      <c r="X290" s="64"/>
      <c r="Y290" s="64">
        <f>'Raw data'!AD283</f>
        <v>0.52900000000000003</v>
      </c>
      <c r="Z290" s="65">
        <f t="shared" si="243"/>
        <v>6.2499999999985789E-2</v>
      </c>
      <c r="AA290" s="64" t="str">
        <f t="shared" si="246"/>
        <v/>
      </c>
      <c r="AB290" s="64">
        <f t="shared" si="224"/>
        <v>0.37348836893418791</v>
      </c>
      <c r="AC290" s="64"/>
      <c r="AD290" s="64"/>
      <c r="AE290" s="62">
        <f t="shared" si="247"/>
        <v>-0.18676163106581201</v>
      </c>
      <c r="AF290" s="83">
        <f t="shared" si="225"/>
        <v>0.18676163106581201</v>
      </c>
      <c r="AG290" s="83">
        <f t="shared" si="226"/>
        <v>0.14176163106581202</v>
      </c>
      <c r="AH290" s="62"/>
      <c r="AI290" s="62"/>
      <c r="AJ290" s="62"/>
      <c r="AK290" s="62"/>
      <c r="AL290" s="62"/>
      <c r="AM290" s="62"/>
      <c r="AN290" s="66">
        <f t="shared" si="244"/>
        <v>0</v>
      </c>
    </row>
    <row r="291" spans="1:40" ht="15" customHeight="1" x14ac:dyDescent="0.25">
      <c r="A291" s="58" t="s">
        <v>259</v>
      </c>
      <c r="B291" s="59">
        <v>25</v>
      </c>
      <c r="C291" s="58" t="str">
        <f>('Raw data'!C284)</f>
        <v>Louise Slaughter</v>
      </c>
      <c r="D291" s="58" t="str">
        <f>('Raw data'!D284)</f>
        <v>(D)</v>
      </c>
      <c r="E291" s="61">
        <f>('Raw data'!E284)</f>
        <v>1986</v>
      </c>
      <c r="F291" s="87">
        <v>1</v>
      </c>
      <c r="G291" s="58">
        <v>1</v>
      </c>
      <c r="H291" s="58">
        <v>1</v>
      </c>
      <c r="I291" s="90">
        <f>IF(G291="",N291+0.15*(AE291-2.77%+$B$3)+($A$3-50%),N291+0.85*(0.6*AE291+0.2*AH291+0.2*AK291-2.77%+$B$3)+($A$3-50%))</f>
        <v>0.55022625137575776</v>
      </c>
      <c r="J291" s="30" t="str">
        <f t="shared" si="245"/>
        <v>No projection</v>
      </c>
      <c r="K291" s="21" t="b">
        <f t="shared" si="218"/>
        <v>1</v>
      </c>
      <c r="L291" s="21" t="str">
        <f t="shared" si="219"/>
        <v>D</v>
      </c>
      <c r="M291" s="30" t="str">
        <f t="shared" si="220"/>
        <v>Lean D</v>
      </c>
      <c r="N291" s="62">
        <f>'Raw data'!X284</f>
        <v>0.57774999999999999</v>
      </c>
      <c r="O291" s="62">
        <f t="shared" si="221"/>
        <v>0.57774999999999999</v>
      </c>
      <c r="P291" s="81">
        <f>'Raw data'!M284</f>
        <v>4.5191584299686394E-3</v>
      </c>
      <c r="Q291" s="63">
        <f t="shared" si="222"/>
        <v>0.50225957921498432</v>
      </c>
      <c r="R291" s="63">
        <f>'Raw data'!K284-N291</f>
        <v>-7.5490420785015666E-2</v>
      </c>
      <c r="S291" s="63">
        <f t="shared" si="223"/>
        <v>-7.5490420785015666E-2</v>
      </c>
      <c r="T291" s="88">
        <f t="shared" si="227"/>
        <v>4.451915842996864E-2</v>
      </c>
      <c r="U291" s="63">
        <f>'Raw data'!U284</f>
        <v>0.1482156711866896</v>
      </c>
      <c r="V291" s="63">
        <f t="shared" ref="V291:V298" si="248">U291/2+50%</f>
        <v>0.57410783559334477</v>
      </c>
      <c r="W291" s="64">
        <f t="shared" ref="W291:W298" si="249">IF(G291=1,U291-4%,IF(G291=2,U291+5%,IF(G291=3,U291+14%,IF(G291=4,U291+4%,IF(G291=5,U291+13%,IF(G291=6,U291+22%,IF(G291=7,U291+9%,U291+9%)))))))</f>
        <v>0.10821567118668959</v>
      </c>
      <c r="X291" s="64">
        <f>'Raw data'!AA284</f>
        <v>0.29841804617937256</v>
      </c>
      <c r="Y291" s="64">
        <f>'Raw data'!AD284</f>
        <v>0.65900000000000003</v>
      </c>
      <c r="Z291" s="65">
        <f t="shared" si="243"/>
        <v>-0.16249999999999432</v>
      </c>
      <c r="AA291" s="64">
        <f t="shared" si="246"/>
        <v>0.21191804617937826</v>
      </c>
      <c r="AB291" s="64">
        <f t="shared" si="224"/>
        <v>0.52225957921498434</v>
      </c>
      <c r="AC291" s="64">
        <f t="shared" ref="AC291:AC298" si="250">IF(D291="(D)",50%+W291/2,50%-W291/2)</f>
        <v>0.55410783559334476</v>
      </c>
      <c r="AD291" s="64">
        <f>50%+AA291/2</f>
        <v>0.60595902308968919</v>
      </c>
      <c r="AE291" s="62">
        <f t="shared" si="247"/>
        <v>-5.5490420785015648E-2</v>
      </c>
      <c r="AF291" s="83">
        <f t="shared" si="225"/>
        <v>-5.5490420785015648E-2</v>
      </c>
      <c r="AG291" s="83">
        <f t="shared" si="226"/>
        <v>-0.10049042078501565</v>
      </c>
      <c r="AH291" s="62">
        <f t="shared" ref="AH291:AH298" si="251">AC291-N291</f>
        <v>-2.3642164406655231E-2</v>
      </c>
      <c r="AI291" s="62">
        <f t="shared" ref="AI291:AI298" si="252">IF(D291="(D)",AH291,-AH291)</f>
        <v>-2.3642164406655231E-2</v>
      </c>
      <c r="AJ291" s="62">
        <f t="shared" ref="AJ291:AJ304" si="253">AI291-4.5%</f>
        <v>-6.8642164406655229E-2</v>
      </c>
      <c r="AK291" s="62">
        <f>AD291-N291</f>
        <v>2.82090230896892E-2</v>
      </c>
      <c r="AL291" s="62">
        <f>IF(D291="(D)",AK291,-(AK291))</f>
        <v>2.82090230896892E-2</v>
      </c>
      <c r="AM291" s="62">
        <f>AL291-4.5%</f>
        <v>-1.6790976910310798E-2</v>
      </c>
      <c r="AN291" s="66">
        <f t="shared" si="244"/>
        <v>-4.2716570658483013E-2</v>
      </c>
    </row>
    <row r="292" spans="1:40" ht="15" customHeight="1" x14ac:dyDescent="0.25">
      <c r="A292" s="67" t="s">
        <v>259</v>
      </c>
      <c r="B292" s="60">
        <v>26</v>
      </c>
      <c r="C292" s="58" t="str">
        <f>('Raw data'!C285)</f>
        <v>Brian Higgins</v>
      </c>
      <c r="D292" s="58" t="str">
        <f>('Raw data'!D285)</f>
        <v>(D)</v>
      </c>
      <c r="E292" s="61">
        <f>('Raw data'!E285)</f>
        <v>2004</v>
      </c>
      <c r="F292" s="87">
        <v>1</v>
      </c>
      <c r="G292" s="67">
        <v>1</v>
      </c>
      <c r="H292" s="67">
        <v>1</v>
      </c>
      <c r="I292" s="90">
        <f>IF(G292="",N292+0.15*(AE292-2.77%+$B$3)+($A$3-50%),N292+0.85*(0.6*AE292+0.2*AH292+0.2*AK292-2.77%+$B$3)+($A$3-50%))</f>
        <v>0.70538688630160173</v>
      </c>
      <c r="J292" s="21" t="str">
        <f t="shared" si="245"/>
        <v>D</v>
      </c>
      <c r="K292" s="21" t="b">
        <f t="shared" si="218"/>
        <v>1</v>
      </c>
      <c r="L292" s="21" t="str">
        <f t="shared" si="219"/>
        <v>D</v>
      </c>
      <c r="M292" s="21" t="str">
        <f t="shared" si="220"/>
        <v>Safe D</v>
      </c>
      <c r="N292" s="62">
        <f>'Raw data'!X285</f>
        <v>0.62875000000000003</v>
      </c>
      <c r="O292" s="68">
        <f t="shared" si="221"/>
        <v>0.62875000000000014</v>
      </c>
      <c r="P292" s="81">
        <f>'Raw data'!M285</f>
        <v>0.36299881410314289</v>
      </c>
      <c r="Q292" s="63">
        <f t="shared" si="222"/>
        <v>0.68149940705157142</v>
      </c>
      <c r="R292" s="63">
        <f>'Raw data'!K285-N292</f>
        <v>5.2749407051571384E-2</v>
      </c>
      <c r="S292" s="63">
        <f t="shared" si="223"/>
        <v>5.2749407051571384E-2</v>
      </c>
      <c r="T292" s="88">
        <f t="shared" si="227"/>
        <v>0.40299881410314287</v>
      </c>
      <c r="U292" s="63">
        <f>'Raw data'!U285</f>
        <v>0.49576083362063511</v>
      </c>
      <c r="V292" s="63">
        <f t="shared" si="248"/>
        <v>0.74788041681031758</v>
      </c>
      <c r="W292" s="64">
        <f t="shared" si="249"/>
        <v>0.45576083362063513</v>
      </c>
      <c r="X292" s="64">
        <f>'Raw data'!AA285</f>
        <v>0.21885315114761644</v>
      </c>
      <c r="Y292" s="64">
        <f>'Raw data'!AD285</f>
        <v>0.51400000000000001</v>
      </c>
      <c r="Z292" s="65">
        <f t="shared" si="243"/>
        <v>0.22949999999998738</v>
      </c>
      <c r="AA292" s="64">
        <f t="shared" si="246"/>
        <v>0.52435315114760384</v>
      </c>
      <c r="AB292" s="64">
        <f t="shared" si="224"/>
        <v>0.70149940705157143</v>
      </c>
      <c r="AC292" s="64">
        <f t="shared" si="250"/>
        <v>0.72788041681031757</v>
      </c>
      <c r="AD292" s="64">
        <f>50%+AA292/2</f>
        <v>0.76217657557380192</v>
      </c>
      <c r="AE292" s="62">
        <f t="shared" si="247"/>
        <v>7.2749407051571402E-2</v>
      </c>
      <c r="AF292" s="83">
        <f t="shared" si="225"/>
        <v>7.2749407051571402E-2</v>
      </c>
      <c r="AG292" s="83">
        <f t="shared" si="226"/>
        <v>2.7749407051571404E-2</v>
      </c>
      <c r="AH292" s="62">
        <f t="shared" si="251"/>
        <v>9.9130416810317534E-2</v>
      </c>
      <c r="AI292" s="62">
        <f t="shared" si="252"/>
        <v>9.9130416810317534E-2</v>
      </c>
      <c r="AJ292" s="62">
        <f t="shared" si="253"/>
        <v>5.4130416810317536E-2</v>
      </c>
      <c r="AK292" s="62">
        <f>AD292-N292</f>
        <v>0.13342657557380189</v>
      </c>
      <c r="AL292" s="62">
        <f>IF(D292="(D)",AK292,-(AK292))</f>
        <v>0.13342657557380189</v>
      </c>
      <c r="AM292" s="62">
        <f>AL292-4.5%</f>
        <v>8.8426575573801888E-2</v>
      </c>
      <c r="AN292" s="66">
        <f t="shared" si="244"/>
        <v>7.1278496192059712E-2</v>
      </c>
    </row>
    <row r="293" spans="1:40" ht="15" customHeight="1" x14ac:dyDescent="0.25">
      <c r="A293" s="67" t="s">
        <v>259</v>
      </c>
      <c r="B293" s="60">
        <v>27</v>
      </c>
      <c r="C293" s="58" t="str">
        <f>('Raw data'!C286)</f>
        <v>Chris Collins</v>
      </c>
      <c r="D293" s="58" t="str">
        <f>('Raw data'!D286)</f>
        <v>(R)</v>
      </c>
      <c r="E293" s="61">
        <f>('Raw data'!E286)</f>
        <v>2012</v>
      </c>
      <c r="F293" s="87">
        <v>4</v>
      </c>
      <c r="G293" s="21">
        <v>6</v>
      </c>
      <c r="H293" s="67"/>
      <c r="I293" s="90">
        <f>IF(G293="",N293+0.15*(AE293+2.77%-$B$3)+($A$3-50%),N293+0.85*(0.6*AE293+0.2*AH293+0.2*AK293+2.77%-$B$3)+($A$3-50%))</f>
        <v>0.35699288681773544</v>
      </c>
      <c r="J293" s="21" t="str">
        <f t="shared" si="245"/>
        <v>R</v>
      </c>
      <c r="K293" s="21" t="b">
        <f t="shared" si="218"/>
        <v>1</v>
      </c>
      <c r="L293" s="21" t="str">
        <f t="shared" si="219"/>
        <v>R</v>
      </c>
      <c r="M293" s="21" t="str">
        <f t="shared" si="220"/>
        <v>Safe R</v>
      </c>
      <c r="N293" s="62">
        <f>'Raw data'!X286</f>
        <v>0.41875000000000001</v>
      </c>
      <c r="O293" s="68">
        <f t="shared" si="221"/>
        <v>0.41874999999999996</v>
      </c>
      <c r="P293" s="81">
        <f>'Raw data'!M286</f>
        <v>0.42126668827915476</v>
      </c>
      <c r="Q293" s="63">
        <f t="shared" si="222"/>
        <v>0.71063334413957735</v>
      </c>
      <c r="R293" s="63">
        <f>'Raw data'!K286-N293</f>
        <v>-0.12938334413957742</v>
      </c>
      <c r="S293" s="63">
        <f t="shared" si="223"/>
        <v>0.12938334413957742</v>
      </c>
      <c r="T293" s="88">
        <f t="shared" si="227"/>
        <v>0.38026668827915477</v>
      </c>
      <c r="U293" s="63">
        <f>'Raw data'!U286</f>
        <v>1.5754207895060157E-2</v>
      </c>
      <c r="V293" s="63">
        <f t="shared" si="248"/>
        <v>0.50787710394753005</v>
      </c>
      <c r="W293" s="64">
        <f t="shared" si="249"/>
        <v>0.23575420789506016</v>
      </c>
      <c r="X293" s="64"/>
      <c r="Y293" s="64"/>
      <c r="Z293" s="65"/>
      <c r="AA293" s="64" t="str">
        <f t="shared" si="246"/>
        <v/>
      </c>
      <c r="AB293" s="64">
        <f t="shared" si="224"/>
        <v>0.30986665586042261</v>
      </c>
      <c r="AC293" s="64">
        <f t="shared" si="250"/>
        <v>0.38212289605246991</v>
      </c>
      <c r="AD293" s="64"/>
      <c r="AE293" s="62">
        <f t="shared" si="247"/>
        <v>-0.1088833441395774</v>
      </c>
      <c r="AF293" s="83">
        <f t="shared" si="225"/>
        <v>0.1088833441395774</v>
      </c>
      <c r="AG293" s="83">
        <f t="shared" si="226"/>
        <v>6.38833441395774E-2</v>
      </c>
      <c r="AH293" s="62">
        <f t="shared" si="251"/>
        <v>-3.6627103947530104E-2</v>
      </c>
      <c r="AI293" s="62">
        <f t="shared" si="252"/>
        <v>3.6627103947530104E-2</v>
      </c>
      <c r="AJ293" s="62">
        <f t="shared" si="253"/>
        <v>-8.3728960524698942E-3</v>
      </c>
      <c r="AK293" s="62"/>
      <c r="AL293" s="62"/>
      <c r="AM293" s="62"/>
      <c r="AN293" s="66">
        <f>AJ293</f>
        <v>-8.3728960524698942E-3</v>
      </c>
    </row>
    <row r="294" spans="1:40" ht="15" customHeight="1" x14ac:dyDescent="0.25">
      <c r="A294" s="67" t="s">
        <v>282</v>
      </c>
      <c r="B294" s="60">
        <v>1</v>
      </c>
      <c r="C294" s="58" t="str">
        <f>('Raw data'!C287)</f>
        <v>G.K. Butterfield</v>
      </c>
      <c r="D294" s="58" t="str">
        <f>('Raw data'!D287)</f>
        <v>(D)</v>
      </c>
      <c r="E294" s="61">
        <f>('Raw data'!E287)</f>
        <v>2004</v>
      </c>
      <c r="F294" s="87">
        <v>1</v>
      </c>
      <c r="G294" s="67">
        <v>1</v>
      </c>
      <c r="H294" s="67">
        <v>1</v>
      </c>
      <c r="I294" s="90">
        <f>IF(G294="",N294+0.15*(AE294-2.77%+$B$3)+($A$3-50%),N294+0.85*(0.6*AE294+0.2*AH294+0.2*AK294-2.77%+$B$3)+($A$3-50%))</f>
        <v>0.74124595212291433</v>
      </c>
      <c r="J294" s="21" t="str">
        <f t="shared" si="245"/>
        <v>D</v>
      </c>
      <c r="K294" s="21" t="b">
        <f t="shared" si="218"/>
        <v>1</v>
      </c>
      <c r="L294" s="21" t="str">
        <f t="shared" si="219"/>
        <v>D</v>
      </c>
      <c r="M294" s="21" t="str">
        <f t="shared" si="220"/>
        <v>Safe D</v>
      </c>
      <c r="N294" s="62">
        <f>'Raw data'!X287</f>
        <v>0.69575000000000009</v>
      </c>
      <c r="O294" s="68">
        <f t="shared" si="221"/>
        <v>0.69575000000000009</v>
      </c>
      <c r="P294" s="81">
        <f>'Raw data'!M287</f>
        <v>0.46758081617321934</v>
      </c>
      <c r="Q294" s="63">
        <f t="shared" si="222"/>
        <v>0.73379040808660967</v>
      </c>
      <c r="R294" s="63">
        <f>'Raw data'!K287-N294</f>
        <v>3.8040408086609578E-2</v>
      </c>
      <c r="S294" s="63">
        <f t="shared" si="223"/>
        <v>3.8040408086609578E-2</v>
      </c>
      <c r="T294" s="88">
        <f t="shared" si="227"/>
        <v>0.50758081617321937</v>
      </c>
      <c r="U294" s="63">
        <f>'Raw data'!U287</f>
        <v>0.53431425713700387</v>
      </c>
      <c r="V294" s="63">
        <f t="shared" si="248"/>
        <v>0.76715712856850193</v>
      </c>
      <c r="W294" s="64">
        <f t="shared" si="249"/>
        <v>0.49431425713700389</v>
      </c>
      <c r="X294" s="64">
        <f>'Raw data'!AA287</f>
        <v>0.18618978990703999</v>
      </c>
      <c r="Y294" s="64">
        <f>'Raw data'!AD287</f>
        <v>0.58899999999999997</v>
      </c>
      <c r="Z294" s="65">
        <f t="shared" ref="Z294:Z300" si="254">2*(N294-50)-2*(Y294-50)</f>
        <v>0.21349999999999625</v>
      </c>
      <c r="AA294" s="64">
        <f t="shared" si="246"/>
        <v>0.47568978990703625</v>
      </c>
      <c r="AB294" s="64">
        <f t="shared" si="224"/>
        <v>0.75379040808660969</v>
      </c>
      <c r="AC294" s="64">
        <f t="shared" si="250"/>
        <v>0.74715712856850192</v>
      </c>
      <c r="AD294" s="64">
        <f>50%+AA294/2</f>
        <v>0.73784489495351813</v>
      </c>
      <c r="AE294" s="62">
        <f t="shared" si="247"/>
        <v>5.8040408086609596E-2</v>
      </c>
      <c r="AF294" s="83">
        <f t="shared" si="225"/>
        <v>5.8040408086609596E-2</v>
      </c>
      <c r="AG294" s="83">
        <f t="shared" si="226"/>
        <v>1.3040408086609598E-2</v>
      </c>
      <c r="AH294" s="62">
        <f t="shared" si="251"/>
        <v>5.1407128568501825E-2</v>
      </c>
      <c r="AI294" s="62">
        <f t="shared" si="252"/>
        <v>5.1407128568501825E-2</v>
      </c>
      <c r="AJ294" s="62">
        <f t="shared" si="253"/>
        <v>6.407128568501827E-3</v>
      </c>
      <c r="AK294" s="62">
        <f>AD294-N294</f>
        <v>4.2094894953518036E-2</v>
      </c>
      <c r="AL294" s="62">
        <f>IF(D294="(D)",AK294,-(AK294))</f>
        <v>4.2094894953518036E-2</v>
      </c>
      <c r="AM294" s="62">
        <f t="shared" ref="AM294:AM299" si="255">AL294-4.5%</f>
        <v>-2.9051050464819622E-3</v>
      </c>
      <c r="AN294" s="66">
        <f t="shared" ref="AN294:AN300" si="256">(AJ294+AM294)/2</f>
        <v>1.7510117610099324E-3</v>
      </c>
    </row>
    <row r="295" spans="1:40" ht="15" customHeight="1" x14ac:dyDescent="0.25">
      <c r="A295" s="67" t="s">
        <v>282</v>
      </c>
      <c r="B295" s="60">
        <v>2</v>
      </c>
      <c r="C295" s="58" t="str">
        <f>('Raw data'!C288)</f>
        <v>Renee Ellmers</v>
      </c>
      <c r="D295" s="58" t="str">
        <f>('Raw data'!D288)</f>
        <v>(R)</v>
      </c>
      <c r="E295" s="61">
        <f>('Raw data'!E288)</f>
        <v>2010</v>
      </c>
      <c r="F295" s="87">
        <v>4</v>
      </c>
      <c r="G295" s="67">
        <v>4</v>
      </c>
      <c r="H295" s="67">
        <v>6</v>
      </c>
      <c r="I295" s="90">
        <f>IF(G295="",N295+0.15*(AE295+2.77%-$B$3)+($A$3-50%),N295+0.85*(0.6*AE295+0.2*AH295+0.2*AK295+2.77%-$B$3)+($A$3-50%))</f>
        <v>0.41062472276848411</v>
      </c>
      <c r="J295" s="21" t="str">
        <f t="shared" si="245"/>
        <v>R</v>
      </c>
      <c r="K295" s="21" t="b">
        <f t="shared" si="218"/>
        <v>1</v>
      </c>
      <c r="L295" s="21" t="str">
        <f t="shared" si="219"/>
        <v>R</v>
      </c>
      <c r="M295" s="21" t="str">
        <f t="shared" si="220"/>
        <v>Safe R</v>
      </c>
      <c r="N295" s="62">
        <f>'Raw data'!X288</f>
        <v>0.40275000000000005</v>
      </c>
      <c r="O295" s="68">
        <f t="shared" si="221"/>
        <v>0.40275000000000005</v>
      </c>
      <c r="P295" s="81">
        <f>'Raw data'!M288</f>
        <v>0.1765306564807545</v>
      </c>
      <c r="Q295" s="63">
        <f t="shared" si="222"/>
        <v>0.58826532824037725</v>
      </c>
      <c r="R295" s="63">
        <f>'Raw data'!K288-N295</f>
        <v>8.9846717596226977E-3</v>
      </c>
      <c r="S295" s="63">
        <f t="shared" si="223"/>
        <v>-8.9846717596226977E-3</v>
      </c>
      <c r="T295" s="88">
        <f t="shared" si="227"/>
        <v>0.13553065648075452</v>
      </c>
      <c r="U295" s="63">
        <f>'Raw data'!U288</f>
        <v>0.1488026293645372</v>
      </c>
      <c r="V295" s="63">
        <f t="shared" si="248"/>
        <v>0.57440131468226863</v>
      </c>
      <c r="W295" s="64">
        <f t="shared" si="249"/>
        <v>0.18880262936453721</v>
      </c>
      <c r="X295" s="64">
        <f>'Raw data'!AA288</f>
        <v>7.9616039169158603E-3</v>
      </c>
      <c r="Y295" s="64">
        <f>'Raw data'!AD288</f>
        <v>0.48899999999999999</v>
      </c>
      <c r="Z295" s="65">
        <f t="shared" si="254"/>
        <v>-0.17249999999999943</v>
      </c>
      <c r="AA295" s="64">
        <f t="shared" si="246"/>
        <v>0.28446160391691533</v>
      </c>
      <c r="AB295" s="64">
        <f t="shared" si="224"/>
        <v>0.43223467175962271</v>
      </c>
      <c r="AC295" s="64">
        <f t="shared" si="250"/>
        <v>0.40559868531773141</v>
      </c>
      <c r="AD295" s="64">
        <f>50%-AA295/2</f>
        <v>0.35776919804154234</v>
      </c>
      <c r="AE295" s="62">
        <f t="shared" si="247"/>
        <v>2.948467175962266E-2</v>
      </c>
      <c r="AF295" s="83">
        <f t="shared" si="225"/>
        <v>-2.948467175962266E-2</v>
      </c>
      <c r="AG295" s="83">
        <f t="shared" si="226"/>
        <v>-7.4484671759622659E-2</v>
      </c>
      <c r="AH295" s="62">
        <f t="shared" si="251"/>
        <v>2.8486853177313587E-3</v>
      </c>
      <c r="AI295" s="62">
        <f t="shared" si="252"/>
        <v>-2.8486853177313587E-3</v>
      </c>
      <c r="AJ295" s="62">
        <f t="shared" si="253"/>
        <v>-4.7848685317731357E-2</v>
      </c>
      <c r="AK295" s="62">
        <f>AD295-N295</f>
        <v>-4.4980801958457717E-2</v>
      </c>
      <c r="AL295" s="62">
        <f>IF(D295="(D)",AK295,-(AK295))</f>
        <v>4.4980801958457717E-2</v>
      </c>
      <c r="AM295" s="62">
        <f t="shared" si="255"/>
        <v>-1.9198041542281552E-5</v>
      </c>
      <c r="AN295" s="66">
        <f t="shared" si="256"/>
        <v>-2.3933941679636819E-2</v>
      </c>
    </row>
    <row r="296" spans="1:40" ht="15" customHeight="1" x14ac:dyDescent="0.25">
      <c r="A296" s="67" t="s">
        <v>282</v>
      </c>
      <c r="B296" s="60">
        <v>3</v>
      </c>
      <c r="C296" s="58" t="str">
        <f>('Raw data'!C289)</f>
        <v>Walter Jones</v>
      </c>
      <c r="D296" s="58" t="str">
        <f>('Raw data'!D289)</f>
        <v>(R)</v>
      </c>
      <c r="E296" s="61">
        <f>('Raw data'!E289)</f>
        <v>1994</v>
      </c>
      <c r="F296" s="87">
        <v>4</v>
      </c>
      <c r="G296" s="67">
        <v>4</v>
      </c>
      <c r="H296" s="67">
        <v>4</v>
      </c>
      <c r="I296" s="90">
        <f>IF(G296="",N296+0.15*(AE296+2.77%-$B$3)+($A$3-50%),N296+0.85*(0.6*AE296+0.2*AH296+0.2*AK296+2.77%-$B$3)+($A$3-50%))</f>
        <v>0.35254961599666496</v>
      </c>
      <c r="J296" s="21" t="str">
        <f t="shared" si="245"/>
        <v>R</v>
      </c>
      <c r="K296" s="21" t="b">
        <f t="shared" si="218"/>
        <v>1</v>
      </c>
      <c r="L296" s="21" t="str">
        <f t="shared" si="219"/>
        <v>R</v>
      </c>
      <c r="M296" s="21" t="str">
        <f t="shared" si="220"/>
        <v>Safe R</v>
      </c>
      <c r="N296" s="62">
        <f>'Raw data'!X289</f>
        <v>0.39574999999999999</v>
      </c>
      <c r="O296" s="68">
        <f t="shared" si="221"/>
        <v>0.39575000000000005</v>
      </c>
      <c r="P296" s="81">
        <f>'Raw data'!M289</f>
        <v>0.35619683166583171</v>
      </c>
      <c r="Q296" s="63">
        <f t="shared" si="222"/>
        <v>0.67809841583291586</v>
      </c>
      <c r="R296" s="63">
        <f>'Raw data'!K289-N296</f>
        <v>-7.3848415832915848E-2</v>
      </c>
      <c r="S296" s="63">
        <f t="shared" si="223"/>
        <v>7.3848415832915848E-2</v>
      </c>
      <c r="T296" s="88">
        <f t="shared" si="227"/>
        <v>0.31519683166583173</v>
      </c>
      <c r="U296" s="63">
        <f>'Raw data'!U289</f>
        <v>0.26221662874937479</v>
      </c>
      <c r="V296" s="63">
        <f t="shared" si="248"/>
        <v>0.6311083143746874</v>
      </c>
      <c r="W296" s="64">
        <f t="shared" si="249"/>
        <v>0.30221662874937477</v>
      </c>
      <c r="X296" s="64">
        <f>'Raw data'!AA289</f>
        <v>0.47243268805707767</v>
      </c>
      <c r="Y296" s="64">
        <f>'Raw data'!AD289</f>
        <v>0.34899999999999998</v>
      </c>
      <c r="Z296" s="65">
        <f t="shared" si="254"/>
        <v>9.3500000000005912E-2</v>
      </c>
      <c r="AA296" s="64">
        <f t="shared" si="246"/>
        <v>0.30293268805707174</v>
      </c>
      <c r="AB296" s="64">
        <f t="shared" si="224"/>
        <v>0.34240158416708411</v>
      </c>
      <c r="AC296" s="64">
        <f t="shared" si="250"/>
        <v>0.34889168562531259</v>
      </c>
      <c r="AD296" s="64">
        <f>50%-AA296/2</f>
        <v>0.34853365597146413</v>
      </c>
      <c r="AE296" s="62">
        <f t="shared" si="247"/>
        <v>-5.3348415832915885E-2</v>
      </c>
      <c r="AF296" s="83">
        <f t="shared" si="225"/>
        <v>5.3348415832915885E-2</v>
      </c>
      <c r="AG296" s="83">
        <f t="shared" si="226"/>
        <v>8.348415832915887E-3</v>
      </c>
      <c r="AH296" s="62">
        <f t="shared" si="251"/>
        <v>-4.6858314374687404E-2</v>
      </c>
      <c r="AI296" s="62">
        <f t="shared" si="252"/>
        <v>4.6858314374687404E-2</v>
      </c>
      <c r="AJ296" s="62">
        <f t="shared" si="253"/>
        <v>1.8583143746874059E-3</v>
      </c>
      <c r="AK296" s="62">
        <f>AD296-N296</f>
        <v>-4.7216344028535862E-2</v>
      </c>
      <c r="AL296" s="62">
        <f>IF(D296="(D)",AK296,-(AK296))</f>
        <v>4.7216344028535862E-2</v>
      </c>
      <c r="AM296" s="62">
        <f t="shared" si="255"/>
        <v>2.2163440285358632E-3</v>
      </c>
      <c r="AN296" s="66">
        <f t="shared" si="256"/>
        <v>2.0373292016116346E-3</v>
      </c>
    </row>
    <row r="297" spans="1:40" ht="15" customHeight="1" x14ac:dyDescent="0.25">
      <c r="A297" s="67" t="s">
        <v>282</v>
      </c>
      <c r="B297" s="60">
        <v>4</v>
      </c>
      <c r="C297" s="58" t="str">
        <f>('Raw data'!C290)</f>
        <v>David Price</v>
      </c>
      <c r="D297" s="58" t="str">
        <f>('Raw data'!D290)</f>
        <v>(D)</v>
      </c>
      <c r="E297" s="61">
        <f>('Raw data'!E290)</f>
        <v>1996</v>
      </c>
      <c r="F297" s="87">
        <v>1</v>
      </c>
      <c r="G297" s="67">
        <v>1</v>
      </c>
      <c r="H297" s="67">
        <v>1</v>
      </c>
      <c r="I297" s="90">
        <f>IF(G297="",N297+0.15*(AE297-2.77%+$B$3)+($A$3-50%),N297+0.85*(0.6*AE297+0.2*AH297+0.2*AK297-2.77%+$B$3)+($A$3-50%))</f>
        <v>0.74066150554207333</v>
      </c>
      <c r="J297" s="21" t="str">
        <f t="shared" si="245"/>
        <v>D</v>
      </c>
      <c r="K297" s="21" t="b">
        <f t="shared" si="218"/>
        <v>1</v>
      </c>
      <c r="L297" s="21" t="str">
        <f t="shared" si="219"/>
        <v>D</v>
      </c>
      <c r="M297" s="21" t="str">
        <f t="shared" si="220"/>
        <v>Safe D</v>
      </c>
      <c r="N297" s="62">
        <f>'Raw data'!X290</f>
        <v>0.7007500000000001</v>
      </c>
      <c r="O297" s="68">
        <f t="shared" si="221"/>
        <v>0.70075000000000021</v>
      </c>
      <c r="P297" s="81">
        <f>'Raw data'!M290</f>
        <v>0.49493758851523117</v>
      </c>
      <c r="Q297" s="63">
        <f t="shared" si="222"/>
        <v>0.74746879425761559</v>
      </c>
      <c r="R297" s="63">
        <f>'Raw data'!K290-N297</f>
        <v>4.6718794257615492E-2</v>
      </c>
      <c r="S297" s="63">
        <f t="shared" si="223"/>
        <v>4.6718794257615492E-2</v>
      </c>
      <c r="T297" s="88">
        <f t="shared" si="227"/>
        <v>0.53493758851523121</v>
      </c>
      <c r="U297" s="63">
        <f>'Raw data'!U290</f>
        <v>0.48949883065268235</v>
      </c>
      <c r="V297" s="63">
        <f t="shared" si="248"/>
        <v>0.7447494153263412</v>
      </c>
      <c r="W297" s="64">
        <f t="shared" si="249"/>
        <v>0.44949883065268237</v>
      </c>
      <c r="X297" s="64">
        <f>'Raw data'!AA290</f>
        <v>0.14323552782601023</v>
      </c>
      <c r="Y297" s="64">
        <f>'Raw data'!AD290</f>
        <v>0.59899999999999998</v>
      </c>
      <c r="Z297" s="65">
        <f t="shared" si="254"/>
        <v>0.20350000000000534</v>
      </c>
      <c r="AA297" s="64">
        <f t="shared" si="246"/>
        <v>0.42273552782601559</v>
      </c>
      <c r="AB297" s="64">
        <f t="shared" si="224"/>
        <v>0.76746879425761561</v>
      </c>
      <c r="AC297" s="64">
        <f t="shared" si="250"/>
        <v>0.72474941532634118</v>
      </c>
      <c r="AD297" s="64">
        <f>50%+AA297/2</f>
        <v>0.71136776391300782</v>
      </c>
      <c r="AE297" s="62">
        <f t="shared" si="247"/>
        <v>6.671879425761551E-2</v>
      </c>
      <c r="AF297" s="83">
        <f t="shared" si="225"/>
        <v>6.671879425761551E-2</v>
      </c>
      <c r="AG297" s="83">
        <f t="shared" si="226"/>
        <v>2.1718794257615512E-2</v>
      </c>
      <c r="AH297" s="62">
        <f t="shared" si="251"/>
        <v>2.3999415326341089E-2</v>
      </c>
      <c r="AI297" s="62">
        <f t="shared" si="252"/>
        <v>2.3999415326341089E-2</v>
      </c>
      <c r="AJ297" s="62">
        <f t="shared" si="253"/>
        <v>-2.1000584673658909E-2</v>
      </c>
      <c r="AK297" s="62">
        <f>AD297-N297</f>
        <v>1.0617763913007727E-2</v>
      </c>
      <c r="AL297" s="62">
        <f>IF(D297="(D)",AK297,-(AK297))</f>
        <v>1.0617763913007727E-2</v>
      </c>
      <c r="AM297" s="62">
        <f t="shared" si="255"/>
        <v>-3.4382236086992271E-2</v>
      </c>
      <c r="AN297" s="66">
        <f t="shared" si="256"/>
        <v>-2.769141038032559E-2</v>
      </c>
    </row>
    <row r="298" spans="1:40" ht="15" customHeight="1" x14ac:dyDescent="0.25">
      <c r="A298" s="67" t="s">
        <v>282</v>
      </c>
      <c r="B298" s="60">
        <v>5</v>
      </c>
      <c r="C298" s="58" t="str">
        <f>('Raw data'!C291)</f>
        <v>Virginia Foxx</v>
      </c>
      <c r="D298" s="58" t="str">
        <f>('Raw data'!D291)</f>
        <v>(R)</v>
      </c>
      <c r="E298" s="61">
        <f>('Raw data'!E291)</f>
        <v>2004</v>
      </c>
      <c r="F298" s="87">
        <v>4</v>
      </c>
      <c r="G298" s="67">
        <v>4</v>
      </c>
      <c r="H298" s="67">
        <v>4</v>
      </c>
      <c r="I298" s="90">
        <f t="shared" ref="I298:I304" si="257">IF(G298="",N298+0.15*(AE298+2.77%-$B$3)+($A$3-50%),N298+0.85*(0.6*AE298+0.2*AH298+0.2*AK298+2.77%-$B$3)+($A$3-50%))</f>
        <v>0.40611234348809433</v>
      </c>
      <c r="J298" s="21" t="str">
        <f t="shared" si="245"/>
        <v>R</v>
      </c>
      <c r="K298" s="21" t="b">
        <f t="shared" si="218"/>
        <v>1</v>
      </c>
      <c r="L298" s="21" t="str">
        <f t="shared" si="219"/>
        <v>R</v>
      </c>
      <c r="M298" s="21" t="str">
        <f t="shared" si="220"/>
        <v>Safe R</v>
      </c>
      <c r="N298" s="62">
        <f>'Raw data'!X291</f>
        <v>0.38424999999999998</v>
      </c>
      <c r="O298" s="68">
        <f t="shared" si="221"/>
        <v>0.38424999999999998</v>
      </c>
      <c r="P298" s="81">
        <f>'Raw data'!M291</f>
        <v>0.22039675446436391</v>
      </c>
      <c r="Q298" s="63">
        <f t="shared" si="222"/>
        <v>0.61019837723218195</v>
      </c>
      <c r="R298" s="63">
        <f>'Raw data'!K291-N298</f>
        <v>5.5516227678180652E-3</v>
      </c>
      <c r="S298" s="63">
        <f t="shared" si="223"/>
        <v>-5.5516227678180652E-3</v>
      </c>
      <c r="T298" s="88">
        <f t="shared" si="227"/>
        <v>0.17939675446436393</v>
      </c>
      <c r="U298" s="63">
        <f>'Raw data'!U291</f>
        <v>0.15089763085020774</v>
      </c>
      <c r="V298" s="63">
        <f t="shared" si="248"/>
        <v>0.57544881542510384</v>
      </c>
      <c r="W298" s="64">
        <f t="shared" si="249"/>
        <v>0.19089763085020775</v>
      </c>
      <c r="X298" s="64">
        <f>'Raw data'!AA291</f>
        <v>0.31770806472030649</v>
      </c>
      <c r="Y298" s="64">
        <f>'Raw data'!AD291</f>
        <v>0.34899999999999998</v>
      </c>
      <c r="Z298" s="65">
        <f t="shared" si="254"/>
        <v>7.0500000000009777E-2</v>
      </c>
      <c r="AA298" s="64">
        <f t="shared" si="246"/>
        <v>0.1712080647202967</v>
      </c>
      <c r="AB298" s="64">
        <f t="shared" si="224"/>
        <v>0.41030162276781801</v>
      </c>
      <c r="AC298" s="64">
        <f t="shared" si="250"/>
        <v>0.40455118457489614</v>
      </c>
      <c r="AD298" s="64">
        <f>50%-AA298/2</f>
        <v>0.41439596763985165</v>
      </c>
      <c r="AE298" s="62">
        <f t="shared" si="247"/>
        <v>2.6051622767818028E-2</v>
      </c>
      <c r="AF298" s="83">
        <f t="shared" si="225"/>
        <v>-2.6051622767818028E-2</v>
      </c>
      <c r="AG298" s="83">
        <f t="shared" si="226"/>
        <v>-7.1051622767818026E-2</v>
      </c>
      <c r="AH298" s="62">
        <f t="shared" si="251"/>
        <v>2.0301184574896158E-2</v>
      </c>
      <c r="AI298" s="62">
        <f t="shared" si="252"/>
        <v>-2.0301184574896158E-2</v>
      </c>
      <c r="AJ298" s="62">
        <f t="shared" si="253"/>
        <v>-6.5301184574896157E-2</v>
      </c>
      <c r="AK298" s="62">
        <f>AD298-N298</f>
        <v>3.0145967639851667E-2</v>
      </c>
      <c r="AL298" s="62">
        <f>IF(D298="(D)",AK298,-(AK298))</f>
        <v>-3.0145967639851667E-2</v>
      </c>
      <c r="AM298" s="62">
        <f t="shared" si="255"/>
        <v>-7.5145967639851666E-2</v>
      </c>
      <c r="AN298" s="66">
        <f t="shared" si="256"/>
        <v>-7.0223576107373911E-2</v>
      </c>
    </row>
    <row r="299" spans="1:40" ht="15" customHeight="1" x14ac:dyDescent="0.25">
      <c r="A299" s="67" t="s">
        <v>282</v>
      </c>
      <c r="B299" s="60">
        <v>6</v>
      </c>
      <c r="C299" s="58" t="str">
        <f>('Raw data'!C292)</f>
        <v>Mark Walker</v>
      </c>
      <c r="D299" s="58" t="str">
        <f>('Raw data'!D292)</f>
        <v>(R)</v>
      </c>
      <c r="E299" s="61">
        <f>('Raw data'!E292)</f>
        <v>2014</v>
      </c>
      <c r="F299" s="87">
        <v>5</v>
      </c>
      <c r="G299" s="67"/>
      <c r="H299" s="67"/>
      <c r="I299" s="90">
        <f t="shared" si="257"/>
        <v>0.40017698500418203</v>
      </c>
      <c r="J299" s="21" t="str">
        <f t="shared" si="245"/>
        <v>R</v>
      </c>
      <c r="K299" s="21" t="b">
        <f t="shared" si="218"/>
        <v>1</v>
      </c>
      <c r="L299" s="21" t="str">
        <f t="shared" si="219"/>
        <v>R</v>
      </c>
      <c r="M299" s="21" t="str">
        <f t="shared" si="220"/>
        <v>Safe R</v>
      </c>
      <c r="N299" s="62">
        <f>'Raw data'!X292</f>
        <v>0.39874999999999994</v>
      </c>
      <c r="O299" s="68">
        <f t="shared" si="221"/>
        <v>0.39874999999999994</v>
      </c>
      <c r="P299" s="81">
        <f>'Raw data'!M292</f>
        <v>0.17347353327757203</v>
      </c>
      <c r="Q299" s="63">
        <f t="shared" si="222"/>
        <v>0.58673676663878604</v>
      </c>
      <c r="R299" s="63">
        <f>'Raw data'!K292-N299</f>
        <v>1.4513233361214073E-2</v>
      </c>
      <c r="S299" s="63">
        <f t="shared" si="223"/>
        <v>-1.4513233361214073E-2</v>
      </c>
      <c r="T299" s="88">
        <f t="shared" si="227"/>
        <v>0.18347353327757204</v>
      </c>
      <c r="U299" s="63">
        <f>'Raw data'!U292</f>
        <v>0</v>
      </c>
      <c r="V299" s="63"/>
      <c r="W299" s="64"/>
      <c r="X299" s="64">
        <f>'Raw data'!AA292</f>
        <v>0</v>
      </c>
      <c r="Y299" s="64">
        <f>'Raw data'!AD292</f>
        <v>0.32899999999999996</v>
      </c>
      <c r="Z299" s="65">
        <f t="shared" si="254"/>
        <v>0.13949999999999818</v>
      </c>
      <c r="AA299" s="64"/>
      <c r="AB299" s="64">
        <f t="shared" si="224"/>
        <v>0.40826323336121395</v>
      </c>
      <c r="AC299" s="64"/>
      <c r="AD299" s="64"/>
      <c r="AE299" s="62">
        <f t="shared" si="247"/>
        <v>9.513233361214013E-3</v>
      </c>
      <c r="AF299" s="83">
        <f t="shared" si="225"/>
        <v>-9.513233361214013E-3</v>
      </c>
      <c r="AG299" s="83">
        <f t="shared" si="226"/>
        <v>-5.4513233361214011E-2</v>
      </c>
      <c r="AH299" s="62"/>
      <c r="AI299" s="62"/>
      <c r="AJ299" s="62">
        <f t="shared" si="253"/>
        <v>-4.4999999999999998E-2</v>
      </c>
      <c r="AK299" s="62"/>
      <c r="AL299" s="62"/>
      <c r="AM299" s="62">
        <f t="shared" si="255"/>
        <v>-4.4999999999999998E-2</v>
      </c>
      <c r="AN299" s="66">
        <f t="shared" si="256"/>
        <v>-4.4999999999999998E-2</v>
      </c>
    </row>
    <row r="300" spans="1:40" ht="15" customHeight="1" x14ac:dyDescent="0.25">
      <c r="A300" s="67" t="s">
        <v>282</v>
      </c>
      <c r="B300" s="60">
        <v>7</v>
      </c>
      <c r="C300" s="58" t="str">
        <f>('Raw data'!C293)</f>
        <v>David Rouzer</v>
      </c>
      <c r="D300" s="58" t="str">
        <f>('Raw data'!D293)</f>
        <v>(R)</v>
      </c>
      <c r="E300" s="61">
        <f>('Raw data'!E293)</f>
        <v>2014</v>
      </c>
      <c r="F300" s="87">
        <v>5</v>
      </c>
      <c r="G300" s="67">
        <v>6</v>
      </c>
      <c r="H300" s="67"/>
      <c r="I300" s="90">
        <f t="shared" si="257"/>
        <v>0.38274849895583635</v>
      </c>
      <c r="J300" s="21" t="str">
        <f t="shared" si="245"/>
        <v>R</v>
      </c>
      <c r="K300" s="21" t="b">
        <f t="shared" si="218"/>
        <v>1</v>
      </c>
      <c r="L300" s="21" t="str">
        <f t="shared" si="219"/>
        <v>R</v>
      </c>
      <c r="M300" s="21" t="str">
        <f t="shared" si="220"/>
        <v>Safe R</v>
      </c>
      <c r="N300" s="62">
        <f>'Raw data'!X293</f>
        <v>0.38424999999999992</v>
      </c>
      <c r="O300" s="68">
        <f t="shared" si="221"/>
        <v>0.38424999999999998</v>
      </c>
      <c r="P300" s="81">
        <f>'Raw data'!M293</f>
        <v>0.23057418129391039</v>
      </c>
      <c r="Q300" s="63">
        <f t="shared" si="222"/>
        <v>0.61528709064695519</v>
      </c>
      <c r="R300" s="63">
        <f>'Raw data'!K293-N300</f>
        <v>4.6290935304488245E-4</v>
      </c>
      <c r="S300" s="63">
        <f t="shared" si="223"/>
        <v>-4.6290935304488245E-4</v>
      </c>
      <c r="T300" s="88">
        <f t="shared" si="227"/>
        <v>0.24057418129391039</v>
      </c>
      <c r="U300" s="63">
        <f>'Raw data'!U293</f>
        <v>1.9421742848997336E-3</v>
      </c>
      <c r="V300" s="63">
        <f>U300/2+50%</f>
        <v>0.50097108714244987</v>
      </c>
      <c r="W300" s="64">
        <f>IF(G300=1,U300-4%,IF(G300=2,U300+5%,IF(G300=3,U300+14%,IF(G300=4,U300+4%,IF(G300=5,U300+13%,IF(G300=6,U300+22%,IF(G300=7,U300+9%,U300+9%)))))))</f>
        <v>0.22194217428489973</v>
      </c>
      <c r="X300" s="64">
        <f>'Raw data'!AA293</f>
        <v>0</v>
      </c>
      <c r="Y300" s="64">
        <f>'Raw data'!AD293</f>
        <v>0.43899999999999995</v>
      </c>
      <c r="Z300" s="65">
        <f t="shared" si="254"/>
        <v>-0.10949999999999704</v>
      </c>
      <c r="AA300" s="64"/>
      <c r="AB300" s="64">
        <f t="shared" si="224"/>
        <v>0.3797129093530448</v>
      </c>
      <c r="AC300" s="64">
        <f>IF(D300="(D)",50%+W300/2,50%-W300/2)</f>
        <v>0.38902891285755015</v>
      </c>
      <c r="AD300" s="64"/>
      <c r="AE300" s="62">
        <f t="shared" si="247"/>
        <v>-4.537090646955122E-3</v>
      </c>
      <c r="AF300" s="83">
        <f t="shared" si="225"/>
        <v>4.537090646955122E-3</v>
      </c>
      <c r="AG300" s="83">
        <f t="shared" si="226"/>
        <v>-4.0462909353044876E-2</v>
      </c>
      <c r="AH300" s="62">
        <f>AC300-N300</f>
        <v>4.7789128575502215E-3</v>
      </c>
      <c r="AI300" s="62">
        <f>IF(D300="(D)",AH300,-AH300)</f>
        <v>-4.7789128575502215E-3</v>
      </c>
      <c r="AJ300" s="62">
        <f t="shared" si="253"/>
        <v>-4.977891285755022E-2</v>
      </c>
      <c r="AK300" s="62"/>
      <c r="AL300" s="62"/>
      <c r="AM300" s="62"/>
      <c r="AN300" s="66">
        <f t="shared" si="256"/>
        <v>-2.488945642877511E-2</v>
      </c>
    </row>
    <row r="301" spans="1:40" ht="15" customHeight="1" x14ac:dyDescent="0.25">
      <c r="A301" s="67" t="s">
        <v>282</v>
      </c>
      <c r="B301" s="60">
        <v>8</v>
      </c>
      <c r="C301" s="58" t="str">
        <f>('Raw data'!C294)</f>
        <v>Richard Hudson</v>
      </c>
      <c r="D301" s="58" t="str">
        <f>('Raw data'!D294)</f>
        <v>(R)</v>
      </c>
      <c r="E301" s="61">
        <f>('Raw data'!E294)</f>
        <v>2012</v>
      </c>
      <c r="F301" s="87">
        <v>4</v>
      </c>
      <c r="G301" s="21">
        <v>6</v>
      </c>
      <c r="H301" s="67"/>
      <c r="I301" s="90">
        <f t="shared" si="257"/>
        <v>0.3757096879596854</v>
      </c>
      <c r="J301" s="21" t="str">
        <f t="shared" si="245"/>
        <v>R</v>
      </c>
      <c r="K301" s="21" t="b">
        <f t="shared" si="218"/>
        <v>1</v>
      </c>
      <c r="L301" s="21" t="str">
        <f t="shared" si="219"/>
        <v>R</v>
      </c>
      <c r="M301" s="21" t="str">
        <f t="shared" si="220"/>
        <v>Safe R</v>
      </c>
      <c r="N301" s="62">
        <f>'Raw data'!X294</f>
        <v>0.39524999999999999</v>
      </c>
      <c r="O301" s="68">
        <f t="shared" si="221"/>
        <v>0.39524999999999999</v>
      </c>
      <c r="P301" s="81">
        <f>'Raw data'!M294</f>
        <v>0.29726499557149105</v>
      </c>
      <c r="Q301" s="63">
        <f t="shared" si="222"/>
        <v>0.6486324977857455</v>
      </c>
      <c r="R301" s="63">
        <f>'Raw data'!K294-N301</f>
        <v>-4.3882497785745544E-2</v>
      </c>
      <c r="S301" s="63">
        <f t="shared" si="223"/>
        <v>4.3882497785745544E-2</v>
      </c>
      <c r="T301" s="88">
        <f t="shared" si="227"/>
        <v>0.25626499557149107</v>
      </c>
      <c r="U301" s="63">
        <f>'Raw data'!U294</f>
        <v>7.9091037289228172E-2</v>
      </c>
      <c r="V301" s="63">
        <f>U301/2+50%</f>
        <v>0.53954551864461409</v>
      </c>
      <c r="W301" s="64">
        <f>IF(G301=1,U301-4%,IF(G301=2,U301+5%,IF(G301=3,U301+14%,IF(G301=4,U301+4%,IF(G301=5,U301+13%,IF(G301=6,U301+22%,IF(G301=7,U301+9%,U301+9%)))))))</f>
        <v>0.29909103728922815</v>
      </c>
      <c r="X301" s="64"/>
      <c r="Y301" s="64"/>
      <c r="Z301" s="65"/>
      <c r="AA301" s="64" t="str">
        <f>IF(H301=1,X301+Z301+7.6%,IF(H301=2,X301+Z301+16.6%,IF(H301=3,X301+Z301+25.6%,IF(H301=4,X301-Z301-7.6%,IF(H301=5,X301-Z301+1.4%,IF(H301=6,X301-Z301+10.4%,IF(H301=7,X301+Z301+9%,IF(H301=8,X301-Z301+9%,""))))))))</f>
        <v/>
      </c>
      <c r="AB301" s="64">
        <f t="shared" si="224"/>
        <v>0.37186750221425446</v>
      </c>
      <c r="AC301" s="64">
        <f>IF(D301="(D)",50%+W301/2,50%-W301/2)</f>
        <v>0.35045448135538593</v>
      </c>
      <c r="AD301" s="64"/>
      <c r="AE301" s="62">
        <f t="shared" si="247"/>
        <v>-2.3382497785745526E-2</v>
      </c>
      <c r="AF301" s="83">
        <f t="shared" si="225"/>
        <v>2.3382497785745526E-2</v>
      </c>
      <c r="AG301" s="83">
        <f t="shared" si="226"/>
        <v>-2.1617502214254472E-2</v>
      </c>
      <c r="AH301" s="62">
        <f>AC301-N301</f>
        <v>-4.4795518644614063E-2</v>
      </c>
      <c r="AI301" s="62">
        <f>IF(D301="(D)",AH301,-AH301)</f>
        <v>4.4795518644614063E-2</v>
      </c>
      <c r="AJ301" s="62">
        <f t="shared" si="253"/>
        <v>-2.0448135538593537E-4</v>
      </c>
      <c r="AK301" s="62"/>
      <c r="AL301" s="62"/>
      <c r="AM301" s="62"/>
      <c r="AN301" s="66">
        <f>AJ301</f>
        <v>-2.0448135538593537E-4</v>
      </c>
    </row>
    <row r="302" spans="1:40" ht="15" customHeight="1" x14ac:dyDescent="0.25">
      <c r="A302" s="67" t="s">
        <v>282</v>
      </c>
      <c r="B302" s="60">
        <v>9</v>
      </c>
      <c r="C302" s="58" t="str">
        <f>('Raw data'!C295)</f>
        <v>Robert Pittenger</v>
      </c>
      <c r="D302" s="58" t="str">
        <f>('Raw data'!D295)</f>
        <v>(R)</v>
      </c>
      <c r="E302" s="61">
        <f>('Raw data'!E295)</f>
        <v>1994</v>
      </c>
      <c r="F302" s="87">
        <v>4</v>
      </c>
      <c r="G302" s="67">
        <v>5</v>
      </c>
      <c r="H302" s="67"/>
      <c r="I302" s="90">
        <f t="shared" si="257"/>
        <v>0.39788665834335041</v>
      </c>
      <c r="J302" s="21" t="str">
        <f t="shared" si="245"/>
        <v>R</v>
      </c>
      <c r="K302" s="21" t="b">
        <f t="shared" si="218"/>
        <v>1</v>
      </c>
      <c r="L302" s="21" t="str">
        <f t="shared" si="219"/>
        <v>R</v>
      </c>
      <c r="M302" s="21" t="str">
        <f t="shared" si="220"/>
        <v>Safe R</v>
      </c>
      <c r="N302" s="62">
        <f>'Raw data'!X295</f>
        <v>0.41374999999999995</v>
      </c>
      <c r="O302" s="68">
        <f t="shared" si="221"/>
        <v>0.41374999999999995</v>
      </c>
      <c r="P302" s="81">
        <f>'Raw data'!M295</f>
        <v>1</v>
      </c>
      <c r="Q302" s="63">
        <f t="shared" si="222"/>
        <v>1</v>
      </c>
      <c r="R302" s="63">
        <f>'Raw data'!K295-N302</f>
        <v>-0.41374999999999995</v>
      </c>
      <c r="S302" s="63">
        <f t="shared" si="223"/>
        <v>0.41374999999999995</v>
      </c>
      <c r="T302" s="88">
        <f t="shared" si="227"/>
        <v>0.95899999999999996</v>
      </c>
      <c r="U302" s="63">
        <f>'Raw data'!U295</f>
        <v>6.2927548901759334E-2</v>
      </c>
      <c r="V302" s="63">
        <f>U302/2+50%</f>
        <v>0.53146377445087967</v>
      </c>
      <c r="W302" s="64">
        <f>IF(G302=1,U302-4%,IF(G302=2,U302+5%,IF(G302=3,U302+14%,IF(G302=4,U302+4%,IF(G302=5,U302+13%,IF(G302=6,U302+22%,IF(G302=7,U302+9%,U302+9%)))))))</f>
        <v>0.19292754890175934</v>
      </c>
      <c r="X302" s="64"/>
      <c r="Y302" s="64"/>
      <c r="Z302" s="65"/>
      <c r="AA302" s="64" t="str">
        <f>IF(H302=1,X302+Z302+7.6%,IF(H302=2,X302+Z302+16.6%,IF(H302=3,X302+Z302+25.6%,IF(H302=4,X302-Z302-7.6%,IF(H302=5,X302-Z302+1.4%,IF(H302=6,X302-Z302+10.4%,IF(H302=7,X302+Z302+9%,IF(H302=8,X302-Z302+9%,""))))))))</f>
        <v/>
      </c>
      <c r="AB302" s="64">
        <f t="shared" si="224"/>
        <v>2.0500000000000018E-2</v>
      </c>
      <c r="AC302" s="64">
        <f>IF(D302="(D)",50%+W302/2,50%-W302/2)</f>
        <v>0.40353622554912033</v>
      </c>
      <c r="AD302" s="64"/>
      <c r="AE302" s="62">
        <v>-2.7699999999999999E-2</v>
      </c>
      <c r="AF302" s="83">
        <f t="shared" si="225"/>
        <v>2.7699999999999999E-2</v>
      </c>
      <c r="AG302" s="83">
        <f t="shared" si="226"/>
        <v>-1.7299999999999999E-2</v>
      </c>
      <c r="AH302" s="62">
        <f>AC302-N302</f>
        <v>-1.021377445087962E-2</v>
      </c>
      <c r="AI302" s="62">
        <f>IF(D302="(D)",AH302,-AH302)</f>
        <v>1.021377445087962E-2</v>
      </c>
      <c r="AJ302" s="62">
        <f t="shared" si="253"/>
        <v>-3.4786225549120378E-2</v>
      </c>
      <c r="AK302" s="62"/>
      <c r="AL302" s="62"/>
      <c r="AM302" s="62"/>
      <c r="AN302" s="66">
        <f>AJ302</f>
        <v>-3.4786225549120378E-2</v>
      </c>
    </row>
    <row r="303" spans="1:40" ht="15" customHeight="1" x14ac:dyDescent="0.25">
      <c r="A303" s="67" t="s">
        <v>282</v>
      </c>
      <c r="B303" s="60">
        <v>10</v>
      </c>
      <c r="C303" s="58" t="str">
        <f>('Raw data'!C296)</f>
        <v>Patrick McHenry</v>
      </c>
      <c r="D303" s="58" t="str">
        <f>('Raw data'!D296)</f>
        <v>(R)</v>
      </c>
      <c r="E303" s="61">
        <f>('Raw data'!E296)</f>
        <v>2004</v>
      </c>
      <c r="F303" s="87">
        <v>4</v>
      </c>
      <c r="G303" s="67">
        <v>4</v>
      </c>
      <c r="H303" s="67">
        <v>4</v>
      </c>
      <c r="I303" s="90">
        <f t="shared" si="257"/>
        <v>0.40499343121058212</v>
      </c>
      <c r="J303" s="21" t="str">
        <f t="shared" si="245"/>
        <v>R</v>
      </c>
      <c r="K303" s="21" t="b">
        <f t="shared" si="218"/>
        <v>1</v>
      </c>
      <c r="L303" s="21" t="str">
        <f t="shared" si="219"/>
        <v>R</v>
      </c>
      <c r="M303" s="21" t="str">
        <f t="shared" si="220"/>
        <v>Safe R</v>
      </c>
      <c r="N303" s="62">
        <f>'Raw data'!X296</f>
        <v>0.39524999999999999</v>
      </c>
      <c r="O303" s="68">
        <f t="shared" si="221"/>
        <v>0.39524999999999999</v>
      </c>
      <c r="P303" s="81">
        <f>'Raw data'!M296</f>
        <v>0.22035137753889472</v>
      </c>
      <c r="Q303" s="63">
        <f t="shared" si="222"/>
        <v>0.61017568876944739</v>
      </c>
      <c r="R303" s="63">
        <f>'Raw data'!K296-N303</f>
        <v>-5.4256887694473233E-3</v>
      </c>
      <c r="S303" s="63">
        <f t="shared" si="223"/>
        <v>5.4256887694473233E-3</v>
      </c>
      <c r="T303" s="88">
        <f t="shared" si="227"/>
        <v>0.17935137753889474</v>
      </c>
      <c r="U303" s="63">
        <f>'Raw data'!U296</f>
        <v>0.13977345012229397</v>
      </c>
      <c r="V303" s="63">
        <f>U303/2+50%</f>
        <v>0.56988672506114701</v>
      </c>
      <c r="W303" s="64">
        <f>IF(G303=1,U303-4%,IF(G303=2,U303+5%,IF(G303=3,U303+14%,IF(G303=4,U303+4%,IF(G303=5,U303+13%,IF(G303=6,U303+22%,IF(G303=7,U303+9%,U303+9%)))))))</f>
        <v>0.17977345012229398</v>
      </c>
      <c r="X303" s="64">
        <f>'Raw data'!AA296</f>
        <v>0.42354381478357861</v>
      </c>
      <c r="Y303" s="64">
        <f>'Raw data'!AD296</f>
        <v>0.32899999999999996</v>
      </c>
      <c r="Z303" s="65">
        <f>2*(N303-50)-2*(Y303-50)</f>
        <v>0.13249999999999318</v>
      </c>
      <c r="AA303" s="64">
        <f>IF(H303=1,X303+Z303+7.6%,IF(H303=2,X303+Z303+16.6%,IF(H303=3,X303+Z303+25.6%,IF(H303=4,X303-Z303-7.6%,IF(H303=5,X303-Z303+1.4%,IF(H303=6,X303-Z303+10.4%,IF(H303=7,X303+Z303+9%,IF(H303=8,X303-Z303+9%,""))))))))</f>
        <v>0.21504381478358542</v>
      </c>
      <c r="AB303" s="64">
        <f t="shared" si="224"/>
        <v>0.41032431123055263</v>
      </c>
      <c r="AC303" s="64">
        <f>IF(D303="(D)",50%+W303/2,50%-W303/2)</f>
        <v>0.41011327493885302</v>
      </c>
      <c r="AD303" s="64">
        <f>50%-AA303/2</f>
        <v>0.39247809260820732</v>
      </c>
      <c r="AE303" s="62">
        <f t="shared" ref="AE303:AE313" si="258">AB303-N303</f>
        <v>1.5074311230552639E-2</v>
      </c>
      <c r="AF303" s="83">
        <f t="shared" si="225"/>
        <v>-1.5074311230552639E-2</v>
      </c>
      <c r="AG303" s="83">
        <f t="shared" si="226"/>
        <v>-6.0074311230552638E-2</v>
      </c>
      <c r="AH303" s="62">
        <f>AC303-N303</f>
        <v>1.4863274938853033E-2</v>
      </c>
      <c r="AI303" s="62">
        <f>IF(D303="(D)",AH303,-AH303)</f>
        <v>-1.4863274938853033E-2</v>
      </c>
      <c r="AJ303" s="62">
        <f t="shared" si="253"/>
        <v>-5.9863274938853031E-2</v>
      </c>
      <c r="AK303" s="62">
        <f>AD303-N303</f>
        <v>-2.7719073917926718E-3</v>
      </c>
      <c r="AL303" s="62">
        <f>IF(D303="(D)",AK303,-(AK303))</f>
        <v>2.7719073917926718E-3</v>
      </c>
      <c r="AM303" s="62">
        <f>AL303-4.5%</f>
        <v>-4.2228092608207327E-2</v>
      </c>
      <c r="AN303" s="66">
        <f>(AJ303+AM303)/2</f>
        <v>-5.1045683773530179E-2</v>
      </c>
    </row>
    <row r="304" spans="1:40" ht="15" customHeight="1" x14ac:dyDescent="0.25">
      <c r="A304" s="67" t="s">
        <v>282</v>
      </c>
      <c r="B304" s="60">
        <v>11</v>
      </c>
      <c r="C304" s="58" t="str">
        <f>('Raw data'!C297)</f>
        <v>Mark Meadows</v>
      </c>
      <c r="D304" s="58" t="str">
        <f>('Raw data'!D297)</f>
        <v>(R)</v>
      </c>
      <c r="E304" s="61">
        <f>('Raw data'!E297)</f>
        <v>2012</v>
      </c>
      <c r="F304" s="87">
        <v>4</v>
      </c>
      <c r="G304" s="67">
        <v>5</v>
      </c>
      <c r="H304" s="67"/>
      <c r="I304" s="90">
        <f t="shared" si="257"/>
        <v>0.37788058536900182</v>
      </c>
      <c r="J304" s="21" t="str">
        <f t="shared" si="245"/>
        <v>R</v>
      </c>
      <c r="K304" s="21" t="b">
        <f t="shared" si="218"/>
        <v>1</v>
      </c>
      <c r="L304" s="21" t="str">
        <f t="shared" si="219"/>
        <v>R</v>
      </c>
      <c r="M304" s="21" t="str">
        <f t="shared" si="220"/>
        <v>Safe R</v>
      </c>
      <c r="N304" s="62">
        <f>'Raw data'!X297</f>
        <v>0.36524999999999996</v>
      </c>
      <c r="O304" s="68">
        <f t="shared" si="221"/>
        <v>0.36524999999999996</v>
      </c>
      <c r="P304" s="81">
        <f>'Raw data'!M297</f>
        <v>0.25797308106980138</v>
      </c>
      <c r="Q304" s="63">
        <f t="shared" si="222"/>
        <v>0.62898654053490066</v>
      </c>
      <c r="R304" s="63">
        <f>'Raw data'!K297-N304</f>
        <v>5.7634594650993187E-3</v>
      </c>
      <c r="S304" s="63">
        <f t="shared" si="223"/>
        <v>-5.7634594650993187E-3</v>
      </c>
      <c r="T304" s="88">
        <f t="shared" si="227"/>
        <v>0.2169730810698014</v>
      </c>
      <c r="U304" s="63">
        <f>'Raw data'!U297</f>
        <v>0.14848563480233895</v>
      </c>
      <c r="V304" s="63">
        <f>U304/2+50%</f>
        <v>0.57424281740116945</v>
      </c>
      <c r="W304" s="64">
        <f>IF(G304=1,U304-4%,IF(G304=2,U304+5%,IF(G304=3,U304+14%,IF(G304=4,U304+4%,IF(G304=5,U304+13%,IF(G304=6,U304+22%,IF(G304=7,U304+9%,U304+9%)))))))</f>
        <v>0.27848563480233895</v>
      </c>
      <c r="X304" s="64"/>
      <c r="Y304" s="64"/>
      <c r="Z304" s="65"/>
      <c r="AA304" s="64" t="str">
        <f>IF(H304=1,X304+Z304+7.6%,IF(H304=2,X304+Z304+16.6%,IF(H304=3,X304+Z304+25.6%,IF(H304=4,X304-Z304-7.6%,IF(H304=5,X304-Z304+1.4%,IF(H304=6,X304-Z304+10.4%,IF(H304=7,X304+Z304+9%,IF(H304=8,X304-Z304+9%,""))))))))</f>
        <v/>
      </c>
      <c r="AB304" s="64">
        <f t="shared" si="224"/>
        <v>0.3915134594650993</v>
      </c>
      <c r="AC304" s="64">
        <f>IF(D304="(D)",50%+W304/2,50%-W304/2)</f>
        <v>0.36075718259883049</v>
      </c>
      <c r="AD304" s="64"/>
      <c r="AE304" s="62">
        <f t="shared" si="258"/>
        <v>2.6263459465099337E-2</v>
      </c>
      <c r="AF304" s="83">
        <f t="shared" si="225"/>
        <v>-2.6263459465099337E-2</v>
      </c>
      <c r="AG304" s="83">
        <f t="shared" si="226"/>
        <v>-7.1263459465099335E-2</v>
      </c>
      <c r="AH304" s="62">
        <f>AC304-N304</f>
        <v>-4.4928174011694688E-3</v>
      </c>
      <c r="AI304" s="62">
        <f>IF(D304="(D)",AH304,-AH304)</f>
        <v>4.4928174011694688E-3</v>
      </c>
      <c r="AJ304" s="62">
        <f t="shared" si="253"/>
        <v>-4.050718259883053E-2</v>
      </c>
      <c r="AK304" s="62"/>
      <c r="AL304" s="62"/>
      <c r="AM304" s="62"/>
      <c r="AN304" s="66">
        <f>AJ304</f>
        <v>-4.050718259883053E-2</v>
      </c>
    </row>
    <row r="305" spans="1:40" ht="15" customHeight="1" x14ac:dyDescent="0.25">
      <c r="A305" s="67" t="s">
        <v>282</v>
      </c>
      <c r="B305" s="60">
        <v>12</v>
      </c>
      <c r="C305" s="58" t="str">
        <f>('Raw data'!C298)</f>
        <v>Alma Adams</v>
      </c>
      <c r="D305" s="58" t="str">
        <f>('Raw data'!D298)</f>
        <v>(D)</v>
      </c>
      <c r="E305" s="61">
        <f>('Raw data'!E298)</f>
        <v>2014</v>
      </c>
      <c r="F305" s="87">
        <v>2</v>
      </c>
      <c r="G305" s="67"/>
      <c r="H305" s="67"/>
      <c r="I305" s="90">
        <f>IF(G305="",N305+0.15*(AE305-2.77%+$B$3)+($A$3-50%),N305+0.85*(0.6*AE305+0.2*AH305+0.2*AK305-2.77%+$B$3)+($A$3-50%))</f>
        <v>0.77363200609275817</v>
      </c>
      <c r="J305" s="21" t="str">
        <f t="shared" si="245"/>
        <v>D</v>
      </c>
      <c r="K305" s="21" t="b">
        <f t="shared" si="218"/>
        <v>1</v>
      </c>
      <c r="L305" s="21" t="str">
        <f t="shared" si="219"/>
        <v>D</v>
      </c>
      <c r="M305" s="21" t="str">
        <f t="shared" si="220"/>
        <v>Safe D</v>
      </c>
      <c r="N305" s="62">
        <f>'Raw data'!X298</f>
        <v>0.76924999999999999</v>
      </c>
      <c r="O305" s="68">
        <f t="shared" si="221"/>
        <v>0.76924999999999999</v>
      </c>
      <c r="P305" s="81">
        <f>'Raw data'!M298</f>
        <v>0.5069267479034425</v>
      </c>
      <c r="Q305" s="63">
        <f t="shared" si="222"/>
        <v>0.75346337395172125</v>
      </c>
      <c r="R305" s="63">
        <f>'Raw data'!K298-N305</f>
        <v>-1.578662604827874E-2</v>
      </c>
      <c r="S305" s="63">
        <f t="shared" si="223"/>
        <v>-1.578662604827874E-2</v>
      </c>
      <c r="T305" s="88">
        <f t="shared" si="227"/>
        <v>0.59692674790344247</v>
      </c>
      <c r="U305" s="63">
        <f>'Raw data'!U298</f>
        <v>0</v>
      </c>
      <c r="V305" s="63"/>
      <c r="W305" s="64"/>
      <c r="X305" s="64"/>
      <c r="Y305" s="64"/>
      <c r="Z305" s="65"/>
      <c r="AA305" s="64"/>
      <c r="AB305" s="64">
        <f t="shared" si="224"/>
        <v>0.79846337395172129</v>
      </c>
      <c r="AC305" s="64"/>
      <c r="AD305" s="64"/>
      <c r="AE305" s="62">
        <f t="shared" si="258"/>
        <v>2.92133739517213E-2</v>
      </c>
      <c r="AF305" s="83">
        <f t="shared" si="225"/>
        <v>2.92133739517213E-2</v>
      </c>
      <c r="AG305" s="83">
        <f t="shared" si="226"/>
        <v>-1.5786626048278699E-2</v>
      </c>
      <c r="AH305" s="62"/>
      <c r="AI305" s="62"/>
      <c r="AJ305" s="62"/>
      <c r="AK305" s="62"/>
      <c r="AL305" s="62"/>
      <c r="AM305" s="62"/>
      <c r="AN305" s="66"/>
    </row>
    <row r="306" spans="1:40" ht="15" customHeight="1" x14ac:dyDescent="0.25">
      <c r="A306" s="67" t="s">
        <v>282</v>
      </c>
      <c r="B306" s="60">
        <v>13</v>
      </c>
      <c r="C306" s="58" t="str">
        <f>('Raw data'!C299)</f>
        <v>George Holding</v>
      </c>
      <c r="D306" s="58" t="str">
        <f>('Raw data'!D299)</f>
        <v>(R)</v>
      </c>
      <c r="E306" s="61">
        <f>('Raw data'!E299)</f>
        <v>2012</v>
      </c>
      <c r="F306" s="87">
        <v>4</v>
      </c>
      <c r="G306" s="67">
        <v>5</v>
      </c>
      <c r="H306" s="67"/>
      <c r="I306" s="90">
        <f>IF(G306="",N306+0.15*(AE306+2.77%-$B$3)+($A$3-50%),N306+0.85*(0.6*AE306+0.2*AH306+0.2*AK306+2.77%-$B$3)+($A$3-50%))</f>
        <v>0.42586089644635666</v>
      </c>
      <c r="J306" s="21" t="str">
        <f t="shared" si="245"/>
        <v>R</v>
      </c>
      <c r="K306" s="21" t="b">
        <f t="shared" si="218"/>
        <v>1</v>
      </c>
      <c r="L306" s="21" t="str">
        <f t="shared" si="219"/>
        <v>R</v>
      </c>
      <c r="M306" s="21" t="str">
        <f t="shared" si="220"/>
        <v>Likely R</v>
      </c>
      <c r="N306" s="62">
        <f>'Raw data'!X299</f>
        <v>0.42275000000000007</v>
      </c>
      <c r="O306" s="68">
        <f t="shared" si="221"/>
        <v>0.42275000000000007</v>
      </c>
      <c r="P306" s="81">
        <f>'Raw data'!M299</f>
        <v>0.14615439006508901</v>
      </c>
      <c r="Q306" s="63">
        <f t="shared" si="222"/>
        <v>0.57307719503254451</v>
      </c>
      <c r="R306" s="63">
        <f>'Raw data'!K299-N306</f>
        <v>4.1728049674554235E-3</v>
      </c>
      <c r="S306" s="63">
        <f t="shared" si="223"/>
        <v>-4.1728049674554235E-3</v>
      </c>
      <c r="T306" s="88">
        <f t="shared" si="227"/>
        <v>0.10515439006508902</v>
      </c>
      <c r="U306" s="63">
        <f>'Raw data'!U299</f>
        <v>0.13593804808289039</v>
      </c>
      <c r="V306" s="63">
        <f t="shared" ref="V306:V327" si="259">U306/2+50%</f>
        <v>0.56796902404144523</v>
      </c>
      <c r="W306" s="64">
        <f t="shared" ref="W306:W327" si="260">IF(G306=1,U306-4%,IF(G306=2,U306+5%,IF(G306=3,U306+14%,IF(G306=4,U306+4%,IF(G306=5,U306+13%,IF(G306=6,U306+22%,IF(G306=7,U306+9%,U306+9%)))))))</f>
        <v>0.2659380480828904</v>
      </c>
      <c r="X306" s="64"/>
      <c r="Y306" s="64"/>
      <c r="Z306" s="65"/>
      <c r="AA306" s="64" t="str">
        <f t="shared" ref="AA306:AA327" si="261">IF(H306=1,X306+Z306+7.6%,IF(H306=2,X306+Z306+16.6%,IF(H306=3,X306+Z306+25.6%,IF(H306=4,X306-Z306-7.6%,IF(H306=5,X306-Z306+1.4%,IF(H306=6,X306-Z306+10.4%,IF(H306=7,X306+Z306+9%,IF(H306=8,X306-Z306+9%,""))))))))</f>
        <v/>
      </c>
      <c r="AB306" s="64">
        <f t="shared" si="224"/>
        <v>0.44742280496745551</v>
      </c>
      <c r="AC306" s="64">
        <f t="shared" ref="AC306:AC327" si="262">IF(D306="(D)",50%+W306/2,50%-W306/2)</f>
        <v>0.36703097595855483</v>
      </c>
      <c r="AD306" s="64"/>
      <c r="AE306" s="62">
        <f t="shared" si="258"/>
        <v>2.4672804967455442E-2</v>
      </c>
      <c r="AF306" s="83">
        <f t="shared" si="225"/>
        <v>-2.4672804967455442E-2</v>
      </c>
      <c r="AG306" s="83">
        <f t="shared" si="226"/>
        <v>-6.967280496745544E-2</v>
      </c>
      <c r="AH306" s="62">
        <f t="shared" ref="AH306:AH314" si="263">AC306-N306</f>
        <v>-5.5719024041445242E-2</v>
      </c>
      <c r="AI306" s="62">
        <f t="shared" ref="AI306:AI327" si="264">IF(D306="(D)",AH306,-AH306)</f>
        <v>5.5719024041445242E-2</v>
      </c>
      <c r="AJ306" s="62">
        <f t="shared" ref="AJ306:AJ337" si="265">AI306-4.5%</f>
        <v>1.0719024041445244E-2</v>
      </c>
      <c r="AK306" s="62"/>
      <c r="AL306" s="62"/>
      <c r="AM306" s="62"/>
      <c r="AN306" s="66">
        <f>AJ306</f>
        <v>1.0719024041445244E-2</v>
      </c>
    </row>
    <row r="307" spans="1:40" ht="15" customHeight="1" x14ac:dyDescent="0.25">
      <c r="A307" s="58" t="s">
        <v>293</v>
      </c>
      <c r="B307" s="59" t="s">
        <v>27</v>
      </c>
      <c r="C307" s="58" t="str">
        <f>('Raw data'!C300)</f>
        <v>Kevin Cramer</v>
      </c>
      <c r="D307" s="58" t="str">
        <f>('Raw data'!D300)</f>
        <v>(R)</v>
      </c>
      <c r="E307" s="61">
        <f>('Raw data'!E300)</f>
        <v>2012</v>
      </c>
      <c r="F307" s="87">
        <v>4</v>
      </c>
      <c r="G307" s="58">
        <v>5</v>
      </c>
      <c r="H307" s="58"/>
      <c r="I307" s="90">
        <f>IF(G307="",N307+0.15*(AE307+2.77%-$B$3)+($A$3-50%),N307+0.85*(0.6*AE307+0.2*AH307+0.2*AK307+2.77%-$B$3)+($A$3-50%))</f>
        <v>0.40368382271758091</v>
      </c>
      <c r="J307" s="30" t="str">
        <f t="shared" si="245"/>
        <v>R</v>
      </c>
      <c r="K307" s="21" t="b">
        <f t="shared" si="218"/>
        <v>1</v>
      </c>
      <c r="L307" s="21" t="str">
        <f t="shared" si="219"/>
        <v>R</v>
      </c>
      <c r="M307" s="30" t="str">
        <f t="shared" si="220"/>
        <v>Safe R</v>
      </c>
      <c r="N307" s="62">
        <f>'Raw data'!X300</f>
        <v>0.38174999999999998</v>
      </c>
      <c r="O307" s="62">
        <f t="shared" si="221"/>
        <v>0.38175000000000003</v>
      </c>
      <c r="P307" s="81">
        <f>'Raw data'!M300</f>
        <v>0.18146275526354061</v>
      </c>
      <c r="Q307" s="63">
        <f t="shared" si="222"/>
        <v>0.5907313776317703</v>
      </c>
      <c r="R307" s="63">
        <f>'Raw data'!K300-N307</f>
        <v>2.7518622368229717E-2</v>
      </c>
      <c r="S307" s="63">
        <f t="shared" si="223"/>
        <v>-2.7518622368229717E-2</v>
      </c>
      <c r="T307" s="88">
        <f t="shared" si="227"/>
        <v>0.14046275526354063</v>
      </c>
      <c r="U307" s="63">
        <f>'Raw data'!U300</f>
        <v>0.13656676106136745</v>
      </c>
      <c r="V307" s="63">
        <f t="shared" si="259"/>
        <v>0.56828338053068372</v>
      </c>
      <c r="W307" s="64">
        <f t="shared" si="260"/>
        <v>0.26656676106136745</v>
      </c>
      <c r="X307" s="64"/>
      <c r="Y307" s="64"/>
      <c r="Z307" s="65"/>
      <c r="AA307" s="64" t="str">
        <f t="shared" si="261"/>
        <v/>
      </c>
      <c r="AB307" s="64">
        <f t="shared" si="224"/>
        <v>0.42976862236822966</v>
      </c>
      <c r="AC307" s="64">
        <f t="shared" si="262"/>
        <v>0.36671661946931627</v>
      </c>
      <c r="AD307" s="64"/>
      <c r="AE307" s="62">
        <f t="shared" si="258"/>
        <v>4.801862236822968E-2</v>
      </c>
      <c r="AF307" s="83">
        <f t="shared" si="225"/>
        <v>-4.801862236822968E-2</v>
      </c>
      <c r="AG307" s="83">
        <f t="shared" si="226"/>
        <v>-9.3018622368229678E-2</v>
      </c>
      <c r="AH307" s="62">
        <f t="shared" si="263"/>
        <v>-1.5033380530683704E-2</v>
      </c>
      <c r="AI307" s="62">
        <f t="shared" si="264"/>
        <v>1.5033380530683704E-2</v>
      </c>
      <c r="AJ307" s="62">
        <f t="shared" si="265"/>
        <v>-2.9966619469316294E-2</v>
      </c>
      <c r="AK307" s="62"/>
      <c r="AL307" s="62"/>
      <c r="AM307" s="62"/>
      <c r="AN307" s="66">
        <f>AJ307</f>
        <v>-2.9966619469316294E-2</v>
      </c>
    </row>
    <row r="308" spans="1:40" ht="15" customHeight="1" x14ac:dyDescent="0.25">
      <c r="A308" s="67" t="s">
        <v>295</v>
      </c>
      <c r="B308" s="60">
        <v>1</v>
      </c>
      <c r="C308" s="58" t="str">
        <f>('Raw data'!C301)</f>
        <v>Steve Chabot</v>
      </c>
      <c r="D308" s="58" t="str">
        <f>('Raw data'!D301)</f>
        <v>(R)</v>
      </c>
      <c r="E308" s="61">
        <f>('Raw data'!E301)</f>
        <v>2010</v>
      </c>
      <c r="F308" s="87">
        <v>4</v>
      </c>
      <c r="G308" s="67">
        <v>4</v>
      </c>
      <c r="H308" s="67">
        <v>6</v>
      </c>
      <c r="I308" s="90">
        <f>IF(G308="",N308+0.15*(AE308+2.77%-$B$3)+($A$3-50%),N308+0.85*(0.6*AE308+0.2*AH308+0.2*AK308+2.77%-$B$3)+($A$3-50%))</f>
        <v>0.38890489401150419</v>
      </c>
      <c r="J308" s="21" t="str">
        <f t="shared" si="245"/>
        <v>R</v>
      </c>
      <c r="K308" s="21" t="b">
        <f t="shared" si="218"/>
        <v>1</v>
      </c>
      <c r="L308" s="21" t="str">
        <f t="shared" si="219"/>
        <v>No projection</v>
      </c>
      <c r="M308" s="21" t="str">
        <f t="shared" si="220"/>
        <v>Safe R</v>
      </c>
      <c r="N308" s="62">
        <f>'Raw data'!X301</f>
        <v>0.45024999999999998</v>
      </c>
      <c r="O308" s="68">
        <f t="shared" si="221"/>
        <v>0.45025000000000004</v>
      </c>
      <c r="P308" s="81">
        <f>'Raw data'!M301</f>
        <v>0.2643338078760582</v>
      </c>
      <c r="Q308" s="63">
        <f t="shared" si="222"/>
        <v>0.6321669039380291</v>
      </c>
      <c r="R308" s="63">
        <f>'Raw data'!K301-N308</f>
        <v>-8.2416903938029085E-2</v>
      </c>
      <c r="S308" s="63">
        <f t="shared" si="223"/>
        <v>8.2416903938029085E-2</v>
      </c>
      <c r="T308" s="88">
        <f t="shared" si="227"/>
        <v>0.22333380787605822</v>
      </c>
      <c r="U308" s="63">
        <f>'Raw data'!U301</f>
        <v>0.211210658764176</v>
      </c>
      <c r="V308" s="63">
        <f t="shared" si="259"/>
        <v>0.605605329382088</v>
      </c>
      <c r="W308" s="64">
        <f t="shared" si="260"/>
        <v>0.25121065876417598</v>
      </c>
      <c r="X308" s="64">
        <f>'Raw data'!AA301</f>
        <v>5.6495046884067535E-2</v>
      </c>
      <c r="Y308" s="64">
        <f>'Raw data'!AD301</f>
        <v>0.51900000000000002</v>
      </c>
      <c r="Z308" s="65">
        <f>2*(N308-50)-2*(Y308-50)</f>
        <v>-0.13750000000000284</v>
      </c>
      <c r="AA308" s="64">
        <f t="shared" si="261"/>
        <v>0.29799504688407041</v>
      </c>
      <c r="AB308" s="64">
        <f t="shared" si="224"/>
        <v>0.38833309606197086</v>
      </c>
      <c r="AC308" s="64">
        <f t="shared" si="262"/>
        <v>0.37439467061791198</v>
      </c>
      <c r="AD308" s="64">
        <f>50%-AA308/2</f>
        <v>0.35100247655796479</v>
      </c>
      <c r="AE308" s="62">
        <f t="shared" si="258"/>
        <v>-6.1916903938029122E-2</v>
      </c>
      <c r="AF308" s="83">
        <f t="shared" si="225"/>
        <v>6.1916903938029122E-2</v>
      </c>
      <c r="AG308" s="83">
        <f t="shared" si="226"/>
        <v>1.6916903938029124E-2</v>
      </c>
      <c r="AH308" s="62">
        <f t="shared" si="263"/>
        <v>-7.5855329382087999E-2</v>
      </c>
      <c r="AI308" s="62">
        <f t="shared" si="264"/>
        <v>7.5855329382087999E-2</v>
      </c>
      <c r="AJ308" s="62">
        <f t="shared" si="265"/>
        <v>3.0855329382088001E-2</v>
      </c>
      <c r="AK308" s="62">
        <f>AD308-N308</f>
        <v>-9.924752344203519E-2</v>
      </c>
      <c r="AL308" s="62">
        <f>IF(D308="(D)",AK308,-(AK308))</f>
        <v>9.924752344203519E-2</v>
      </c>
      <c r="AM308" s="62">
        <f>AL308-4.5%</f>
        <v>5.4247523442035192E-2</v>
      </c>
      <c r="AN308" s="66">
        <f>(AJ308+AM308)/2</f>
        <v>4.2551426412061596E-2</v>
      </c>
    </row>
    <row r="309" spans="1:40" ht="15" customHeight="1" x14ac:dyDescent="0.25">
      <c r="A309" s="67" t="s">
        <v>295</v>
      </c>
      <c r="B309" s="60">
        <v>2</v>
      </c>
      <c r="C309" s="58" t="str">
        <f>('Raw data'!C302)</f>
        <v>Brad Wenstrup</v>
      </c>
      <c r="D309" s="58" t="str">
        <f>('Raw data'!D302)</f>
        <v>(R)</v>
      </c>
      <c r="E309" s="61">
        <f>('Raw data'!E302)</f>
        <v>2012</v>
      </c>
      <c r="F309" s="87">
        <v>4</v>
      </c>
      <c r="G309" s="67">
        <v>5</v>
      </c>
      <c r="H309" s="67"/>
      <c r="I309" s="90">
        <f>IF(G309="",N309+0.15*(AE309+2.77%-$B$3)+($A$3-50%),N309+0.85*(0.6*AE309+0.2*AH309+0.2*AK309+2.77%-$B$3)+($A$3-50%))</f>
        <v>0.37955955875834996</v>
      </c>
      <c r="J309" s="21" t="str">
        <f t="shared" si="245"/>
        <v>R</v>
      </c>
      <c r="K309" s="21" t="b">
        <f t="shared" si="218"/>
        <v>1</v>
      </c>
      <c r="L309" s="21" t="str">
        <f t="shared" si="219"/>
        <v>R</v>
      </c>
      <c r="M309" s="21" t="str">
        <f t="shared" si="220"/>
        <v>Safe R</v>
      </c>
      <c r="N309" s="62">
        <f>'Raw data'!X302</f>
        <v>0.42575000000000002</v>
      </c>
      <c r="O309" s="68">
        <f t="shared" si="221"/>
        <v>0.42575000000000007</v>
      </c>
      <c r="P309" s="81">
        <f>'Raw data'!M302</f>
        <v>0.31925155759754564</v>
      </c>
      <c r="Q309" s="63">
        <f t="shared" si="222"/>
        <v>0.65962577879877282</v>
      </c>
      <c r="R309" s="63">
        <f>'Raw data'!K302-N309</f>
        <v>-8.5375778798772839E-2</v>
      </c>
      <c r="S309" s="63">
        <f t="shared" si="223"/>
        <v>8.5375778798772839E-2</v>
      </c>
      <c r="T309" s="88">
        <f t="shared" si="227"/>
        <v>0.27825155759754566</v>
      </c>
      <c r="U309" s="63">
        <f>'Raw data'!U302</f>
        <v>0.17266228299148106</v>
      </c>
      <c r="V309" s="63">
        <f t="shared" si="259"/>
        <v>0.5863311414957405</v>
      </c>
      <c r="W309" s="64">
        <f t="shared" si="260"/>
        <v>0.30266228299148107</v>
      </c>
      <c r="X309" s="64"/>
      <c r="Y309" s="64"/>
      <c r="Z309" s="65"/>
      <c r="AA309" s="64" t="str">
        <f t="shared" si="261"/>
        <v/>
      </c>
      <c r="AB309" s="64">
        <f t="shared" si="224"/>
        <v>0.36087422120122714</v>
      </c>
      <c r="AC309" s="64">
        <f t="shared" si="262"/>
        <v>0.34866885850425944</v>
      </c>
      <c r="AD309" s="64"/>
      <c r="AE309" s="62">
        <f t="shared" si="258"/>
        <v>-6.4875778798772876E-2</v>
      </c>
      <c r="AF309" s="83">
        <f t="shared" si="225"/>
        <v>6.4875778798772876E-2</v>
      </c>
      <c r="AG309" s="83">
        <f t="shared" si="226"/>
        <v>1.9875778798772878E-2</v>
      </c>
      <c r="AH309" s="62">
        <f t="shared" si="263"/>
        <v>-7.7081141495740579E-2</v>
      </c>
      <c r="AI309" s="62">
        <f t="shared" si="264"/>
        <v>7.7081141495740579E-2</v>
      </c>
      <c r="AJ309" s="62">
        <f t="shared" si="265"/>
        <v>3.2081141495740581E-2</v>
      </c>
      <c r="AK309" s="62"/>
      <c r="AL309" s="62"/>
      <c r="AM309" s="62"/>
      <c r="AN309" s="66">
        <f>AJ309</f>
        <v>3.2081141495740581E-2</v>
      </c>
    </row>
    <row r="310" spans="1:40" ht="15" customHeight="1" x14ac:dyDescent="0.25">
      <c r="A310" s="67" t="s">
        <v>295</v>
      </c>
      <c r="B310" s="60">
        <v>3</v>
      </c>
      <c r="C310" s="58" t="str">
        <f>('Raw data'!C303)</f>
        <v>Joyce Beatty</v>
      </c>
      <c r="D310" s="58" t="str">
        <f>('Raw data'!D303)</f>
        <v>(D)</v>
      </c>
      <c r="E310" s="61">
        <f>('Raw data'!E303)</f>
        <v>2012</v>
      </c>
      <c r="F310" s="87">
        <v>1</v>
      </c>
      <c r="G310" s="67">
        <v>2</v>
      </c>
      <c r="H310" s="67"/>
      <c r="I310" s="90">
        <f>IF(G310="",N310+0.15*(AE310-2.77%+$B$3)+($A$3-50%),N310+0.85*(0.6*AE310+0.2*AH310+0.2*AK310-2.77%+$B$3)+($A$3-50%))</f>
        <v>0.68297254465973334</v>
      </c>
      <c r="J310" s="21" t="str">
        <f t="shared" si="245"/>
        <v>D</v>
      </c>
      <c r="K310" s="21" t="b">
        <f t="shared" si="218"/>
        <v>1</v>
      </c>
      <c r="L310" s="21" t="str">
        <f t="shared" si="219"/>
        <v>D</v>
      </c>
      <c r="M310" s="21" t="str">
        <f t="shared" si="220"/>
        <v>Safe D</v>
      </c>
      <c r="N310" s="62">
        <f>'Raw data'!X303</f>
        <v>0.68475000000000008</v>
      </c>
      <c r="O310" s="68">
        <f t="shared" si="221"/>
        <v>0.68475000000000019</v>
      </c>
      <c r="P310" s="81">
        <f>'Raw data'!M303</f>
        <v>0.2812962497556617</v>
      </c>
      <c r="Q310" s="63">
        <f t="shared" si="222"/>
        <v>0.64064812487783085</v>
      </c>
      <c r="R310" s="63">
        <f>'Raw data'!K303-N310</f>
        <v>-4.4101875122169232E-2</v>
      </c>
      <c r="S310" s="63">
        <f t="shared" si="223"/>
        <v>-4.4101875122169232E-2</v>
      </c>
      <c r="T310" s="88">
        <f t="shared" si="227"/>
        <v>0.32129624975566168</v>
      </c>
      <c r="U310" s="63">
        <f>'Raw data'!U303</f>
        <v>0.4432000114357596</v>
      </c>
      <c r="V310" s="63">
        <f t="shared" si="259"/>
        <v>0.72160000571787974</v>
      </c>
      <c r="W310" s="64">
        <f t="shared" si="260"/>
        <v>0.49320001143575959</v>
      </c>
      <c r="X310" s="64"/>
      <c r="Y310" s="64"/>
      <c r="Z310" s="65"/>
      <c r="AA310" s="64" t="str">
        <f t="shared" si="261"/>
        <v/>
      </c>
      <c r="AB310" s="64">
        <f t="shared" si="224"/>
        <v>0.66064812487783087</v>
      </c>
      <c r="AC310" s="64">
        <f t="shared" si="262"/>
        <v>0.74660000571787977</v>
      </c>
      <c r="AD310" s="64"/>
      <c r="AE310" s="62">
        <f t="shared" si="258"/>
        <v>-2.4101875122169214E-2</v>
      </c>
      <c r="AF310" s="83">
        <f t="shared" si="225"/>
        <v>-2.4101875122169214E-2</v>
      </c>
      <c r="AG310" s="83">
        <f t="shared" si="226"/>
        <v>-6.9101875122169212E-2</v>
      </c>
      <c r="AH310" s="62">
        <f t="shared" si="263"/>
        <v>6.1850005717879686E-2</v>
      </c>
      <c r="AI310" s="62">
        <f t="shared" si="264"/>
        <v>6.1850005717879686E-2</v>
      </c>
      <c r="AJ310" s="62">
        <f t="shared" si="265"/>
        <v>1.6850005717879687E-2</v>
      </c>
      <c r="AK310" s="62"/>
      <c r="AL310" s="62"/>
      <c r="AM310" s="62"/>
      <c r="AN310" s="66">
        <f>AJ310</f>
        <v>1.6850005717879687E-2</v>
      </c>
    </row>
    <row r="311" spans="1:40" ht="15" customHeight="1" x14ac:dyDescent="0.25">
      <c r="A311" s="67" t="s">
        <v>295</v>
      </c>
      <c r="B311" s="60">
        <v>4</v>
      </c>
      <c r="C311" s="58" t="str">
        <f>('Raw data'!C304)</f>
        <v>Jim Jordan</v>
      </c>
      <c r="D311" s="58" t="str">
        <f>('Raw data'!D304)</f>
        <v>(R)</v>
      </c>
      <c r="E311" s="61">
        <f>('Raw data'!E304)</f>
        <v>2006</v>
      </c>
      <c r="F311" s="87">
        <v>4</v>
      </c>
      <c r="G311" s="67">
        <v>4</v>
      </c>
      <c r="H311" s="67">
        <v>4</v>
      </c>
      <c r="I311" s="90">
        <f>IF(G311="",N311+0.15*(AE311+2.77%-$B$3)+($A$3-50%),N311+0.85*(0.6*AE311+0.2*AH311+0.2*AK311+2.77%-$B$3)+($A$3-50%))</f>
        <v>0.35879055054973691</v>
      </c>
      <c r="J311" s="21" t="str">
        <f t="shared" si="245"/>
        <v>R</v>
      </c>
      <c r="K311" s="21" t="b">
        <f t="shared" si="218"/>
        <v>1</v>
      </c>
      <c r="L311" s="21" t="str">
        <f t="shared" si="219"/>
        <v>R</v>
      </c>
      <c r="M311" s="21" t="str">
        <f t="shared" si="220"/>
        <v>Safe R</v>
      </c>
      <c r="N311" s="62">
        <f>'Raw data'!X304</f>
        <v>0.41074999999999995</v>
      </c>
      <c r="O311" s="68">
        <f t="shared" si="221"/>
        <v>0.41074999999999995</v>
      </c>
      <c r="P311" s="81">
        <f>'Raw data'!M304</f>
        <v>0.35331484586611639</v>
      </c>
      <c r="Q311" s="63">
        <f t="shared" si="222"/>
        <v>0.67665742293305819</v>
      </c>
      <c r="R311" s="63">
        <f>'Raw data'!K304-N311</f>
        <v>-8.7407422933058143E-2</v>
      </c>
      <c r="S311" s="63">
        <f t="shared" si="223"/>
        <v>8.7407422933058143E-2</v>
      </c>
      <c r="T311" s="88">
        <f t="shared" si="227"/>
        <v>0.31231484586611641</v>
      </c>
      <c r="U311" s="63">
        <f>'Raw data'!U304</f>
        <v>0.23051166049646793</v>
      </c>
      <c r="V311" s="63">
        <f t="shared" si="259"/>
        <v>0.61525583024823394</v>
      </c>
      <c r="W311" s="64">
        <f t="shared" si="260"/>
        <v>0.27051166049646791</v>
      </c>
      <c r="X311" s="64">
        <f>'Raw data'!AA304</f>
        <v>0.48583144249651511</v>
      </c>
      <c r="Y311" s="64">
        <f>'Raw data'!AD304</f>
        <v>0.35399999999999998</v>
      </c>
      <c r="Z311" s="65">
        <f t="shared" ref="Z311:Z320" si="266">2*(N311-50)-2*(Y311-50)</f>
        <v>0.11350000000000193</v>
      </c>
      <c r="AA311" s="64">
        <f t="shared" si="261"/>
        <v>0.29633144249651316</v>
      </c>
      <c r="AB311" s="64">
        <f t="shared" si="224"/>
        <v>0.34384257706694177</v>
      </c>
      <c r="AC311" s="64">
        <f t="shared" si="262"/>
        <v>0.36474416975176605</v>
      </c>
      <c r="AD311" s="64">
        <f>50%-AA311/2</f>
        <v>0.35183427875174345</v>
      </c>
      <c r="AE311" s="62">
        <f t="shared" si="258"/>
        <v>-6.690742293305818E-2</v>
      </c>
      <c r="AF311" s="83">
        <f t="shared" si="225"/>
        <v>6.690742293305818E-2</v>
      </c>
      <c r="AG311" s="83">
        <f t="shared" si="226"/>
        <v>2.1907422933058182E-2</v>
      </c>
      <c r="AH311" s="62">
        <f t="shared" si="263"/>
        <v>-4.6005830248233903E-2</v>
      </c>
      <c r="AI311" s="62">
        <f t="shared" si="264"/>
        <v>4.6005830248233903E-2</v>
      </c>
      <c r="AJ311" s="62">
        <f t="shared" si="265"/>
        <v>1.0058302482339049E-3</v>
      </c>
      <c r="AK311" s="62">
        <f t="shared" ref="AK311:AK320" si="267">AD311-N311</f>
        <v>-5.8915721248256503E-2</v>
      </c>
      <c r="AL311" s="62">
        <f t="shared" ref="AL311:AL320" si="268">IF(D311="(D)",AK311,-(AK311))</f>
        <v>5.8915721248256503E-2</v>
      </c>
      <c r="AM311" s="62">
        <f t="shared" ref="AM311:AM320" si="269">AL311-4.5%</f>
        <v>1.3915721248256505E-2</v>
      </c>
      <c r="AN311" s="66">
        <f t="shared" ref="AN311:AN320" si="270">(AJ311+AM311)/2</f>
        <v>7.4607757482452047E-3</v>
      </c>
    </row>
    <row r="312" spans="1:40" ht="15" customHeight="1" x14ac:dyDescent="0.25">
      <c r="A312" s="67" t="s">
        <v>295</v>
      </c>
      <c r="B312" s="60">
        <v>5</v>
      </c>
      <c r="C312" s="58" t="str">
        <f>('Raw data'!C305)</f>
        <v>Bob Latta</v>
      </c>
      <c r="D312" s="58" t="str">
        <f>('Raw data'!D305)</f>
        <v>(R)</v>
      </c>
      <c r="E312" s="61">
        <f>('Raw data'!E305)</f>
        <v>2007</v>
      </c>
      <c r="F312" s="87">
        <v>4</v>
      </c>
      <c r="G312" s="67">
        <v>4</v>
      </c>
      <c r="H312" s="67">
        <v>4</v>
      </c>
      <c r="I312" s="90">
        <f>IF(G312="",N312+0.15*(AE312+2.77%-$B$3)+($A$3-50%),N312+0.85*(0.6*AE312+0.2*AH312+0.2*AK312+2.77%-$B$3)+($A$3-50%))</f>
        <v>0.3510011956228557</v>
      </c>
      <c r="J312" s="21" t="str">
        <f t="shared" si="245"/>
        <v>R</v>
      </c>
      <c r="K312" s="21" t="b">
        <f t="shared" si="218"/>
        <v>1</v>
      </c>
      <c r="L312" s="21" t="str">
        <f t="shared" si="219"/>
        <v>R</v>
      </c>
      <c r="M312" s="21" t="str">
        <f t="shared" si="220"/>
        <v>Safe R</v>
      </c>
      <c r="N312" s="62">
        <f>'Raw data'!X305</f>
        <v>0.43174999999999997</v>
      </c>
      <c r="O312" s="68">
        <f t="shared" si="221"/>
        <v>0.43174999999999997</v>
      </c>
      <c r="P312" s="81">
        <f>'Raw data'!M305</f>
        <v>0.39357159145090076</v>
      </c>
      <c r="Q312" s="63">
        <f t="shared" si="222"/>
        <v>0.69678579572545041</v>
      </c>
      <c r="R312" s="63">
        <f>'Raw data'!K305-N312</f>
        <v>-0.12853579572545032</v>
      </c>
      <c r="S312" s="63">
        <f t="shared" si="223"/>
        <v>0.12853579572545032</v>
      </c>
      <c r="T312" s="88">
        <f t="shared" si="227"/>
        <v>0.35257159145090078</v>
      </c>
      <c r="U312" s="63">
        <f>'Raw data'!U305</f>
        <v>0.18775197453730991</v>
      </c>
      <c r="V312" s="63">
        <f t="shared" si="259"/>
        <v>0.59387598726865498</v>
      </c>
      <c r="W312" s="64">
        <f t="shared" si="260"/>
        <v>0.22775197453730991</v>
      </c>
      <c r="X312" s="64">
        <f>'Raw data'!AA305</f>
        <v>0.43851918495874692</v>
      </c>
      <c r="Y312" s="64">
        <f>'Raw data'!AD305</f>
        <v>0.42399999999999999</v>
      </c>
      <c r="Z312" s="65">
        <f t="shared" si="266"/>
        <v>1.5500000000002956E-2</v>
      </c>
      <c r="AA312" s="64">
        <f t="shared" si="261"/>
        <v>0.34701918495874395</v>
      </c>
      <c r="AB312" s="64">
        <f t="shared" si="224"/>
        <v>0.32371420427454961</v>
      </c>
      <c r="AC312" s="64">
        <f t="shared" si="262"/>
        <v>0.38612401273134506</v>
      </c>
      <c r="AD312" s="64">
        <f>50%-AA312/2</f>
        <v>0.32649040752062802</v>
      </c>
      <c r="AE312" s="62">
        <f t="shared" si="258"/>
        <v>-0.10803579572545036</v>
      </c>
      <c r="AF312" s="83">
        <f t="shared" si="225"/>
        <v>0.10803579572545036</v>
      </c>
      <c r="AG312" s="83">
        <f t="shared" si="226"/>
        <v>6.3035795725450358E-2</v>
      </c>
      <c r="AH312" s="62">
        <f t="shared" si="263"/>
        <v>-4.5625987268654911E-2</v>
      </c>
      <c r="AI312" s="62">
        <f t="shared" si="264"/>
        <v>4.5625987268654911E-2</v>
      </c>
      <c r="AJ312" s="62">
        <f t="shared" si="265"/>
        <v>6.2598726865491228E-4</v>
      </c>
      <c r="AK312" s="62">
        <f t="shared" si="267"/>
        <v>-0.10525959247937194</v>
      </c>
      <c r="AL312" s="62">
        <f t="shared" si="268"/>
        <v>0.10525959247937194</v>
      </c>
      <c r="AM312" s="62">
        <f t="shared" si="269"/>
        <v>6.0259592479371946E-2</v>
      </c>
      <c r="AN312" s="66">
        <f t="shared" si="270"/>
        <v>3.0442789874013429E-2</v>
      </c>
    </row>
    <row r="313" spans="1:40" ht="15" customHeight="1" x14ac:dyDescent="0.25">
      <c r="A313" s="67" t="s">
        <v>295</v>
      </c>
      <c r="B313" s="60">
        <v>6</v>
      </c>
      <c r="C313" s="58" t="str">
        <f>('Raw data'!C306)</f>
        <v>Bill Johnson</v>
      </c>
      <c r="D313" s="58" t="str">
        <f>('Raw data'!D306)</f>
        <v>(R)</v>
      </c>
      <c r="E313" s="61">
        <f>('Raw data'!E306)</f>
        <v>2010</v>
      </c>
      <c r="F313" s="87">
        <v>4</v>
      </c>
      <c r="G313" s="67">
        <v>4</v>
      </c>
      <c r="H313" s="67">
        <v>6</v>
      </c>
      <c r="I313" s="90">
        <f>IF(G313="",N313+0.15*(AE313+2.77%-$B$3)+($A$3-50%),N313+0.85*(0.6*AE313+0.2*AH313+0.2*AK313+2.77%-$B$3)+($A$3-50%))</f>
        <v>0.41810384821922264</v>
      </c>
      <c r="J313" s="21" t="str">
        <f t="shared" si="245"/>
        <v>R</v>
      </c>
      <c r="K313" s="21" t="b">
        <f t="shared" si="218"/>
        <v>1</v>
      </c>
      <c r="L313" s="21" t="str">
        <f t="shared" si="219"/>
        <v>R</v>
      </c>
      <c r="M313" s="21" t="str">
        <f t="shared" si="220"/>
        <v>Safe R</v>
      </c>
      <c r="N313" s="62">
        <f>'Raw data'!X306</f>
        <v>0.41825000000000001</v>
      </c>
      <c r="O313" s="68">
        <f t="shared" si="221"/>
        <v>0.41825000000000001</v>
      </c>
      <c r="P313" s="81">
        <f>'Raw data'!M306</f>
        <v>0.20296662278491984</v>
      </c>
      <c r="Q313" s="63">
        <f t="shared" si="222"/>
        <v>0.60148331139245992</v>
      </c>
      <c r="R313" s="63">
        <f>'Raw data'!K306-N313</f>
        <v>-1.9733311392459929E-2</v>
      </c>
      <c r="S313" s="63">
        <f t="shared" si="223"/>
        <v>1.9733311392459929E-2</v>
      </c>
      <c r="T313" s="88">
        <f t="shared" si="227"/>
        <v>0.16196662278491986</v>
      </c>
      <c r="U313" s="63">
        <f>'Raw data'!U306</f>
        <v>6.5026862580102263E-2</v>
      </c>
      <c r="V313" s="63">
        <f t="shared" si="259"/>
        <v>0.53251343129005113</v>
      </c>
      <c r="W313" s="64">
        <f t="shared" si="260"/>
        <v>0.10502686258010227</v>
      </c>
      <c r="X313" s="64">
        <f>'Raw data'!AA306</f>
        <v>5.2792701780165652E-2</v>
      </c>
      <c r="Y313" s="64">
        <f>'Raw data'!AD306</f>
        <v>0.45399999999999996</v>
      </c>
      <c r="Z313" s="65">
        <f t="shared" si="266"/>
        <v>-7.1500000000000341E-2</v>
      </c>
      <c r="AA313" s="64">
        <f t="shared" si="261"/>
        <v>0.228292701780166</v>
      </c>
      <c r="AB313" s="64">
        <f t="shared" si="224"/>
        <v>0.41901668860754004</v>
      </c>
      <c r="AC313" s="64">
        <f t="shared" si="262"/>
        <v>0.44748656870994885</v>
      </c>
      <c r="AD313" s="64">
        <f>50%-AA313/2</f>
        <v>0.38585364910991699</v>
      </c>
      <c r="AE313" s="62">
        <f t="shared" si="258"/>
        <v>7.6668860754003365E-4</v>
      </c>
      <c r="AF313" s="83">
        <f t="shared" si="225"/>
        <v>-7.6668860754003365E-4</v>
      </c>
      <c r="AG313" s="83">
        <f t="shared" si="226"/>
        <v>-4.5766688607540032E-2</v>
      </c>
      <c r="AH313" s="62">
        <f t="shared" si="263"/>
        <v>2.923656870994884E-2</v>
      </c>
      <c r="AI313" s="62">
        <f t="shared" si="264"/>
        <v>-2.923656870994884E-2</v>
      </c>
      <c r="AJ313" s="62">
        <f t="shared" si="265"/>
        <v>-7.4236568709948839E-2</v>
      </c>
      <c r="AK313" s="62">
        <f t="shared" si="267"/>
        <v>-3.2396350890083025E-2</v>
      </c>
      <c r="AL313" s="62">
        <f t="shared" si="268"/>
        <v>3.2396350890083025E-2</v>
      </c>
      <c r="AM313" s="62">
        <f t="shared" si="269"/>
        <v>-1.2603649109916973E-2</v>
      </c>
      <c r="AN313" s="66">
        <f t="shared" si="270"/>
        <v>-4.3420108909932906E-2</v>
      </c>
    </row>
    <row r="314" spans="1:40" ht="15" customHeight="1" x14ac:dyDescent="0.25">
      <c r="A314" s="67" t="s">
        <v>295</v>
      </c>
      <c r="B314" s="60">
        <v>7</v>
      </c>
      <c r="C314" s="58" t="str">
        <f>('Raw data'!C307)</f>
        <v>Bob Gibbs</v>
      </c>
      <c r="D314" s="58" t="str">
        <f>('Raw data'!D307)</f>
        <v>(R)</v>
      </c>
      <c r="E314" s="61">
        <f>('Raw data'!E307)</f>
        <v>2010</v>
      </c>
      <c r="F314" s="87">
        <v>4</v>
      </c>
      <c r="G314" s="67">
        <v>4</v>
      </c>
      <c r="H314" s="67">
        <v>6</v>
      </c>
      <c r="I314" s="90">
        <f>IF(G314="",N314+0.15*(AE314+2.77%-$B$3)+($A$3-50%),N314+0.85*(0.6*AE314+0.2*AH314+0.2*AK314+2.77%-$B$3)+($A$3-50%))</f>
        <v>0.40738143633996299</v>
      </c>
      <c r="J314" s="21" t="str">
        <f t="shared" si="245"/>
        <v>R</v>
      </c>
      <c r="K314" s="21" t="b">
        <f t="shared" si="218"/>
        <v>1</v>
      </c>
      <c r="L314" s="21" t="str">
        <f t="shared" si="219"/>
        <v>R</v>
      </c>
      <c r="M314" s="21" t="str">
        <f t="shared" si="220"/>
        <v>Safe R</v>
      </c>
      <c r="N314" s="62">
        <f>'Raw data'!X307</f>
        <v>0.43324999999999997</v>
      </c>
      <c r="O314" s="68">
        <f t="shared" si="221"/>
        <v>0.43324999999999991</v>
      </c>
      <c r="P314" s="81">
        <f>'Raw data'!M307</f>
        <v>1</v>
      </c>
      <c r="Q314" s="63">
        <f t="shared" si="222"/>
        <v>1</v>
      </c>
      <c r="R314" s="63">
        <f>'Raw data'!K307-N314</f>
        <v>-0.43324999999999997</v>
      </c>
      <c r="S314" s="63">
        <f t="shared" si="223"/>
        <v>0.43324999999999997</v>
      </c>
      <c r="T314" s="88">
        <f t="shared" si="227"/>
        <v>0.95899999999999996</v>
      </c>
      <c r="U314" s="63">
        <f>'Raw data'!U307</f>
        <v>0.12791154230998192</v>
      </c>
      <c r="V314" s="63">
        <f t="shared" si="259"/>
        <v>0.56395577115499096</v>
      </c>
      <c r="W314" s="64">
        <f t="shared" si="260"/>
        <v>0.16791154230998193</v>
      </c>
      <c r="X314" s="64">
        <f>'Raw data'!AA307</f>
        <v>0.14172450074927467</v>
      </c>
      <c r="Y314" s="64">
        <f>'Raw data'!AD307</f>
        <v>0.42899999999999999</v>
      </c>
      <c r="Z314" s="65">
        <f t="shared" si="266"/>
        <v>8.4999999999979536E-3</v>
      </c>
      <c r="AA314" s="64">
        <f t="shared" si="261"/>
        <v>0.23722450074927673</v>
      </c>
      <c r="AB314" s="64">
        <f t="shared" si="224"/>
        <v>2.0500000000000018E-2</v>
      </c>
      <c r="AC314" s="64">
        <f t="shared" si="262"/>
        <v>0.41604422884500902</v>
      </c>
      <c r="AD314" s="64">
        <f>50%-AA314/2</f>
        <v>0.38138774962536165</v>
      </c>
      <c r="AE314" s="62">
        <v>-2.7699999999999999E-2</v>
      </c>
      <c r="AF314" s="83">
        <f t="shared" si="225"/>
        <v>2.7699999999999999E-2</v>
      </c>
      <c r="AG314" s="83">
        <f t="shared" si="226"/>
        <v>-1.7299999999999999E-2</v>
      </c>
      <c r="AH314" s="62">
        <f t="shared" si="263"/>
        <v>-1.7205771154990945E-2</v>
      </c>
      <c r="AI314" s="62">
        <f t="shared" si="264"/>
        <v>1.7205771154990945E-2</v>
      </c>
      <c r="AJ314" s="62">
        <f t="shared" si="265"/>
        <v>-2.7794228845009053E-2</v>
      </c>
      <c r="AK314" s="62">
        <f t="shared" si="267"/>
        <v>-5.1862250374638319E-2</v>
      </c>
      <c r="AL314" s="62">
        <f t="shared" si="268"/>
        <v>5.1862250374638319E-2</v>
      </c>
      <c r="AM314" s="62">
        <f t="shared" si="269"/>
        <v>6.8622503746383207E-3</v>
      </c>
      <c r="AN314" s="66">
        <f t="shared" si="270"/>
        <v>-1.0465989235185366E-2</v>
      </c>
    </row>
    <row r="315" spans="1:40" ht="15" customHeight="1" x14ac:dyDescent="0.25">
      <c r="A315" s="67" t="s">
        <v>295</v>
      </c>
      <c r="B315" s="60">
        <v>8</v>
      </c>
      <c r="C315" s="58" t="str">
        <f>('Raw data'!C308)</f>
        <v>John Boehner</v>
      </c>
      <c r="D315" s="58" t="str">
        <f>('Raw data'!D308)</f>
        <v>(R)</v>
      </c>
      <c r="E315" s="61">
        <f>('Raw data'!E308)</f>
        <v>1990</v>
      </c>
      <c r="F315" s="87">
        <v>4</v>
      </c>
      <c r="G315" s="67">
        <v>4</v>
      </c>
      <c r="H315" s="67">
        <v>4</v>
      </c>
      <c r="I315" s="90">
        <f>IF(G315="",N315+0.15*(AE315+2.77%-$B$3)+($A$3-50%),N315+0.85*(0.6*AE315+0.2*AH315+0.2*AK315+2.77%-$B$3)+($A$3-50%))</f>
        <v>0.32345876502312398</v>
      </c>
      <c r="J315" s="21" t="str">
        <f t="shared" si="245"/>
        <v>R</v>
      </c>
      <c r="K315" s="21" t="b">
        <f t="shared" si="218"/>
        <v>1</v>
      </c>
      <c r="L315" s="21" t="str">
        <f t="shared" si="219"/>
        <v>R</v>
      </c>
      <c r="M315" s="21" t="str">
        <f t="shared" si="220"/>
        <v>Safe R</v>
      </c>
      <c r="N315" s="62">
        <f>'Raw data'!X308</f>
        <v>0.35325000000000001</v>
      </c>
      <c r="O315" s="68">
        <f t="shared" si="221"/>
        <v>0.35325000000000006</v>
      </c>
      <c r="P315" s="81">
        <f>'Raw data'!M308</f>
        <v>0.42120366366602457</v>
      </c>
      <c r="Q315" s="63">
        <f t="shared" si="222"/>
        <v>0.71060183183301229</v>
      </c>
      <c r="R315" s="63">
        <f>'Raw data'!K308-N315</f>
        <v>-6.3851831833012296E-2</v>
      </c>
      <c r="S315" s="63">
        <f t="shared" si="223"/>
        <v>6.3851831833012296E-2</v>
      </c>
      <c r="T315" s="88">
        <f t="shared" si="227"/>
        <v>0.38020366366602459</v>
      </c>
      <c r="U315" s="63">
        <f>'Raw data'!U308</f>
        <v>1</v>
      </c>
      <c r="V315" s="63">
        <f t="shared" si="259"/>
        <v>1</v>
      </c>
      <c r="W315" s="64">
        <f t="shared" si="260"/>
        <v>1.04</v>
      </c>
      <c r="X315" s="64">
        <f>'Raw data'!AA308</f>
        <v>0.36837412637694494</v>
      </c>
      <c r="Y315" s="64">
        <f>'Raw data'!AD308</f>
        <v>0.35399999999999998</v>
      </c>
      <c r="Z315" s="65">
        <f t="shared" si="266"/>
        <v>-1.4999999999929514E-3</v>
      </c>
      <c r="AA315" s="64">
        <f t="shared" si="261"/>
        <v>0.29387412637693788</v>
      </c>
      <c r="AB315" s="64">
        <f t="shared" si="224"/>
        <v>0.30989816816698768</v>
      </c>
      <c r="AC315" s="64">
        <f t="shared" si="262"/>
        <v>-2.0000000000000018E-2</v>
      </c>
      <c r="AD315" s="64">
        <f>50%-AA315/2</f>
        <v>0.35306293681153106</v>
      </c>
      <c r="AE315" s="62">
        <f t="shared" ref="AE315:AE323" si="271">AB315-N315</f>
        <v>-4.3351831833012333E-2</v>
      </c>
      <c r="AF315" s="83">
        <f t="shared" si="225"/>
        <v>4.3351831833012333E-2</v>
      </c>
      <c r="AG315" s="83">
        <f t="shared" si="226"/>
        <v>-1.6481681669876652E-3</v>
      </c>
      <c r="AH315" s="62">
        <v>-4.4999999999999998E-2</v>
      </c>
      <c r="AI315" s="62">
        <f t="shared" si="264"/>
        <v>4.4999999999999998E-2</v>
      </c>
      <c r="AJ315" s="62">
        <f t="shared" si="265"/>
        <v>0</v>
      </c>
      <c r="AK315" s="62">
        <f t="shared" si="267"/>
        <v>-1.8706318846894998E-4</v>
      </c>
      <c r="AL315" s="62">
        <f t="shared" si="268"/>
        <v>1.8706318846894998E-4</v>
      </c>
      <c r="AM315" s="62">
        <f t="shared" si="269"/>
        <v>-4.4812936811531048E-2</v>
      </c>
      <c r="AN315" s="66">
        <f t="shared" si="270"/>
        <v>-2.2406468405765524E-2</v>
      </c>
    </row>
    <row r="316" spans="1:40" ht="15" customHeight="1" x14ac:dyDescent="0.25">
      <c r="A316" s="67" t="s">
        <v>295</v>
      </c>
      <c r="B316" s="60">
        <v>9</v>
      </c>
      <c r="C316" s="58" t="str">
        <f>('Raw data'!C309)</f>
        <v>Marcy Kaptur</v>
      </c>
      <c r="D316" s="58" t="str">
        <f>('Raw data'!D309)</f>
        <v>(D)</v>
      </c>
      <c r="E316" s="61">
        <f>('Raw data'!E309)</f>
        <v>1982</v>
      </c>
      <c r="F316" s="87">
        <v>1</v>
      </c>
      <c r="G316" s="67">
        <v>1</v>
      </c>
      <c r="H316" s="67">
        <v>1</v>
      </c>
      <c r="I316" s="90">
        <f>IF(G316="",N316+0.15*(AE316-2.77%+$B$3)+($A$3-50%),N316+0.85*(0.6*AE316+0.2*AH316+0.2*AK316-2.77%+$B$3)+($A$3-50%))</f>
        <v>0.7007715352247782</v>
      </c>
      <c r="J316" s="21" t="str">
        <f t="shared" si="245"/>
        <v>D</v>
      </c>
      <c r="K316" s="21" t="b">
        <f t="shared" si="218"/>
        <v>1</v>
      </c>
      <c r="L316" s="21" t="str">
        <f t="shared" si="219"/>
        <v>D</v>
      </c>
      <c r="M316" s="21" t="str">
        <f t="shared" si="220"/>
        <v>Safe D</v>
      </c>
      <c r="N316" s="62">
        <f>'Raw data'!X309</f>
        <v>0.66425000000000001</v>
      </c>
      <c r="O316" s="68">
        <f t="shared" si="221"/>
        <v>0.66425000000000001</v>
      </c>
      <c r="P316" s="81">
        <f>'Raw data'!M309</f>
        <v>0.35601031300210489</v>
      </c>
      <c r="Q316" s="63">
        <f t="shared" si="222"/>
        <v>0.67800515650105242</v>
      </c>
      <c r="R316" s="63">
        <f>'Raw data'!K309-N316</f>
        <v>1.3755156501052412E-2</v>
      </c>
      <c r="S316" s="63">
        <f t="shared" si="223"/>
        <v>1.3755156501052412E-2</v>
      </c>
      <c r="T316" s="88">
        <f t="shared" si="227"/>
        <v>0.39601031300210487</v>
      </c>
      <c r="U316" s="63">
        <f>'Raw data'!U309</f>
        <v>0.52055746209516096</v>
      </c>
      <c r="V316" s="63">
        <f t="shared" si="259"/>
        <v>0.76027873104758048</v>
      </c>
      <c r="W316" s="64">
        <f t="shared" si="260"/>
        <v>0.48055746209516098</v>
      </c>
      <c r="X316" s="64">
        <f>'Raw data'!AA309</f>
        <v>0.18707671919002933</v>
      </c>
      <c r="Y316" s="64">
        <f>'Raw data'!AD309</f>
        <v>0.59399999999999997</v>
      </c>
      <c r="Z316" s="65">
        <f t="shared" si="266"/>
        <v>0.14050000000000296</v>
      </c>
      <c r="AA316" s="64">
        <f t="shared" si="261"/>
        <v>0.4035767191900323</v>
      </c>
      <c r="AB316" s="64">
        <f t="shared" si="224"/>
        <v>0.69800515650105244</v>
      </c>
      <c r="AC316" s="64">
        <f t="shared" si="262"/>
        <v>0.74027873104758046</v>
      </c>
      <c r="AD316" s="64">
        <f>50%+AA316/2</f>
        <v>0.70178835959501618</v>
      </c>
      <c r="AE316" s="62">
        <f t="shared" si="271"/>
        <v>3.375515650105243E-2</v>
      </c>
      <c r="AF316" s="83">
        <f t="shared" si="225"/>
        <v>3.375515650105243E-2</v>
      </c>
      <c r="AG316" s="83">
        <f t="shared" si="226"/>
        <v>-1.1244843498947568E-2</v>
      </c>
      <c r="AH316" s="62">
        <f>AC316-N316</f>
        <v>7.6028731047580456E-2</v>
      </c>
      <c r="AI316" s="62">
        <f t="shared" si="264"/>
        <v>7.6028731047580456E-2</v>
      </c>
      <c r="AJ316" s="62">
        <f t="shared" si="265"/>
        <v>3.1028731047580457E-2</v>
      </c>
      <c r="AK316" s="62">
        <f t="shared" si="267"/>
        <v>3.7538359595016169E-2</v>
      </c>
      <c r="AL316" s="62">
        <f t="shared" si="268"/>
        <v>3.7538359595016169E-2</v>
      </c>
      <c r="AM316" s="62">
        <f t="shared" si="269"/>
        <v>-7.4616404049838297E-3</v>
      </c>
      <c r="AN316" s="66">
        <f t="shared" si="270"/>
        <v>1.1783545321298314E-2</v>
      </c>
    </row>
    <row r="317" spans="1:40" ht="15" customHeight="1" x14ac:dyDescent="0.25">
      <c r="A317" s="67" t="s">
        <v>295</v>
      </c>
      <c r="B317" s="60">
        <v>10</v>
      </c>
      <c r="C317" s="58" t="str">
        <f>('Raw data'!C310)</f>
        <v>Mike Turner</v>
      </c>
      <c r="D317" s="58" t="str">
        <f>('Raw data'!D310)</f>
        <v>(R)</v>
      </c>
      <c r="E317" s="61">
        <f>('Raw data'!E310)</f>
        <v>2002</v>
      </c>
      <c r="F317" s="87">
        <v>4</v>
      </c>
      <c r="G317" s="67">
        <v>4</v>
      </c>
      <c r="H317" s="67">
        <v>4</v>
      </c>
      <c r="I317" s="90">
        <f>IF(G317="",N317+0.15*(AE317+2.77%-$B$3)+($A$3-50%),N317+0.85*(0.6*AE317+0.2*AH317+0.2*AK317+2.77%-$B$3)+($A$3-50%))</f>
        <v>0.3750003183710135</v>
      </c>
      <c r="J317" s="21" t="str">
        <f t="shared" si="245"/>
        <v>R</v>
      </c>
      <c r="K317" s="21" t="b">
        <f t="shared" si="218"/>
        <v>1</v>
      </c>
      <c r="L317" s="21" t="str">
        <f t="shared" si="219"/>
        <v>No projection</v>
      </c>
      <c r="M317" s="21" t="str">
        <f t="shared" si="220"/>
        <v>Safe R</v>
      </c>
      <c r="N317" s="62">
        <f>'Raw data'!X310</f>
        <v>0.47125</v>
      </c>
      <c r="O317" s="68">
        <f t="shared" si="221"/>
        <v>0.47124999999999995</v>
      </c>
      <c r="P317" s="81">
        <f>'Raw data'!M310</f>
        <v>0.3479518146813676</v>
      </c>
      <c r="Q317" s="63">
        <f t="shared" si="222"/>
        <v>0.6739759073406838</v>
      </c>
      <c r="R317" s="63">
        <f>'Raw data'!K310-N317</f>
        <v>-0.1452259073406838</v>
      </c>
      <c r="S317" s="63">
        <f t="shared" si="223"/>
        <v>0.1452259073406838</v>
      </c>
      <c r="T317" s="88">
        <f t="shared" si="227"/>
        <v>0.30695181468136762</v>
      </c>
      <c r="U317" s="63">
        <f>'Raw data'!U310</f>
        <v>0.2272456660516714</v>
      </c>
      <c r="V317" s="63">
        <f t="shared" si="259"/>
        <v>0.61362283302583576</v>
      </c>
      <c r="W317" s="64">
        <f t="shared" si="260"/>
        <v>0.26724566605167138</v>
      </c>
      <c r="X317" s="64">
        <f>'Raw data'!AA310</f>
        <v>0.36224808553935128</v>
      </c>
      <c r="Y317" s="64">
        <f>'Raw data'!AD310</f>
        <v>0.44399999999999995</v>
      </c>
      <c r="Z317" s="65">
        <f t="shared" si="266"/>
        <v>5.4499999999990223E-2</v>
      </c>
      <c r="AA317" s="64">
        <f t="shared" si="261"/>
        <v>0.23174808553936105</v>
      </c>
      <c r="AB317" s="64">
        <f t="shared" si="224"/>
        <v>0.34652409265931616</v>
      </c>
      <c r="AC317" s="64">
        <f t="shared" si="262"/>
        <v>0.36637716697416434</v>
      </c>
      <c r="AD317" s="64">
        <f>50%-AA317/2</f>
        <v>0.3841259572303195</v>
      </c>
      <c r="AE317" s="62">
        <f t="shared" si="271"/>
        <v>-0.12472590734068384</v>
      </c>
      <c r="AF317" s="83">
        <f t="shared" si="225"/>
        <v>0.12472590734068384</v>
      </c>
      <c r="AG317" s="83">
        <f t="shared" si="226"/>
        <v>7.9725907340683841E-2</v>
      </c>
      <c r="AH317" s="62">
        <f>AC317-N317</f>
        <v>-0.10487283302583567</v>
      </c>
      <c r="AI317" s="62">
        <f t="shared" si="264"/>
        <v>0.10487283302583567</v>
      </c>
      <c r="AJ317" s="62">
        <f t="shared" si="265"/>
        <v>5.9872833025835667E-2</v>
      </c>
      <c r="AK317" s="62">
        <f t="shared" si="267"/>
        <v>-8.7124042769680499E-2</v>
      </c>
      <c r="AL317" s="62">
        <f t="shared" si="268"/>
        <v>8.7124042769680499E-2</v>
      </c>
      <c r="AM317" s="62">
        <f t="shared" si="269"/>
        <v>4.21240427696805E-2</v>
      </c>
      <c r="AN317" s="66">
        <f t="shared" si="270"/>
        <v>5.0998437897758084E-2</v>
      </c>
    </row>
    <row r="318" spans="1:40" ht="15" customHeight="1" x14ac:dyDescent="0.25">
      <c r="A318" s="67" t="s">
        <v>295</v>
      </c>
      <c r="B318" s="60">
        <v>11</v>
      </c>
      <c r="C318" s="58" t="str">
        <f>('Raw data'!C311)</f>
        <v>Marcia Fudge</v>
      </c>
      <c r="D318" s="58" t="str">
        <f>('Raw data'!D311)</f>
        <v>(D)</v>
      </c>
      <c r="E318" s="61">
        <f>('Raw data'!E311)</f>
        <v>2008</v>
      </c>
      <c r="F318" s="87">
        <v>1</v>
      </c>
      <c r="G318" s="67">
        <v>1</v>
      </c>
      <c r="H318" s="67">
        <v>1</v>
      </c>
      <c r="I318" s="90">
        <f>IF(G318="",N318+0.15*(AE318-2.77%+$B$3)+($A$3-50%),N318+0.85*(0.6*AE318+0.2*AH318+0.2*AK318-2.77%+$B$3)+($A$3-50%))</f>
        <v>0.82926228243314204</v>
      </c>
      <c r="J318" s="21" t="str">
        <f t="shared" si="245"/>
        <v>D</v>
      </c>
      <c r="K318" s="21" t="b">
        <f t="shared" si="218"/>
        <v>1</v>
      </c>
      <c r="L318" s="21" t="str">
        <f t="shared" si="219"/>
        <v>D</v>
      </c>
      <c r="M318" s="21" t="str">
        <f t="shared" si="220"/>
        <v>Safe D</v>
      </c>
      <c r="N318" s="62">
        <f>'Raw data'!X311</f>
        <v>0.81224999999999992</v>
      </c>
      <c r="O318" s="68">
        <f t="shared" si="221"/>
        <v>0.81224999999999992</v>
      </c>
      <c r="P318" s="81">
        <f>'Raw data'!M311</f>
        <v>0.58901521736610918</v>
      </c>
      <c r="Q318" s="63">
        <f t="shared" si="222"/>
        <v>0.79450760868305459</v>
      </c>
      <c r="R318" s="63">
        <f>'Raw data'!K311-N318</f>
        <v>-1.7742391316945327E-2</v>
      </c>
      <c r="S318" s="63">
        <f t="shared" si="223"/>
        <v>-1.7742391316945327E-2</v>
      </c>
      <c r="T318" s="88">
        <f t="shared" si="227"/>
        <v>0.62901521736610921</v>
      </c>
      <c r="U318" s="63">
        <f>'Raw data'!U311</f>
        <v>1</v>
      </c>
      <c r="V318" s="63">
        <f t="shared" si="259"/>
        <v>1</v>
      </c>
      <c r="W318" s="64">
        <f t="shared" si="260"/>
        <v>0.96</v>
      </c>
      <c r="X318" s="64">
        <f>'Raw data'!AA311</f>
        <v>0.65859884711511629</v>
      </c>
      <c r="Y318" s="64">
        <f>'Raw data'!AD311</f>
        <v>0.81899999999999995</v>
      </c>
      <c r="Z318" s="65">
        <f t="shared" si="266"/>
        <v>-1.3500000000007617E-2</v>
      </c>
      <c r="AA318" s="64">
        <f t="shared" si="261"/>
        <v>0.72109884711510863</v>
      </c>
      <c r="AB318" s="64">
        <f t="shared" si="224"/>
        <v>0.81450760868305461</v>
      </c>
      <c r="AC318" s="64">
        <f t="shared" si="262"/>
        <v>0.98</v>
      </c>
      <c r="AD318" s="64">
        <f>50%+AA318/2</f>
        <v>0.86054942355755437</v>
      </c>
      <c r="AE318" s="62">
        <f t="shared" si="271"/>
        <v>2.2576086830546904E-3</v>
      </c>
      <c r="AF318" s="83">
        <f t="shared" si="225"/>
        <v>2.2576086830546904E-3</v>
      </c>
      <c r="AG318" s="83">
        <f t="shared" si="226"/>
        <v>-4.2742391316945308E-2</v>
      </c>
      <c r="AH318" s="62">
        <v>4.4999999999999998E-2</v>
      </c>
      <c r="AI318" s="62">
        <f t="shared" si="264"/>
        <v>4.4999999999999998E-2</v>
      </c>
      <c r="AJ318" s="62">
        <f t="shared" si="265"/>
        <v>0</v>
      </c>
      <c r="AK318" s="62">
        <f t="shared" si="267"/>
        <v>4.8299423557554455E-2</v>
      </c>
      <c r="AL318" s="62">
        <f t="shared" si="268"/>
        <v>4.8299423557554455E-2</v>
      </c>
      <c r="AM318" s="62">
        <f t="shared" si="269"/>
        <v>3.2994235575544567E-3</v>
      </c>
      <c r="AN318" s="66">
        <f t="shared" si="270"/>
        <v>1.6497117787772284E-3</v>
      </c>
    </row>
    <row r="319" spans="1:40" ht="15" customHeight="1" x14ac:dyDescent="0.25">
      <c r="A319" s="67" t="s">
        <v>295</v>
      </c>
      <c r="B319" s="60">
        <v>12</v>
      </c>
      <c r="C319" s="58" t="str">
        <f>('Raw data'!C312)</f>
        <v>Pat Tiberi</v>
      </c>
      <c r="D319" s="58" t="str">
        <f>('Raw data'!D312)</f>
        <v>(R)</v>
      </c>
      <c r="E319" s="61">
        <f>('Raw data'!E312)</f>
        <v>2000</v>
      </c>
      <c r="F319" s="87">
        <v>4</v>
      </c>
      <c r="G319" s="67">
        <v>4</v>
      </c>
      <c r="H319" s="67">
        <v>4</v>
      </c>
      <c r="I319" s="90">
        <f>IF(G319="",N319+0.15*(AE319+2.77%-$B$3)+($A$3-50%),N319+0.85*(0.6*AE319+0.2*AH319+0.2*AK319+2.77%-$B$3)+($A$3-50%))</f>
        <v>0.34748011217601527</v>
      </c>
      <c r="J319" s="21" t="str">
        <f t="shared" si="245"/>
        <v>R</v>
      </c>
      <c r="K319" s="21" t="b">
        <f t="shared" si="218"/>
        <v>1</v>
      </c>
      <c r="L319" s="21" t="str">
        <f t="shared" si="219"/>
        <v>R</v>
      </c>
      <c r="M319" s="21" t="str">
        <f t="shared" si="220"/>
        <v>Safe R</v>
      </c>
      <c r="N319" s="62">
        <f>'Raw data'!X312</f>
        <v>0.42824999999999996</v>
      </c>
      <c r="O319" s="68">
        <f t="shared" si="221"/>
        <v>0.42825000000000002</v>
      </c>
      <c r="P319" s="81">
        <f>'Raw data'!M312</f>
        <v>0.42094907352795463</v>
      </c>
      <c r="Q319" s="63">
        <f t="shared" si="222"/>
        <v>0.71047453676397732</v>
      </c>
      <c r="R319" s="63">
        <f>'Raw data'!K312-N319</f>
        <v>-0.13872453676397728</v>
      </c>
      <c r="S319" s="63">
        <f t="shared" si="223"/>
        <v>0.13872453676397728</v>
      </c>
      <c r="T319" s="88">
        <f t="shared" si="227"/>
        <v>0.37994907352795465</v>
      </c>
      <c r="U319" s="63">
        <f>'Raw data'!U312</f>
        <v>0.26937105143179702</v>
      </c>
      <c r="V319" s="63">
        <f t="shared" si="259"/>
        <v>0.63468552571589854</v>
      </c>
      <c r="W319" s="64">
        <f t="shared" si="260"/>
        <v>0.309371051431797</v>
      </c>
      <c r="X319" s="64">
        <f>'Raw data'!AA312</f>
        <v>0.15301570238415169</v>
      </c>
      <c r="Y319" s="64">
        <f>'Raw data'!AD312</f>
        <v>0.499</v>
      </c>
      <c r="Z319" s="65">
        <f t="shared" si="266"/>
        <v>-0.14150000000000773</v>
      </c>
      <c r="AA319" s="64">
        <f t="shared" si="261"/>
        <v>0.2185157023841594</v>
      </c>
      <c r="AB319" s="64">
        <f t="shared" si="224"/>
        <v>0.31002546323602265</v>
      </c>
      <c r="AC319" s="64">
        <f t="shared" si="262"/>
        <v>0.3453144742841015</v>
      </c>
      <c r="AD319" s="64">
        <f>50%-AA319/2</f>
        <v>0.3907421488079203</v>
      </c>
      <c r="AE319" s="62">
        <f t="shared" si="271"/>
        <v>-0.11822453676397732</v>
      </c>
      <c r="AF319" s="83">
        <f t="shared" si="225"/>
        <v>0.11822453676397732</v>
      </c>
      <c r="AG319" s="83">
        <f t="shared" si="226"/>
        <v>7.3224536763977319E-2</v>
      </c>
      <c r="AH319" s="62">
        <f t="shared" ref="AH319:AH327" si="272">AC319-N319</f>
        <v>-8.2935525715898462E-2</v>
      </c>
      <c r="AI319" s="62">
        <f t="shared" si="264"/>
        <v>8.2935525715898462E-2</v>
      </c>
      <c r="AJ319" s="62">
        <f t="shared" si="265"/>
        <v>3.7935525715898463E-2</v>
      </c>
      <c r="AK319" s="62">
        <f t="shared" si="267"/>
        <v>-3.7507851192079666E-2</v>
      </c>
      <c r="AL319" s="62">
        <f t="shared" si="268"/>
        <v>3.7507851192079666E-2</v>
      </c>
      <c r="AM319" s="62">
        <f t="shared" si="269"/>
        <v>-7.4921488079203319E-3</v>
      </c>
      <c r="AN319" s="66">
        <f t="shared" si="270"/>
        <v>1.5221688453989066E-2</v>
      </c>
    </row>
    <row r="320" spans="1:40" ht="15" customHeight="1" x14ac:dyDescent="0.25">
      <c r="A320" s="67" t="s">
        <v>295</v>
      </c>
      <c r="B320" s="60">
        <v>13</v>
      </c>
      <c r="C320" s="58" t="str">
        <f>('Raw data'!C313)</f>
        <v>Tim Ryan</v>
      </c>
      <c r="D320" s="58" t="str">
        <f>('Raw data'!D313)</f>
        <v>(D)</v>
      </c>
      <c r="E320" s="61">
        <f>('Raw data'!E313)</f>
        <v>2002</v>
      </c>
      <c r="F320" s="87">
        <v>1</v>
      </c>
      <c r="G320" s="67">
        <v>1</v>
      </c>
      <c r="H320" s="67">
        <v>1</v>
      </c>
      <c r="I320" s="90">
        <f>IF(G320="",N320+0.15*(AE320-2.77%+$B$3)+($A$3-50%),N320+0.85*(0.6*AE320+0.2*AH320+0.2*AK320-2.77%+$B$3)+($A$3-50%))</f>
        <v>0.6923941275205352</v>
      </c>
      <c r="J320" s="21" t="str">
        <f t="shared" si="245"/>
        <v>D</v>
      </c>
      <c r="K320" s="21" t="b">
        <f t="shared" si="218"/>
        <v>1</v>
      </c>
      <c r="L320" s="21" t="str">
        <f t="shared" si="219"/>
        <v>D</v>
      </c>
      <c r="M320" s="21" t="str">
        <f t="shared" si="220"/>
        <v>Safe D</v>
      </c>
      <c r="N320" s="62">
        <f>'Raw data'!X313</f>
        <v>0.61824999999999997</v>
      </c>
      <c r="O320" s="68">
        <f t="shared" si="221"/>
        <v>0.61824999999999997</v>
      </c>
      <c r="P320" s="81">
        <f>'Raw data'!M313</f>
        <v>0.37043137299601625</v>
      </c>
      <c r="Q320" s="63">
        <f t="shared" si="222"/>
        <v>0.68521568649800813</v>
      </c>
      <c r="R320" s="63">
        <f>'Raw data'!K313-N320</f>
        <v>6.6965686498008159E-2</v>
      </c>
      <c r="S320" s="63">
        <f t="shared" si="223"/>
        <v>6.6965686498008159E-2</v>
      </c>
      <c r="T320" s="88">
        <f t="shared" si="227"/>
        <v>0.41043137299601623</v>
      </c>
      <c r="U320" s="63">
        <f>'Raw data'!U313</f>
        <v>0.45539720405918199</v>
      </c>
      <c r="V320" s="63">
        <f t="shared" si="259"/>
        <v>0.72769860202959102</v>
      </c>
      <c r="W320" s="64">
        <f t="shared" si="260"/>
        <v>0.41539720405918201</v>
      </c>
      <c r="X320" s="64">
        <f>'Raw data'!AA313</f>
        <v>0.28359253013553182</v>
      </c>
      <c r="Y320" s="64">
        <f>'Raw data'!AD313</f>
        <v>0.59399999999999997</v>
      </c>
      <c r="Z320" s="65">
        <f t="shared" si="266"/>
        <v>4.8500000000004206E-2</v>
      </c>
      <c r="AA320" s="64">
        <f t="shared" si="261"/>
        <v>0.40809253013553604</v>
      </c>
      <c r="AB320" s="64">
        <f t="shared" si="224"/>
        <v>0.70521568649800814</v>
      </c>
      <c r="AC320" s="64">
        <f t="shared" si="262"/>
        <v>0.70769860202959101</v>
      </c>
      <c r="AD320" s="64">
        <f>50%+AA320/2</f>
        <v>0.70404626506776802</v>
      </c>
      <c r="AE320" s="62">
        <f t="shared" si="271"/>
        <v>8.6965686498008177E-2</v>
      </c>
      <c r="AF320" s="83">
        <f t="shared" si="225"/>
        <v>8.6965686498008177E-2</v>
      </c>
      <c r="AG320" s="83">
        <f t="shared" si="226"/>
        <v>4.1965686498008178E-2</v>
      </c>
      <c r="AH320" s="62">
        <f t="shared" si="272"/>
        <v>8.944860202959104E-2</v>
      </c>
      <c r="AI320" s="62">
        <f t="shared" si="264"/>
        <v>8.944860202959104E-2</v>
      </c>
      <c r="AJ320" s="62">
        <f t="shared" si="265"/>
        <v>4.4448602029591042E-2</v>
      </c>
      <c r="AK320" s="62">
        <f t="shared" si="267"/>
        <v>8.5796265067768052E-2</v>
      </c>
      <c r="AL320" s="62">
        <f t="shared" si="268"/>
        <v>8.5796265067768052E-2</v>
      </c>
      <c r="AM320" s="62">
        <f t="shared" si="269"/>
        <v>4.0796265067768053E-2</v>
      </c>
      <c r="AN320" s="66">
        <f t="shared" si="270"/>
        <v>4.2622433548679547E-2</v>
      </c>
    </row>
    <row r="321" spans="1:40" ht="15" customHeight="1" x14ac:dyDescent="0.25">
      <c r="A321" s="67" t="s">
        <v>295</v>
      </c>
      <c r="B321" s="60">
        <v>14</v>
      </c>
      <c r="C321" s="58" t="str">
        <f>('Raw data'!C314)</f>
        <v>David Joyce</v>
      </c>
      <c r="D321" s="58" t="str">
        <f>('Raw data'!D314)</f>
        <v>(R)</v>
      </c>
      <c r="E321" s="61">
        <f>('Raw data'!E314)</f>
        <v>2012</v>
      </c>
      <c r="F321" s="87">
        <v>4</v>
      </c>
      <c r="G321" s="67">
        <v>5</v>
      </c>
      <c r="H321" s="67"/>
      <c r="I321" s="90">
        <f t="shared" ref="I321:I328" si="273">IF(G321="",N321+0.15*(AE321+2.77%-$B$3)+($A$3-50%),N321+0.85*(0.6*AE321+0.2*AH321+0.2*AK321+2.77%-$B$3)+($A$3-50%))</f>
        <v>0.39385810358948553</v>
      </c>
      <c r="J321" s="21" t="str">
        <f t="shared" si="245"/>
        <v>R</v>
      </c>
      <c r="K321" s="21" t="b">
        <f t="shared" si="218"/>
        <v>1</v>
      </c>
      <c r="L321" s="21" t="str">
        <f t="shared" si="219"/>
        <v>No projection</v>
      </c>
      <c r="M321" s="21" t="str">
        <f t="shared" si="220"/>
        <v>Safe R</v>
      </c>
      <c r="N321" s="62">
        <f>'Raw data'!X314</f>
        <v>0.46425</v>
      </c>
      <c r="O321" s="68">
        <f t="shared" si="221"/>
        <v>0.46425000000000005</v>
      </c>
      <c r="P321" s="81">
        <f>'Raw data'!M314</f>
        <v>0.31404894671623301</v>
      </c>
      <c r="Q321" s="63">
        <f t="shared" si="222"/>
        <v>0.65702447335811653</v>
      </c>
      <c r="R321" s="63">
        <f>'Raw data'!K314-N321</f>
        <v>-0.12127447335811647</v>
      </c>
      <c r="S321" s="63">
        <f t="shared" si="223"/>
        <v>0.12127447335811647</v>
      </c>
      <c r="T321" s="88">
        <f t="shared" si="227"/>
        <v>0.27304894671623303</v>
      </c>
      <c r="U321" s="63">
        <f>'Raw data'!U314</f>
        <v>0.16499311762205915</v>
      </c>
      <c r="V321" s="63">
        <f t="shared" si="259"/>
        <v>0.58249655881102957</v>
      </c>
      <c r="W321" s="64">
        <f t="shared" si="260"/>
        <v>0.29499311762205915</v>
      </c>
      <c r="X321" s="64"/>
      <c r="Y321" s="64"/>
      <c r="Z321" s="65"/>
      <c r="AA321" s="64" t="str">
        <f t="shared" si="261"/>
        <v/>
      </c>
      <c r="AB321" s="64">
        <f t="shared" si="224"/>
        <v>0.36347552664188348</v>
      </c>
      <c r="AC321" s="64">
        <f t="shared" si="262"/>
        <v>0.35250344118897042</v>
      </c>
      <c r="AD321" s="64"/>
      <c r="AE321" s="62">
        <f t="shared" si="271"/>
        <v>-0.10077447335811651</v>
      </c>
      <c r="AF321" s="83">
        <f t="shared" si="225"/>
        <v>0.10077447335811651</v>
      </c>
      <c r="AG321" s="83">
        <f t="shared" si="226"/>
        <v>5.5774473358116514E-2</v>
      </c>
      <c r="AH321" s="62">
        <f t="shared" si="272"/>
        <v>-0.11174655881102957</v>
      </c>
      <c r="AI321" s="62">
        <f t="shared" si="264"/>
        <v>0.11174655881102957</v>
      </c>
      <c r="AJ321" s="62">
        <f t="shared" si="265"/>
        <v>6.6746558811029574E-2</v>
      </c>
      <c r="AK321" s="62"/>
      <c r="AL321" s="62"/>
      <c r="AM321" s="62"/>
      <c r="AN321" s="66">
        <f>AJ321</f>
        <v>6.6746558811029574E-2</v>
      </c>
    </row>
    <row r="322" spans="1:40" ht="15" customHeight="1" x14ac:dyDescent="0.25">
      <c r="A322" s="67" t="s">
        <v>295</v>
      </c>
      <c r="B322" s="60">
        <v>15</v>
      </c>
      <c r="C322" s="58" t="str">
        <f>('Raw data'!C315)</f>
        <v>Steve Stivers</v>
      </c>
      <c r="D322" s="58" t="str">
        <f>('Raw data'!D315)</f>
        <v>(R)</v>
      </c>
      <c r="E322" s="61">
        <f>('Raw data'!E315)</f>
        <v>2010</v>
      </c>
      <c r="F322" s="87">
        <v>4</v>
      </c>
      <c r="G322" s="67">
        <v>4</v>
      </c>
      <c r="H322" s="67">
        <v>6</v>
      </c>
      <c r="I322" s="90">
        <f t="shared" si="273"/>
        <v>0.36873126105867532</v>
      </c>
      <c r="J322" s="21" t="str">
        <f t="shared" si="245"/>
        <v>R</v>
      </c>
      <c r="K322" s="21" t="b">
        <f t="shared" si="218"/>
        <v>1</v>
      </c>
      <c r="L322" s="21" t="str">
        <f t="shared" si="219"/>
        <v>No projection</v>
      </c>
      <c r="M322" s="21" t="str">
        <f t="shared" si="220"/>
        <v>Safe R</v>
      </c>
      <c r="N322" s="62">
        <f>'Raw data'!X315</f>
        <v>0.45274999999999999</v>
      </c>
      <c r="O322" s="68">
        <f t="shared" si="221"/>
        <v>0.45274999999999999</v>
      </c>
      <c r="P322" s="81">
        <f>'Raw data'!M315</f>
        <v>0.32047415232683013</v>
      </c>
      <c r="Q322" s="63">
        <f t="shared" si="222"/>
        <v>0.66023707616341509</v>
      </c>
      <c r="R322" s="63">
        <f>'Raw data'!K315-N322</f>
        <v>-0.11298707616341502</v>
      </c>
      <c r="S322" s="63">
        <f t="shared" si="223"/>
        <v>0.11298707616341502</v>
      </c>
      <c r="T322" s="88">
        <f t="shared" si="227"/>
        <v>0.27947415232683015</v>
      </c>
      <c r="U322" s="63">
        <f>'Raw data'!U315</f>
        <v>0.23117568560418639</v>
      </c>
      <c r="V322" s="63">
        <f t="shared" si="259"/>
        <v>0.61558784280209322</v>
      </c>
      <c r="W322" s="64">
        <f t="shared" si="260"/>
        <v>0.27117568560418637</v>
      </c>
      <c r="X322" s="64">
        <f>'Raw data'!AA315</f>
        <v>0.13485760966620441</v>
      </c>
      <c r="Y322" s="64">
        <f>'Raw data'!AD315</f>
        <v>0.50900000000000001</v>
      </c>
      <c r="Z322" s="65">
        <f>2*(N322-50)-2*(Y322-50)</f>
        <v>-0.11249999999999716</v>
      </c>
      <c r="AA322" s="64">
        <f t="shared" si="261"/>
        <v>0.35135760966620155</v>
      </c>
      <c r="AB322" s="64">
        <f t="shared" si="224"/>
        <v>0.36026292383658493</v>
      </c>
      <c r="AC322" s="64">
        <f t="shared" si="262"/>
        <v>0.36441215719790682</v>
      </c>
      <c r="AD322" s="64">
        <f>50%-AA322/2</f>
        <v>0.32432119516689922</v>
      </c>
      <c r="AE322" s="62">
        <f t="shared" si="271"/>
        <v>-9.2487076163415061E-2</v>
      </c>
      <c r="AF322" s="83">
        <f t="shared" si="225"/>
        <v>9.2487076163415061E-2</v>
      </c>
      <c r="AG322" s="83">
        <f t="shared" si="226"/>
        <v>4.7487076163415062E-2</v>
      </c>
      <c r="AH322" s="62">
        <f t="shared" si="272"/>
        <v>-8.8337842802093169E-2</v>
      </c>
      <c r="AI322" s="62">
        <f t="shared" si="264"/>
        <v>8.8337842802093169E-2</v>
      </c>
      <c r="AJ322" s="62">
        <f t="shared" si="265"/>
        <v>4.3337842802093171E-2</v>
      </c>
      <c r="AK322" s="62">
        <f>AD322-N322</f>
        <v>-0.12842880483310076</v>
      </c>
      <c r="AL322" s="62">
        <f>IF(D322="(D)",AK322,-(AK322))</f>
        <v>0.12842880483310076</v>
      </c>
      <c r="AM322" s="62">
        <f>AL322-4.5%</f>
        <v>8.3428804833100764E-2</v>
      </c>
      <c r="AN322" s="66">
        <f>(AJ322+AM322)/2</f>
        <v>6.3383323817596968E-2</v>
      </c>
    </row>
    <row r="323" spans="1:40" ht="15" customHeight="1" x14ac:dyDescent="0.25">
      <c r="A323" s="67" t="s">
        <v>295</v>
      </c>
      <c r="B323" s="60">
        <v>16</v>
      </c>
      <c r="C323" s="58" t="str">
        <f>('Raw data'!C316)</f>
        <v>Jim Renacci</v>
      </c>
      <c r="D323" s="58" t="str">
        <f>('Raw data'!D316)</f>
        <v>(R)</v>
      </c>
      <c r="E323" s="61">
        <f>('Raw data'!E316)</f>
        <v>2010</v>
      </c>
      <c r="F323" s="87">
        <v>4</v>
      </c>
      <c r="G323" s="67">
        <v>5</v>
      </c>
      <c r="H323" s="67">
        <v>6</v>
      </c>
      <c r="I323" s="90">
        <f t="shared" si="273"/>
        <v>0.38136876942895487</v>
      </c>
      <c r="J323" s="21" t="str">
        <f t="shared" si="245"/>
        <v>R</v>
      </c>
      <c r="K323" s="21" t="b">
        <f t="shared" si="218"/>
        <v>1</v>
      </c>
      <c r="L323" s="21" t="str">
        <f t="shared" si="219"/>
        <v>R</v>
      </c>
      <c r="M323" s="21" t="str">
        <f t="shared" si="220"/>
        <v>Safe R</v>
      </c>
      <c r="N323" s="62">
        <f>'Raw data'!X316</f>
        <v>0.43974999999999997</v>
      </c>
      <c r="O323" s="68">
        <f t="shared" si="221"/>
        <v>0.43974999999999997</v>
      </c>
      <c r="P323" s="81">
        <f>'Raw data'!M316</f>
        <v>0.27475346594333933</v>
      </c>
      <c r="Q323" s="63">
        <f t="shared" si="222"/>
        <v>0.63737673297166964</v>
      </c>
      <c r="R323" s="63">
        <f>'Raw data'!K316-N323</f>
        <v>-7.7126732971669665E-2</v>
      </c>
      <c r="S323" s="63">
        <f t="shared" si="223"/>
        <v>7.7126732971669665E-2</v>
      </c>
      <c r="T323" s="88">
        <f t="shared" si="227"/>
        <v>0.23375346594333934</v>
      </c>
      <c r="U323" s="63">
        <f>'Raw data'!U316</f>
        <v>4.0933634275980901E-2</v>
      </c>
      <c r="V323" s="63">
        <f t="shared" si="259"/>
        <v>0.52046681713799048</v>
      </c>
      <c r="W323" s="64">
        <f t="shared" si="260"/>
        <v>0.17093363427598091</v>
      </c>
      <c r="X323" s="64">
        <f>'Raw data'!AA316</f>
        <v>0.11464397461216946</v>
      </c>
      <c r="Y323" s="64">
        <f>'Raw data'!AD316</f>
        <v>0.53899999999999992</v>
      </c>
      <c r="Z323" s="65">
        <f>2*(N323-50)-2*(Y323-50)</f>
        <v>-0.19850000000000989</v>
      </c>
      <c r="AA323" s="64">
        <f t="shared" si="261"/>
        <v>0.41714397461217934</v>
      </c>
      <c r="AB323" s="64">
        <f t="shared" si="224"/>
        <v>0.38312326702833033</v>
      </c>
      <c r="AC323" s="64">
        <f t="shared" si="262"/>
        <v>0.41453318286200957</v>
      </c>
      <c r="AD323" s="64">
        <f>50%-AA323/2</f>
        <v>0.29142801269391033</v>
      </c>
      <c r="AE323" s="62">
        <f t="shared" si="271"/>
        <v>-5.6626732971669647E-2</v>
      </c>
      <c r="AF323" s="83">
        <f t="shared" si="225"/>
        <v>5.6626732971669647E-2</v>
      </c>
      <c r="AG323" s="83">
        <f t="shared" si="226"/>
        <v>1.1626732971669648E-2</v>
      </c>
      <c r="AH323" s="62">
        <f t="shared" si="272"/>
        <v>-2.5216817137990399E-2</v>
      </c>
      <c r="AI323" s="62">
        <f t="shared" si="264"/>
        <v>2.5216817137990399E-2</v>
      </c>
      <c r="AJ323" s="62">
        <f t="shared" si="265"/>
        <v>-1.9783182862009599E-2</v>
      </c>
      <c r="AK323" s="62">
        <f>AD323-N323</f>
        <v>-0.14832198730608964</v>
      </c>
      <c r="AL323" s="62">
        <f>IF(D323="(D)",AK323,-(AK323))</f>
        <v>0.14832198730608964</v>
      </c>
      <c r="AM323" s="62">
        <f>AL323-4.5%</f>
        <v>0.10332198730608964</v>
      </c>
      <c r="AN323" s="66">
        <f>(AJ323+AM323)/2</f>
        <v>4.1769402222040022E-2</v>
      </c>
    </row>
    <row r="324" spans="1:40" ht="15" customHeight="1" x14ac:dyDescent="0.25">
      <c r="A324" s="67" t="s">
        <v>312</v>
      </c>
      <c r="B324" s="60">
        <v>1</v>
      </c>
      <c r="C324" s="58" t="str">
        <f>('Raw data'!C317)</f>
        <v>Jim Bridenstine</v>
      </c>
      <c r="D324" s="58" t="str">
        <f>('Raw data'!D317)</f>
        <v>(R)</v>
      </c>
      <c r="E324" s="61">
        <f>('Raw data'!E317)</f>
        <v>2012</v>
      </c>
      <c r="F324" s="87">
        <v>4</v>
      </c>
      <c r="G324" s="67">
        <v>5</v>
      </c>
      <c r="H324" s="67"/>
      <c r="I324" s="90">
        <f t="shared" si="273"/>
        <v>0.29973773794058833</v>
      </c>
      <c r="J324" s="21" t="str">
        <f t="shared" si="245"/>
        <v>R</v>
      </c>
      <c r="K324" s="21" t="b">
        <f t="shared" si="218"/>
        <v>1</v>
      </c>
      <c r="L324" s="21" t="str">
        <f t="shared" si="219"/>
        <v>R</v>
      </c>
      <c r="M324" s="21" t="str">
        <f t="shared" si="220"/>
        <v>Safe R</v>
      </c>
      <c r="N324" s="62">
        <f>'Raw data'!X317</f>
        <v>0.32275000000000009</v>
      </c>
      <c r="O324" s="68">
        <f t="shared" si="221"/>
        <v>0.32275000000000009</v>
      </c>
      <c r="P324" s="81" t="e">
        <f>'Raw data'!M317</f>
        <v>#DIV/0!</v>
      </c>
      <c r="Q324" s="63" t="e">
        <f t="shared" si="222"/>
        <v>#DIV/0!</v>
      </c>
      <c r="R324" s="63" t="e">
        <f>'Raw data'!K317-N324</f>
        <v>#DIV/0!</v>
      </c>
      <c r="S324" s="63" t="e">
        <f t="shared" si="223"/>
        <v>#DIV/0!</v>
      </c>
      <c r="T324" s="88" t="e">
        <f t="shared" si="227"/>
        <v>#DIV/0!</v>
      </c>
      <c r="U324" s="63">
        <f>'Raw data'!U317</f>
        <v>0.32903249481660896</v>
      </c>
      <c r="V324" s="63">
        <f t="shared" si="259"/>
        <v>0.66451624740830451</v>
      </c>
      <c r="W324" s="64">
        <f t="shared" si="260"/>
        <v>0.45903249481660896</v>
      </c>
      <c r="X324" s="64"/>
      <c r="Y324" s="64"/>
      <c r="Z324" s="65"/>
      <c r="AA324" s="64" t="str">
        <f t="shared" si="261"/>
        <v/>
      </c>
      <c r="AB324" s="64" t="e">
        <f t="shared" si="224"/>
        <v>#DIV/0!</v>
      </c>
      <c r="AC324" s="64">
        <f t="shared" si="262"/>
        <v>0.27048375259169555</v>
      </c>
      <c r="AD324" s="64"/>
      <c r="AE324" s="62">
        <v>-2.7699999999999999E-2</v>
      </c>
      <c r="AF324" s="83">
        <f t="shared" si="225"/>
        <v>2.7699999999999999E-2</v>
      </c>
      <c r="AG324" s="83">
        <f t="shared" si="226"/>
        <v>-1.7299999999999999E-2</v>
      </c>
      <c r="AH324" s="62">
        <f t="shared" si="272"/>
        <v>-5.2266247408304545E-2</v>
      </c>
      <c r="AI324" s="62">
        <f t="shared" si="264"/>
        <v>5.2266247408304545E-2</v>
      </c>
      <c r="AJ324" s="62">
        <f t="shared" si="265"/>
        <v>7.2662474083045464E-3</v>
      </c>
      <c r="AK324" s="62"/>
      <c r="AL324" s="62"/>
      <c r="AM324" s="62"/>
      <c r="AN324" s="66">
        <f>AJ324</f>
        <v>7.2662474083045464E-3</v>
      </c>
    </row>
    <row r="325" spans="1:40" ht="15" customHeight="1" x14ac:dyDescent="0.25">
      <c r="A325" s="67" t="s">
        <v>312</v>
      </c>
      <c r="B325" s="60">
        <v>2</v>
      </c>
      <c r="C325" s="58" t="str">
        <f>('Raw data'!C318)</f>
        <v>Markwayne Mullin</v>
      </c>
      <c r="D325" s="58" t="str">
        <f>('Raw data'!D318)</f>
        <v>(R)</v>
      </c>
      <c r="E325" s="61">
        <f>('Raw data'!E318)</f>
        <v>2012</v>
      </c>
      <c r="F325" s="87">
        <v>4</v>
      </c>
      <c r="G325" s="67">
        <v>5</v>
      </c>
      <c r="H325" s="67"/>
      <c r="I325" s="90">
        <f t="shared" si="273"/>
        <v>0.29697995600786004</v>
      </c>
      <c r="J325" s="21" t="str">
        <f t="shared" si="245"/>
        <v>R</v>
      </c>
      <c r="K325" s="21" t="b">
        <f t="shared" si="218"/>
        <v>1</v>
      </c>
      <c r="L325" s="21" t="str">
        <f t="shared" si="219"/>
        <v>R</v>
      </c>
      <c r="M325" s="21" t="str">
        <f t="shared" si="220"/>
        <v>Safe R</v>
      </c>
      <c r="N325" s="62">
        <f>'Raw data'!X318</f>
        <v>0.30275000000000007</v>
      </c>
      <c r="O325" s="68">
        <f t="shared" si="221"/>
        <v>0.30275000000000007</v>
      </c>
      <c r="P325" s="81">
        <f>'Raw data'!M318</f>
        <v>0.48009527050017015</v>
      </c>
      <c r="Q325" s="63">
        <f t="shared" si="222"/>
        <v>0.7400476352500851</v>
      </c>
      <c r="R325" s="63">
        <f>'Raw data'!K318-N325</f>
        <v>-4.279763525008512E-2</v>
      </c>
      <c r="S325" s="63">
        <f t="shared" si="223"/>
        <v>4.279763525008512E-2</v>
      </c>
      <c r="T325" s="88">
        <f t="shared" si="227"/>
        <v>0.43909527050017017</v>
      </c>
      <c r="U325" s="63">
        <f>'Raw data'!U318</f>
        <v>0.19859705899525398</v>
      </c>
      <c r="V325" s="63">
        <f t="shared" si="259"/>
        <v>0.59929852949762696</v>
      </c>
      <c r="W325" s="64">
        <f t="shared" si="260"/>
        <v>0.32859705899525399</v>
      </c>
      <c r="X325" s="64"/>
      <c r="Y325" s="64"/>
      <c r="Z325" s="65"/>
      <c r="AA325" s="64" t="str">
        <f t="shared" si="261"/>
        <v/>
      </c>
      <c r="AB325" s="64">
        <f t="shared" si="224"/>
        <v>0.28045236474991492</v>
      </c>
      <c r="AC325" s="64">
        <f t="shared" si="262"/>
        <v>0.33570147050237298</v>
      </c>
      <c r="AD325" s="64"/>
      <c r="AE325" s="62">
        <f t="shared" ref="AE325:AE346" si="274">AB325-N325</f>
        <v>-2.2297635250085157E-2</v>
      </c>
      <c r="AF325" s="83">
        <f t="shared" si="225"/>
        <v>2.2297635250085157E-2</v>
      </c>
      <c r="AG325" s="83">
        <f t="shared" si="226"/>
        <v>-2.2702364749914841E-2</v>
      </c>
      <c r="AH325" s="62">
        <f t="shared" si="272"/>
        <v>3.2951470502372904E-2</v>
      </c>
      <c r="AI325" s="62">
        <f t="shared" si="264"/>
        <v>-3.2951470502372904E-2</v>
      </c>
      <c r="AJ325" s="62">
        <f t="shared" si="265"/>
        <v>-7.7951470502372902E-2</v>
      </c>
      <c r="AK325" s="62"/>
      <c r="AL325" s="62"/>
      <c r="AM325" s="62"/>
      <c r="AN325" s="66">
        <f>AJ325</f>
        <v>-7.7951470502372902E-2</v>
      </c>
    </row>
    <row r="326" spans="1:40" ht="15" customHeight="1" x14ac:dyDescent="0.25">
      <c r="A326" s="67" t="s">
        <v>312</v>
      </c>
      <c r="B326" s="60">
        <v>3</v>
      </c>
      <c r="C326" s="58" t="str">
        <f>('Raw data'!C319)</f>
        <v>Frank Lucas</v>
      </c>
      <c r="D326" s="58" t="str">
        <f>('Raw data'!D319)</f>
        <v>(R)</v>
      </c>
      <c r="E326" s="61">
        <f>('Raw data'!E319)</f>
        <v>1994</v>
      </c>
      <c r="F326" s="87">
        <v>4</v>
      </c>
      <c r="G326" s="67">
        <v>4</v>
      </c>
      <c r="H326" s="67">
        <v>4</v>
      </c>
      <c r="I326" s="90">
        <f t="shared" si="273"/>
        <v>0.23318727933375222</v>
      </c>
      <c r="J326" s="21" t="str">
        <f t="shared" si="245"/>
        <v>R</v>
      </c>
      <c r="K326" s="21" t="b">
        <f t="shared" si="218"/>
        <v>1</v>
      </c>
      <c r="L326" s="21" t="str">
        <f t="shared" si="219"/>
        <v>R</v>
      </c>
      <c r="M326" s="21" t="str">
        <f t="shared" si="220"/>
        <v>Safe R</v>
      </c>
      <c r="N326" s="62">
        <f>'Raw data'!X319</f>
        <v>0.24174999999999996</v>
      </c>
      <c r="O326" s="68">
        <f t="shared" si="221"/>
        <v>0.24174999999999991</v>
      </c>
      <c r="P326" s="81">
        <f>'Raw data'!M319</f>
        <v>0.57230034491907666</v>
      </c>
      <c r="Q326" s="63">
        <f t="shared" si="222"/>
        <v>0.78615017245953833</v>
      </c>
      <c r="R326" s="63">
        <f>'Raw data'!K319-N326</f>
        <v>-2.7900172459538297E-2</v>
      </c>
      <c r="S326" s="63">
        <f t="shared" si="223"/>
        <v>2.7900172459538297E-2</v>
      </c>
      <c r="T326" s="88">
        <f t="shared" si="227"/>
        <v>0.53130034491907663</v>
      </c>
      <c r="U326" s="63">
        <f>'Raw data'!U319</f>
        <v>0.58096671055106275</v>
      </c>
      <c r="V326" s="63">
        <f t="shared" si="259"/>
        <v>0.79048335527553137</v>
      </c>
      <c r="W326" s="64">
        <f t="shared" si="260"/>
        <v>0.62096671055106278</v>
      </c>
      <c r="X326" s="64">
        <f>'Raw data'!AA319</f>
        <v>0.55987014488286069</v>
      </c>
      <c r="Y326" s="64">
        <f>'Raw data'!AD319</f>
        <v>0.23399999999999999</v>
      </c>
      <c r="Z326" s="65">
        <f t="shared" ref="Z326:Z336" si="275">2*(N326-50)-2*(Y326-50)</f>
        <v>1.5500000000002956E-2</v>
      </c>
      <c r="AA326" s="64">
        <f t="shared" si="261"/>
        <v>0.46837014488285772</v>
      </c>
      <c r="AB326" s="64">
        <f t="shared" si="224"/>
        <v>0.23434982754046169</v>
      </c>
      <c r="AC326" s="64">
        <f t="shared" si="262"/>
        <v>0.18951664472446861</v>
      </c>
      <c r="AD326" s="64">
        <f>50%-AA326/2</f>
        <v>0.26581492755857117</v>
      </c>
      <c r="AE326" s="62">
        <f t="shared" si="274"/>
        <v>-7.400172459538279E-3</v>
      </c>
      <c r="AF326" s="83">
        <f t="shared" si="225"/>
        <v>7.400172459538279E-3</v>
      </c>
      <c r="AG326" s="83">
        <f t="shared" si="226"/>
        <v>-3.7599827540461719E-2</v>
      </c>
      <c r="AH326" s="62">
        <f t="shared" si="272"/>
        <v>-5.2233355275531357E-2</v>
      </c>
      <c r="AI326" s="62">
        <f t="shared" si="264"/>
        <v>5.2233355275531357E-2</v>
      </c>
      <c r="AJ326" s="62">
        <f t="shared" si="265"/>
        <v>7.2333552755313585E-3</v>
      </c>
      <c r="AK326" s="62">
        <f>AD326-N326</f>
        <v>2.4064927558571203E-2</v>
      </c>
      <c r="AL326" s="62">
        <f>IF(D326="(D)",AK326,-(AK326))</f>
        <v>-2.4064927558571203E-2</v>
      </c>
      <c r="AM326" s="62">
        <f t="shared" ref="AM326:AM336" si="276">AL326-4.5%</f>
        <v>-6.9064927558571201E-2</v>
      </c>
      <c r="AN326" s="66">
        <f t="shared" ref="AN326:AN336" si="277">(AJ326+AM326)/2</f>
        <v>-3.0915786141519921E-2</v>
      </c>
    </row>
    <row r="327" spans="1:40" ht="15" customHeight="1" x14ac:dyDescent="0.25">
      <c r="A327" s="67" t="s">
        <v>312</v>
      </c>
      <c r="B327" s="60">
        <v>4</v>
      </c>
      <c r="C327" s="58" t="str">
        <f>('Raw data'!C320)</f>
        <v>Tom Cole</v>
      </c>
      <c r="D327" s="58" t="str">
        <f>('Raw data'!D320)</f>
        <v>(R)</v>
      </c>
      <c r="E327" s="61">
        <f>('Raw data'!E320)</f>
        <v>2002</v>
      </c>
      <c r="F327" s="87">
        <v>4</v>
      </c>
      <c r="G327" s="67">
        <v>4</v>
      </c>
      <c r="H327" s="67">
        <v>4</v>
      </c>
      <c r="I327" s="90">
        <f t="shared" si="273"/>
        <v>0.27939401227973154</v>
      </c>
      <c r="J327" s="21" t="str">
        <f t="shared" si="245"/>
        <v>R</v>
      </c>
      <c r="K327" s="21" t="b">
        <f t="shared" si="218"/>
        <v>1</v>
      </c>
      <c r="L327" s="21" t="str">
        <f t="shared" si="219"/>
        <v>R</v>
      </c>
      <c r="M327" s="21" t="str">
        <f t="shared" si="220"/>
        <v>Safe R</v>
      </c>
      <c r="N327" s="62">
        <f>'Raw data'!X320</f>
        <v>0.30975000000000003</v>
      </c>
      <c r="O327" s="68">
        <f t="shared" si="221"/>
        <v>0.30974999999999997</v>
      </c>
      <c r="P327" s="81">
        <f>'Raw data'!M320</f>
        <v>0.48338888223842136</v>
      </c>
      <c r="Q327" s="63">
        <f t="shared" si="222"/>
        <v>0.74169444111921068</v>
      </c>
      <c r="R327" s="63">
        <f>'Raw data'!K320-N327</f>
        <v>-5.1444441119210704E-2</v>
      </c>
      <c r="S327" s="63">
        <f t="shared" si="223"/>
        <v>5.1444441119210704E-2</v>
      </c>
      <c r="T327" s="88">
        <f t="shared" si="227"/>
        <v>0.44238888223842138</v>
      </c>
      <c r="U327" s="63">
        <f>'Raw data'!U320</f>
        <v>0.42196262058201178</v>
      </c>
      <c r="V327" s="63">
        <f t="shared" si="259"/>
        <v>0.71098131029100586</v>
      </c>
      <c r="W327" s="64">
        <f t="shared" si="260"/>
        <v>0.46196262058201176</v>
      </c>
      <c r="X327" s="64">
        <f>'Raw data'!AA320</f>
        <v>1</v>
      </c>
      <c r="Y327" s="64">
        <f>'Raw data'!AD320</f>
        <v>0.30399999999999999</v>
      </c>
      <c r="Z327" s="65">
        <f t="shared" si="275"/>
        <v>1.1499999999998067E-2</v>
      </c>
      <c r="AA327" s="64">
        <f t="shared" si="261"/>
        <v>0.91250000000000198</v>
      </c>
      <c r="AB327" s="64">
        <f t="shared" si="224"/>
        <v>0.27880555888078928</v>
      </c>
      <c r="AC327" s="64">
        <f t="shared" si="262"/>
        <v>0.26901868970899412</v>
      </c>
      <c r="AD327" s="69">
        <v>0</v>
      </c>
      <c r="AE327" s="62">
        <f t="shared" si="274"/>
        <v>-3.0944441119210742E-2</v>
      </c>
      <c r="AF327" s="83">
        <f t="shared" si="225"/>
        <v>3.0944441119210742E-2</v>
      </c>
      <c r="AG327" s="83">
        <f t="shared" si="226"/>
        <v>-1.4055558880789257E-2</v>
      </c>
      <c r="AH327" s="62">
        <f t="shared" si="272"/>
        <v>-4.0731310291005907E-2</v>
      </c>
      <c r="AI327" s="62">
        <f t="shared" si="264"/>
        <v>4.0731310291005907E-2</v>
      </c>
      <c r="AJ327" s="62">
        <f t="shared" si="265"/>
        <v>-4.2686897089940917E-3</v>
      </c>
      <c r="AK327" s="62">
        <v>-4.4999999999999998E-2</v>
      </c>
      <c r="AL327" s="62">
        <f>IF(D327="(D)",AK327,-(AK327))</f>
        <v>4.4999999999999998E-2</v>
      </c>
      <c r="AM327" s="62">
        <f t="shared" si="276"/>
        <v>0</v>
      </c>
      <c r="AN327" s="66">
        <f t="shared" si="277"/>
        <v>-2.1343448544970459E-3</v>
      </c>
    </row>
    <row r="328" spans="1:40" ht="15" customHeight="1" x14ac:dyDescent="0.25">
      <c r="A328" s="67" t="s">
        <v>312</v>
      </c>
      <c r="B328" s="60">
        <v>5</v>
      </c>
      <c r="C328" s="58" t="str">
        <f>('Raw data'!C321)</f>
        <v>Steve Russell</v>
      </c>
      <c r="D328" s="58" t="str">
        <f>('Raw data'!D321)</f>
        <v>(R)</v>
      </c>
      <c r="E328" s="61">
        <f>('Raw data'!E321)</f>
        <v>2014</v>
      </c>
      <c r="F328" s="87">
        <v>5</v>
      </c>
      <c r="G328" s="67"/>
      <c r="H328" s="67"/>
      <c r="I328" s="90">
        <f t="shared" si="273"/>
        <v>0.38618852332129677</v>
      </c>
      <c r="J328" s="21" t="str">
        <f t="shared" si="245"/>
        <v>R</v>
      </c>
      <c r="K328" s="21" t="b">
        <f t="shared" si="218"/>
        <v>1</v>
      </c>
      <c r="L328" s="21" t="str">
        <f t="shared" si="219"/>
        <v>R</v>
      </c>
      <c r="M328" s="21" t="str">
        <f t="shared" si="220"/>
        <v>Safe R</v>
      </c>
      <c r="N328" s="62">
        <f>'Raw data'!X321</f>
        <v>0.38874999999999993</v>
      </c>
      <c r="O328" s="68">
        <f t="shared" si="221"/>
        <v>0.38874999999999993</v>
      </c>
      <c r="P328" s="81">
        <f>'Raw data'!M321</f>
        <v>0.24665302238270909</v>
      </c>
      <c r="Q328" s="63">
        <f t="shared" si="222"/>
        <v>0.62332651119135452</v>
      </c>
      <c r="R328" s="63">
        <f>'Raw data'!K321-N328</f>
        <v>-1.20765111913545E-2</v>
      </c>
      <c r="S328" s="63">
        <f t="shared" si="223"/>
        <v>1.20765111913545E-2</v>
      </c>
      <c r="T328" s="88">
        <f t="shared" si="227"/>
        <v>0.2566530223827091</v>
      </c>
      <c r="U328" s="63">
        <f>'Raw data'!U321</f>
        <v>0</v>
      </c>
      <c r="V328" s="63"/>
      <c r="W328" s="64"/>
      <c r="X328" s="64">
        <f>'Raw data'!AA321</f>
        <v>0</v>
      </c>
      <c r="Y328" s="64">
        <f>'Raw data'!AD321</f>
        <v>0.374</v>
      </c>
      <c r="Z328" s="65">
        <f t="shared" si="275"/>
        <v>2.9499999999998749E-2</v>
      </c>
      <c r="AA328" s="64"/>
      <c r="AB328" s="64">
        <f t="shared" si="224"/>
        <v>0.37167348880864548</v>
      </c>
      <c r="AC328" s="64"/>
      <c r="AD328" s="64"/>
      <c r="AE328" s="62">
        <f t="shared" si="274"/>
        <v>-1.7076511191354449E-2</v>
      </c>
      <c r="AF328" s="83">
        <f t="shared" si="225"/>
        <v>1.7076511191354449E-2</v>
      </c>
      <c r="AG328" s="83">
        <f t="shared" si="226"/>
        <v>-2.792348880864555E-2</v>
      </c>
      <c r="AH328" s="62"/>
      <c r="AI328" s="62"/>
      <c r="AJ328" s="62">
        <f t="shared" si="265"/>
        <v>-4.4999999999999998E-2</v>
      </c>
      <c r="AK328" s="62"/>
      <c r="AL328" s="62"/>
      <c r="AM328" s="62">
        <f t="shared" si="276"/>
        <v>-4.4999999999999998E-2</v>
      </c>
      <c r="AN328" s="66">
        <f t="shared" si="277"/>
        <v>-4.4999999999999998E-2</v>
      </c>
    </row>
    <row r="329" spans="1:40" ht="15" customHeight="1" x14ac:dyDescent="0.25">
      <c r="A329" s="67" t="s">
        <v>317</v>
      </c>
      <c r="B329" s="60">
        <v>1</v>
      </c>
      <c r="C329" s="58" t="str">
        <f>('Raw data'!C322)</f>
        <v>Suzanne Bonamici</v>
      </c>
      <c r="D329" s="58" t="str">
        <f>('Raw data'!D322)</f>
        <v>(D)</v>
      </c>
      <c r="E329" s="61">
        <f>('Raw data'!E322)</f>
        <v>2012</v>
      </c>
      <c r="F329" s="87">
        <v>1</v>
      </c>
      <c r="G329" s="67">
        <v>1</v>
      </c>
      <c r="H329" s="67">
        <v>7</v>
      </c>
      <c r="I329" s="90">
        <f>IF(G329="",N329+0.15*(AE329-2.77%+$B$3)+($A$3-50%),N329+0.85*(0.6*AE329+0.2*AH329+0.2*AK329-2.77%+$B$3)+($A$3-50%))</f>
        <v>0.70880571548792404</v>
      </c>
      <c r="J329" s="21" t="str">
        <f t="shared" si="245"/>
        <v>D</v>
      </c>
      <c r="K329" s="21" t="b">
        <f t="shared" si="218"/>
        <v>1</v>
      </c>
      <c r="L329" s="21" t="str">
        <f t="shared" si="219"/>
        <v>D</v>
      </c>
      <c r="M329" s="21" t="str">
        <f t="shared" si="220"/>
        <v>Safe D</v>
      </c>
      <c r="N329" s="62">
        <f>'Raw data'!X322</f>
        <v>0.56724999999999992</v>
      </c>
      <c r="O329" s="68">
        <f t="shared" si="221"/>
        <v>0.56725000000000003</v>
      </c>
      <c r="P329" s="81">
        <f>'Raw data'!M322</f>
        <v>0.24891623712848682</v>
      </c>
      <c r="Q329" s="63">
        <f t="shared" si="222"/>
        <v>0.62445811856424338</v>
      </c>
      <c r="R329" s="63">
        <f>'Raw data'!K322-N329</f>
        <v>5.720811856424346E-2</v>
      </c>
      <c r="S329" s="63">
        <f t="shared" si="223"/>
        <v>5.720811856424346E-2</v>
      </c>
      <c r="T329" s="88">
        <f t="shared" si="227"/>
        <v>0.2889162371284868</v>
      </c>
      <c r="U329" s="63">
        <f>'Raw data'!U322</f>
        <v>0.28661264729599667</v>
      </c>
      <c r="V329" s="63">
        <f t="shared" ref="V329:V338" si="278">U329/2+50%</f>
        <v>0.64330632364799833</v>
      </c>
      <c r="W329" s="64">
        <f t="shared" ref="W329:W338" si="279">IF(G329=1,U329-4%,IF(G329=2,U329+5%,IF(G329=3,U329+14%,IF(G329=4,U329+4%,IF(G329=5,U329+13%,IF(G329=6,U329+22%,IF(G329=7,U329+9%,U329+9%)))))))</f>
        <v>0.24661264729599666</v>
      </c>
      <c r="X329" s="64">
        <f>'Raw data'!AA322</f>
        <v>0</v>
      </c>
      <c r="Y329" s="64">
        <f>'Raw data'!AD322</f>
        <v>0</v>
      </c>
      <c r="Z329" s="65">
        <f t="shared" si="275"/>
        <v>1.1345000000000027</v>
      </c>
      <c r="AA329" s="64">
        <f t="shared" ref="AA329:AA338" si="280">IF(H329=1,X329+Z329+7.6%,IF(H329=2,X329+Z329+16.6%,IF(H329=3,X329+Z329+25.6%,IF(H329=4,X329-Z329-7.6%,IF(H329=5,X329-Z329+1.4%,IF(H329=6,X329-Z329+10.4%,IF(H329=7,X329+Z329+9%,IF(H329=8,X329-Z329+9%,""))))))))</f>
        <v>1.2245000000000028</v>
      </c>
      <c r="AB329" s="64">
        <f t="shared" si="224"/>
        <v>0.6444581185642434</v>
      </c>
      <c r="AC329" s="64">
        <f t="shared" ref="AC329:AC338" si="281">IF(D329="(D)",50%+W329/2,50%-W329/2)</f>
        <v>0.62330632364799832</v>
      </c>
      <c r="AD329" s="64">
        <f>50%+AA329/2</f>
        <v>1.1122500000000013</v>
      </c>
      <c r="AE329" s="62">
        <f t="shared" si="274"/>
        <v>7.7208118564243478E-2</v>
      </c>
      <c r="AF329" s="83">
        <f t="shared" si="225"/>
        <v>7.7208118564243478E-2</v>
      </c>
      <c r="AG329" s="83">
        <f t="shared" si="226"/>
        <v>3.2208118564243479E-2</v>
      </c>
      <c r="AH329" s="62">
        <f t="shared" ref="AH329:AH338" si="282">AC329-N329</f>
        <v>5.6056323647998396E-2</v>
      </c>
      <c r="AI329" s="62">
        <f t="shared" ref="AI329:AI338" si="283">IF(D329="(D)",AH329,-AH329)</f>
        <v>5.6056323647998396E-2</v>
      </c>
      <c r="AJ329" s="62">
        <f t="shared" si="265"/>
        <v>1.1056323647998398E-2</v>
      </c>
      <c r="AK329" s="62">
        <f>AD329-N329</f>
        <v>0.54500000000000137</v>
      </c>
      <c r="AL329" s="62">
        <f t="shared" ref="AL329:AL336" si="284">IF(D329="(D)",AK329,-(AK329))</f>
        <v>0.54500000000000137</v>
      </c>
      <c r="AM329" s="62">
        <f t="shared" si="276"/>
        <v>0.50000000000000133</v>
      </c>
      <c r="AN329" s="66">
        <f t="shared" si="277"/>
        <v>0.25552816182399984</v>
      </c>
    </row>
    <row r="330" spans="1:40" ht="15" customHeight="1" x14ac:dyDescent="0.25">
      <c r="A330" s="67" t="s">
        <v>317</v>
      </c>
      <c r="B330" s="60">
        <v>2</v>
      </c>
      <c r="C330" s="58" t="str">
        <f>('Raw data'!C323)</f>
        <v>Greg Walden</v>
      </c>
      <c r="D330" s="58" t="str">
        <f>('Raw data'!D323)</f>
        <v>(R)</v>
      </c>
      <c r="E330" s="61">
        <f>('Raw data'!E323)</f>
        <v>1998</v>
      </c>
      <c r="F330" s="87">
        <v>4</v>
      </c>
      <c r="G330" s="67">
        <v>4</v>
      </c>
      <c r="H330" s="67">
        <v>4</v>
      </c>
      <c r="I330" s="90">
        <f>IF(G330="",N330+0.15*(AE330+2.77%-$B$3)+($A$3-50%),N330+0.85*(0.6*AE330+0.2*AH330+0.2*AK330+2.77%-$B$3)+($A$3-50%))</f>
        <v>0.30271329415803105</v>
      </c>
      <c r="J330" s="21" t="str">
        <f t="shared" si="245"/>
        <v>R</v>
      </c>
      <c r="K330" s="21" t="b">
        <f t="shared" ref="K330:K393" si="285">_xlfn.ISFORMULA(J330)</f>
        <v>1</v>
      </c>
      <c r="L330" s="21" t="str">
        <f t="shared" ref="L330:L393" si="286">IF(O330&lt;44%,"R",IF(O330&gt;56%,"D","No projection"))</f>
        <v>R</v>
      </c>
      <c r="M330" s="21" t="str">
        <f t="shared" ref="M330:M393" si="287">IF(I330&lt;42%,"Safe R",IF(AND(I330&gt;42%,I330&lt;44%),"Likely R",IF(AND(I330&gt;44%,I330&lt;47%),"Lean R",IF(AND(I330&gt;47%,I330&lt;53%),"Toss Up",IF(AND(I330&gt;53%,I330&lt;56%),"Lean D",IF(AND(I330&gt;56%,I330&lt;58%),"Likely D","Safe D"))))))</f>
        <v>Safe R</v>
      </c>
      <c r="N330" s="62">
        <f>'Raw data'!X323</f>
        <v>0.39925000000000005</v>
      </c>
      <c r="O330" s="68">
        <f t="shared" ref="O330:O393" si="288">N330+$A$3-50%</f>
        <v>0.3992500000000001</v>
      </c>
      <c r="P330" s="81">
        <f>'Raw data'!M323</f>
        <v>0.46563392828044714</v>
      </c>
      <c r="Q330" s="63">
        <f t="shared" ref="Q330:Q393" si="289">P330/2+50%</f>
        <v>0.73281696414022357</v>
      </c>
      <c r="R330" s="63">
        <f>'Raw data'!K323-N330</f>
        <v>-0.13206696414022362</v>
      </c>
      <c r="S330" s="63">
        <f t="shared" ref="S330:S393" si="290">IF(D330="(R)",-R330,R330)</f>
        <v>0.13206696414022362</v>
      </c>
      <c r="T330" s="88">
        <f t="shared" si="227"/>
        <v>0.42463392828044716</v>
      </c>
      <c r="U330" s="63">
        <f>'Raw data'!U323</f>
        <v>0.40427484112517859</v>
      </c>
      <c r="V330" s="63">
        <f t="shared" si="278"/>
        <v>0.70213742056258932</v>
      </c>
      <c r="W330" s="64">
        <f t="shared" si="279"/>
        <v>0.44427484112517857</v>
      </c>
      <c r="X330" s="64">
        <f>'Raw data'!AA323</f>
        <v>0.48154932511547388</v>
      </c>
      <c r="Y330" s="64">
        <f>'Raw data'!AD323</f>
        <v>0.40899999999999997</v>
      </c>
      <c r="Z330" s="65">
        <f t="shared" si="275"/>
        <v>-1.9499999999993634E-2</v>
      </c>
      <c r="AA330" s="64">
        <f t="shared" si="280"/>
        <v>0.4250493251154675</v>
      </c>
      <c r="AB330" s="64">
        <f t="shared" ref="AB330:AB393" si="291">IF(D330="(D)",50%+T330/2,50%-T330/2)</f>
        <v>0.28768303585977639</v>
      </c>
      <c r="AC330" s="64">
        <f t="shared" si="281"/>
        <v>0.27786257943741072</v>
      </c>
      <c r="AD330" s="64">
        <f>50%-AA330/2</f>
        <v>0.28747533744226628</v>
      </c>
      <c r="AE330" s="62">
        <f t="shared" si="274"/>
        <v>-0.11156696414022366</v>
      </c>
      <c r="AF330" s="83">
        <f t="shared" ref="AF330:AF393" si="292">IF(D330="(D)",AE330,-AE330)</f>
        <v>0.11156696414022366</v>
      </c>
      <c r="AG330" s="83">
        <f t="shared" ref="AG330:AG393" si="293">AF330-4.5%</f>
        <v>6.6566964140223658E-2</v>
      </c>
      <c r="AH330" s="62">
        <f t="shared" si="282"/>
        <v>-0.12138742056258933</v>
      </c>
      <c r="AI330" s="62">
        <f t="shared" si="283"/>
        <v>0.12138742056258933</v>
      </c>
      <c r="AJ330" s="62">
        <f t="shared" si="265"/>
        <v>7.6387420562589334E-2</v>
      </c>
      <c r="AK330" s="62">
        <f>AD330-N330</f>
        <v>-0.11177466255773377</v>
      </c>
      <c r="AL330" s="62">
        <f t="shared" si="284"/>
        <v>0.11177466255773377</v>
      </c>
      <c r="AM330" s="62">
        <f t="shared" si="276"/>
        <v>6.6774662557733774E-2</v>
      </c>
      <c r="AN330" s="66">
        <f t="shared" si="277"/>
        <v>7.1581041560161554E-2</v>
      </c>
    </row>
    <row r="331" spans="1:40" ht="15" customHeight="1" x14ac:dyDescent="0.25">
      <c r="A331" s="67" t="s">
        <v>317</v>
      </c>
      <c r="B331" s="60">
        <v>3</v>
      </c>
      <c r="C331" s="58" t="str">
        <f>('Raw data'!C324)</f>
        <v>Earl Blumenauer</v>
      </c>
      <c r="D331" s="58" t="str">
        <f>('Raw data'!D324)</f>
        <v>(D)</v>
      </c>
      <c r="E331" s="61">
        <f>('Raw data'!E324)</f>
        <v>1996</v>
      </c>
      <c r="F331" s="87">
        <v>1</v>
      </c>
      <c r="G331" s="67">
        <v>1</v>
      </c>
      <c r="H331" s="67">
        <v>1</v>
      </c>
      <c r="I331" s="90">
        <f>IF(G331="",N331+0.15*(AE331-2.77%+$B$3)+($A$3-50%),N331+0.85*(0.6*AE331+0.2*AH331+0.2*AK331-2.77%+$B$3)+($A$3-50%))</f>
        <v>0.78705814868391211</v>
      </c>
      <c r="J331" s="21" t="str">
        <f t="shared" si="245"/>
        <v>D</v>
      </c>
      <c r="K331" s="21" t="b">
        <f t="shared" si="285"/>
        <v>1</v>
      </c>
      <c r="L331" s="21" t="str">
        <f t="shared" si="286"/>
        <v>D</v>
      </c>
      <c r="M331" s="21" t="str">
        <f t="shared" si="287"/>
        <v>Safe D</v>
      </c>
      <c r="N331" s="62">
        <f>'Raw data'!X324</f>
        <v>0.71724999999999994</v>
      </c>
      <c r="O331" s="68">
        <f t="shared" si="288"/>
        <v>0.71724999999999994</v>
      </c>
      <c r="P331" s="81">
        <f>'Raw data'!M324</f>
        <v>0.5733285780095998</v>
      </c>
      <c r="Q331" s="63">
        <f t="shared" si="289"/>
        <v>0.7866642890047999</v>
      </c>
      <c r="R331" s="63">
        <f>'Raw data'!K324-N331</f>
        <v>6.9414289004799956E-2</v>
      </c>
      <c r="S331" s="63">
        <f t="shared" si="290"/>
        <v>6.9414289004799956E-2</v>
      </c>
      <c r="T331" s="88">
        <f t="shared" ref="T331:T394" si="294">IF(F331=1,P331+4%,IF(F331=2,P331+9%,IF(F331=3,P331+14%,IF(F331=4,P331-4.1%,IF(F331=5,P331+1%,IF(F331=6,P331+6.1%,IF(F331=7,P331+5.1%,P331+5.1%)))))))</f>
        <v>0.61332857800959983</v>
      </c>
      <c r="U331" s="63">
        <f>'Raw data'!U324</f>
        <v>0.58052990718870046</v>
      </c>
      <c r="V331" s="63">
        <f t="shared" si="278"/>
        <v>0.79026495359435023</v>
      </c>
      <c r="W331" s="64">
        <f t="shared" si="279"/>
        <v>0.54052990718870042</v>
      </c>
      <c r="X331" s="64">
        <f>'Raw data'!AA324</f>
        <v>0.48075669624029022</v>
      </c>
      <c r="Y331" s="64">
        <f>'Raw data'!AD324</f>
        <v>0.68899999999999995</v>
      </c>
      <c r="Z331" s="65">
        <f t="shared" si="275"/>
        <v>5.6499999999999773E-2</v>
      </c>
      <c r="AA331" s="64">
        <f t="shared" si="280"/>
        <v>0.61325669624029</v>
      </c>
      <c r="AB331" s="64">
        <f t="shared" si="291"/>
        <v>0.80666428900479992</v>
      </c>
      <c r="AC331" s="64">
        <f t="shared" si="281"/>
        <v>0.77026495359435021</v>
      </c>
      <c r="AD331" s="64">
        <f>50%+AA331/2</f>
        <v>0.80662834812014506</v>
      </c>
      <c r="AE331" s="62">
        <f t="shared" si="274"/>
        <v>8.9414289004799974E-2</v>
      </c>
      <c r="AF331" s="83">
        <f t="shared" si="292"/>
        <v>8.9414289004799974E-2</v>
      </c>
      <c r="AG331" s="83">
        <f t="shared" si="293"/>
        <v>4.4414289004799976E-2</v>
      </c>
      <c r="AH331" s="62">
        <f t="shared" si="282"/>
        <v>5.3014953594350267E-2</v>
      </c>
      <c r="AI331" s="62">
        <f t="shared" si="283"/>
        <v>5.3014953594350267E-2</v>
      </c>
      <c r="AJ331" s="62">
        <f t="shared" si="265"/>
        <v>8.0149535943502687E-3</v>
      </c>
      <c r="AK331" s="62">
        <f>AD331-N331</f>
        <v>8.9378348120145112E-2</v>
      </c>
      <c r="AL331" s="62">
        <f t="shared" si="284"/>
        <v>8.9378348120145112E-2</v>
      </c>
      <c r="AM331" s="62">
        <f t="shared" si="276"/>
        <v>4.4378348120145114E-2</v>
      </c>
      <c r="AN331" s="66">
        <f t="shared" si="277"/>
        <v>2.6196650857247691E-2</v>
      </c>
    </row>
    <row r="332" spans="1:40" ht="15" customHeight="1" x14ac:dyDescent="0.25">
      <c r="A332" s="67" t="s">
        <v>317</v>
      </c>
      <c r="B332" s="60">
        <v>4</v>
      </c>
      <c r="C332" s="58" t="str">
        <f>('Raw data'!C325)</f>
        <v>Peter DeFazio</v>
      </c>
      <c r="D332" s="58" t="str">
        <f>('Raw data'!D325)</f>
        <v>(D)</v>
      </c>
      <c r="E332" s="61">
        <f>('Raw data'!E325)</f>
        <v>1986</v>
      </c>
      <c r="F332" s="87">
        <v>1</v>
      </c>
      <c r="G332" s="67">
        <v>1</v>
      </c>
      <c r="H332" s="67">
        <v>1</v>
      </c>
      <c r="I332" s="90">
        <f>IF(G332="",N332+0.15*(AE332-2.77%+$B$3)+($A$3-50%),N332+0.85*(0.6*AE332+0.2*AH332+0.2*AK332-2.77%+$B$3)+($A$3-50%))</f>
        <v>0.597113771752945</v>
      </c>
      <c r="J332" s="21" t="str">
        <f t="shared" si="245"/>
        <v>D</v>
      </c>
      <c r="K332" s="21" t="b">
        <f t="shared" si="285"/>
        <v>1</v>
      </c>
      <c r="L332" s="21" t="str">
        <f t="shared" si="286"/>
        <v>No projection</v>
      </c>
      <c r="M332" s="21" t="str">
        <f t="shared" si="287"/>
        <v>Safe D</v>
      </c>
      <c r="N332" s="62">
        <f>'Raw data'!X325</f>
        <v>0.51424999999999998</v>
      </c>
      <c r="O332" s="68">
        <f t="shared" si="288"/>
        <v>0.5142500000000001</v>
      </c>
      <c r="P332" s="81">
        <f>'Raw data'!M325</f>
        <v>0.21830707208929495</v>
      </c>
      <c r="Q332" s="63">
        <f t="shared" si="289"/>
        <v>0.6091535360446475</v>
      </c>
      <c r="R332" s="63">
        <f>'Raw data'!K325-N332</f>
        <v>9.4903536044647518E-2</v>
      </c>
      <c r="S332" s="63">
        <f t="shared" si="290"/>
        <v>9.4903536044647518E-2</v>
      </c>
      <c r="T332" s="88">
        <f t="shared" si="294"/>
        <v>0.25830707208929493</v>
      </c>
      <c r="U332" s="63">
        <f>'Raw data'!U325</f>
        <v>0.20462345967205686</v>
      </c>
      <c r="V332" s="63">
        <f t="shared" si="278"/>
        <v>0.60231172983602843</v>
      </c>
      <c r="W332" s="64">
        <f t="shared" si="279"/>
        <v>0.16462345967205685</v>
      </c>
      <c r="X332" s="64">
        <f>'Raw data'!AA325</f>
        <v>0.11132322703588526</v>
      </c>
      <c r="Y332" s="64">
        <f>'Raw data'!AD325</f>
        <v>0.51900000000000002</v>
      </c>
      <c r="Z332" s="65">
        <f t="shared" si="275"/>
        <v>-9.5000000000027285E-3</v>
      </c>
      <c r="AA332" s="64">
        <f t="shared" si="280"/>
        <v>0.17782322703588255</v>
      </c>
      <c r="AB332" s="64">
        <f t="shared" si="291"/>
        <v>0.62915353604464741</v>
      </c>
      <c r="AC332" s="64">
        <f t="shared" si="281"/>
        <v>0.58231172983602841</v>
      </c>
      <c r="AD332" s="64">
        <f>50%+AA332/2</f>
        <v>0.5889116135179413</v>
      </c>
      <c r="AE332" s="62">
        <f t="shared" si="274"/>
        <v>0.11490353604464743</v>
      </c>
      <c r="AF332" s="83">
        <f t="shared" si="292"/>
        <v>0.11490353604464743</v>
      </c>
      <c r="AG332" s="83">
        <f t="shared" si="293"/>
        <v>6.9903536044647427E-2</v>
      </c>
      <c r="AH332" s="62">
        <f t="shared" si="282"/>
        <v>6.8061729836028428E-2</v>
      </c>
      <c r="AI332" s="62">
        <f t="shared" si="283"/>
        <v>6.8061729836028428E-2</v>
      </c>
      <c r="AJ332" s="62">
        <f t="shared" si="265"/>
        <v>2.306172983602843E-2</v>
      </c>
      <c r="AK332" s="62">
        <f>AD332-N332</f>
        <v>7.4661613517941317E-2</v>
      </c>
      <c r="AL332" s="62">
        <f t="shared" si="284"/>
        <v>7.4661613517941317E-2</v>
      </c>
      <c r="AM332" s="62">
        <f t="shared" si="276"/>
        <v>2.9661613517941318E-2</v>
      </c>
      <c r="AN332" s="66">
        <f t="shared" si="277"/>
        <v>2.6361671676984874E-2</v>
      </c>
    </row>
    <row r="333" spans="1:40" ht="15" customHeight="1" x14ac:dyDescent="0.25">
      <c r="A333" s="67" t="s">
        <v>317</v>
      </c>
      <c r="B333" s="60">
        <v>5</v>
      </c>
      <c r="C333" s="58" t="str">
        <f>('Raw data'!C326)</f>
        <v>Kurt Schrader</v>
      </c>
      <c r="D333" s="58" t="str">
        <f>('Raw data'!D326)</f>
        <v>(D)</v>
      </c>
      <c r="E333" s="61">
        <f>('Raw data'!E326)</f>
        <v>2008</v>
      </c>
      <c r="F333" s="87">
        <v>1</v>
      </c>
      <c r="G333" s="67">
        <v>1</v>
      </c>
      <c r="H333" s="67">
        <v>1</v>
      </c>
      <c r="I333" s="90">
        <f>IF(G333="",N333+0.15*(AE333-2.77%+$B$3)+($A$3-50%),N333+0.85*(0.6*AE333+0.2*AH333+0.2*AK333-2.77%+$B$3)+($A$3-50%))</f>
        <v>0.5637825903598076</v>
      </c>
      <c r="J333" s="21" t="s">
        <v>472</v>
      </c>
      <c r="K333" s="21" t="b">
        <f t="shared" si="285"/>
        <v>0</v>
      </c>
      <c r="L333" s="21" t="str">
        <f t="shared" si="286"/>
        <v>No projection</v>
      </c>
      <c r="M333" s="21" t="str">
        <f t="shared" si="287"/>
        <v>Likely D</v>
      </c>
      <c r="N333" s="62">
        <f>'Raw data'!X326</f>
        <v>0.49774999999999997</v>
      </c>
      <c r="O333" s="68">
        <f t="shared" si="288"/>
        <v>0.49774999999999991</v>
      </c>
      <c r="P333" s="81">
        <f>'Raw data'!M326</f>
        <v>0.15543716223457182</v>
      </c>
      <c r="Q333" s="63">
        <f t="shared" si="289"/>
        <v>0.57771858111728591</v>
      </c>
      <c r="R333" s="63">
        <f>'Raw data'!K326-N333</f>
        <v>7.9968581117285942E-2</v>
      </c>
      <c r="S333" s="63">
        <f t="shared" si="290"/>
        <v>7.9968581117285942E-2</v>
      </c>
      <c r="T333" s="88">
        <f t="shared" si="294"/>
        <v>0.19543716223457183</v>
      </c>
      <c r="U333" s="63">
        <f>'Raw data'!U326</f>
        <v>0.12010036277223718</v>
      </c>
      <c r="V333" s="63">
        <f t="shared" si="278"/>
        <v>0.56005018138611862</v>
      </c>
      <c r="W333" s="64">
        <f t="shared" si="279"/>
        <v>8.0100362772237171E-2</v>
      </c>
      <c r="X333" s="64">
        <f>'Raw data'!AA326</f>
        <v>5.4442154757067429E-2</v>
      </c>
      <c r="Y333" s="64">
        <f>'Raw data'!AD326</f>
        <v>0.51900000000000002</v>
      </c>
      <c r="Z333" s="65">
        <f t="shared" si="275"/>
        <v>-4.2499999999989768E-2</v>
      </c>
      <c r="AA333" s="64">
        <f t="shared" si="280"/>
        <v>8.7942154757077659E-2</v>
      </c>
      <c r="AB333" s="64">
        <f t="shared" si="291"/>
        <v>0.59771858111728593</v>
      </c>
      <c r="AC333" s="64">
        <f t="shared" si="281"/>
        <v>0.5400501813861186</v>
      </c>
      <c r="AD333" s="64">
        <f>50%+AA333/2</f>
        <v>0.54397107737853878</v>
      </c>
      <c r="AE333" s="62">
        <f t="shared" si="274"/>
        <v>9.996858111728596E-2</v>
      </c>
      <c r="AF333" s="83">
        <f t="shared" si="292"/>
        <v>9.996858111728596E-2</v>
      </c>
      <c r="AG333" s="83">
        <f t="shared" si="293"/>
        <v>5.4968581117285961E-2</v>
      </c>
      <c r="AH333" s="62">
        <f t="shared" si="282"/>
        <v>4.2300181386118629E-2</v>
      </c>
      <c r="AI333" s="62">
        <f t="shared" si="283"/>
        <v>4.2300181386118629E-2</v>
      </c>
      <c r="AJ333" s="62">
        <f t="shared" si="265"/>
        <v>-2.699818613881369E-3</v>
      </c>
      <c r="AK333" s="62">
        <f>AD333-N333</f>
        <v>4.6221077378538811E-2</v>
      </c>
      <c r="AL333" s="62">
        <f t="shared" si="284"/>
        <v>4.6221077378538811E-2</v>
      </c>
      <c r="AM333" s="62">
        <f t="shared" si="276"/>
        <v>1.2210773785388124E-3</v>
      </c>
      <c r="AN333" s="66">
        <f t="shared" si="277"/>
        <v>-7.3937061767127832E-4</v>
      </c>
    </row>
    <row r="334" spans="1:40" ht="15" customHeight="1" x14ac:dyDescent="0.25">
      <c r="A334" s="58" t="s">
        <v>323</v>
      </c>
      <c r="B334" s="59">
        <v>1</v>
      </c>
      <c r="C334" s="58" t="str">
        <f>('Raw data'!C327)</f>
        <v>Robert Brady</v>
      </c>
      <c r="D334" s="58" t="str">
        <f>('Raw data'!D327)</f>
        <v>(D)</v>
      </c>
      <c r="E334" s="61">
        <f>('Raw data'!E327)</f>
        <v>1998</v>
      </c>
      <c r="F334" s="87">
        <v>1</v>
      </c>
      <c r="G334" s="58">
        <v>1</v>
      </c>
      <c r="H334" s="58">
        <v>1</v>
      </c>
      <c r="I334" s="90">
        <f>IF(G334="",N334+0.15*(AE334-2.77%+$B$3)+($A$3-50%),N334+0.85*(0.6*AE334+0.2*AH334+0.2*AK334-2.77%+$B$3)+($A$3-50%))</f>
        <v>0.83981189119220279</v>
      </c>
      <c r="J334" s="30" t="str">
        <f t="shared" ref="J334:J365" si="295">IF(I334&lt;44%,"R",IF(I334&gt;56%,"D","No projection"))</f>
        <v>D</v>
      </c>
      <c r="K334" s="21" t="b">
        <f t="shared" si="285"/>
        <v>1</v>
      </c>
      <c r="L334" s="21" t="str">
        <f t="shared" si="286"/>
        <v>D</v>
      </c>
      <c r="M334" s="30" t="str">
        <f t="shared" si="287"/>
        <v>Safe D</v>
      </c>
      <c r="N334" s="62">
        <f>'Raw data'!X327</f>
        <v>0.80774999999999997</v>
      </c>
      <c r="O334" s="62">
        <f t="shared" si="288"/>
        <v>0.80774999999999997</v>
      </c>
      <c r="P334" s="81">
        <f>'Raw data'!M327</f>
        <v>0.65674288852001683</v>
      </c>
      <c r="Q334" s="63">
        <f t="shared" si="289"/>
        <v>0.82837144426000842</v>
      </c>
      <c r="R334" s="63">
        <f>'Raw data'!K327-N334</f>
        <v>2.0621444260008448E-2</v>
      </c>
      <c r="S334" s="63">
        <f t="shared" si="290"/>
        <v>2.0621444260008448E-2</v>
      </c>
      <c r="T334" s="88">
        <f t="shared" si="294"/>
        <v>0.69674288852001687</v>
      </c>
      <c r="U334" s="63">
        <f>'Raw data'!U327</f>
        <v>0.69897005434821824</v>
      </c>
      <c r="V334" s="63">
        <f t="shared" si="278"/>
        <v>0.84948502717410912</v>
      </c>
      <c r="W334" s="64">
        <f t="shared" si="279"/>
        <v>0.6589700543482182</v>
      </c>
      <c r="X334" s="64">
        <f>'Raw data'!AA327</f>
        <v>1</v>
      </c>
      <c r="Y334" s="64">
        <f>'Raw data'!AD327</f>
        <v>0.84399999999999997</v>
      </c>
      <c r="Z334" s="65">
        <f t="shared" si="275"/>
        <v>-7.2500000000005116E-2</v>
      </c>
      <c r="AA334" s="64">
        <f t="shared" si="280"/>
        <v>1.003499999999995</v>
      </c>
      <c r="AB334" s="64">
        <f t="shared" si="291"/>
        <v>0.84837144426000843</v>
      </c>
      <c r="AC334" s="64">
        <f t="shared" si="281"/>
        <v>0.8294850271741091</v>
      </c>
      <c r="AD334" s="64">
        <v>1</v>
      </c>
      <c r="AE334" s="62">
        <f t="shared" si="274"/>
        <v>4.0621444260008466E-2</v>
      </c>
      <c r="AF334" s="83">
        <f t="shared" si="292"/>
        <v>4.0621444260008466E-2</v>
      </c>
      <c r="AG334" s="83">
        <f t="shared" si="293"/>
        <v>-4.3785557399915326E-3</v>
      </c>
      <c r="AH334" s="62">
        <f t="shared" si="282"/>
        <v>2.1735027174109134E-2</v>
      </c>
      <c r="AI334" s="62">
        <f t="shared" si="283"/>
        <v>2.1735027174109134E-2</v>
      </c>
      <c r="AJ334" s="62">
        <f t="shared" si="265"/>
        <v>-2.3264972825890864E-2</v>
      </c>
      <c r="AK334" s="62">
        <v>4.4999999999999998E-2</v>
      </c>
      <c r="AL334" s="62">
        <f t="shared" si="284"/>
        <v>4.4999999999999998E-2</v>
      </c>
      <c r="AM334" s="62">
        <f t="shared" si="276"/>
        <v>0</v>
      </c>
      <c r="AN334" s="66">
        <f t="shared" si="277"/>
        <v>-1.1632486412945432E-2</v>
      </c>
    </row>
    <row r="335" spans="1:40" ht="15" customHeight="1" x14ac:dyDescent="0.25">
      <c r="A335" s="67" t="s">
        <v>323</v>
      </c>
      <c r="B335" s="60">
        <v>2</v>
      </c>
      <c r="C335" s="58" t="str">
        <f>('Raw data'!C328)</f>
        <v>Chaka Fattah</v>
      </c>
      <c r="D335" s="58" t="str">
        <f>('Raw data'!D328)</f>
        <v>(D)</v>
      </c>
      <c r="E335" s="61">
        <f>('Raw data'!E328)</f>
        <v>1994</v>
      </c>
      <c r="F335" s="87">
        <v>1</v>
      </c>
      <c r="G335" s="67">
        <v>1</v>
      </c>
      <c r="H335" s="67">
        <v>1</v>
      </c>
      <c r="I335" s="90">
        <f>IF(G335="",N335+0.15*(AE335-2.77%+$B$3)+($A$3-50%),N335+0.85*(0.6*AE335+0.2*AH335+0.2*AK335-2.77%+$B$3)+($A$3-50%))</f>
        <v>0.90341311122410772</v>
      </c>
      <c r="J335" s="21" t="str">
        <f t="shared" si="295"/>
        <v>D</v>
      </c>
      <c r="K335" s="21" t="b">
        <f t="shared" si="285"/>
        <v>1</v>
      </c>
      <c r="L335" s="21" t="str">
        <f t="shared" si="286"/>
        <v>D</v>
      </c>
      <c r="M335" s="21" t="str">
        <f t="shared" si="287"/>
        <v>Safe D</v>
      </c>
      <c r="N335" s="62">
        <f>'Raw data'!X328</f>
        <v>0.88775000000000004</v>
      </c>
      <c r="O335" s="68">
        <f t="shared" si="288"/>
        <v>0.88775000000000004</v>
      </c>
      <c r="P335" s="81">
        <f>'Raw data'!M328</f>
        <v>0.75406946905654171</v>
      </c>
      <c r="Q335" s="63">
        <f t="shared" si="289"/>
        <v>0.87703473452827085</v>
      </c>
      <c r="R335" s="63">
        <f>'Raw data'!K328-N335</f>
        <v>-1.0715265471729185E-2</v>
      </c>
      <c r="S335" s="63">
        <f t="shared" si="290"/>
        <v>-1.0715265471729185E-2</v>
      </c>
      <c r="T335" s="88">
        <f t="shared" si="294"/>
        <v>0.79406946905654174</v>
      </c>
      <c r="U335" s="63">
        <f>'Raw data'!U328</f>
        <v>0.81009622906100587</v>
      </c>
      <c r="V335" s="63">
        <f t="shared" si="278"/>
        <v>0.90504811453050293</v>
      </c>
      <c r="W335" s="64">
        <f t="shared" si="279"/>
        <v>0.77009622906100583</v>
      </c>
      <c r="X335" s="64">
        <f>'Raw data'!AA328</f>
        <v>0.78596726052357768</v>
      </c>
      <c r="Y335" s="64">
        <f>'Raw data'!AD328</f>
        <v>0.86399999999999999</v>
      </c>
      <c r="Z335" s="65">
        <f t="shared" si="275"/>
        <v>4.7499999999999432E-2</v>
      </c>
      <c r="AA335" s="64">
        <f t="shared" si="280"/>
        <v>0.90946726052357707</v>
      </c>
      <c r="AB335" s="64">
        <f t="shared" si="291"/>
        <v>0.89703473452827087</v>
      </c>
      <c r="AC335" s="64">
        <f t="shared" si="281"/>
        <v>0.88504811453050292</v>
      </c>
      <c r="AD335" s="64">
        <f>50%+AA335/2</f>
        <v>0.95473363026178859</v>
      </c>
      <c r="AE335" s="62">
        <f t="shared" si="274"/>
        <v>9.2847345282708327E-3</v>
      </c>
      <c r="AF335" s="83">
        <f t="shared" si="292"/>
        <v>9.2847345282708327E-3</v>
      </c>
      <c r="AG335" s="83">
        <f t="shared" si="293"/>
        <v>-3.5715265471729166E-2</v>
      </c>
      <c r="AH335" s="62">
        <f t="shared" si="282"/>
        <v>-2.7018854694971228E-3</v>
      </c>
      <c r="AI335" s="62">
        <f t="shared" si="283"/>
        <v>-2.7018854694971228E-3</v>
      </c>
      <c r="AJ335" s="62">
        <f t="shared" si="265"/>
        <v>-4.7701885469497121E-2</v>
      </c>
      <c r="AK335" s="62">
        <f>AD335-N335</f>
        <v>6.6983630261788552E-2</v>
      </c>
      <c r="AL335" s="62">
        <f t="shared" si="284"/>
        <v>6.6983630261788552E-2</v>
      </c>
      <c r="AM335" s="62">
        <f t="shared" si="276"/>
        <v>2.1983630261788553E-2</v>
      </c>
      <c r="AN335" s="66">
        <f t="shared" si="277"/>
        <v>-1.2859127603854284E-2</v>
      </c>
    </row>
    <row r="336" spans="1:40" ht="15" customHeight="1" x14ac:dyDescent="0.25">
      <c r="A336" s="67" t="s">
        <v>323</v>
      </c>
      <c r="B336" s="60">
        <v>3</v>
      </c>
      <c r="C336" s="58" t="str">
        <f>('Raw data'!C329)</f>
        <v>Mike Kelly</v>
      </c>
      <c r="D336" s="58" t="str">
        <f>('Raw data'!D329)</f>
        <v>(R)</v>
      </c>
      <c r="E336" s="61">
        <f>('Raw data'!E329)</f>
        <v>2010</v>
      </c>
      <c r="F336" s="87">
        <v>4</v>
      </c>
      <c r="G336" s="67">
        <v>4</v>
      </c>
      <c r="H336" s="67">
        <v>6</v>
      </c>
      <c r="I336" s="90">
        <f t="shared" ref="I336:I345" si="296">IF(G336="",N336+0.15*(AE336+2.77%-$B$3)+($A$3-50%),N336+0.85*(0.6*AE336+0.2*AH336+0.2*AK336+2.77%-$B$3)+($A$3-50%))</f>
        <v>0.40177947458104635</v>
      </c>
      <c r="J336" s="21" t="str">
        <f t="shared" si="295"/>
        <v>R</v>
      </c>
      <c r="K336" s="21" t="b">
        <f t="shared" si="285"/>
        <v>1</v>
      </c>
      <c r="L336" s="21" t="str">
        <f t="shared" si="286"/>
        <v>R</v>
      </c>
      <c r="M336" s="21" t="str">
        <f t="shared" si="287"/>
        <v>Safe R</v>
      </c>
      <c r="N336" s="62">
        <f>'Raw data'!X329</f>
        <v>0.41774999999999995</v>
      </c>
      <c r="O336" s="68">
        <f t="shared" si="288"/>
        <v>0.41774999999999995</v>
      </c>
      <c r="P336" s="81">
        <f>'Raw data'!M329</f>
        <v>0.2126204803237659</v>
      </c>
      <c r="Q336" s="63">
        <f t="shared" si="289"/>
        <v>0.60631024016188295</v>
      </c>
      <c r="R336" s="63">
        <f>'Raw data'!K329-N336</f>
        <v>-2.4060240161882906E-2</v>
      </c>
      <c r="S336" s="63">
        <f t="shared" si="290"/>
        <v>2.4060240161882906E-2</v>
      </c>
      <c r="T336" s="88">
        <f t="shared" si="294"/>
        <v>0.17162048032376592</v>
      </c>
      <c r="U336" s="63">
        <f>'Raw data'!U329</f>
        <v>0.14457877063352648</v>
      </c>
      <c r="V336" s="63">
        <f t="shared" si="278"/>
        <v>0.57228938531676321</v>
      </c>
      <c r="W336" s="64">
        <f t="shared" si="279"/>
        <v>0.18457877063352648</v>
      </c>
      <c r="X336" s="64">
        <f>'Raw data'!AA329</f>
        <v>0.11444832273580535</v>
      </c>
      <c r="Y336" s="64">
        <f>'Raw data'!AD329</f>
        <v>0.46399999999999997</v>
      </c>
      <c r="Z336" s="65">
        <f t="shared" si="275"/>
        <v>-9.2500000000001137E-2</v>
      </c>
      <c r="AA336" s="64">
        <f t="shared" si="280"/>
        <v>0.31094832273580653</v>
      </c>
      <c r="AB336" s="64">
        <f t="shared" si="291"/>
        <v>0.41418975983811701</v>
      </c>
      <c r="AC336" s="64">
        <f t="shared" si="281"/>
        <v>0.40771061468323677</v>
      </c>
      <c r="AD336" s="64">
        <f>50%-AA336/2</f>
        <v>0.34452583863209674</v>
      </c>
      <c r="AE336" s="62">
        <f t="shared" si="274"/>
        <v>-3.5602401618829438E-3</v>
      </c>
      <c r="AF336" s="83">
        <f t="shared" si="292"/>
        <v>3.5602401618829438E-3</v>
      </c>
      <c r="AG336" s="83">
        <f t="shared" si="293"/>
        <v>-4.1439759838117055E-2</v>
      </c>
      <c r="AH336" s="62">
        <f t="shared" si="282"/>
        <v>-1.0039385316763183E-2</v>
      </c>
      <c r="AI336" s="62">
        <f t="shared" si="283"/>
        <v>1.0039385316763183E-2</v>
      </c>
      <c r="AJ336" s="62">
        <f t="shared" si="265"/>
        <v>-3.4960614683236815E-2</v>
      </c>
      <c r="AK336" s="62">
        <f>AD336-N336</f>
        <v>-7.3224161367903218E-2</v>
      </c>
      <c r="AL336" s="62">
        <f t="shared" si="284"/>
        <v>7.3224161367903218E-2</v>
      </c>
      <c r="AM336" s="62">
        <f t="shared" si="276"/>
        <v>2.8224161367903219E-2</v>
      </c>
      <c r="AN336" s="66">
        <f t="shared" si="277"/>
        <v>-3.368226657666798E-3</v>
      </c>
    </row>
    <row r="337" spans="1:40" ht="15" customHeight="1" x14ac:dyDescent="0.25">
      <c r="A337" s="67" t="s">
        <v>323</v>
      </c>
      <c r="B337" s="60">
        <v>4</v>
      </c>
      <c r="C337" s="58" t="str">
        <f>('Raw data'!C330)</f>
        <v>Scott Perry</v>
      </c>
      <c r="D337" s="58" t="str">
        <f>('Raw data'!D330)</f>
        <v>(R)</v>
      </c>
      <c r="E337" s="61">
        <f>('Raw data'!E330)</f>
        <v>2012</v>
      </c>
      <c r="F337" s="87">
        <v>4</v>
      </c>
      <c r="G337" s="67">
        <v>5</v>
      </c>
      <c r="H337" s="67"/>
      <c r="I337" s="90">
        <f t="shared" si="296"/>
        <v>0.32029663008095566</v>
      </c>
      <c r="J337" s="21" t="str">
        <f t="shared" si="295"/>
        <v>R</v>
      </c>
      <c r="K337" s="21" t="b">
        <f t="shared" si="285"/>
        <v>1</v>
      </c>
      <c r="L337" s="21" t="str">
        <f t="shared" si="286"/>
        <v>R</v>
      </c>
      <c r="M337" s="21" t="str">
        <f t="shared" si="287"/>
        <v>Safe R</v>
      </c>
      <c r="N337" s="62">
        <f>'Raw data'!X330</f>
        <v>0.40274999999999994</v>
      </c>
      <c r="O337" s="68">
        <f t="shared" si="288"/>
        <v>0.40274999999999994</v>
      </c>
      <c r="P337" s="81">
        <f>'Raw data'!M330</f>
        <v>0.49072666463970815</v>
      </c>
      <c r="Q337" s="63">
        <f t="shared" si="289"/>
        <v>0.74536333231985408</v>
      </c>
      <c r="R337" s="63">
        <f>'Raw data'!K330-N337</f>
        <v>-0.14811333231985402</v>
      </c>
      <c r="S337" s="63">
        <f t="shared" si="290"/>
        <v>0.14811333231985402</v>
      </c>
      <c r="T337" s="88">
        <f t="shared" si="294"/>
        <v>0.44972666463970817</v>
      </c>
      <c r="U337" s="63">
        <f>'Raw data'!U330</f>
        <v>0.26885965218727947</v>
      </c>
      <c r="V337" s="63">
        <f t="shared" si="278"/>
        <v>0.63442982609363974</v>
      </c>
      <c r="W337" s="64">
        <f t="shared" si="279"/>
        <v>0.39885965218727948</v>
      </c>
      <c r="X337" s="64"/>
      <c r="Y337" s="64"/>
      <c r="Z337" s="65"/>
      <c r="AA337" s="64" t="str">
        <f t="shared" si="280"/>
        <v/>
      </c>
      <c r="AB337" s="64">
        <f t="shared" si="291"/>
        <v>0.27513666768014589</v>
      </c>
      <c r="AC337" s="64">
        <f t="shared" si="281"/>
        <v>0.30057017390636026</v>
      </c>
      <c r="AD337" s="64"/>
      <c r="AE337" s="62">
        <f t="shared" si="274"/>
        <v>-0.12761333231985406</v>
      </c>
      <c r="AF337" s="83">
        <f t="shared" si="292"/>
        <v>0.12761333231985406</v>
      </c>
      <c r="AG337" s="83">
        <f t="shared" si="293"/>
        <v>8.2613332319854058E-2</v>
      </c>
      <c r="AH337" s="62">
        <f t="shared" si="282"/>
        <v>-0.10217982609363968</v>
      </c>
      <c r="AI337" s="62">
        <f t="shared" si="283"/>
        <v>0.10217982609363968</v>
      </c>
      <c r="AJ337" s="62">
        <f t="shared" si="265"/>
        <v>5.7179826093639682E-2</v>
      </c>
      <c r="AK337" s="62"/>
      <c r="AL337" s="62"/>
      <c r="AM337" s="62"/>
      <c r="AN337" s="66">
        <f>AJ337</f>
        <v>5.7179826093639682E-2</v>
      </c>
    </row>
    <row r="338" spans="1:40" ht="15" customHeight="1" x14ac:dyDescent="0.25">
      <c r="A338" s="67" t="s">
        <v>323</v>
      </c>
      <c r="B338" s="60">
        <v>5</v>
      </c>
      <c r="C338" s="58" t="str">
        <f>('Raw data'!C331)</f>
        <v>Glenn Thompson</v>
      </c>
      <c r="D338" s="58" t="str">
        <f>('Raw data'!D331)</f>
        <v>(R)</v>
      </c>
      <c r="E338" s="61">
        <f>('Raw data'!E331)</f>
        <v>2008</v>
      </c>
      <c r="F338" s="87">
        <v>4</v>
      </c>
      <c r="G338" s="67">
        <v>4</v>
      </c>
      <c r="H338" s="67">
        <v>4</v>
      </c>
      <c r="I338" s="90">
        <f t="shared" si="296"/>
        <v>0.3710727982707312</v>
      </c>
      <c r="J338" s="21" t="str">
        <f t="shared" si="295"/>
        <v>R</v>
      </c>
      <c r="K338" s="21" t="b">
        <f t="shared" si="285"/>
        <v>1</v>
      </c>
      <c r="L338" s="21" t="str">
        <f t="shared" si="286"/>
        <v>R</v>
      </c>
      <c r="M338" s="21" t="str">
        <f t="shared" si="287"/>
        <v>Safe R</v>
      </c>
      <c r="N338" s="62">
        <f>'Raw data'!X331</f>
        <v>0.40274999999999994</v>
      </c>
      <c r="O338" s="68">
        <f t="shared" si="288"/>
        <v>0.40274999999999994</v>
      </c>
      <c r="P338" s="81">
        <f>'Raw data'!M331</f>
        <v>0.2719220157361894</v>
      </c>
      <c r="Q338" s="63">
        <f t="shared" si="289"/>
        <v>0.63596100786809473</v>
      </c>
      <c r="R338" s="63">
        <f>'Raw data'!K331-N338</f>
        <v>-3.8711007868094616E-2</v>
      </c>
      <c r="S338" s="63">
        <f t="shared" si="290"/>
        <v>3.8711007868094616E-2</v>
      </c>
      <c r="T338" s="88">
        <f t="shared" si="294"/>
        <v>0.23092201573618942</v>
      </c>
      <c r="U338" s="63">
        <f>'Raw data'!U331</f>
        <v>0.25849220257377015</v>
      </c>
      <c r="V338" s="63">
        <f t="shared" si="278"/>
        <v>0.62924610128688507</v>
      </c>
      <c r="W338" s="64">
        <f t="shared" si="279"/>
        <v>0.29849220257377013</v>
      </c>
      <c r="X338" s="64">
        <f>'Raw data'!AA331</f>
        <v>0.41741471173846789</v>
      </c>
      <c r="Y338" s="64">
        <f>'Raw data'!AD331</f>
        <v>0.40899999999999997</v>
      </c>
      <c r="Z338" s="65">
        <f t="shared" ref="Z338:Z344" si="297">2*(N338-50)-2*(Y338-50)</f>
        <v>-1.2500000000002842E-2</v>
      </c>
      <c r="AA338" s="64">
        <f t="shared" si="280"/>
        <v>0.35391471173847072</v>
      </c>
      <c r="AB338" s="64">
        <f t="shared" si="291"/>
        <v>0.38453899213190529</v>
      </c>
      <c r="AC338" s="64">
        <f t="shared" si="281"/>
        <v>0.35075389871311491</v>
      </c>
      <c r="AD338" s="64">
        <f>50%-AA338/2</f>
        <v>0.32304264413076467</v>
      </c>
      <c r="AE338" s="62">
        <f t="shared" si="274"/>
        <v>-1.8211007868094653E-2</v>
      </c>
      <c r="AF338" s="83">
        <f t="shared" si="292"/>
        <v>1.8211007868094653E-2</v>
      </c>
      <c r="AG338" s="83">
        <f t="shared" si="293"/>
        <v>-2.6788992131905345E-2</v>
      </c>
      <c r="AH338" s="62">
        <f t="shared" si="282"/>
        <v>-5.1996101286885033E-2</v>
      </c>
      <c r="AI338" s="62">
        <f t="shared" si="283"/>
        <v>5.1996101286885033E-2</v>
      </c>
      <c r="AJ338" s="62">
        <f t="shared" ref="AJ338:AJ369" si="298">AI338-4.5%</f>
        <v>6.9961012868850342E-3</v>
      </c>
      <c r="AK338" s="62">
        <f>AD338-N338</f>
        <v>-7.9707355869235275E-2</v>
      </c>
      <c r="AL338" s="62">
        <f>IF(D338="(D)",AK338,-(AK338))</f>
        <v>7.9707355869235275E-2</v>
      </c>
      <c r="AM338" s="62">
        <f t="shared" ref="AM338:AM344" si="299">AL338-4.5%</f>
        <v>3.4707355869235276E-2</v>
      </c>
      <c r="AN338" s="66">
        <f t="shared" ref="AN338:AN344" si="300">(AJ338+AM338)/2</f>
        <v>2.0851728578060155E-2</v>
      </c>
    </row>
    <row r="339" spans="1:40" ht="15" customHeight="1" x14ac:dyDescent="0.25">
      <c r="A339" s="67" t="s">
        <v>323</v>
      </c>
      <c r="B339" s="60">
        <v>6</v>
      </c>
      <c r="C339" s="58" t="str">
        <f>('Raw data'!C332)</f>
        <v>Ryan Costello</v>
      </c>
      <c r="D339" s="58" t="str">
        <f>('Raw data'!D332)</f>
        <v>(R)</v>
      </c>
      <c r="E339" s="61">
        <f>('Raw data'!E332)</f>
        <v>2014</v>
      </c>
      <c r="F339" s="87">
        <v>5</v>
      </c>
      <c r="G339" s="67"/>
      <c r="H339" s="67"/>
      <c r="I339" s="90">
        <f t="shared" si="296"/>
        <v>0.46282610094850946</v>
      </c>
      <c r="J339" s="21" t="str">
        <f t="shared" si="295"/>
        <v>No projection</v>
      </c>
      <c r="K339" s="21" t="b">
        <f t="shared" si="285"/>
        <v>1</v>
      </c>
      <c r="L339" s="21" t="str">
        <f t="shared" si="286"/>
        <v>No projection</v>
      </c>
      <c r="M339" s="21" t="str">
        <f t="shared" si="287"/>
        <v>Lean R</v>
      </c>
      <c r="N339" s="62">
        <f>'Raw data'!X332</f>
        <v>0.46825</v>
      </c>
      <c r="O339" s="68">
        <f t="shared" si="288"/>
        <v>0.46825000000000006</v>
      </c>
      <c r="P339" s="81">
        <f>'Raw data'!M332</f>
        <v>0.12581865401987358</v>
      </c>
      <c r="Q339" s="63">
        <f t="shared" si="289"/>
        <v>0.56290932700993679</v>
      </c>
      <c r="R339" s="63">
        <f>'Raw data'!K332-N339</f>
        <v>-3.1159327009936788E-2</v>
      </c>
      <c r="S339" s="63">
        <f t="shared" si="290"/>
        <v>3.1159327009936788E-2</v>
      </c>
      <c r="T339" s="88">
        <f t="shared" si="294"/>
        <v>0.13581865401987359</v>
      </c>
      <c r="U339" s="63">
        <f>'Raw data'!U332</f>
        <v>0</v>
      </c>
      <c r="V339" s="63"/>
      <c r="W339" s="64"/>
      <c r="X339" s="64">
        <f>'Raw data'!AA332</f>
        <v>0</v>
      </c>
      <c r="Y339" s="64">
        <f>'Raw data'!AD332</f>
        <v>0.54899999999999993</v>
      </c>
      <c r="Z339" s="65">
        <f t="shared" si="297"/>
        <v>-0.16150000000000375</v>
      </c>
      <c r="AA339" s="64"/>
      <c r="AB339" s="64">
        <f t="shared" si="291"/>
        <v>0.43209067299006321</v>
      </c>
      <c r="AC339" s="64"/>
      <c r="AD339" s="64"/>
      <c r="AE339" s="62">
        <f t="shared" si="274"/>
        <v>-3.6159327009936792E-2</v>
      </c>
      <c r="AF339" s="83">
        <f t="shared" si="292"/>
        <v>3.6159327009936792E-2</v>
      </c>
      <c r="AG339" s="83">
        <f t="shared" si="293"/>
        <v>-8.8406729900632058E-3</v>
      </c>
      <c r="AH339" s="62"/>
      <c r="AI339" s="62"/>
      <c r="AJ339" s="62">
        <f t="shared" si="298"/>
        <v>-4.4999999999999998E-2</v>
      </c>
      <c r="AK339" s="62"/>
      <c r="AL339" s="62"/>
      <c r="AM339" s="62">
        <f t="shared" si="299"/>
        <v>-4.4999999999999998E-2</v>
      </c>
      <c r="AN339" s="66">
        <f t="shared" si="300"/>
        <v>-4.4999999999999998E-2</v>
      </c>
    </row>
    <row r="340" spans="1:40" ht="15" customHeight="1" x14ac:dyDescent="0.25">
      <c r="A340" s="67" t="s">
        <v>323</v>
      </c>
      <c r="B340" s="60">
        <v>7</v>
      </c>
      <c r="C340" s="58" t="str">
        <f>('Raw data'!C333)</f>
        <v>Patrick Meehan</v>
      </c>
      <c r="D340" s="58" t="str">
        <f>('Raw data'!D333)</f>
        <v>(R)</v>
      </c>
      <c r="E340" s="61">
        <f>('Raw data'!E333)</f>
        <v>2010</v>
      </c>
      <c r="F340" s="87">
        <v>4</v>
      </c>
      <c r="G340" s="67">
        <v>4</v>
      </c>
      <c r="H340" s="67">
        <v>5</v>
      </c>
      <c r="I340" s="90">
        <f t="shared" si="296"/>
        <v>0.40493643644473937</v>
      </c>
      <c r="J340" s="21" t="str">
        <f t="shared" si="295"/>
        <v>R</v>
      </c>
      <c r="K340" s="21" t="b">
        <f t="shared" si="285"/>
        <v>1</v>
      </c>
      <c r="L340" s="21" t="str">
        <f t="shared" si="286"/>
        <v>No projection</v>
      </c>
      <c r="M340" s="21" t="str">
        <f t="shared" si="287"/>
        <v>Safe R</v>
      </c>
      <c r="N340" s="62">
        <f>'Raw data'!X333</f>
        <v>0.47125</v>
      </c>
      <c r="O340" s="68">
        <f t="shared" si="288"/>
        <v>0.47124999999999995</v>
      </c>
      <c r="P340" s="81">
        <f>'Raw data'!M333</f>
        <v>0.24077830940988831</v>
      </c>
      <c r="Q340" s="63">
        <f t="shared" si="289"/>
        <v>0.62038915470494416</v>
      </c>
      <c r="R340" s="63">
        <f>'Raw data'!K333-N340</f>
        <v>-9.1639154704944159E-2</v>
      </c>
      <c r="S340" s="63">
        <f t="shared" si="290"/>
        <v>9.1639154704944159E-2</v>
      </c>
      <c r="T340" s="88">
        <f t="shared" si="294"/>
        <v>0.19977830940988833</v>
      </c>
      <c r="U340" s="63">
        <f>'Raw data'!U333</f>
        <v>0.18795533185646662</v>
      </c>
      <c r="V340" s="63">
        <f t="shared" ref="V340:V345" si="301">U340/2+50%</f>
        <v>0.59397766592823331</v>
      </c>
      <c r="W340" s="64">
        <f t="shared" ref="W340:W345" si="302">IF(G340=1,U340-4%,IF(G340=2,U340+5%,IF(G340=3,U340+14%,IF(G340=4,U340+4%,IF(G340=5,U340+13%,IF(G340=6,U340+22%,IF(G340=7,U340+9%,U340+9%)))))))</f>
        <v>0.22795533185646663</v>
      </c>
      <c r="X340" s="64">
        <f>'Raw data'!AA333</f>
        <v>0.11086931115221715</v>
      </c>
      <c r="Y340" s="64">
        <f>'Raw data'!AD333</f>
        <v>0.52900000000000003</v>
      </c>
      <c r="Z340" s="65">
        <f t="shared" si="297"/>
        <v>-0.11550000000001148</v>
      </c>
      <c r="AA340" s="64">
        <f t="shared" ref="AA340:AA345" si="303">IF(H340=1,X340+Z340+7.6%,IF(H340=2,X340+Z340+16.6%,IF(H340=3,X340+Z340+25.6%,IF(H340=4,X340-Z340-7.6%,IF(H340=5,X340-Z340+1.4%,IF(H340=6,X340-Z340+10.4%,IF(H340=7,X340+Z340+9%,IF(H340=8,X340-Z340+9%,""))))))))</f>
        <v>0.24036931115222865</v>
      </c>
      <c r="AB340" s="64">
        <f t="shared" si="291"/>
        <v>0.40011084529505581</v>
      </c>
      <c r="AC340" s="64">
        <f t="shared" ref="AC340:AC345" si="304">IF(D340="(D)",50%+W340/2,50%-W340/2)</f>
        <v>0.38602233407176667</v>
      </c>
      <c r="AD340" s="64">
        <f>50%-AA340/2</f>
        <v>0.37981534442388565</v>
      </c>
      <c r="AE340" s="62">
        <f t="shared" si="274"/>
        <v>-7.1139154704944196E-2</v>
      </c>
      <c r="AF340" s="83">
        <f t="shared" si="292"/>
        <v>7.1139154704944196E-2</v>
      </c>
      <c r="AG340" s="83">
        <f t="shared" si="293"/>
        <v>2.6139154704944198E-2</v>
      </c>
      <c r="AH340" s="62">
        <f t="shared" ref="AH340:AH345" si="305">AC340-N340</f>
        <v>-8.5227665928233332E-2</v>
      </c>
      <c r="AI340" s="62">
        <f t="shared" ref="AI340:AI345" si="306">IF(D340="(D)",AH340,-AH340)</f>
        <v>8.5227665928233332E-2</v>
      </c>
      <c r="AJ340" s="62">
        <f t="shared" si="298"/>
        <v>4.0227665928233333E-2</v>
      </c>
      <c r="AK340" s="62">
        <f>AD340-N340</f>
        <v>-9.1434655576114354E-2</v>
      </c>
      <c r="AL340" s="62">
        <f>IF(D340="(D)",AK340,-(AK340))</f>
        <v>9.1434655576114354E-2</v>
      </c>
      <c r="AM340" s="62">
        <f t="shared" si="299"/>
        <v>4.6434655576114356E-2</v>
      </c>
      <c r="AN340" s="66">
        <f t="shared" si="300"/>
        <v>4.3331160752173845E-2</v>
      </c>
    </row>
    <row r="341" spans="1:40" ht="15" customHeight="1" x14ac:dyDescent="0.25">
      <c r="A341" s="67" t="s">
        <v>323</v>
      </c>
      <c r="B341" s="60">
        <v>8</v>
      </c>
      <c r="C341" s="58" t="str">
        <f>('Raw data'!C334)</f>
        <v>OPEN SEAT (Mike Fitzpatrick)</v>
      </c>
      <c r="D341" s="58" t="str">
        <f>('Raw data'!D334)</f>
        <v>(R)</v>
      </c>
      <c r="E341" s="61">
        <f>('Raw data'!E334)</f>
        <v>2010</v>
      </c>
      <c r="F341" s="87">
        <v>4</v>
      </c>
      <c r="G341" s="67">
        <v>4</v>
      </c>
      <c r="H341" s="67">
        <v>6</v>
      </c>
      <c r="I341" s="90">
        <f>N341</f>
        <v>0.48025000000000001</v>
      </c>
      <c r="J341" s="21" t="str">
        <f t="shared" si="295"/>
        <v>No projection</v>
      </c>
      <c r="K341" s="21" t="b">
        <f t="shared" si="285"/>
        <v>1</v>
      </c>
      <c r="L341" s="21" t="str">
        <f t="shared" si="286"/>
        <v>No projection</v>
      </c>
      <c r="M341" s="21" t="str">
        <f t="shared" si="287"/>
        <v>Toss Up</v>
      </c>
      <c r="N341" s="62">
        <f>'Raw data'!X334</f>
        <v>0.48025000000000001</v>
      </c>
      <c r="O341" s="68">
        <f t="shared" si="288"/>
        <v>0.48025000000000007</v>
      </c>
      <c r="P341" s="81">
        <f>'Raw data'!M334</f>
        <v>0.23804258914686871</v>
      </c>
      <c r="Q341" s="63">
        <f t="shared" si="289"/>
        <v>0.61902129457343436</v>
      </c>
      <c r="R341" s="63">
        <f>'Raw data'!K334-N341</f>
        <v>-9.9271294573434365E-2</v>
      </c>
      <c r="S341" s="63">
        <f t="shared" si="290"/>
        <v>9.9271294573434365E-2</v>
      </c>
      <c r="T341" s="88">
        <f t="shared" si="294"/>
        <v>0.19704258914686873</v>
      </c>
      <c r="U341" s="63">
        <f>'Raw data'!U334</f>
        <v>0.13206979371901956</v>
      </c>
      <c r="V341" s="63">
        <f t="shared" si="301"/>
        <v>0.56603489685950981</v>
      </c>
      <c r="W341" s="64">
        <f t="shared" si="302"/>
        <v>0.17206979371901956</v>
      </c>
      <c r="X341" s="64">
        <f>'Raw data'!AA334</f>
        <v>7.0452629079924334E-2</v>
      </c>
      <c r="Y341" s="64">
        <f>'Raw data'!AD334</f>
        <v>0.50900000000000001</v>
      </c>
      <c r="Z341" s="65">
        <f t="shared" si="297"/>
        <v>-5.7500000000004547E-2</v>
      </c>
      <c r="AA341" s="64">
        <f t="shared" si="303"/>
        <v>0.23195262907992889</v>
      </c>
      <c r="AB341" s="64">
        <f t="shared" si="291"/>
        <v>0.40147870542656561</v>
      </c>
      <c r="AC341" s="64">
        <f t="shared" si="304"/>
        <v>0.41396510314049023</v>
      </c>
      <c r="AD341" s="64">
        <f>50%-AA341/2</f>
        <v>0.38402368546003557</v>
      </c>
      <c r="AE341" s="62">
        <f t="shared" si="274"/>
        <v>-7.8771294573434403E-2</v>
      </c>
      <c r="AF341" s="83">
        <f t="shared" si="292"/>
        <v>7.8771294573434403E-2</v>
      </c>
      <c r="AG341" s="83">
        <f t="shared" si="293"/>
        <v>3.3771294573434404E-2</v>
      </c>
      <c r="AH341" s="62">
        <f t="shared" si="305"/>
        <v>-6.6284896859509779E-2</v>
      </c>
      <c r="AI341" s="62">
        <f t="shared" si="306"/>
        <v>6.6284896859509779E-2</v>
      </c>
      <c r="AJ341" s="62">
        <f t="shared" si="298"/>
        <v>2.128489685950978E-2</v>
      </c>
      <c r="AK341" s="62">
        <f>AD341-N341</f>
        <v>-9.6226314539964442E-2</v>
      </c>
      <c r="AL341" s="62">
        <f>IF(D341="(D)",AK341,-(AK341))</f>
        <v>9.6226314539964442E-2</v>
      </c>
      <c r="AM341" s="62">
        <f t="shared" si="299"/>
        <v>5.1226314539964443E-2</v>
      </c>
      <c r="AN341" s="66">
        <f t="shared" si="300"/>
        <v>3.6255605699737112E-2</v>
      </c>
    </row>
    <row r="342" spans="1:40" ht="15" customHeight="1" x14ac:dyDescent="0.25">
      <c r="A342" s="67" t="s">
        <v>323</v>
      </c>
      <c r="B342" s="60">
        <v>9</v>
      </c>
      <c r="C342" s="58" t="str">
        <f>('Raw data'!C335)</f>
        <v>Bill Shuster</v>
      </c>
      <c r="D342" s="58" t="str">
        <f>('Raw data'!D335)</f>
        <v>(R)</v>
      </c>
      <c r="E342" s="61">
        <f>('Raw data'!E335)</f>
        <v>2001</v>
      </c>
      <c r="F342" s="87">
        <v>4</v>
      </c>
      <c r="G342" s="67">
        <v>4</v>
      </c>
      <c r="H342" s="67">
        <v>4</v>
      </c>
      <c r="I342" s="90">
        <f t="shared" si="296"/>
        <v>0.3662227525868475</v>
      </c>
      <c r="J342" s="21" t="str">
        <f t="shared" si="295"/>
        <v>R</v>
      </c>
      <c r="K342" s="21" t="b">
        <f t="shared" si="285"/>
        <v>1</v>
      </c>
      <c r="L342" s="21" t="str">
        <f t="shared" si="286"/>
        <v>R</v>
      </c>
      <c r="M342" s="21" t="str">
        <f t="shared" si="287"/>
        <v>Safe R</v>
      </c>
      <c r="N342" s="62">
        <f>'Raw data'!X335</f>
        <v>0.34625</v>
      </c>
      <c r="O342" s="68">
        <f t="shared" si="288"/>
        <v>0.34624999999999995</v>
      </c>
      <c r="P342" s="81">
        <f>'Raw data'!M335</f>
        <v>0.27043509869199212</v>
      </c>
      <c r="Q342" s="63">
        <f t="shared" si="289"/>
        <v>0.63521754934599606</v>
      </c>
      <c r="R342" s="63">
        <f>'Raw data'!K335-N342</f>
        <v>1.853245065400394E-2</v>
      </c>
      <c r="S342" s="63">
        <f t="shared" si="290"/>
        <v>-1.853245065400394E-2</v>
      </c>
      <c r="T342" s="88">
        <f t="shared" si="294"/>
        <v>0.22943509869199213</v>
      </c>
      <c r="U342" s="63">
        <f>'Raw data'!U335</f>
        <v>0.23349556150999801</v>
      </c>
      <c r="V342" s="63">
        <f t="shared" si="301"/>
        <v>0.61674778075499903</v>
      </c>
      <c r="W342" s="64">
        <f t="shared" si="302"/>
        <v>0.27349556150999799</v>
      </c>
      <c r="X342" s="64">
        <f>'Raw data'!AA335</f>
        <v>0.46122558256876012</v>
      </c>
      <c r="Y342" s="64">
        <f>'Raw data'!AD335</f>
        <v>0.32399999999999995</v>
      </c>
      <c r="Z342" s="65">
        <f t="shared" si="297"/>
        <v>4.4499999999999318E-2</v>
      </c>
      <c r="AA342" s="64">
        <f t="shared" si="303"/>
        <v>0.34072558256876079</v>
      </c>
      <c r="AB342" s="64">
        <f t="shared" si="291"/>
        <v>0.38528245065400391</v>
      </c>
      <c r="AC342" s="64">
        <f t="shared" si="304"/>
        <v>0.36325221924500101</v>
      </c>
      <c r="AD342" s="64">
        <f>50%-AA342/2</f>
        <v>0.32963720871561963</v>
      </c>
      <c r="AE342" s="62">
        <f t="shared" si="274"/>
        <v>3.9032450654003903E-2</v>
      </c>
      <c r="AF342" s="83">
        <f t="shared" si="292"/>
        <v>-3.9032450654003903E-2</v>
      </c>
      <c r="AG342" s="83">
        <f t="shared" si="293"/>
        <v>-8.4032450654003901E-2</v>
      </c>
      <c r="AH342" s="62">
        <f t="shared" si="305"/>
        <v>1.7002219245001005E-2</v>
      </c>
      <c r="AI342" s="62">
        <f t="shared" si="306"/>
        <v>-1.7002219245001005E-2</v>
      </c>
      <c r="AJ342" s="62">
        <f t="shared" si="298"/>
        <v>-6.2002219245001003E-2</v>
      </c>
      <c r="AK342" s="62">
        <f>AD342-N342</f>
        <v>-1.6612791284380368E-2</v>
      </c>
      <c r="AL342" s="62">
        <f>IF(D342="(D)",AK342,-(AK342))</f>
        <v>1.6612791284380368E-2</v>
      </c>
      <c r="AM342" s="62">
        <f t="shared" si="299"/>
        <v>-2.838720871561963E-2</v>
      </c>
      <c r="AN342" s="66">
        <f t="shared" si="300"/>
        <v>-4.5194713980310317E-2</v>
      </c>
    </row>
    <row r="343" spans="1:40" ht="15" customHeight="1" x14ac:dyDescent="0.25">
      <c r="A343" s="67" t="s">
        <v>323</v>
      </c>
      <c r="B343" s="60">
        <v>10</v>
      </c>
      <c r="C343" s="58" t="str">
        <f>('Raw data'!C336)</f>
        <v>Thomas Marino</v>
      </c>
      <c r="D343" s="58" t="str">
        <f>('Raw data'!D336)</f>
        <v>(R)</v>
      </c>
      <c r="E343" s="61">
        <f>('Raw data'!E336)</f>
        <v>2010</v>
      </c>
      <c r="F343" s="87">
        <v>4</v>
      </c>
      <c r="G343" s="67">
        <v>4</v>
      </c>
      <c r="H343" s="67">
        <v>6</v>
      </c>
      <c r="I343" s="90">
        <f t="shared" si="296"/>
        <v>0.32559317702614055</v>
      </c>
      <c r="J343" s="21" t="str">
        <f t="shared" si="295"/>
        <v>R</v>
      </c>
      <c r="K343" s="21" t="b">
        <f t="shared" si="285"/>
        <v>1</v>
      </c>
      <c r="L343" s="21" t="str">
        <f t="shared" si="286"/>
        <v>R</v>
      </c>
      <c r="M343" s="21" t="str">
        <f t="shared" si="287"/>
        <v>Safe R</v>
      </c>
      <c r="N343" s="62">
        <f>'Raw data'!X336</f>
        <v>0.37225000000000003</v>
      </c>
      <c r="O343" s="68">
        <f t="shared" si="288"/>
        <v>0.37224999999999997</v>
      </c>
      <c r="P343" s="81">
        <f>'Raw data'!M336</f>
        <v>0.43222834225956291</v>
      </c>
      <c r="Q343" s="63">
        <f t="shared" si="289"/>
        <v>0.71611417112978148</v>
      </c>
      <c r="R343" s="63">
        <f>'Raw data'!K336-N343</f>
        <v>-8.8364171129781455E-2</v>
      </c>
      <c r="S343" s="63">
        <f t="shared" si="290"/>
        <v>8.8364171129781455E-2</v>
      </c>
      <c r="T343" s="88">
        <f t="shared" si="294"/>
        <v>0.39122834225956293</v>
      </c>
      <c r="U343" s="63">
        <f>'Raw data'!U336</f>
        <v>0.31168413747762885</v>
      </c>
      <c r="V343" s="63">
        <f t="shared" si="301"/>
        <v>0.65584206873881445</v>
      </c>
      <c r="W343" s="64">
        <f t="shared" si="302"/>
        <v>0.35168413747762883</v>
      </c>
      <c r="X343" s="64">
        <f>'Raw data'!AA336</f>
        <v>0.1035346354361546</v>
      </c>
      <c r="Y343" s="64">
        <f>'Raw data'!AD336</f>
        <v>0.41899999999999998</v>
      </c>
      <c r="Z343" s="65">
        <f t="shared" si="297"/>
        <v>-9.3499999999991701E-2</v>
      </c>
      <c r="AA343" s="64">
        <f t="shared" si="303"/>
        <v>0.30103463543614628</v>
      </c>
      <c r="AB343" s="64">
        <f t="shared" si="291"/>
        <v>0.30438582887021853</v>
      </c>
      <c r="AC343" s="64">
        <f t="shared" si="304"/>
        <v>0.32415793126118558</v>
      </c>
      <c r="AD343" s="64">
        <f>50%-AA343/2</f>
        <v>0.34948268228192686</v>
      </c>
      <c r="AE343" s="62">
        <f t="shared" si="274"/>
        <v>-6.7864171129781492E-2</v>
      </c>
      <c r="AF343" s="83">
        <f t="shared" si="292"/>
        <v>6.7864171129781492E-2</v>
      </c>
      <c r="AG343" s="83">
        <f t="shared" si="293"/>
        <v>2.2864171129781494E-2</v>
      </c>
      <c r="AH343" s="62">
        <f t="shared" si="305"/>
        <v>-4.8092068738814442E-2</v>
      </c>
      <c r="AI343" s="62">
        <f t="shared" si="306"/>
        <v>4.8092068738814442E-2</v>
      </c>
      <c r="AJ343" s="62">
        <f t="shared" si="298"/>
        <v>3.0920687388144436E-3</v>
      </c>
      <c r="AK343" s="62">
        <f>AD343-N343</f>
        <v>-2.2767317718073166E-2</v>
      </c>
      <c r="AL343" s="62">
        <f>IF(D343="(D)",AK343,-(AK343))</f>
        <v>2.2767317718073166E-2</v>
      </c>
      <c r="AM343" s="62">
        <f t="shared" si="299"/>
        <v>-2.2232682281926833E-2</v>
      </c>
      <c r="AN343" s="66">
        <f t="shared" si="300"/>
        <v>-9.5703067715561946E-3</v>
      </c>
    </row>
    <row r="344" spans="1:40" ht="15" customHeight="1" x14ac:dyDescent="0.25">
      <c r="A344" s="67" t="s">
        <v>323</v>
      </c>
      <c r="B344" s="60">
        <v>11</v>
      </c>
      <c r="C344" s="58" t="str">
        <f>('Raw data'!C337)</f>
        <v>Lou Barletta</v>
      </c>
      <c r="D344" s="58" t="str">
        <f>('Raw data'!D337)</f>
        <v>(R)</v>
      </c>
      <c r="E344" s="61">
        <f>('Raw data'!E337)</f>
        <v>2010</v>
      </c>
      <c r="F344" s="87">
        <v>4</v>
      </c>
      <c r="G344" s="67">
        <v>4</v>
      </c>
      <c r="H344" s="67">
        <v>6</v>
      </c>
      <c r="I344" s="90">
        <f t="shared" si="296"/>
        <v>0.36470238464005506</v>
      </c>
      <c r="J344" s="21" t="str">
        <f t="shared" si="295"/>
        <v>R</v>
      </c>
      <c r="K344" s="21" t="b">
        <f t="shared" si="285"/>
        <v>1</v>
      </c>
      <c r="L344" s="21" t="str">
        <f t="shared" si="286"/>
        <v>R</v>
      </c>
      <c r="M344" s="21" t="str">
        <f t="shared" si="287"/>
        <v>Safe R</v>
      </c>
      <c r="N344" s="62">
        <f>'Raw data'!X337</f>
        <v>0.43374999999999997</v>
      </c>
      <c r="O344" s="68">
        <f t="shared" si="288"/>
        <v>0.43374999999999997</v>
      </c>
      <c r="P344" s="81">
        <f>'Raw data'!M337</f>
        <v>0.32614298399497543</v>
      </c>
      <c r="Q344" s="63">
        <f t="shared" si="289"/>
        <v>0.66307149199748772</v>
      </c>
      <c r="R344" s="63">
        <f>'Raw data'!K337-N344</f>
        <v>-9.6821491997487685E-2</v>
      </c>
      <c r="S344" s="63">
        <f t="shared" si="290"/>
        <v>9.6821491997487685E-2</v>
      </c>
      <c r="T344" s="88">
        <f t="shared" si="294"/>
        <v>0.28514298399497545</v>
      </c>
      <c r="U344" s="63">
        <f>'Raw data'!U337</f>
        <v>0.17088478881338576</v>
      </c>
      <c r="V344" s="63">
        <f t="shared" si="301"/>
        <v>0.58544239440669288</v>
      </c>
      <c r="W344" s="64">
        <f t="shared" si="302"/>
        <v>0.21088478881338577</v>
      </c>
      <c r="X344" s="64">
        <f>'Raw data'!AA337</f>
        <v>9.4011145789279216E-2</v>
      </c>
      <c r="Y344" s="64">
        <f>'Raw data'!AD337</f>
        <v>0.53899999999999992</v>
      </c>
      <c r="Z344" s="65">
        <f t="shared" si="297"/>
        <v>-0.21049999999999613</v>
      </c>
      <c r="AA344" s="64">
        <f t="shared" si="303"/>
        <v>0.40851114578927539</v>
      </c>
      <c r="AB344" s="64">
        <f t="shared" si="291"/>
        <v>0.35742850800251225</v>
      </c>
      <c r="AC344" s="64">
        <f t="shared" si="304"/>
        <v>0.3945576055933071</v>
      </c>
      <c r="AD344" s="64">
        <f>50%-AA344/2</f>
        <v>0.29574442710536231</v>
      </c>
      <c r="AE344" s="62">
        <f t="shared" si="274"/>
        <v>-7.6321491997487723E-2</v>
      </c>
      <c r="AF344" s="83">
        <f t="shared" si="292"/>
        <v>7.6321491997487723E-2</v>
      </c>
      <c r="AG344" s="83">
        <f t="shared" si="293"/>
        <v>3.1321491997487724E-2</v>
      </c>
      <c r="AH344" s="62">
        <f t="shared" si="305"/>
        <v>-3.9192394406692865E-2</v>
      </c>
      <c r="AI344" s="62">
        <f t="shared" si="306"/>
        <v>3.9192394406692865E-2</v>
      </c>
      <c r="AJ344" s="62">
        <f t="shared" si="298"/>
        <v>-5.807605593307133E-3</v>
      </c>
      <c r="AK344" s="62">
        <f>AD344-N344</f>
        <v>-0.13800557289463766</v>
      </c>
      <c r="AL344" s="62">
        <f>IF(D344="(D)",AK344,-(AK344))</f>
        <v>0.13800557289463766</v>
      </c>
      <c r="AM344" s="62">
        <f t="shared" si="299"/>
        <v>9.3005572894637664E-2</v>
      </c>
      <c r="AN344" s="66">
        <f t="shared" si="300"/>
        <v>4.3598983650665266E-2</v>
      </c>
    </row>
    <row r="345" spans="1:40" ht="15" customHeight="1" x14ac:dyDescent="0.25">
      <c r="A345" s="67" t="s">
        <v>323</v>
      </c>
      <c r="B345" s="60">
        <v>12</v>
      </c>
      <c r="C345" s="58" t="str">
        <f>('Raw data'!C338)</f>
        <v>Keith Rothfus</v>
      </c>
      <c r="D345" s="58" t="str">
        <f>('Raw data'!D338)</f>
        <v>(R)</v>
      </c>
      <c r="E345" s="61">
        <f>('Raw data'!E338)</f>
        <v>2012</v>
      </c>
      <c r="F345" s="87">
        <v>4</v>
      </c>
      <c r="G345" s="21">
        <v>6</v>
      </c>
      <c r="H345" s="67"/>
      <c r="I345" s="90">
        <f t="shared" si="296"/>
        <v>0.40828879799145606</v>
      </c>
      <c r="J345" s="21" t="str">
        <f t="shared" si="295"/>
        <v>R</v>
      </c>
      <c r="K345" s="21" t="b">
        <f t="shared" si="285"/>
        <v>1</v>
      </c>
      <c r="L345" s="21" t="str">
        <f t="shared" si="286"/>
        <v>R</v>
      </c>
      <c r="M345" s="21" t="str">
        <f t="shared" si="287"/>
        <v>Safe R</v>
      </c>
      <c r="N345" s="62">
        <f>'Raw data'!X338</f>
        <v>0.39624999999999999</v>
      </c>
      <c r="O345" s="68">
        <f t="shared" si="288"/>
        <v>0.39624999999999999</v>
      </c>
      <c r="P345" s="81">
        <f>'Raw data'!M338</f>
        <v>0.18555397575965288</v>
      </c>
      <c r="Q345" s="63">
        <f t="shared" si="289"/>
        <v>0.59277698787982647</v>
      </c>
      <c r="R345" s="63">
        <f>'Raw data'!K338-N345</f>
        <v>1.0973012120173598E-2</v>
      </c>
      <c r="S345" s="63">
        <f t="shared" si="290"/>
        <v>-1.0973012120173598E-2</v>
      </c>
      <c r="T345" s="88">
        <f t="shared" si="294"/>
        <v>0.1445539757596529</v>
      </c>
      <c r="U345" s="63">
        <f>'Raw data'!U338</f>
        <v>3.4705155174499402E-2</v>
      </c>
      <c r="V345" s="63">
        <f t="shared" si="301"/>
        <v>0.51735257758724973</v>
      </c>
      <c r="W345" s="64">
        <f t="shared" si="302"/>
        <v>0.25470515517449943</v>
      </c>
      <c r="X345" s="64"/>
      <c r="Y345" s="64"/>
      <c r="Z345" s="65"/>
      <c r="AA345" s="64" t="str">
        <f t="shared" si="303"/>
        <v/>
      </c>
      <c r="AB345" s="64">
        <f t="shared" si="291"/>
        <v>0.42772301212017355</v>
      </c>
      <c r="AC345" s="64">
        <f t="shared" si="304"/>
        <v>0.37264742241275028</v>
      </c>
      <c r="AD345" s="64"/>
      <c r="AE345" s="62">
        <f t="shared" si="274"/>
        <v>3.147301212017356E-2</v>
      </c>
      <c r="AF345" s="83">
        <f t="shared" si="292"/>
        <v>-3.147301212017356E-2</v>
      </c>
      <c r="AG345" s="83">
        <f t="shared" si="293"/>
        <v>-7.6473012120173559E-2</v>
      </c>
      <c r="AH345" s="62">
        <f t="shared" si="305"/>
        <v>-2.3602577587249707E-2</v>
      </c>
      <c r="AI345" s="62">
        <f t="shared" si="306"/>
        <v>2.3602577587249707E-2</v>
      </c>
      <c r="AJ345" s="62">
        <f t="shared" si="298"/>
        <v>-2.1397422412750292E-2</v>
      </c>
      <c r="AK345" s="62"/>
      <c r="AL345" s="62"/>
      <c r="AM345" s="62"/>
      <c r="AN345" s="66">
        <f>AJ345</f>
        <v>-2.1397422412750292E-2</v>
      </c>
    </row>
    <row r="346" spans="1:40" ht="15" customHeight="1" x14ac:dyDescent="0.25">
      <c r="A346" s="67" t="s">
        <v>323</v>
      </c>
      <c r="B346" s="60">
        <v>13</v>
      </c>
      <c r="C346" s="58" t="str">
        <f>('Raw data'!C339)</f>
        <v>Brendan Boyle</v>
      </c>
      <c r="D346" s="58" t="str">
        <f>('Raw data'!D339)</f>
        <v>(D)</v>
      </c>
      <c r="E346" s="61">
        <f>('Raw data'!E339)</f>
        <v>2014</v>
      </c>
      <c r="F346" s="87">
        <v>2</v>
      </c>
      <c r="G346" s="67"/>
      <c r="H346" s="67"/>
      <c r="I346" s="90">
        <f>IF(G346="",N346+0.15*(AE346-2.77%+$B$3)+($A$3-50%),N346+0.85*(0.6*AE346+0.2*AH346+0.2*AK346-2.77%+$B$3)+($A$3-50%))</f>
        <v>0.65759210901439058</v>
      </c>
      <c r="J346" s="21" t="str">
        <f t="shared" si="295"/>
        <v>D</v>
      </c>
      <c r="K346" s="21" t="b">
        <f t="shared" si="285"/>
        <v>1</v>
      </c>
      <c r="L346" s="21" t="str">
        <f t="shared" si="286"/>
        <v>D</v>
      </c>
      <c r="M346" s="21" t="str">
        <f t="shared" si="287"/>
        <v>Safe D</v>
      </c>
      <c r="N346" s="62">
        <f>'Raw data'!X339</f>
        <v>0.6472500000000001</v>
      </c>
      <c r="O346" s="68">
        <f t="shared" si="288"/>
        <v>0.6472500000000001</v>
      </c>
      <c r="P346" s="81">
        <f>'Raw data'!M339</f>
        <v>0.34239478685853925</v>
      </c>
      <c r="Q346" s="63">
        <f t="shared" si="289"/>
        <v>0.67119739342926965</v>
      </c>
      <c r="R346" s="63">
        <f>'Raw data'!K339-N346</f>
        <v>2.3947393429269548E-2</v>
      </c>
      <c r="S346" s="63">
        <f t="shared" si="290"/>
        <v>2.3947393429269548E-2</v>
      </c>
      <c r="T346" s="88">
        <f t="shared" si="294"/>
        <v>0.43239478685853927</v>
      </c>
      <c r="U346" s="63">
        <f>'Raw data'!U339</f>
        <v>0</v>
      </c>
      <c r="V346" s="63"/>
      <c r="W346" s="64"/>
      <c r="X346" s="64">
        <f>'Raw data'!AA339</f>
        <v>0</v>
      </c>
      <c r="Y346" s="64">
        <f>'Raw data'!AD339</f>
        <v>0.55400000000000005</v>
      </c>
      <c r="Z346" s="65">
        <f>2*(N346-50)-2*(Y346-50)</f>
        <v>0.18649999999999523</v>
      </c>
      <c r="AA346" s="64"/>
      <c r="AB346" s="64">
        <f t="shared" si="291"/>
        <v>0.71619739342926958</v>
      </c>
      <c r="AC346" s="64"/>
      <c r="AD346" s="64"/>
      <c r="AE346" s="62">
        <f t="shared" si="274"/>
        <v>6.8947393429269477E-2</v>
      </c>
      <c r="AF346" s="83">
        <f t="shared" si="292"/>
        <v>6.8947393429269477E-2</v>
      </c>
      <c r="AG346" s="83">
        <f t="shared" si="293"/>
        <v>2.3947393429269478E-2</v>
      </c>
      <c r="AH346" s="62"/>
      <c r="AI346" s="62"/>
      <c r="AJ346" s="62">
        <f t="shared" si="298"/>
        <v>-4.4999999999999998E-2</v>
      </c>
      <c r="AK346" s="62"/>
      <c r="AL346" s="62"/>
      <c r="AM346" s="62">
        <f>AL346-4.5%</f>
        <v>-4.4999999999999998E-2</v>
      </c>
      <c r="AN346" s="66">
        <f>(AJ346+AM346)/2</f>
        <v>-4.4999999999999998E-2</v>
      </c>
    </row>
    <row r="347" spans="1:40" ht="15" customHeight="1" x14ac:dyDescent="0.25">
      <c r="A347" s="67" t="s">
        <v>323</v>
      </c>
      <c r="B347" s="60">
        <v>14</v>
      </c>
      <c r="C347" s="58" t="str">
        <f>('Raw data'!C340)</f>
        <v>Mike Doyle</v>
      </c>
      <c r="D347" s="58" t="str">
        <f>('Raw data'!D340)</f>
        <v>(D)</v>
      </c>
      <c r="E347" s="61">
        <f>('Raw data'!E340)</f>
        <v>1994</v>
      </c>
      <c r="F347" s="87">
        <v>1</v>
      </c>
      <c r="G347" s="67">
        <v>1</v>
      </c>
      <c r="H347" s="67">
        <v>1</v>
      </c>
      <c r="I347" s="90">
        <f>IF(G347="",N347+0.15*(AE347-2.77%+$B$3)+($A$3-50%),N347+0.85*(0.6*AE347+0.2*AH347+0.2*AK347-2.77%+$B$3)+($A$3-50%))</f>
        <v>0.70901434030586952</v>
      </c>
      <c r="J347" s="21" t="str">
        <f t="shared" si="295"/>
        <v>D</v>
      </c>
      <c r="K347" s="21" t="b">
        <f t="shared" si="285"/>
        <v>1</v>
      </c>
      <c r="L347" s="21" t="str">
        <f t="shared" si="286"/>
        <v>D</v>
      </c>
      <c r="M347" s="21" t="str">
        <f t="shared" si="287"/>
        <v>Safe D</v>
      </c>
      <c r="N347" s="62">
        <f>'Raw data'!X340</f>
        <v>0.66775000000000007</v>
      </c>
      <c r="O347" s="68">
        <f t="shared" si="288"/>
        <v>0.66775000000000007</v>
      </c>
      <c r="P347" s="81">
        <f>'Raw data'!M340</f>
        <v>1</v>
      </c>
      <c r="Q347" s="63">
        <f t="shared" si="289"/>
        <v>1</v>
      </c>
      <c r="R347" s="63">
        <f>'Raw data'!K340-N347</f>
        <v>0.33224999999999993</v>
      </c>
      <c r="S347" s="63">
        <f t="shared" si="290"/>
        <v>0.33224999999999993</v>
      </c>
      <c r="T347" s="88">
        <f t="shared" si="294"/>
        <v>1.04</v>
      </c>
      <c r="U347" s="63">
        <f>'Raw data'!U340</f>
        <v>0.53788678830646397</v>
      </c>
      <c r="V347" s="63">
        <f t="shared" ref="V347:V373" si="307">U347/2+50%</f>
        <v>0.76894339415323198</v>
      </c>
      <c r="W347" s="64">
        <f t="shared" ref="W347:W373" si="308">IF(G347=1,U347-4%,IF(G347=2,U347+5%,IF(G347=3,U347+14%,IF(G347=4,U347+4%,IF(G347=5,U347+13%,IF(G347=6,U347+22%,IF(G347=7,U347+9%,U347+9%)))))))</f>
        <v>0.49788678830646399</v>
      </c>
      <c r="X347" s="64">
        <f>'Raw data'!AA340</f>
        <v>0.41887603882140989</v>
      </c>
      <c r="Y347" s="64">
        <f>'Raw data'!AD340</f>
        <v>0.66900000000000004</v>
      </c>
      <c r="Z347" s="65">
        <f>2*(N347-50)-2*(Y347-50)</f>
        <v>-2.4999999999977263E-3</v>
      </c>
      <c r="AA347" s="64">
        <f t="shared" ref="AA347:AA373" si="309">IF(H347=1,X347+Z347+7.6%,IF(H347=2,X347+Z347+16.6%,IF(H347=3,X347+Z347+25.6%,IF(H347=4,X347-Z347-7.6%,IF(H347=5,X347-Z347+1.4%,IF(H347=6,X347-Z347+10.4%,IF(H347=7,X347+Z347+9%,IF(H347=8,X347-Z347+9%,""))))))))</f>
        <v>0.49237603882141218</v>
      </c>
      <c r="AB347" s="64">
        <f t="shared" si="291"/>
        <v>1.02</v>
      </c>
      <c r="AC347" s="64">
        <f t="shared" ref="AC347:AC373" si="310">IF(D347="(D)",50%+W347/2,50%-W347/2)</f>
        <v>0.74894339415323197</v>
      </c>
      <c r="AD347" s="64">
        <f>50%+AA347/2</f>
        <v>0.74618801941070612</v>
      </c>
      <c r="AE347" s="62">
        <v>2.7699999999999999E-2</v>
      </c>
      <c r="AF347" s="83">
        <f t="shared" si="292"/>
        <v>2.7699999999999999E-2</v>
      </c>
      <c r="AG347" s="83">
        <f t="shared" si="293"/>
        <v>-1.7299999999999999E-2</v>
      </c>
      <c r="AH347" s="62">
        <f t="shared" ref="AH347:AH354" si="311">AC347-N347</f>
        <v>8.1193394153231901E-2</v>
      </c>
      <c r="AI347" s="62">
        <f t="shared" ref="AI347:AI373" si="312">IF(D347="(D)",AH347,-AH347)</f>
        <v>8.1193394153231901E-2</v>
      </c>
      <c r="AJ347" s="62">
        <f t="shared" si="298"/>
        <v>3.6193394153231903E-2</v>
      </c>
      <c r="AK347" s="62">
        <f>AD347-N347</f>
        <v>7.843801941070605E-2</v>
      </c>
      <c r="AL347" s="62">
        <f>IF(D347="(D)",AK347,-(AK347))</f>
        <v>7.843801941070605E-2</v>
      </c>
      <c r="AM347" s="62">
        <f>AL347-4.5%</f>
        <v>3.3438019410706052E-2</v>
      </c>
      <c r="AN347" s="66">
        <f>(AJ347+AM347)/2</f>
        <v>3.4815706781968978E-2</v>
      </c>
    </row>
    <row r="348" spans="1:40" ht="15" customHeight="1" x14ac:dyDescent="0.25">
      <c r="A348" s="67" t="s">
        <v>323</v>
      </c>
      <c r="B348" s="60">
        <v>15</v>
      </c>
      <c r="C348" s="58" t="str">
        <f>('Raw data'!C341)</f>
        <v>Charles Dent</v>
      </c>
      <c r="D348" s="58" t="str">
        <f>('Raw data'!D341)</f>
        <v>(R)</v>
      </c>
      <c r="E348" s="61">
        <f>('Raw data'!E341)</f>
        <v>2004</v>
      </c>
      <c r="F348" s="87">
        <v>4</v>
      </c>
      <c r="G348" s="67">
        <v>4</v>
      </c>
      <c r="H348" s="67">
        <v>4</v>
      </c>
      <c r="I348" s="90">
        <f>IF(G348="",N348+0.15*(AE348+2.77%-$B$3)+($A$3-50%),N348+0.85*(0.6*AE348+0.2*AH348+0.2*AK348+2.77%-$B$3)+($A$3-50%))</f>
        <v>0.43114806108415038</v>
      </c>
      <c r="J348" s="21" t="str">
        <f t="shared" si="295"/>
        <v>R</v>
      </c>
      <c r="K348" s="21" t="b">
        <f t="shared" si="285"/>
        <v>1</v>
      </c>
      <c r="L348" s="21" t="str">
        <f t="shared" si="286"/>
        <v>No projection</v>
      </c>
      <c r="M348" s="21" t="str">
        <f t="shared" si="287"/>
        <v>Likely R</v>
      </c>
      <c r="N348" s="62">
        <f>'Raw data'!X341</f>
        <v>0.46625</v>
      </c>
      <c r="O348" s="68">
        <f t="shared" si="288"/>
        <v>0.46625000000000005</v>
      </c>
      <c r="P348" s="81">
        <f>'Raw data'!M341</f>
        <v>1</v>
      </c>
      <c r="Q348" s="63">
        <f t="shared" si="289"/>
        <v>1</v>
      </c>
      <c r="R348" s="63">
        <f>'Raw data'!K341-N348</f>
        <v>-0.46625</v>
      </c>
      <c r="S348" s="63">
        <f t="shared" si="290"/>
        <v>0.46625</v>
      </c>
      <c r="T348" s="88">
        <f t="shared" si="294"/>
        <v>0.95899999999999996</v>
      </c>
      <c r="U348" s="63">
        <f>'Raw data'!U341</f>
        <v>0.13501094973868416</v>
      </c>
      <c r="V348" s="63">
        <f t="shared" si="307"/>
        <v>0.56750547486934211</v>
      </c>
      <c r="W348" s="64">
        <f t="shared" si="308"/>
        <v>0.17501094973868417</v>
      </c>
      <c r="X348" s="64">
        <f>'Raw data'!AA341</f>
        <v>0.15725303750660324</v>
      </c>
      <c r="Y348" s="64">
        <f>'Raw data'!AD341</f>
        <v>0.52900000000000003</v>
      </c>
      <c r="Z348" s="65">
        <f>2*(N348-50)-2*(Y348-50)</f>
        <v>-0.12550000000000239</v>
      </c>
      <c r="AA348" s="64">
        <f t="shared" si="309"/>
        <v>0.20675303750660562</v>
      </c>
      <c r="AB348" s="64">
        <f t="shared" si="291"/>
        <v>2.0500000000000018E-2</v>
      </c>
      <c r="AC348" s="64">
        <f t="shared" si="310"/>
        <v>0.41249452513065793</v>
      </c>
      <c r="AD348" s="64">
        <f>50%-AA348/2</f>
        <v>0.39662348124669722</v>
      </c>
      <c r="AE348" s="62">
        <v>-2.7699999999999999E-2</v>
      </c>
      <c r="AF348" s="83">
        <f t="shared" si="292"/>
        <v>2.7699999999999999E-2</v>
      </c>
      <c r="AG348" s="83">
        <f t="shared" si="293"/>
        <v>-1.7299999999999999E-2</v>
      </c>
      <c r="AH348" s="62">
        <f t="shared" si="311"/>
        <v>-5.3755474869342068E-2</v>
      </c>
      <c r="AI348" s="62">
        <f t="shared" si="312"/>
        <v>5.3755474869342068E-2</v>
      </c>
      <c r="AJ348" s="62">
        <f t="shared" si="298"/>
        <v>8.7554748693420698E-3</v>
      </c>
      <c r="AK348" s="62">
        <f>AD348-N348</f>
        <v>-6.962651875330278E-2</v>
      </c>
      <c r="AL348" s="62">
        <f>IF(D348="(D)",AK348,-(AK348))</f>
        <v>6.962651875330278E-2</v>
      </c>
      <c r="AM348" s="62">
        <f>AL348-4.5%</f>
        <v>2.4626518753302781E-2</v>
      </c>
      <c r="AN348" s="66">
        <f>(AJ348+AM348)/2</f>
        <v>1.6690996811322426E-2</v>
      </c>
    </row>
    <row r="349" spans="1:40" ht="15" customHeight="1" x14ac:dyDescent="0.25">
      <c r="A349" s="67" t="s">
        <v>323</v>
      </c>
      <c r="B349" s="60">
        <v>16</v>
      </c>
      <c r="C349" s="58" t="str">
        <f>('Raw data'!C342)</f>
        <v>Joseph Pitts</v>
      </c>
      <c r="D349" s="58" t="str">
        <f>('Raw data'!D342)</f>
        <v>(R)</v>
      </c>
      <c r="E349" s="61">
        <f>('Raw data'!E342)</f>
        <v>1996</v>
      </c>
      <c r="F349" s="87">
        <v>4</v>
      </c>
      <c r="G349" s="67">
        <v>4</v>
      </c>
      <c r="H349" s="67">
        <v>4</v>
      </c>
      <c r="I349" s="90">
        <f>IF(G349="",N349+0.15*(AE349+2.77%-$B$3)+($A$3-50%),N349+0.85*(0.6*AE349+0.2*AH349+0.2*AK349+2.77%-$B$3)+($A$3-50%))</f>
        <v>0.42642992829705972</v>
      </c>
      <c r="J349" s="21" t="str">
        <f t="shared" si="295"/>
        <v>R</v>
      </c>
      <c r="K349" s="21" t="b">
        <f t="shared" si="285"/>
        <v>1</v>
      </c>
      <c r="L349" s="21" t="str">
        <f t="shared" si="286"/>
        <v>No projection</v>
      </c>
      <c r="M349" s="21" t="str">
        <f t="shared" si="287"/>
        <v>Likely R</v>
      </c>
      <c r="N349" s="62">
        <f>'Raw data'!X342</f>
        <v>0.45024999999999998</v>
      </c>
      <c r="O349" s="68">
        <f t="shared" si="288"/>
        <v>0.45025000000000004</v>
      </c>
      <c r="P349" s="81">
        <f>'Raw data'!M342</f>
        <v>0.15439044457684337</v>
      </c>
      <c r="Q349" s="63">
        <f t="shared" si="289"/>
        <v>0.57719522228842168</v>
      </c>
      <c r="R349" s="63">
        <f>'Raw data'!K342-N349</f>
        <v>-2.7445222288421667E-2</v>
      </c>
      <c r="S349" s="63">
        <f t="shared" si="290"/>
        <v>2.7445222288421667E-2</v>
      </c>
      <c r="T349" s="88">
        <f t="shared" si="294"/>
        <v>0.11339044457684337</v>
      </c>
      <c r="U349" s="63">
        <f>'Raw data'!U342</f>
        <v>0.16832786664522381</v>
      </c>
      <c r="V349" s="63">
        <f t="shared" si="307"/>
        <v>0.58416393332261185</v>
      </c>
      <c r="W349" s="64">
        <f t="shared" si="308"/>
        <v>0.20832786664522382</v>
      </c>
      <c r="X349" s="64">
        <f>'Raw data'!AA342</f>
        <v>0.30773693730589402</v>
      </c>
      <c r="Y349" s="64">
        <f>'Raw data'!AD342</f>
        <v>0.44899999999999995</v>
      </c>
      <c r="Z349" s="65">
        <f>2*(N349-50)-2*(Y349-50)</f>
        <v>2.4999999999977263E-3</v>
      </c>
      <c r="AA349" s="64">
        <f t="shared" si="309"/>
        <v>0.22923693730589628</v>
      </c>
      <c r="AB349" s="64">
        <f t="shared" si="291"/>
        <v>0.44330477771157833</v>
      </c>
      <c r="AC349" s="64">
        <f t="shared" si="310"/>
        <v>0.39583606667738808</v>
      </c>
      <c r="AD349" s="64">
        <f>50%-AA349/2</f>
        <v>0.38538153134705189</v>
      </c>
      <c r="AE349" s="62">
        <f>AB349-N349</f>
        <v>-6.9452222884216486E-3</v>
      </c>
      <c r="AF349" s="83">
        <f t="shared" si="292"/>
        <v>6.9452222884216486E-3</v>
      </c>
      <c r="AG349" s="83">
        <f t="shared" si="293"/>
        <v>-3.805477771157835E-2</v>
      </c>
      <c r="AH349" s="62">
        <f t="shared" si="311"/>
        <v>-5.4413933322611907E-2</v>
      </c>
      <c r="AI349" s="62">
        <f t="shared" si="312"/>
        <v>5.4413933322611907E-2</v>
      </c>
      <c r="AJ349" s="62">
        <f t="shared" si="298"/>
        <v>9.4139333226119087E-3</v>
      </c>
      <c r="AK349" s="62">
        <f>AD349-N349</f>
        <v>-6.4868468652948097E-2</v>
      </c>
      <c r="AL349" s="62">
        <f>IF(D349="(D)",AK349,-(AK349))</f>
        <v>6.4868468652948097E-2</v>
      </c>
      <c r="AM349" s="62">
        <f>AL349-4.5%</f>
        <v>1.9868468652948099E-2</v>
      </c>
      <c r="AN349" s="66">
        <f>(AJ349+AM349)/2</f>
        <v>1.4641200987780004E-2</v>
      </c>
    </row>
    <row r="350" spans="1:40" ht="15" customHeight="1" x14ac:dyDescent="0.25">
      <c r="A350" s="67" t="s">
        <v>323</v>
      </c>
      <c r="B350" s="60">
        <v>17</v>
      </c>
      <c r="C350" s="58" t="str">
        <f>('Raw data'!C343)</f>
        <v>Matthew Cartwright</v>
      </c>
      <c r="D350" s="58" t="str">
        <f>('Raw data'!D343)</f>
        <v>(D)</v>
      </c>
      <c r="E350" s="61">
        <f>('Raw data'!E343)</f>
        <v>2012</v>
      </c>
      <c r="F350" s="87">
        <v>1</v>
      </c>
      <c r="G350" s="67">
        <v>2</v>
      </c>
      <c r="H350" s="67"/>
      <c r="I350" s="90">
        <f>IF(G350="",N350+0.15*(AE350-2.77%+$B$3)+($A$3-50%),N350+0.85*(0.6*AE350+0.2*AH350+0.2*AK350-2.77%+$B$3)+($A$3-50%))</f>
        <v>0.57964569426080703</v>
      </c>
      <c r="J350" s="21" t="str">
        <f t="shared" si="295"/>
        <v>D</v>
      </c>
      <c r="K350" s="21" t="b">
        <f t="shared" si="285"/>
        <v>1</v>
      </c>
      <c r="L350" s="21" t="str">
        <f t="shared" si="286"/>
        <v>No projection</v>
      </c>
      <c r="M350" s="21" t="str">
        <f t="shared" si="287"/>
        <v>Likely D</v>
      </c>
      <c r="N350" s="62">
        <f>'Raw data'!X343</f>
        <v>0.54125000000000001</v>
      </c>
      <c r="O350" s="68">
        <f t="shared" si="288"/>
        <v>0.54125000000000001</v>
      </c>
      <c r="P350" s="81">
        <f>'Raw data'!M343</f>
        <v>0.135164282555089</v>
      </c>
      <c r="Q350" s="63">
        <f t="shared" si="289"/>
        <v>0.56758214127754447</v>
      </c>
      <c r="R350" s="63">
        <f>'Raw data'!K343-N350</f>
        <v>2.6332141277544463E-2</v>
      </c>
      <c r="S350" s="63">
        <f t="shared" si="290"/>
        <v>2.6332141277544463E-2</v>
      </c>
      <c r="T350" s="88">
        <f t="shared" si="294"/>
        <v>0.17516428255508901</v>
      </c>
      <c r="U350" s="63">
        <f>'Raw data'!U343</f>
        <v>0.2062212024618742</v>
      </c>
      <c r="V350" s="63">
        <f t="shared" si="307"/>
        <v>0.60311060123093707</v>
      </c>
      <c r="W350" s="64">
        <f t="shared" si="308"/>
        <v>0.25622120246187419</v>
      </c>
      <c r="X350" s="64"/>
      <c r="Y350" s="64"/>
      <c r="Z350" s="65"/>
      <c r="AA350" s="64" t="str">
        <f t="shared" si="309"/>
        <v/>
      </c>
      <c r="AB350" s="64">
        <f t="shared" si="291"/>
        <v>0.58758214127754449</v>
      </c>
      <c r="AC350" s="64">
        <f t="shared" si="310"/>
        <v>0.62811060123093709</v>
      </c>
      <c r="AD350" s="64"/>
      <c r="AE350" s="62">
        <f>AB350-N350</f>
        <v>4.6332141277544481E-2</v>
      </c>
      <c r="AF350" s="83">
        <f t="shared" si="292"/>
        <v>4.6332141277544481E-2</v>
      </c>
      <c r="AG350" s="83">
        <f t="shared" si="293"/>
        <v>1.3321412775444824E-3</v>
      </c>
      <c r="AH350" s="62">
        <f t="shared" si="311"/>
        <v>8.6860601230937085E-2</v>
      </c>
      <c r="AI350" s="62">
        <f t="shared" si="312"/>
        <v>8.6860601230937085E-2</v>
      </c>
      <c r="AJ350" s="62">
        <f t="shared" si="298"/>
        <v>4.1860601230937086E-2</v>
      </c>
      <c r="AK350" s="62"/>
      <c r="AL350" s="62"/>
      <c r="AM350" s="62"/>
      <c r="AN350" s="66">
        <f>AJ350</f>
        <v>4.1860601230937086E-2</v>
      </c>
    </row>
    <row r="351" spans="1:40" ht="15" customHeight="1" x14ac:dyDescent="0.25">
      <c r="A351" s="67" t="s">
        <v>323</v>
      </c>
      <c r="B351" s="60">
        <v>18</v>
      </c>
      <c r="C351" s="58" t="str">
        <f>('Raw data'!C344)</f>
        <v>Tim Murphy</v>
      </c>
      <c r="D351" s="58" t="str">
        <f>('Raw data'!D344)</f>
        <v>(R)</v>
      </c>
      <c r="E351" s="61">
        <f>('Raw data'!E344)</f>
        <v>2002</v>
      </c>
      <c r="F351" s="87">
        <v>4</v>
      </c>
      <c r="G351" s="67">
        <v>4</v>
      </c>
      <c r="H351" s="67">
        <v>4</v>
      </c>
      <c r="I351" s="90">
        <f>IF(G351="",N351+0.15*(AE351+2.77%-$B$3)+($A$3-50%),N351+0.85*(0.6*AE351+0.2*AH351+0.2*AK351+2.77%-$B$3)+($A$3-50%))</f>
        <v>0.36510864667595461</v>
      </c>
      <c r="J351" s="21" t="str">
        <f t="shared" si="295"/>
        <v>R</v>
      </c>
      <c r="K351" s="21" t="b">
        <f t="shared" si="285"/>
        <v>1</v>
      </c>
      <c r="L351" s="21" t="str">
        <f t="shared" si="286"/>
        <v>R</v>
      </c>
      <c r="M351" s="21" t="str">
        <f t="shared" si="287"/>
        <v>Safe R</v>
      </c>
      <c r="N351" s="62">
        <f>'Raw data'!X344</f>
        <v>0.39624999999999999</v>
      </c>
      <c r="O351" s="68">
        <f t="shared" si="288"/>
        <v>0.39624999999999999</v>
      </c>
      <c r="P351" s="81">
        <f>'Raw data'!M344</f>
        <v>1</v>
      </c>
      <c r="Q351" s="63">
        <f t="shared" si="289"/>
        <v>1</v>
      </c>
      <c r="R351" s="63">
        <f>'Raw data'!K344-N351</f>
        <v>-0.39624999999999999</v>
      </c>
      <c r="S351" s="63">
        <f t="shared" si="290"/>
        <v>0.39624999999999999</v>
      </c>
      <c r="T351" s="88">
        <f t="shared" si="294"/>
        <v>0.95899999999999996</v>
      </c>
      <c r="U351" s="63">
        <f>'Raw data'!U344</f>
        <v>0.27910456129582473</v>
      </c>
      <c r="V351" s="63">
        <f t="shared" si="307"/>
        <v>0.63955228064791236</v>
      </c>
      <c r="W351" s="64">
        <f t="shared" si="308"/>
        <v>0.31910456129582471</v>
      </c>
      <c r="X351" s="64">
        <f>'Raw data'!AA344</f>
        <v>0.34656430134000976</v>
      </c>
      <c r="Y351" s="64">
        <f>'Raw data'!AD344</f>
        <v>0.40899999999999997</v>
      </c>
      <c r="Z351" s="65">
        <f>2*(N351-50)-2*(Y351-50)</f>
        <v>-2.5499999999993861E-2</v>
      </c>
      <c r="AA351" s="64">
        <f t="shared" si="309"/>
        <v>0.29606430134000361</v>
      </c>
      <c r="AB351" s="64">
        <f t="shared" si="291"/>
        <v>2.0500000000000018E-2</v>
      </c>
      <c r="AC351" s="64">
        <f t="shared" si="310"/>
        <v>0.34044771935208762</v>
      </c>
      <c r="AD351" s="64">
        <f>50%-AA351/2</f>
        <v>0.35196784932999819</v>
      </c>
      <c r="AE351" s="62">
        <v>-2.7699999999999999E-2</v>
      </c>
      <c r="AF351" s="83">
        <f t="shared" si="292"/>
        <v>2.7699999999999999E-2</v>
      </c>
      <c r="AG351" s="83">
        <f t="shared" si="293"/>
        <v>-1.7299999999999999E-2</v>
      </c>
      <c r="AH351" s="62">
        <f t="shared" si="311"/>
        <v>-5.5802280647912372E-2</v>
      </c>
      <c r="AI351" s="62">
        <f t="shared" si="312"/>
        <v>5.5802280647912372E-2</v>
      </c>
      <c r="AJ351" s="62">
        <f t="shared" si="298"/>
        <v>1.0802280647912374E-2</v>
      </c>
      <c r="AK351" s="62">
        <f>AD351-N351</f>
        <v>-4.4282150670001796E-2</v>
      </c>
      <c r="AL351" s="62">
        <f>IF(D351="(D)",AK351,-(AK351))</f>
        <v>4.4282150670001796E-2</v>
      </c>
      <c r="AM351" s="62">
        <f>AL351-4.5%</f>
        <v>-7.1784932999820195E-4</v>
      </c>
      <c r="AN351" s="66">
        <f>(AJ351+AM351)/2</f>
        <v>5.042215658957086E-3</v>
      </c>
    </row>
    <row r="352" spans="1:40" ht="15" customHeight="1" x14ac:dyDescent="0.25">
      <c r="A352" s="67" t="s">
        <v>340</v>
      </c>
      <c r="B352" s="60">
        <v>1</v>
      </c>
      <c r="C352" s="58" t="str">
        <f>('Raw data'!C345)</f>
        <v>David Cicilline</v>
      </c>
      <c r="D352" s="58" t="str">
        <f>('Raw data'!D345)</f>
        <v>(D)</v>
      </c>
      <c r="E352" s="61">
        <f>('Raw data'!E345)</f>
        <v>2010</v>
      </c>
      <c r="F352" s="87">
        <v>1</v>
      </c>
      <c r="G352" s="67">
        <v>1</v>
      </c>
      <c r="H352" s="67">
        <v>2</v>
      </c>
      <c r="I352" s="90">
        <f>IF(G352="",N352+0.15*(AE352-2.77%+$B$3)+($A$3-50%),N352+0.85*(0.6*AE352+0.2*AH352+0.2*AK352-2.77%+$B$3)+($A$3-50%))</f>
        <v>0.61371794379611833</v>
      </c>
      <c r="J352" s="21" t="str">
        <f t="shared" si="295"/>
        <v>D</v>
      </c>
      <c r="K352" s="21" t="b">
        <f t="shared" si="285"/>
        <v>1</v>
      </c>
      <c r="L352" s="21" t="str">
        <f t="shared" si="286"/>
        <v>D</v>
      </c>
      <c r="M352" s="21" t="str">
        <f t="shared" si="287"/>
        <v>Safe D</v>
      </c>
      <c r="N352" s="62">
        <f>'Raw data'!X345</f>
        <v>0.65075000000000005</v>
      </c>
      <c r="O352" s="68">
        <f t="shared" si="288"/>
        <v>0.65074999999999994</v>
      </c>
      <c r="P352" s="81">
        <f>'Raw data'!M345</f>
        <v>0.19311757813303004</v>
      </c>
      <c r="Q352" s="63">
        <f t="shared" si="289"/>
        <v>0.59655878906651505</v>
      </c>
      <c r="R352" s="63">
        <f>'Raw data'!K345-N352</f>
        <v>-5.4191210933485001E-2</v>
      </c>
      <c r="S352" s="63">
        <f t="shared" si="290"/>
        <v>-5.4191210933485001E-2</v>
      </c>
      <c r="T352" s="88">
        <f t="shared" si="294"/>
        <v>0.23311757813303005</v>
      </c>
      <c r="U352" s="63">
        <f>'Raw data'!U345</f>
        <v>0.12932222158680318</v>
      </c>
      <c r="V352" s="63">
        <f t="shared" si="307"/>
        <v>0.56466111079340164</v>
      </c>
      <c r="W352" s="64">
        <f t="shared" si="308"/>
        <v>8.9322221586803169E-2</v>
      </c>
      <c r="X352" s="64">
        <f>'Raw data'!AA345</f>
        <v>6.3653794556674637E-2</v>
      </c>
      <c r="Y352" s="64">
        <f>'Raw data'!AD345</f>
        <v>0.624</v>
      </c>
      <c r="Z352" s="65">
        <f>2*(N352-50)-2*(Y352-50)</f>
        <v>5.3499999999999659E-2</v>
      </c>
      <c r="AA352" s="64">
        <f t="shared" si="309"/>
        <v>0.28315379455667433</v>
      </c>
      <c r="AB352" s="64">
        <f t="shared" si="291"/>
        <v>0.61655878906651507</v>
      </c>
      <c r="AC352" s="64">
        <f t="shared" si="310"/>
        <v>0.54466111079340163</v>
      </c>
      <c r="AD352" s="64">
        <f>50%+AA352/2</f>
        <v>0.64157689727833711</v>
      </c>
      <c r="AE352" s="62">
        <f>AB352-N352</f>
        <v>-3.4191210933484983E-2</v>
      </c>
      <c r="AF352" s="83">
        <f t="shared" si="292"/>
        <v>-3.4191210933484983E-2</v>
      </c>
      <c r="AG352" s="83">
        <f t="shared" si="293"/>
        <v>-7.9191210933484982E-2</v>
      </c>
      <c r="AH352" s="62">
        <f t="shared" si="311"/>
        <v>-0.10608888920659842</v>
      </c>
      <c r="AI352" s="62">
        <f t="shared" si="312"/>
        <v>-0.10608888920659842</v>
      </c>
      <c r="AJ352" s="62">
        <f t="shared" si="298"/>
        <v>-0.15108888920659841</v>
      </c>
      <c r="AK352" s="62">
        <f>AD352-N352</f>
        <v>-9.1731027216629402E-3</v>
      </c>
      <c r="AL352" s="62">
        <f>IF(D352="(D)",AK352,-(AK352))</f>
        <v>-9.1731027216629402E-3</v>
      </c>
      <c r="AM352" s="62">
        <f>AL352-4.5%</f>
        <v>-5.4173102721662938E-2</v>
      </c>
      <c r="AN352" s="66">
        <f>(AJ352+AM352)/2</f>
        <v>-0.10263099596413067</v>
      </c>
    </row>
    <row r="353" spans="1:40" ht="15" customHeight="1" x14ac:dyDescent="0.25">
      <c r="A353" s="67" t="s">
        <v>340</v>
      </c>
      <c r="B353" s="60">
        <v>2</v>
      </c>
      <c r="C353" s="58" t="str">
        <f>('Raw data'!C346)</f>
        <v>Jim Langevin</v>
      </c>
      <c r="D353" s="58" t="str">
        <f>('Raw data'!D346)</f>
        <v>(D)</v>
      </c>
      <c r="E353" s="61">
        <f>('Raw data'!E346)</f>
        <v>2000</v>
      </c>
      <c r="F353" s="87">
        <v>1</v>
      </c>
      <c r="G353" s="67">
        <v>1</v>
      </c>
      <c r="H353" s="67">
        <v>1</v>
      </c>
      <c r="I353" s="90">
        <f>IF(G353="",N353+0.15*(AE353-2.77%+$B$3)+($A$3-50%),N353+0.85*(0.6*AE353+0.2*AH353+0.2*AK353-2.77%+$B$3)+($A$3-50%))</f>
        <v>0.63554470962021892</v>
      </c>
      <c r="J353" s="21" t="str">
        <f t="shared" si="295"/>
        <v>D</v>
      </c>
      <c r="K353" s="21" t="b">
        <f t="shared" si="285"/>
        <v>1</v>
      </c>
      <c r="L353" s="21" t="str">
        <f t="shared" si="286"/>
        <v>D</v>
      </c>
      <c r="M353" s="21" t="str">
        <f t="shared" si="287"/>
        <v>Safe D</v>
      </c>
      <c r="N353" s="62">
        <f>'Raw data'!X346</f>
        <v>0.58825000000000005</v>
      </c>
      <c r="O353" s="68">
        <f t="shared" si="288"/>
        <v>0.58824999999999994</v>
      </c>
      <c r="P353" s="81">
        <f>'Raw data'!M346</f>
        <v>0.24694503420618075</v>
      </c>
      <c r="Q353" s="63">
        <f t="shared" si="289"/>
        <v>0.62347251710309037</v>
      </c>
      <c r="R353" s="63">
        <f>'Raw data'!K346-N353</f>
        <v>3.5222517103090323E-2</v>
      </c>
      <c r="S353" s="63">
        <f t="shared" si="290"/>
        <v>3.5222517103090323E-2</v>
      </c>
      <c r="T353" s="88">
        <f t="shared" si="294"/>
        <v>0.28694503420618073</v>
      </c>
      <c r="U353" s="63">
        <f>'Raw data'!U346</f>
        <v>0.22683134245708403</v>
      </c>
      <c r="V353" s="63">
        <f t="shared" si="307"/>
        <v>0.61341567122854201</v>
      </c>
      <c r="W353" s="64">
        <f t="shared" si="308"/>
        <v>0.18683134245708402</v>
      </c>
      <c r="X353" s="64">
        <f>'Raw data'!AA346</f>
        <v>0.30674190339753893</v>
      </c>
      <c r="Y353" s="64">
        <f>'Raw data'!AD346</f>
        <v>0.58399999999999996</v>
      </c>
      <c r="Z353" s="65">
        <f>2*(N353-50)-2*(Y353-50)</f>
        <v>8.4999999999979536E-3</v>
      </c>
      <c r="AA353" s="64">
        <f t="shared" si="309"/>
        <v>0.39124190339753689</v>
      </c>
      <c r="AB353" s="64">
        <f t="shared" si="291"/>
        <v>0.64347251710309039</v>
      </c>
      <c r="AC353" s="64">
        <f t="shared" si="310"/>
        <v>0.593415671228542</v>
      </c>
      <c r="AD353" s="64">
        <f>50%+AA353/2</f>
        <v>0.69562095169876847</v>
      </c>
      <c r="AE353" s="62">
        <f>AB353-N353</f>
        <v>5.5222517103090341E-2</v>
      </c>
      <c r="AF353" s="83">
        <f t="shared" si="292"/>
        <v>5.5222517103090341E-2</v>
      </c>
      <c r="AG353" s="83">
        <f t="shared" si="293"/>
        <v>1.0222517103090342E-2</v>
      </c>
      <c r="AH353" s="62">
        <f t="shared" si="311"/>
        <v>5.1656712285419459E-3</v>
      </c>
      <c r="AI353" s="62">
        <f t="shared" si="312"/>
        <v>5.1656712285419459E-3</v>
      </c>
      <c r="AJ353" s="62">
        <f t="shared" si="298"/>
        <v>-3.9834328771458052E-2</v>
      </c>
      <c r="AK353" s="62">
        <f>AD353-N353</f>
        <v>0.10737095169876842</v>
      </c>
      <c r="AL353" s="62">
        <f>IF(D353="(D)",AK353,-(AK353))</f>
        <v>0.10737095169876842</v>
      </c>
      <c r="AM353" s="62">
        <f>AL353-4.5%</f>
        <v>6.2370951698768426E-2</v>
      </c>
      <c r="AN353" s="66">
        <f>(AJ353+AM353)/2</f>
        <v>1.1268311463655187E-2</v>
      </c>
    </row>
    <row r="354" spans="1:40" ht="15" customHeight="1" x14ac:dyDescent="0.25">
      <c r="A354" s="67" t="s">
        <v>343</v>
      </c>
      <c r="B354" s="60">
        <v>1</v>
      </c>
      <c r="C354" s="58" t="str">
        <f>('Raw data'!C347)</f>
        <v>Mark Sanford</v>
      </c>
      <c r="D354" s="58" t="str">
        <f>('Raw data'!D347)</f>
        <v>(R)</v>
      </c>
      <c r="E354" s="61">
        <f>('Raw data'!E347)</f>
        <v>2013</v>
      </c>
      <c r="F354" s="87">
        <v>4</v>
      </c>
      <c r="G354" s="67">
        <v>8</v>
      </c>
      <c r="H354" s="67"/>
      <c r="I354" s="90">
        <f>IF(G354="",N354+0.15*(AE354+2.77%-$B$3)+($A$3-50%),N354+0.85*(0.6*AE354+0.2*AH354+0.2*AK354+2.77%-$B$3)+($A$3-50%))</f>
        <v>0.37957592681641206</v>
      </c>
      <c r="J354" s="21" t="str">
        <f t="shared" si="295"/>
        <v>R</v>
      </c>
      <c r="K354" s="21" t="b">
        <f t="shared" si="285"/>
        <v>1</v>
      </c>
      <c r="L354" s="21" t="str">
        <f t="shared" si="286"/>
        <v>R</v>
      </c>
      <c r="M354" s="21" t="str">
        <f t="shared" si="287"/>
        <v>Safe R</v>
      </c>
      <c r="N354" s="62">
        <f>'Raw data'!X347</f>
        <v>0.39025000000000004</v>
      </c>
      <c r="O354" s="68">
        <f t="shared" si="288"/>
        <v>0.39024999999999999</v>
      </c>
      <c r="P354" s="81">
        <f>'Raw data'!M347</f>
        <v>1</v>
      </c>
      <c r="Q354" s="63">
        <f t="shared" si="289"/>
        <v>1</v>
      </c>
      <c r="R354" s="63">
        <f>'Raw data'!K347-N354</f>
        <v>-0.39025000000000004</v>
      </c>
      <c r="S354" s="63">
        <f t="shared" si="290"/>
        <v>0.39025000000000004</v>
      </c>
      <c r="T354" s="88">
        <f t="shared" si="294"/>
        <v>0.95899999999999996</v>
      </c>
      <c r="U354" s="63">
        <f>'Raw data'!U347</f>
        <v>8.8877331571623364E-2</v>
      </c>
      <c r="V354" s="63">
        <f t="shared" si="307"/>
        <v>0.54443866578581168</v>
      </c>
      <c r="W354" s="64">
        <f t="shared" si="308"/>
        <v>0.17887733157162336</v>
      </c>
      <c r="X354" s="64"/>
      <c r="Y354" s="64"/>
      <c r="Z354" s="65"/>
      <c r="AA354" s="64" t="str">
        <f t="shared" si="309"/>
        <v/>
      </c>
      <c r="AB354" s="64">
        <f t="shared" si="291"/>
        <v>2.0500000000000018E-2</v>
      </c>
      <c r="AC354" s="64">
        <f t="shared" si="310"/>
        <v>0.41056133421418833</v>
      </c>
      <c r="AD354" s="64"/>
      <c r="AE354" s="62">
        <v>-2.7699999999999999E-2</v>
      </c>
      <c r="AF354" s="83">
        <f t="shared" si="292"/>
        <v>2.7699999999999999E-2</v>
      </c>
      <c r="AG354" s="83">
        <f t="shared" si="293"/>
        <v>-1.7299999999999999E-2</v>
      </c>
      <c r="AH354" s="62">
        <f t="shared" si="311"/>
        <v>2.0311334214188292E-2</v>
      </c>
      <c r="AI354" s="62">
        <f t="shared" si="312"/>
        <v>-2.0311334214188292E-2</v>
      </c>
      <c r="AJ354" s="62">
        <f t="shared" si="298"/>
        <v>-6.5311334214188291E-2</v>
      </c>
      <c r="AK354" s="62"/>
      <c r="AL354" s="62"/>
      <c r="AM354" s="62"/>
      <c r="AN354" s="66">
        <f>AJ354</f>
        <v>-6.5311334214188291E-2</v>
      </c>
    </row>
    <row r="355" spans="1:40" ht="15" customHeight="1" x14ac:dyDescent="0.25">
      <c r="A355" s="67" t="s">
        <v>343</v>
      </c>
      <c r="B355" s="60">
        <v>2</v>
      </c>
      <c r="C355" s="58" t="str">
        <f>('Raw data'!C348)</f>
        <v>Joe Wilson</v>
      </c>
      <c r="D355" s="58" t="str">
        <f>('Raw data'!D348)</f>
        <v>(R)</v>
      </c>
      <c r="E355" s="61">
        <f>('Raw data'!E348)</f>
        <v>2001</v>
      </c>
      <c r="F355" s="87">
        <v>4</v>
      </c>
      <c r="G355" s="67">
        <v>4</v>
      </c>
      <c r="H355" s="67">
        <v>4</v>
      </c>
      <c r="I355" s="90">
        <f>IF(G355="",N355+0.15*(AE355+2.77%-$B$3)+($A$3-50%),N355+0.85*(0.6*AE355+0.2*AH355+0.2*AK355+2.77%-$B$3)+($A$3-50%))</f>
        <v>0.38594143294390748</v>
      </c>
      <c r="J355" s="21" t="str">
        <f t="shared" si="295"/>
        <v>R</v>
      </c>
      <c r="K355" s="21" t="b">
        <f t="shared" si="285"/>
        <v>1</v>
      </c>
      <c r="L355" s="21" t="str">
        <f t="shared" si="286"/>
        <v>R</v>
      </c>
      <c r="M355" s="21" t="str">
        <f t="shared" si="287"/>
        <v>Safe R</v>
      </c>
      <c r="N355" s="62">
        <f>'Raw data'!X348</f>
        <v>0.38224999999999998</v>
      </c>
      <c r="O355" s="68">
        <f t="shared" si="288"/>
        <v>0.38224999999999998</v>
      </c>
      <c r="P355" s="81">
        <f>'Raw data'!M348</f>
        <v>0.27804042696251474</v>
      </c>
      <c r="Q355" s="63">
        <f t="shared" si="289"/>
        <v>0.63902021348125737</v>
      </c>
      <c r="R355" s="63">
        <f>'Raw data'!K348-N355</f>
        <v>-2.127021348125735E-2</v>
      </c>
      <c r="S355" s="63">
        <f t="shared" si="290"/>
        <v>2.127021348125735E-2</v>
      </c>
      <c r="T355" s="88">
        <f t="shared" si="294"/>
        <v>0.23704042696251476</v>
      </c>
      <c r="U355" s="63">
        <f>'Raw data'!U348</f>
        <v>1</v>
      </c>
      <c r="V355" s="63">
        <f t="shared" si="307"/>
        <v>1</v>
      </c>
      <c r="W355" s="64">
        <f t="shared" si="308"/>
        <v>1.04</v>
      </c>
      <c r="X355" s="64">
        <f>'Raw data'!AA348</f>
        <v>9.9950096242960029E-2</v>
      </c>
      <c r="Y355" s="64">
        <f>'Raw data'!AD348</f>
        <v>0.41899999999999998</v>
      </c>
      <c r="Z355" s="65">
        <f>2*(N355-50)-2*(Y355-50)</f>
        <v>-7.349999999999568E-2</v>
      </c>
      <c r="AA355" s="64">
        <f t="shared" si="309"/>
        <v>9.7450096242955711E-2</v>
      </c>
      <c r="AB355" s="64">
        <f t="shared" si="291"/>
        <v>0.38147978651874259</v>
      </c>
      <c r="AC355" s="64">
        <f t="shared" si="310"/>
        <v>-2.0000000000000018E-2</v>
      </c>
      <c r="AD355" s="64">
        <f>50%-AA355/2</f>
        <v>0.45127495187852212</v>
      </c>
      <c r="AE355" s="62">
        <f>AB355-N355</f>
        <v>-7.7021348125738687E-4</v>
      </c>
      <c r="AF355" s="83">
        <f t="shared" si="292"/>
        <v>7.7021348125738687E-4</v>
      </c>
      <c r="AG355" s="83">
        <f t="shared" si="293"/>
        <v>-4.4229786518742611E-2</v>
      </c>
      <c r="AH355" s="62">
        <v>-4.4999999999999998E-2</v>
      </c>
      <c r="AI355" s="62">
        <f t="shared" si="312"/>
        <v>4.4999999999999998E-2</v>
      </c>
      <c r="AJ355" s="62">
        <f t="shared" si="298"/>
        <v>0</v>
      </c>
      <c r="AK355" s="62">
        <f>AD355-N355</f>
        <v>6.9024951878522145E-2</v>
      </c>
      <c r="AL355" s="62">
        <f>IF(D355="(D)",AK355,-(AK355))</f>
        <v>-6.9024951878522145E-2</v>
      </c>
      <c r="AM355" s="62">
        <f>AL355-4.5%</f>
        <v>-0.11402495187852214</v>
      </c>
      <c r="AN355" s="66">
        <f>(AJ355+AM355)/2</f>
        <v>-5.7012475939261072E-2</v>
      </c>
    </row>
    <row r="356" spans="1:40" ht="15" customHeight="1" x14ac:dyDescent="0.25">
      <c r="A356" s="67" t="s">
        <v>343</v>
      </c>
      <c r="B356" s="60">
        <v>3</v>
      </c>
      <c r="C356" s="58" t="str">
        <f>('Raw data'!C349)</f>
        <v>Jeff Duncan</v>
      </c>
      <c r="D356" s="58" t="str">
        <f>('Raw data'!D349)</f>
        <v>(R)</v>
      </c>
      <c r="E356" s="61">
        <f>('Raw data'!E349)</f>
        <v>2010</v>
      </c>
      <c r="F356" s="87">
        <v>4</v>
      </c>
      <c r="G356" s="67">
        <v>4</v>
      </c>
      <c r="H356" s="67">
        <v>5</v>
      </c>
      <c r="I356" s="90">
        <f>IF(G356="",N356+0.15*(AE356+2.77%-$B$3)+($A$3-50%),N356+0.85*(0.6*AE356+0.2*AH356+0.2*AK356+2.77%-$B$3)+($A$3-50%))</f>
        <v>0.32230311108375181</v>
      </c>
      <c r="J356" s="21" t="str">
        <f t="shared" si="295"/>
        <v>R</v>
      </c>
      <c r="K356" s="21" t="b">
        <f t="shared" si="285"/>
        <v>1</v>
      </c>
      <c r="L356" s="21" t="str">
        <f t="shared" si="286"/>
        <v>R</v>
      </c>
      <c r="M356" s="21" t="str">
        <f t="shared" si="287"/>
        <v>Safe R</v>
      </c>
      <c r="N356" s="62">
        <f>'Raw data'!X349</f>
        <v>0.32774999999999999</v>
      </c>
      <c r="O356" s="68">
        <f t="shared" si="288"/>
        <v>0.32774999999999999</v>
      </c>
      <c r="P356" s="81">
        <f>'Raw data'!M349</f>
        <v>0.42434816559095179</v>
      </c>
      <c r="Q356" s="63">
        <f t="shared" si="289"/>
        <v>0.71217408279547589</v>
      </c>
      <c r="R356" s="63">
        <f>'Raw data'!K349-N356</f>
        <v>-3.9924082795475879E-2</v>
      </c>
      <c r="S356" s="63">
        <f t="shared" si="290"/>
        <v>3.9924082795475879E-2</v>
      </c>
      <c r="T356" s="88">
        <f t="shared" si="294"/>
        <v>0.38334816559095181</v>
      </c>
      <c r="U356" s="63">
        <f>'Raw data'!U349</f>
        <v>0.33344346245973405</v>
      </c>
      <c r="V356" s="63">
        <f t="shared" si="307"/>
        <v>0.666721731229867</v>
      </c>
      <c r="W356" s="64">
        <f t="shared" si="308"/>
        <v>0.37344346245973403</v>
      </c>
      <c r="X356" s="64">
        <f>'Raw data'!AA349</f>
        <v>0.26659308684091704</v>
      </c>
      <c r="Y356" s="64">
        <f>'Raw data'!AD349</f>
        <v>0.31899999999999995</v>
      </c>
      <c r="Z356" s="65">
        <f>2*(N356-50)-2*(Y356-50)</f>
        <v>1.7499999999998295E-2</v>
      </c>
      <c r="AA356" s="64">
        <f t="shared" si="309"/>
        <v>0.26309308684091876</v>
      </c>
      <c r="AB356" s="64">
        <f t="shared" si="291"/>
        <v>0.30832591720452407</v>
      </c>
      <c r="AC356" s="64">
        <f t="shared" si="310"/>
        <v>0.31327826877013298</v>
      </c>
      <c r="AD356" s="64">
        <f>50%-AA356/2</f>
        <v>0.36845345657954065</v>
      </c>
      <c r="AE356" s="62">
        <f>AB356-N356</f>
        <v>-1.9424082795475917E-2</v>
      </c>
      <c r="AF356" s="83">
        <f t="shared" si="292"/>
        <v>1.9424082795475917E-2</v>
      </c>
      <c r="AG356" s="83">
        <f t="shared" si="293"/>
        <v>-2.5575917204524082E-2</v>
      </c>
      <c r="AH356" s="62">
        <f>AC356-N356</f>
        <v>-1.4471731229867002E-2</v>
      </c>
      <c r="AI356" s="62">
        <f t="shared" si="312"/>
        <v>1.4471731229867002E-2</v>
      </c>
      <c r="AJ356" s="62">
        <f t="shared" si="298"/>
        <v>-3.0528268770132996E-2</v>
      </c>
      <c r="AK356" s="62">
        <f>AD356-N356</f>
        <v>4.0703456579540664E-2</v>
      </c>
      <c r="AL356" s="62">
        <f>IF(D356="(D)",AK356,-(AK356))</f>
        <v>-4.0703456579540664E-2</v>
      </c>
      <c r="AM356" s="62">
        <f>AL356-4.5%</f>
        <v>-8.5703456579540663E-2</v>
      </c>
      <c r="AN356" s="66">
        <f>(AJ356+AM356)/2</f>
        <v>-5.811586267483683E-2</v>
      </c>
    </row>
    <row r="357" spans="1:40" ht="15" customHeight="1" x14ac:dyDescent="0.25">
      <c r="A357" s="67" t="s">
        <v>343</v>
      </c>
      <c r="B357" s="60">
        <v>4</v>
      </c>
      <c r="C357" s="58" t="str">
        <f>('Raw data'!C350)</f>
        <v>Trey Gowdy</v>
      </c>
      <c r="D357" s="58" t="str">
        <f>('Raw data'!D350)</f>
        <v>(R)</v>
      </c>
      <c r="E357" s="61">
        <f>('Raw data'!E350)</f>
        <v>2010</v>
      </c>
      <c r="F357" s="87">
        <v>4</v>
      </c>
      <c r="G357" s="67">
        <v>4</v>
      </c>
      <c r="H357" s="67">
        <v>5</v>
      </c>
      <c r="I357" s="90">
        <f>IF(G357="",N357+0.15*(AE357+2.77%-$B$3)+($A$3-50%),N357+0.85*(0.6*AE357+0.2*AH357+0.2*AK357+2.77%-$B$3)+($A$3-50%))</f>
        <v>0.32340660697842716</v>
      </c>
      <c r="J357" s="21" t="str">
        <f t="shared" si="295"/>
        <v>R</v>
      </c>
      <c r="K357" s="21" t="b">
        <f t="shared" si="285"/>
        <v>1</v>
      </c>
      <c r="L357" s="21" t="str">
        <f t="shared" si="286"/>
        <v>R</v>
      </c>
      <c r="M357" s="21" t="str">
        <f t="shared" si="287"/>
        <v>Safe R</v>
      </c>
      <c r="N357" s="62">
        <f>'Raw data'!X350</f>
        <v>0.35075000000000001</v>
      </c>
      <c r="O357" s="68">
        <f t="shared" si="288"/>
        <v>0.35075000000000001</v>
      </c>
      <c r="P357" s="81">
        <f>'Raw data'!M350</f>
        <v>1</v>
      </c>
      <c r="Q357" s="63">
        <f t="shared" si="289"/>
        <v>1</v>
      </c>
      <c r="R357" s="63">
        <f>'Raw data'!K350-N357</f>
        <v>-0.35075000000000001</v>
      </c>
      <c r="S357" s="63">
        <f t="shared" si="290"/>
        <v>0.35075000000000001</v>
      </c>
      <c r="T357" s="88">
        <f t="shared" si="294"/>
        <v>0.95899999999999996</v>
      </c>
      <c r="U357" s="63">
        <f>'Raw data'!U350</f>
        <v>0.31629206011437683</v>
      </c>
      <c r="V357" s="63">
        <f t="shared" si="307"/>
        <v>0.65814603005718841</v>
      </c>
      <c r="W357" s="64">
        <f t="shared" si="308"/>
        <v>0.35629206011437681</v>
      </c>
      <c r="X357" s="64">
        <f>'Raw data'!AA350</f>
        <v>0.37569491661000676</v>
      </c>
      <c r="Y357" s="64">
        <f>'Raw data'!AD350</f>
        <v>0.35399999999999998</v>
      </c>
      <c r="Z357" s="65">
        <f>2*(N357-50)-2*(Y357-50)</f>
        <v>-6.5000000000026148E-3</v>
      </c>
      <c r="AA357" s="64">
        <f t="shared" si="309"/>
        <v>0.39619491661000938</v>
      </c>
      <c r="AB357" s="64">
        <f t="shared" si="291"/>
        <v>2.0500000000000018E-2</v>
      </c>
      <c r="AC357" s="64">
        <f t="shared" si="310"/>
        <v>0.32185396994281157</v>
      </c>
      <c r="AD357" s="64">
        <f>50%-AA357/2</f>
        <v>0.30190254169499531</v>
      </c>
      <c r="AE357" s="62">
        <v>-2.7699999999999999E-2</v>
      </c>
      <c r="AF357" s="83">
        <f t="shared" si="292"/>
        <v>2.7699999999999999E-2</v>
      </c>
      <c r="AG357" s="83">
        <f t="shared" si="293"/>
        <v>-1.7299999999999999E-2</v>
      </c>
      <c r="AH357" s="62">
        <f>AC357-N357</f>
        <v>-2.8896030057188438E-2</v>
      </c>
      <c r="AI357" s="62">
        <f t="shared" si="312"/>
        <v>2.8896030057188438E-2</v>
      </c>
      <c r="AJ357" s="62">
        <f t="shared" si="298"/>
        <v>-1.6103969942811561E-2</v>
      </c>
      <c r="AK357" s="62">
        <f>AD357-N357</f>
        <v>-4.8847458305004698E-2</v>
      </c>
      <c r="AL357" s="62">
        <f>IF(D357="(D)",AK357,-(AK357))</f>
        <v>4.8847458305004698E-2</v>
      </c>
      <c r="AM357" s="62">
        <f>AL357-4.5%</f>
        <v>3.8474583050047001E-3</v>
      </c>
      <c r="AN357" s="66">
        <f>(AJ357+AM357)/2</f>
        <v>-6.1282558189034303E-3</v>
      </c>
    </row>
    <row r="358" spans="1:40" ht="15" customHeight="1" x14ac:dyDescent="0.25">
      <c r="A358" s="67" t="s">
        <v>343</v>
      </c>
      <c r="B358" s="60">
        <v>5</v>
      </c>
      <c r="C358" s="58" t="str">
        <f>('Raw data'!C351)</f>
        <v>Mick Mulvaney</v>
      </c>
      <c r="D358" s="58" t="str">
        <f>('Raw data'!D351)</f>
        <v>(R)</v>
      </c>
      <c r="E358" s="61">
        <f>('Raw data'!E351)</f>
        <v>2010</v>
      </c>
      <c r="F358" s="87">
        <v>4</v>
      </c>
      <c r="G358" s="67">
        <v>4</v>
      </c>
      <c r="H358" s="67">
        <v>6</v>
      </c>
      <c r="I358" s="90">
        <f>IF(G358="",N358+0.15*(AE358+2.77%-$B$3)+($A$3-50%),N358+0.85*(0.6*AE358+0.2*AH358+0.2*AK358+2.77%-$B$3)+($A$3-50%))</f>
        <v>0.42221427804883555</v>
      </c>
      <c r="J358" s="21" t="str">
        <f t="shared" si="295"/>
        <v>R</v>
      </c>
      <c r="K358" s="21" t="b">
        <f t="shared" si="285"/>
        <v>1</v>
      </c>
      <c r="L358" s="21" t="str">
        <f t="shared" si="286"/>
        <v>R</v>
      </c>
      <c r="M358" s="21" t="str">
        <f t="shared" si="287"/>
        <v>Likely R</v>
      </c>
      <c r="N358" s="62">
        <f>'Raw data'!X351</f>
        <v>0.42324999999999996</v>
      </c>
      <c r="O358" s="68">
        <f t="shared" si="288"/>
        <v>0.4232499999999999</v>
      </c>
      <c r="P358" s="81">
        <f>'Raw data'!M351</f>
        <v>0.17761034598972936</v>
      </c>
      <c r="Q358" s="63">
        <f t="shared" si="289"/>
        <v>0.58880517299486468</v>
      </c>
      <c r="R358" s="63">
        <f>'Raw data'!K351-N358</f>
        <v>-1.2055172994864638E-2</v>
      </c>
      <c r="S358" s="63">
        <f t="shared" si="290"/>
        <v>1.2055172994864638E-2</v>
      </c>
      <c r="T358" s="88">
        <f t="shared" si="294"/>
        <v>0.13661034598972938</v>
      </c>
      <c r="U358" s="63">
        <f>'Raw data'!U351</f>
        <v>0.11117591362544871</v>
      </c>
      <c r="V358" s="63">
        <f t="shared" si="307"/>
        <v>0.55558795681272433</v>
      </c>
      <c r="W358" s="64">
        <f t="shared" si="308"/>
        <v>0.15117591362544872</v>
      </c>
      <c r="X358" s="64">
        <f>'Raw data'!AA351</f>
        <v>0.10317801253671149</v>
      </c>
      <c r="Y358" s="64">
        <f>'Raw data'!AD351</f>
        <v>0.42899999999999999</v>
      </c>
      <c r="Z358" s="65">
        <f>2*(N358-50)-2*(Y358-50)</f>
        <v>-1.1499999999998067E-2</v>
      </c>
      <c r="AA358" s="64">
        <f t="shared" si="309"/>
        <v>0.21867801253670957</v>
      </c>
      <c r="AB358" s="64">
        <f t="shared" si="291"/>
        <v>0.43169482700513528</v>
      </c>
      <c r="AC358" s="64">
        <f t="shared" si="310"/>
        <v>0.42441204318727566</v>
      </c>
      <c r="AD358" s="64">
        <f>50%-AA358/2</f>
        <v>0.3906609937316452</v>
      </c>
      <c r="AE358" s="62">
        <f>AB358-N358</f>
        <v>8.4448270051353247E-3</v>
      </c>
      <c r="AF358" s="83">
        <f t="shared" si="292"/>
        <v>-8.4448270051353247E-3</v>
      </c>
      <c r="AG358" s="83">
        <f t="shared" si="293"/>
        <v>-5.3444827005135323E-2</v>
      </c>
      <c r="AH358" s="62">
        <f>AC358-N358</f>
        <v>1.1620431872756964E-3</v>
      </c>
      <c r="AI358" s="62">
        <f t="shared" si="312"/>
        <v>-1.1620431872756964E-3</v>
      </c>
      <c r="AJ358" s="62">
        <f t="shared" si="298"/>
        <v>-4.6162043187275695E-2</v>
      </c>
      <c r="AK358" s="62">
        <f>AD358-N358</f>
        <v>-3.2589006268354759E-2</v>
      </c>
      <c r="AL358" s="62">
        <f>IF(D358="(D)",AK358,-(AK358))</f>
        <v>3.2589006268354759E-2</v>
      </c>
      <c r="AM358" s="62">
        <f>AL358-4.5%</f>
        <v>-1.241099373164524E-2</v>
      </c>
      <c r="AN358" s="66">
        <f>(AJ358+AM358)/2</f>
        <v>-2.9286518459460467E-2</v>
      </c>
    </row>
    <row r="359" spans="1:40" ht="15" customHeight="1" x14ac:dyDescent="0.25">
      <c r="A359" s="67" t="s">
        <v>343</v>
      </c>
      <c r="B359" s="60">
        <v>6</v>
      </c>
      <c r="C359" s="58" t="str">
        <f>('Raw data'!C352)</f>
        <v>Jim Clyburn</v>
      </c>
      <c r="D359" s="58" t="str">
        <f>('Raw data'!D352)</f>
        <v>(D)</v>
      </c>
      <c r="E359" s="61">
        <f>('Raw data'!E352)</f>
        <v>1992</v>
      </c>
      <c r="F359" s="87">
        <v>1</v>
      </c>
      <c r="G359" s="67">
        <v>1</v>
      </c>
      <c r="H359" s="67">
        <v>1</v>
      </c>
      <c r="I359" s="90">
        <f>IF(G359="",N359+0.15*(AE359-2.77%+$B$3)+($A$3-50%),N359+0.85*(0.6*AE359+0.2*AH359+0.2*AK359-2.77%+$B$3)+($A$3-50%))</f>
        <v>0.7459719176912053</v>
      </c>
      <c r="J359" s="21" t="str">
        <f t="shared" si="295"/>
        <v>D</v>
      </c>
      <c r="K359" s="21" t="b">
        <f t="shared" si="285"/>
        <v>1</v>
      </c>
      <c r="L359" s="21" t="str">
        <f t="shared" si="286"/>
        <v>D</v>
      </c>
      <c r="M359" s="21" t="str">
        <f t="shared" si="287"/>
        <v>Safe D</v>
      </c>
      <c r="N359" s="62">
        <f>'Raw data'!X352</f>
        <v>0.69474999999999998</v>
      </c>
      <c r="O359" s="68">
        <f t="shared" si="288"/>
        <v>0.69474999999999998</v>
      </c>
      <c r="P359" s="81">
        <f>'Raw data'!M352</f>
        <v>0.47887191428806641</v>
      </c>
      <c r="Q359" s="63">
        <f t="shared" si="289"/>
        <v>0.73943595714403321</v>
      </c>
      <c r="R359" s="63">
        <f>'Raw data'!K352-N359</f>
        <v>4.4685957144033228E-2</v>
      </c>
      <c r="S359" s="63">
        <f t="shared" si="290"/>
        <v>4.4685957144033228E-2</v>
      </c>
      <c r="T359" s="88">
        <f t="shared" si="294"/>
        <v>0.51887191428806645</v>
      </c>
      <c r="U359" s="63">
        <f>'Raw data'!U352</f>
        <v>1</v>
      </c>
      <c r="V359" s="63">
        <f t="shared" si="307"/>
        <v>1</v>
      </c>
      <c r="W359" s="64">
        <f t="shared" si="308"/>
        <v>0.96</v>
      </c>
      <c r="X359" s="64">
        <f>'Raw data'!AA352</f>
        <v>0.26649505350292757</v>
      </c>
      <c r="Y359" s="64">
        <f>'Raw data'!AD352</f>
        <v>0.60899999999999999</v>
      </c>
      <c r="Z359" s="65">
        <f>2*(N359-50)-2*(Y359-50)</f>
        <v>0.17149999999999466</v>
      </c>
      <c r="AA359" s="64">
        <f t="shared" si="309"/>
        <v>0.51399505350292218</v>
      </c>
      <c r="AB359" s="64">
        <f t="shared" si="291"/>
        <v>0.75943595714403322</v>
      </c>
      <c r="AC359" s="64">
        <f t="shared" si="310"/>
        <v>0.98</v>
      </c>
      <c r="AD359" s="64">
        <f>50%+AA359/2</f>
        <v>0.75699752675146104</v>
      </c>
      <c r="AE359" s="62">
        <f>AB359-N359</f>
        <v>6.4685957144033246E-2</v>
      </c>
      <c r="AF359" s="83">
        <f t="shared" si="292"/>
        <v>6.4685957144033246E-2</v>
      </c>
      <c r="AG359" s="83">
        <f t="shared" si="293"/>
        <v>1.9685957144033248E-2</v>
      </c>
      <c r="AH359" s="62">
        <v>4.4999999999999998E-2</v>
      </c>
      <c r="AI359" s="62">
        <f t="shared" si="312"/>
        <v>4.4999999999999998E-2</v>
      </c>
      <c r="AJ359" s="62">
        <f t="shared" si="298"/>
        <v>0</v>
      </c>
      <c r="AK359" s="62">
        <f>AD359-N359</f>
        <v>6.2247526751461058E-2</v>
      </c>
      <c r="AL359" s="62">
        <f>IF(D359="(D)",AK359,-(AK359))</f>
        <v>6.2247526751461058E-2</v>
      </c>
      <c r="AM359" s="62">
        <f>AL359-4.5%</f>
        <v>1.7247526751461059E-2</v>
      </c>
      <c r="AN359" s="66">
        <f>(AJ359+AM359)/2</f>
        <v>8.6237633757305296E-3</v>
      </c>
    </row>
    <row r="360" spans="1:40" ht="15" customHeight="1" x14ac:dyDescent="0.25">
      <c r="A360" s="67" t="s">
        <v>343</v>
      </c>
      <c r="B360" s="60">
        <v>7</v>
      </c>
      <c r="C360" s="58" t="str">
        <f>('Raw data'!C353)</f>
        <v>Tom Rice</v>
      </c>
      <c r="D360" s="58" t="str">
        <f>('Raw data'!D353)</f>
        <v>(R)</v>
      </c>
      <c r="E360" s="61">
        <f>('Raw data'!E353)</f>
        <v>2012</v>
      </c>
      <c r="F360" s="87">
        <v>4</v>
      </c>
      <c r="G360" s="67">
        <v>5</v>
      </c>
      <c r="H360" s="67"/>
      <c r="I360" s="90">
        <f t="shared" ref="I360:I365" si="313">IF(G360="",N360+0.15*(AE360+2.77%-$B$3)+($A$3-50%),N360+0.85*(0.6*AE360+0.2*AH360+0.2*AK360+2.77%-$B$3)+($A$3-50%))</f>
        <v>0.41665502642510249</v>
      </c>
      <c r="J360" s="21" t="str">
        <f t="shared" si="295"/>
        <v>R</v>
      </c>
      <c r="K360" s="21" t="b">
        <f t="shared" si="285"/>
        <v>1</v>
      </c>
      <c r="L360" s="21" t="str">
        <f t="shared" si="286"/>
        <v>R</v>
      </c>
      <c r="M360" s="21" t="str">
        <f t="shared" si="287"/>
        <v>Safe R</v>
      </c>
      <c r="N360" s="62">
        <f>'Raw data'!X353</f>
        <v>0.43024999999999997</v>
      </c>
      <c r="O360" s="68">
        <f t="shared" si="288"/>
        <v>0.43025000000000002</v>
      </c>
      <c r="P360" s="81">
        <f>'Raw data'!M353</f>
        <v>0.19985531681533647</v>
      </c>
      <c r="Q360" s="63">
        <f t="shared" si="289"/>
        <v>0.59992765840766826</v>
      </c>
      <c r="R360" s="63">
        <f>'Raw data'!K353-N360</f>
        <v>-3.0177658407668173E-2</v>
      </c>
      <c r="S360" s="63">
        <f t="shared" si="290"/>
        <v>3.0177658407668173E-2</v>
      </c>
      <c r="T360" s="88">
        <f t="shared" si="294"/>
        <v>0.15885531681533649</v>
      </c>
      <c r="U360" s="63">
        <f>'Raw data'!U353</f>
        <v>0.11137491514102016</v>
      </c>
      <c r="V360" s="63">
        <f t="shared" si="307"/>
        <v>0.55568745757051008</v>
      </c>
      <c r="W360" s="64">
        <f t="shared" si="308"/>
        <v>0.24137491514102016</v>
      </c>
      <c r="X360" s="64"/>
      <c r="Y360" s="64"/>
      <c r="Z360" s="65"/>
      <c r="AA360" s="64" t="str">
        <f t="shared" si="309"/>
        <v/>
      </c>
      <c r="AB360" s="64">
        <f t="shared" si="291"/>
        <v>0.42057234159233176</v>
      </c>
      <c r="AC360" s="64">
        <f t="shared" si="310"/>
        <v>0.37931254242948992</v>
      </c>
      <c r="AD360" s="64"/>
      <c r="AE360" s="62">
        <f>AB360-N360</f>
        <v>-9.6776584076682104E-3</v>
      </c>
      <c r="AF360" s="83">
        <f t="shared" si="292"/>
        <v>9.6776584076682104E-3</v>
      </c>
      <c r="AG360" s="83">
        <f t="shared" si="293"/>
        <v>-3.5322341592331788E-2</v>
      </c>
      <c r="AH360" s="62">
        <f t="shared" ref="AH360:AH366" si="314">AC360-N360</f>
        <v>-5.0937457570510047E-2</v>
      </c>
      <c r="AI360" s="62">
        <f t="shared" si="312"/>
        <v>5.0937457570510047E-2</v>
      </c>
      <c r="AJ360" s="62">
        <f t="shared" si="298"/>
        <v>5.9374575705100491E-3</v>
      </c>
      <c r="AK360" s="62"/>
      <c r="AL360" s="62"/>
      <c r="AM360" s="62"/>
      <c r="AN360" s="66">
        <f>AJ360</f>
        <v>5.9374575705100491E-3</v>
      </c>
    </row>
    <row r="361" spans="1:40" ht="15" customHeight="1" x14ac:dyDescent="0.25">
      <c r="A361" s="58" t="s">
        <v>350</v>
      </c>
      <c r="B361" s="59" t="s">
        <v>27</v>
      </c>
      <c r="C361" s="58" t="str">
        <f>('Raw data'!C354)</f>
        <v>Kristi Noem</v>
      </c>
      <c r="D361" s="58" t="str">
        <f>('Raw data'!D354)</f>
        <v>(R)</v>
      </c>
      <c r="E361" s="61">
        <f>('Raw data'!E354)</f>
        <v>2010</v>
      </c>
      <c r="F361" s="87">
        <v>4</v>
      </c>
      <c r="G361" s="58">
        <v>4</v>
      </c>
      <c r="H361" s="58">
        <v>6</v>
      </c>
      <c r="I361" s="90">
        <f t="shared" si="313"/>
        <v>0.37719568077382282</v>
      </c>
      <c r="J361" s="30" t="str">
        <f t="shared" si="295"/>
        <v>R</v>
      </c>
      <c r="K361" s="21" t="b">
        <f t="shared" si="285"/>
        <v>1</v>
      </c>
      <c r="L361" s="21" t="str">
        <f t="shared" si="286"/>
        <v>R</v>
      </c>
      <c r="M361" s="30" t="str">
        <f t="shared" si="287"/>
        <v>Safe R</v>
      </c>
      <c r="N361" s="62">
        <f>'Raw data'!X354</f>
        <v>0.39074999999999999</v>
      </c>
      <c r="O361" s="62">
        <f t="shared" si="288"/>
        <v>0.39074999999999993</v>
      </c>
      <c r="P361" s="81">
        <f>'Raw data'!M354</f>
        <v>0.33059253978191872</v>
      </c>
      <c r="Q361" s="63">
        <f t="shared" si="289"/>
        <v>0.66529626989095936</v>
      </c>
      <c r="R361" s="63">
        <f>'Raw data'!K354-N361</f>
        <v>-5.6046269890959344E-2</v>
      </c>
      <c r="S361" s="63">
        <f t="shared" si="290"/>
        <v>5.6046269890959344E-2</v>
      </c>
      <c r="T361" s="88">
        <f t="shared" si="294"/>
        <v>0.28959253978191873</v>
      </c>
      <c r="U361" s="63">
        <f>'Raw data'!U354</f>
        <v>0.14899468498653956</v>
      </c>
      <c r="V361" s="63">
        <f t="shared" si="307"/>
        <v>0.57449734249326978</v>
      </c>
      <c r="W361" s="64">
        <f t="shared" si="308"/>
        <v>0.18899468498653957</v>
      </c>
      <c r="X361" s="64">
        <f>'Raw data'!AA354</f>
        <v>2.3690274799195443E-2</v>
      </c>
      <c r="Y361" s="64">
        <f>'Raw data'!AD354</f>
        <v>0.42399999999999999</v>
      </c>
      <c r="Z361" s="65">
        <f t="shared" ref="Z361:Z383" si="315">2*(N361-50)-2*(Y361-50)</f>
        <v>-6.6500000000004889E-2</v>
      </c>
      <c r="AA361" s="64">
        <f t="shared" si="309"/>
        <v>0.19419027479920034</v>
      </c>
      <c r="AB361" s="64">
        <f t="shared" si="291"/>
        <v>0.35520373010904061</v>
      </c>
      <c r="AC361" s="64">
        <f t="shared" si="310"/>
        <v>0.4055026575067302</v>
      </c>
      <c r="AD361" s="64">
        <f>50%-AA361/2</f>
        <v>0.40290486260039982</v>
      </c>
      <c r="AE361" s="62">
        <f>AB361-N361</f>
        <v>-3.5546269890959381E-2</v>
      </c>
      <c r="AF361" s="83">
        <f t="shared" si="292"/>
        <v>3.5546269890959381E-2</v>
      </c>
      <c r="AG361" s="83">
        <f t="shared" si="293"/>
        <v>-9.4537301090406173E-3</v>
      </c>
      <c r="AH361" s="62">
        <f t="shared" si="314"/>
        <v>1.4752657506730216E-2</v>
      </c>
      <c r="AI361" s="62">
        <f t="shared" si="312"/>
        <v>-1.4752657506730216E-2</v>
      </c>
      <c r="AJ361" s="62">
        <f t="shared" si="298"/>
        <v>-5.9752657506730214E-2</v>
      </c>
      <c r="AK361" s="62">
        <f t="shared" ref="AK361:AK370" si="316">AD361-N361</f>
        <v>1.2154862600399829E-2</v>
      </c>
      <c r="AL361" s="62">
        <f t="shared" ref="AL361:AL373" si="317">IF(D361="(D)",AK361,-(AK361))</f>
        <v>-1.2154862600399829E-2</v>
      </c>
      <c r="AM361" s="62">
        <f t="shared" ref="AM361:AM383" si="318">AL361-4.5%</f>
        <v>-5.7154862600399828E-2</v>
      </c>
      <c r="AN361" s="66">
        <f t="shared" ref="AN361:AN383" si="319">(AJ361+AM361)/2</f>
        <v>-5.8453760053565021E-2</v>
      </c>
    </row>
    <row r="362" spans="1:40" ht="15" customHeight="1" x14ac:dyDescent="0.25">
      <c r="A362" s="67" t="s">
        <v>352</v>
      </c>
      <c r="B362" s="60">
        <v>1</v>
      </c>
      <c r="C362" s="58" t="str">
        <f>('Raw data'!C355)</f>
        <v>Phil Roe</v>
      </c>
      <c r="D362" s="58" t="str">
        <f>('Raw data'!D355)</f>
        <v>(R)</v>
      </c>
      <c r="E362" s="61">
        <f>('Raw data'!E355)</f>
        <v>2008</v>
      </c>
      <c r="F362" s="87">
        <v>4</v>
      </c>
      <c r="G362" s="67">
        <v>4</v>
      </c>
      <c r="H362" s="67">
        <v>4</v>
      </c>
      <c r="I362" s="90">
        <f t="shared" si="313"/>
        <v>0.21382330232576313</v>
      </c>
      <c r="J362" s="21" t="str">
        <f t="shared" si="295"/>
        <v>R</v>
      </c>
      <c r="K362" s="21" t="b">
        <f t="shared" si="285"/>
        <v>1</v>
      </c>
      <c r="L362" s="21" t="str">
        <f t="shared" si="286"/>
        <v>R</v>
      </c>
      <c r="M362" s="21" t="str">
        <f t="shared" si="287"/>
        <v>Safe R</v>
      </c>
      <c r="N362" s="62">
        <f>'Raw data'!X355</f>
        <v>0.24575000000000002</v>
      </c>
      <c r="O362" s="68">
        <f t="shared" si="288"/>
        <v>0.24575000000000002</v>
      </c>
      <c r="P362" s="81">
        <f>'Raw data'!M355</f>
        <v>1</v>
      </c>
      <c r="Q362" s="63">
        <f t="shared" si="289"/>
        <v>1</v>
      </c>
      <c r="R362" s="63">
        <f>'Raw data'!K355-N362</f>
        <v>-0.24575000000000002</v>
      </c>
      <c r="S362" s="63">
        <f t="shared" si="290"/>
        <v>0.24575000000000002</v>
      </c>
      <c r="T362" s="88">
        <f t="shared" si="294"/>
        <v>0.95899999999999996</v>
      </c>
      <c r="U362" s="63">
        <f>'Raw data'!U355</f>
        <v>0.58538590348607089</v>
      </c>
      <c r="V362" s="63">
        <f t="shared" si="307"/>
        <v>0.79269295174303545</v>
      </c>
      <c r="W362" s="64">
        <f t="shared" si="308"/>
        <v>0.62538590348607093</v>
      </c>
      <c r="X362" s="64">
        <f>'Raw data'!AA355</f>
        <v>0.65052230444612924</v>
      </c>
      <c r="Y362" s="64">
        <f>'Raw data'!AD355</f>
        <v>0.25900000000000001</v>
      </c>
      <c r="Z362" s="65">
        <f t="shared" si="315"/>
        <v>-2.6499999999998636E-2</v>
      </c>
      <c r="AA362" s="64">
        <f t="shared" si="309"/>
        <v>0.60102230444612792</v>
      </c>
      <c r="AB362" s="64">
        <f t="shared" si="291"/>
        <v>2.0500000000000018E-2</v>
      </c>
      <c r="AC362" s="64">
        <f t="shared" si="310"/>
        <v>0.18730704825696454</v>
      </c>
      <c r="AD362" s="64">
        <f>50%-AA362/2</f>
        <v>0.19948884777693604</v>
      </c>
      <c r="AE362" s="62">
        <v>-2.7699999999999999E-2</v>
      </c>
      <c r="AF362" s="83">
        <f t="shared" si="292"/>
        <v>2.7699999999999999E-2</v>
      </c>
      <c r="AG362" s="83">
        <f t="shared" si="293"/>
        <v>-1.7299999999999999E-2</v>
      </c>
      <c r="AH362" s="62">
        <f t="shared" si="314"/>
        <v>-5.8442951743035487E-2</v>
      </c>
      <c r="AI362" s="62">
        <f t="shared" si="312"/>
        <v>5.8442951743035487E-2</v>
      </c>
      <c r="AJ362" s="62">
        <f t="shared" si="298"/>
        <v>1.3442951743035489E-2</v>
      </c>
      <c r="AK362" s="62">
        <f t="shared" si="316"/>
        <v>-4.6261152223063984E-2</v>
      </c>
      <c r="AL362" s="62">
        <f t="shared" si="317"/>
        <v>4.6261152223063984E-2</v>
      </c>
      <c r="AM362" s="62">
        <f t="shared" si="318"/>
        <v>1.2611522230639854E-3</v>
      </c>
      <c r="AN362" s="66">
        <f t="shared" si="319"/>
        <v>7.3520519830497372E-3</v>
      </c>
    </row>
    <row r="363" spans="1:40" ht="15" customHeight="1" x14ac:dyDescent="0.25">
      <c r="A363" s="67" t="s">
        <v>352</v>
      </c>
      <c r="B363" s="60">
        <v>2</v>
      </c>
      <c r="C363" s="58" t="str">
        <f>('Raw data'!C356)</f>
        <v>John Duncan</v>
      </c>
      <c r="D363" s="58" t="str">
        <f>('Raw data'!D356)</f>
        <v>(R)</v>
      </c>
      <c r="E363" s="61">
        <f>('Raw data'!E356)</f>
        <v>1988</v>
      </c>
      <c r="F363" s="87">
        <v>4</v>
      </c>
      <c r="G363" s="67">
        <v>4</v>
      </c>
      <c r="H363" s="67">
        <v>4</v>
      </c>
      <c r="I363" s="90">
        <f t="shared" si="313"/>
        <v>0.23945378381602905</v>
      </c>
      <c r="J363" s="21" t="str">
        <f t="shared" si="295"/>
        <v>R</v>
      </c>
      <c r="K363" s="21" t="b">
        <f t="shared" si="285"/>
        <v>1</v>
      </c>
      <c r="L363" s="21" t="str">
        <f t="shared" si="286"/>
        <v>R</v>
      </c>
      <c r="M363" s="21" t="str">
        <f t="shared" si="287"/>
        <v>Safe R</v>
      </c>
      <c r="N363" s="62">
        <f>'Raw data'!X356</f>
        <v>0.29875000000000007</v>
      </c>
      <c r="O363" s="68">
        <f t="shared" si="288"/>
        <v>0.29875000000000007</v>
      </c>
      <c r="P363" s="81">
        <f>'Raw data'!M356</f>
        <v>0.52538565885359167</v>
      </c>
      <c r="Q363" s="63">
        <f t="shared" si="289"/>
        <v>0.76269282942679584</v>
      </c>
      <c r="R363" s="63">
        <f>'Raw data'!K356-N363</f>
        <v>-6.1442829426795881E-2</v>
      </c>
      <c r="S363" s="63">
        <f t="shared" si="290"/>
        <v>6.1442829426795881E-2</v>
      </c>
      <c r="T363" s="88">
        <f t="shared" si="294"/>
        <v>0.48438565885359169</v>
      </c>
      <c r="U363" s="63">
        <f>'Raw data'!U356</f>
        <v>0.56628058675661053</v>
      </c>
      <c r="V363" s="63">
        <f t="shared" si="307"/>
        <v>0.78314029337830526</v>
      </c>
      <c r="W363" s="64">
        <f t="shared" si="308"/>
        <v>0.60628058675661056</v>
      </c>
      <c r="X363" s="64">
        <f>'Raw data'!AA356</f>
        <v>0.69616498002344551</v>
      </c>
      <c r="Y363" s="64">
        <f>'Raw data'!AD356</f>
        <v>0.314</v>
      </c>
      <c r="Z363" s="65">
        <f t="shared" si="315"/>
        <v>-3.0500000000003524E-2</v>
      </c>
      <c r="AA363" s="64">
        <f t="shared" si="309"/>
        <v>0.65066498002344908</v>
      </c>
      <c r="AB363" s="64">
        <f t="shared" si="291"/>
        <v>0.25780717057320413</v>
      </c>
      <c r="AC363" s="64">
        <f t="shared" si="310"/>
        <v>0.19685970662169472</v>
      </c>
      <c r="AD363" s="64">
        <f>50%-AA363/2</f>
        <v>0.17466750998827546</v>
      </c>
      <c r="AE363" s="62">
        <f t="shared" ref="AE363:AE372" si="320">AB363-N363</f>
        <v>-4.0942829426795946E-2</v>
      </c>
      <c r="AF363" s="83">
        <f t="shared" si="292"/>
        <v>4.0942829426795946E-2</v>
      </c>
      <c r="AG363" s="83">
        <f t="shared" si="293"/>
        <v>-4.0571705732040525E-3</v>
      </c>
      <c r="AH363" s="62">
        <f t="shared" si="314"/>
        <v>-0.10189029337830535</v>
      </c>
      <c r="AI363" s="62">
        <f t="shared" si="312"/>
        <v>0.10189029337830535</v>
      </c>
      <c r="AJ363" s="62">
        <f t="shared" si="298"/>
        <v>5.6890293378305354E-2</v>
      </c>
      <c r="AK363" s="62">
        <f t="shared" si="316"/>
        <v>-0.12408249001172461</v>
      </c>
      <c r="AL363" s="62">
        <f t="shared" si="317"/>
        <v>0.12408249001172461</v>
      </c>
      <c r="AM363" s="62">
        <f t="shared" si="318"/>
        <v>7.9082490011724613E-2</v>
      </c>
      <c r="AN363" s="66">
        <f t="shared" si="319"/>
        <v>6.7986391695014983E-2</v>
      </c>
    </row>
    <row r="364" spans="1:40" ht="15" customHeight="1" x14ac:dyDescent="0.25">
      <c r="A364" s="67" t="s">
        <v>352</v>
      </c>
      <c r="B364" s="60">
        <v>3</v>
      </c>
      <c r="C364" s="58" t="str">
        <f>('Raw data'!C357)</f>
        <v>Chuck Fleischmann</v>
      </c>
      <c r="D364" s="58" t="str">
        <f>('Raw data'!D357)</f>
        <v>(R)</v>
      </c>
      <c r="E364" s="61">
        <f>('Raw data'!E357)</f>
        <v>2010</v>
      </c>
      <c r="F364" s="87">
        <v>4</v>
      </c>
      <c r="G364" s="67">
        <v>4</v>
      </c>
      <c r="H364" s="67">
        <v>5</v>
      </c>
      <c r="I364" s="90">
        <f t="shared" si="313"/>
        <v>0.35724729368459046</v>
      </c>
      <c r="J364" s="21" t="str">
        <f t="shared" si="295"/>
        <v>R</v>
      </c>
      <c r="K364" s="21" t="b">
        <f t="shared" si="285"/>
        <v>1</v>
      </c>
      <c r="L364" s="21" t="str">
        <f t="shared" si="286"/>
        <v>R</v>
      </c>
      <c r="M364" s="21" t="str">
        <f t="shared" si="287"/>
        <v>Safe R</v>
      </c>
      <c r="N364" s="62">
        <f>'Raw data'!X357</f>
        <v>0.33975</v>
      </c>
      <c r="O364" s="68">
        <f t="shared" si="288"/>
        <v>0.33975</v>
      </c>
      <c r="P364" s="81">
        <f>'Raw data'!M357</f>
        <v>0.28653842341419572</v>
      </c>
      <c r="Q364" s="63">
        <f t="shared" si="289"/>
        <v>0.64326921170709783</v>
      </c>
      <c r="R364" s="63">
        <f>'Raw data'!K357-N364</f>
        <v>1.6980788292902116E-2</v>
      </c>
      <c r="S364" s="63">
        <f t="shared" si="290"/>
        <v>-1.6980788292902116E-2</v>
      </c>
      <c r="T364" s="88">
        <f t="shared" si="294"/>
        <v>0.24553842341419574</v>
      </c>
      <c r="U364" s="63">
        <f>'Raw data'!U357</f>
        <v>0.26809789333290479</v>
      </c>
      <c r="V364" s="63">
        <f t="shared" si="307"/>
        <v>0.6340489466664524</v>
      </c>
      <c r="W364" s="64">
        <f t="shared" si="308"/>
        <v>0.30809789333290477</v>
      </c>
      <c r="X364" s="64">
        <f>'Raw data'!AA357</f>
        <v>0.33943632248815669</v>
      </c>
      <c r="Y364" s="64">
        <f>'Raw data'!AD357</f>
        <v>0.33899999999999997</v>
      </c>
      <c r="Z364" s="65">
        <f t="shared" si="315"/>
        <v>1.5000000000071623E-3</v>
      </c>
      <c r="AA364" s="64">
        <f t="shared" si="309"/>
        <v>0.35193632248814954</v>
      </c>
      <c r="AB364" s="64">
        <f t="shared" si="291"/>
        <v>0.37723078829290213</v>
      </c>
      <c r="AC364" s="64">
        <f t="shared" si="310"/>
        <v>0.34595105333354759</v>
      </c>
      <c r="AD364" s="64">
        <f>50%-AA364/2</f>
        <v>0.32403183875592523</v>
      </c>
      <c r="AE364" s="62">
        <f t="shared" si="320"/>
        <v>3.7480788292902134E-2</v>
      </c>
      <c r="AF364" s="83">
        <f t="shared" si="292"/>
        <v>-3.7480788292902134E-2</v>
      </c>
      <c r="AG364" s="83">
        <f t="shared" si="293"/>
        <v>-8.2480788292902132E-2</v>
      </c>
      <c r="AH364" s="62">
        <f t="shared" si="314"/>
        <v>6.2010533335475904E-3</v>
      </c>
      <c r="AI364" s="62">
        <f t="shared" si="312"/>
        <v>-6.2010533335475904E-3</v>
      </c>
      <c r="AJ364" s="62">
        <f t="shared" si="298"/>
        <v>-5.1201053333547589E-2</v>
      </c>
      <c r="AK364" s="62">
        <f t="shared" si="316"/>
        <v>-1.5718161244074769E-2</v>
      </c>
      <c r="AL364" s="62">
        <f t="shared" si="317"/>
        <v>1.5718161244074769E-2</v>
      </c>
      <c r="AM364" s="62">
        <f t="shared" si="318"/>
        <v>-2.928183875592523E-2</v>
      </c>
      <c r="AN364" s="66">
        <f t="shared" si="319"/>
        <v>-4.0241446044736409E-2</v>
      </c>
    </row>
    <row r="365" spans="1:40" ht="15" customHeight="1" x14ac:dyDescent="0.25">
      <c r="A365" s="67" t="s">
        <v>352</v>
      </c>
      <c r="B365" s="60">
        <v>4</v>
      </c>
      <c r="C365" s="58" t="str">
        <f>('Raw data'!C358)</f>
        <v>Scott DesJarlais</v>
      </c>
      <c r="D365" s="58" t="str">
        <f>('Raw data'!D358)</f>
        <v>(R)</v>
      </c>
      <c r="E365" s="61">
        <f>('Raw data'!E358)</f>
        <v>2010</v>
      </c>
      <c r="F365" s="87">
        <v>4</v>
      </c>
      <c r="G365" s="67">
        <v>4</v>
      </c>
      <c r="H365" s="67">
        <v>6</v>
      </c>
      <c r="I365" s="90">
        <f t="shared" si="313"/>
        <v>0.38326622267001048</v>
      </c>
      <c r="J365" s="21" t="str">
        <f t="shared" si="295"/>
        <v>R</v>
      </c>
      <c r="K365" s="21" t="b">
        <f t="shared" si="285"/>
        <v>1</v>
      </c>
      <c r="L365" s="21" t="str">
        <f t="shared" si="286"/>
        <v>R</v>
      </c>
      <c r="M365" s="21" t="str">
        <f t="shared" si="287"/>
        <v>Safe R</v>
      </c>
      <c r="N365" s="62">
        <f>'Raw data'!X358</f>
        <v>0.31974999999999998</v>
      </c>
      <c r="O365" s="68">
        <f t="shared" si="288"/>
        <v>0.31974999999999998</v>
      </c>
      <c r="P365" s="81">
        <f>'Raw data'!M358</f>
        <v>0.24570396263549044</v>
      </c>
      <c r="Q365" s="63">
        <f t="shared" si="289"/>
        <v>0.62285198131774522</v>
      </c>
      <c r="R365" s="63">
        <f>'Raw data'!K358-N365</f>
        <v>5.7398018682254803E-2</v>
      </c>
      <c r="S365" s="63">
        <f t="shared" si="290"/>
        <v>-5.7398018682254803E-2</v>
      </c>
      <c r="T365" s="88">
        <f t="shared" si="294"/>
        <v>0.20470396263549046</v>
      </c>
      <c r="U365" s="63">
        <f>'Raw data'!U358</f>
        <v>0.11512207814736114</v>
      </c>
      <c r="V365" s="63">
        <f t="shared" si="307"/>
        <v>0.5575610390736806</v>
      </c>
      <c r="W365" s="64">
        <f t="shared" si="308"/>
        <v>0.15512207814736115</v>
      </c>
      <c r="X365" s="64">
        <f>'Raw data'!AA358</f>
        <v>0.19351635547545393</v>
      </c>
      <c r="Y365" s="64">
        <f>'Raw data'!AD358</f>
        <v>0.314</v>
      </c>
      <c r="Z365" s="65">
        <f t="shared" si="315"/>
        <v>1.1499999999998067E-2</v>
      </c>
      <c r="AA365" s="64">
        <f t="shared" si="309"/>
        <v>0.2860163554754559</v>
      </c>
      <c r="AB365" s="64">
        <f t="shared" si="291"/>
        <v>0.39764801868225474</v>
      </c>
      <c r="AC365" s="64">
        <f t="shared" si="310"/>
        <v>0.42243896092631944</v>
      </c>
      <c r="AD365" s="64">
        <f>50%-AA365/2</f>
        <v>0.35699182226227205</v>
      </c>
      <c r="AE365" s="62">
        <f t="shared" si="320"/>
        <v>7.7898018682254766E-2</v>
      </c>
      <c r="AF365" s="83">
        <f t="shared" si="292"/>
        <v>-7.7898018682254766E-2</v>
      </c>
      <c r="AG365" s="83">
        <f t="shared" si="293"/>
        <v>-0.12289801868225476</v>
      </c>
      <c r="AH365" s="62">
        <f t="shared" si="314"/>
        <v>0.10268896092631946</v>
      </c>
      <c r="AI365" s="62">
        <f t="shared" si="312"/>
        <v>-0.10268896092631946</v>
      </c>
      <c r="AJ365" s="62">
        <f t="shared" si="298"/>
        <v>-0.14768896092631945</v>
      </c>
      <c r="AK365" s="62">
        <f t="shared" si="316"/>
        <v>3.7241822262272073E-2</v>
      </c>
      <c r="AL365" s="62">
        <f t="shared" si="317"/>
        <v>-3.7241822262272073E-2</v>
      </c>
      <c r="AM365" s="62">
        <f t="shared" si="318"/>
        <v>-8.2241822262272071E-2</v>
      </c>
      <c r="AN365" s="66">
        <f t="shared" si="319"/>
        <v>-0.11496539159429575</v>
      </c>
    </row>
    <row r="366" spans="1:40" ht="15" customHeight="1" x14ac:dyDescent="0.25">
      <c r="A366" s="67" t="s">
        <v>352</v>
      </c>
      <c r="B366" s="60">
        <v>5</v>
      </c>
      <c r="C366" s="58" t="str">
        <f>('Raw data'!C359)</f>
        <v>Jim Cooper</v>
      </c>
      <c r="D366" s="58" t="str">
        <f>('Raw data'!D359)</f>
        <v>(D)</v>
      </c>
      <c r="E366" s="61">
        <f>('Raw data'!E359)</f>
        <v>2002</v>
      </c>
      <c r="F366" s="87">
        <v>1</v>
      </c>
      <c r="G366" s="67">
        <v>1</v>
      </c>
      <c r="H366" s="67">
        <v>1</v>
      </c>
      <c r="I366" s="90">
        <f>IF(G366="",N366+0.15*(AE366-2.77%+$B$3)+($A$3-50%),N366+0.85*(0.6*AE366+0.2*AH366+0.2*AK366-2.77%+$B$3)+($A$3-50%))</f>
        <v>0.6332442478339787</v>
      </c>
      <c r="J366" s="21" t="str">
        <f t="shared" ref="J366:J397" si="321">IF(I366&lt;44%,"R",IF(I366&gt;56%,"D","No projection"))</f>
        <v>D</v>
      </c>
      <c r="K366" s="21" t="b">
        <f t="shared" si="285"/>
        <v>1</v>
      </c>
      <c r="L366" s="21" t="str">
        <f t="shared" si="286"/>
        <v>No projection</v>
      </c>
      <c r="M366" s="21" t="str">
        <f t="shared" si="287"/>
        <v>Safe D</v>
      </c>
      <c r="N366" s="62">
        <f>'Raw data'!X359</f>
        <v>0.54774999999999996</v>
      </c>
      <c r="O366" s="68">
        <f t="shared" si="288"/>
        <v>0.54774999999999996</v>
      </c>
      <c r="P366" s="81">
        <f>'Raw data'!M359</f>
        <v>0.27158028381362992</v>
      </c>
      <c r="Q366" s="63">
        <f t="shared" si="289"/>
        <v>0.63579014190681493</v>
      </c>
      <c r="R366" s="63">
        <f>'Raw data'!K359-N366</f>
        <v>8.8040141906814973E-2</v>
      </c>
      <c r="S366" s="63">
        <f t="shared" si="290"/>
        <v>8.8040141906814973E-2</v>
      </c>
      <c r="T366" s="88">
        <f t="shared" si="294"/>
        <v>0.3115802838136299</v>
      </c>
      <c r="U366" s="63">
        <f>'Raw data'!U359</f>
        <v>0.33111249859420389</v>
      </c>
      <c r="V366" s="63">
        <f t="shared" si="307"/>
        <v>0.66555624929710189</v>
      </c>
      <c r="W366" s="64">
        <f t="shared" si="308"/>
        <v>0.29111249859420391</v>
      </c>
      <c r="X366" s="64">
        <f>'Raw data'!AA359</f>
        <v>0.14396133036466208</v>
      </c>
      <c r="Y366" s="64">
        <f>'Raw data'!AD359</f>
        <v>0.52900000000000003</v>
      </c>
      <c r="Z366" s="65">
        <f t="shared" si="315"/>
        <v>3.7499999999994316E-2</v>
      </c>
      <c r="AA366" s="64">
        <f t="shared" si="309"/>
        <v>0.2574613303646564</v>
      </c>
      <c r="AB366" s="64">
        <f t="shared" si="291"/>
        <v>0.65579014190681495</v>
      </c>
      <c r="AC366" s="64">
        <f t="shared" si="310"/>
        <v>0.64555624929710198</v>
      </c>
      <c r="AD366" s="64">
        <f>50%+AA366/2</f>
        <v>0.62873066518232823</v>
      </c>
      <c r="AE366" s="62">
        <f t="shared" si="320"/>
        <v>0.10804014190681499</v>
      </c>
      <c r="AF366" s="83">
        <f t="shared" si="292"/>
        <v>0.10804014190681499</v>
      </c>
      <c r="AG366" s="83">
        <f t="shared" si="293"/>
        <v>6.3040141906814992E-2</v>
      </c>
      <c r="AH366" s="62">
        <f t="shared" si="314"/>
        <v>9.7806249297102021E-2</v>
      </c>
      <c r="AI366" s="62">
        <f t="shared" si="312"/>
        <v>9.7806249297102021E-2</v>
      </c>
      <c r="AJ366" s="62">
        <f t="shared" si="298"/>
        <v>5.2806249297102023E-2</v>
      </c>
      <c r="AK366" s="62">
        <f t="shared" si="316"/>
        <v>8.0980665182328271E-2</v>
      </c>
      <c r="AL366" s="62">
        <f t="shared" si="317"/>
        <v>8.0980665182328271E-2</v>
      </c>
      <c r="AM366" s="62">
        <f t="shared" si="318"/>
        <v>3.5980665182328272E-2</v>
      </c>
      <c r="AN366" s="66">
        <f t="shared" si="319"/>
        <v>4.4393457239715148E-2</v>
      </c>
    </row>
    <row r="367" spans="1:40" ht="15" customHeight="1" x14ac:dyDescent="0.25">
      <c r="A367" s="67" t="s">
        <v>352</v>
      </c>
      <c r="B367" s="60">
        <v>6</v>
      </c>
      <c r="C367" s="58" t="str">
        <f>('Raw data'!C360)</f>
        <v>Diane Black</v>
      </c>
      <c r="D367" s="58" t="str">
        <f>('Raw data'!D360)</f>
        <v>(R)</v>
      </c>
      <c r="E367" s="61">
        <f>('Raw data'!E360)</f>
        <v>2010</v>
      </c>
      <c r="F367" s="87">
        <v>4</v>
      </c>
      <c r="G367" s="67">
        <v>4</v>
      </c>
      <c r="H367" s="67">
        <v>5</v>
      </c>
      <c r="I367" s="90">
        <f>IF(G367="",N367+0.15*(AE367+2.77%-$B$3)+($A$3-50%),N367+0.85*(0.6*AE367+0.2*AH367+0.2*AK367+2.77%-$B$3)+($A$3-50%))</f>
        <v>0.2587634274505935</v>
      </c>
      <c r="J367" s="21" t="str">
        <f t="shared" si="321"/>
        <v>R</v>
      </c>
      <c r="K367" s="21" t="b">
        <f t="shared" si="285"/>
        <v>1</v>
      </c>
      <c r="L367" s="21" t="str">
        <f t="shared" si="286"/>
        <v>R</v>
      </c>
      <c r="M367" s="21" t="str">
        <f t="shared" si="287"/>
        <v>Safe R</v>
      </c>
      <c r="N367" s="62">
        <f>'Raw data'!X360</f>
        <v>0.28275000000000006</v>
      </c>
      <c r="O367" s="68">
        <f t="shared" si="288"/>
        <v>0.28275000000000006</v>
      </c>
      <c r="P367" s="81">
        <f>'Raw data'!M360</f>
        <v>0.51159297665663139</v>
      </c>
      <c r="Q367" s="63">
        <f t="shared" si="289"/>
        <v>0.7557964883283157</v>
      </c>
      <c r="R367" s="63">
        <f>'Raw data'!K360-N367</f>
        <v>-3.8546488328315781E-2</v>
      </c>
      <c r="S367" s="63">
        <f t="shared" si="290"/>
        <v>3.8546488328315781E-2</v>
      </c>
      <c r="T367" s="88">
        <f t="shared" si="294"/>
        <v>0.47059297665663141</v>
      </c>
      <c r="U367" s="63">
        <f>'Raw data'!U360</f>
        <v>1</v>
      </c>
      <c r="V367" s="63">
        <f t="shared" si="307"/>
        <v>1</v>
      </c>
      <c r="W367" s="64">
        <f t="shared" si="308"/>
        <v>1.04</v>
      </c>
      <c r="X367" s="64">
        <f>'Raw data'!AA360</f>
        <v>0.39191604119959705</v>
      </c>
      <c r="Y367" s="64">
        <f>'Raw data'!AD360</f>
        <v>0.33899999999999997</v>
      </c>
      <c r="Z367" s="65">
        <f t="shared" si="315"/>
        <v>-0.11249999999999716</v>
      </c>
      <c r="AA367" s="64">
        <f t="shared" si="309"/>
        <v>0.51841604119959417</v>
      </c>
      <c r="AB367" s="64">
        <f t="shared" si="291"/>
        <v>0.26470351167168427</v>
      </c>
      <c r="AC367" s="64">
        <f t="shared" si="310"/>
        <v>-2.0000000000000018E-2</v>
      </c>
      <c r="AD367" s="64">
        <f>50%-AA367/2</f>
        <v>0.24079197940020292</v>
      </c>
      <c r="AE367" s="62">
        <f t="shared" si="320"/>
        <v>-1.8046488328315791E-2</v>
      </c>
      <c r="AF367" s="83">
        <f t="shared" si="292"/>
        <v>1.8046488328315791E-2</v>
      </c>
      <c r="AG367" s="83">
        <f t="shared" si="293"/>
        <v>-2.6953511671684208E-2</v>
      </c>
      <c r="AH367" s="62">
        <v>-4.4999999999999998E-2</v>
      </c>
      <c r="AI367" s="62">
        <f t="shared" si="312"/>
        <v>4.4999999999999998E-2</v>
      </c>
      <c r="AJ367" s="62">
        <f t="shared" si="298"/>
        <v>0</v>
      </c>
      <c r="AK367" s="62">
        <f t="shared" si="316"/>
        <v>-4.1958020599797141E-2</v>
      </c>
      <c r="AL367" s="62">
        <f t="shared" si="317"/>
        <v>4.1958020599797141E-2</v>
      </c>
      <c r="AM367" s="62">
        <f t="shared" si="318"/>
        <v>-3.0419794002028572E-3</v>
      </c>
      <c r="AN367" s="66">
        <f t="shared" si="319"/>
        <v>-1.5209897001014286E-3</v>
      </c>
    </row>
    <row r="368" spans="1:40" ht="15" customHeight="1" x14ac:dyDescent="0.25">
      <c r="A368" s="67" t="s">
        <v>352</v>
      </c>
      <c r="B368" s="60">
        <v>7</v>
      </c>
      <c r="C368" s="58" t="str">
        <f>('Raw data'!C361)</f>
        <v>Marsha Blackburn</v>
      </c>
      <c r="D368" s="58" t="str">
        <f>('Raw data'!D361)</f>
        <v>(R)</v>
      </c>
      <c r="E368" s="61">
        <f>('Raw data'!E361)</f>
        <v>2002</v>
      </c>
      <c r="F368" s="87">
        <v>4</v>
      </c>
      <c r="G368" s="67">
        <v>4</v>
      </c>
      <c r="H368" s="67">
        <v>4</v>
      </c>
      <c r="I368" s="90">
        <f>IF(G368="",N368+0.15*(AE368+2.77%-$B$3)+($A$3-50%),N368+0.85*(0.6*AE368+0.2*AH368+0.2*AK368+2.77%-$B$3)+($A$3-50%))</f>
        <v>0.28967308253054719</v>
      </c>
      <c r="J368" s="21" t="str">
        <f t="shared" si="321"/>
        <v>R</v>
      </c>
      <c r="K368" s="21" t="b">
        <f t="shared" si="285"/>
        <v>1</v>
      </c>
      <c r="L368" s="21" t="str">
        <f t="shared" si="286"/>
        <v>R</v>
      </c>
      <c r="M368" s="21" t="str">
        <f t="shared" si="287"/>
        <v>Safe R</v>
      </c>
      <c r="N368" s="62">
        <f>'Raw data'!X361</f>
        <v>0.31674999999999998</v>
      </c>
      <c r="O368" s="68">
        <f t="shared" si="288"/>
        <v>0.31674999999999998</v>
      </c>
      <c r="P368" s="81">
        <f>'Raw data'!M361</f>
        <v>0.44664755846977372</v>
      </c>
      <c r="Q368" s="63">
        <f t="shared" si="289"/>
        <v>0.72332377923488689</v>
      </c>
      <c r="R368" s="63">
        <f>'Raw data'!K361-N368</f>
        <v>-4.0073779234886808E-2</v>
      </c>
      <c r="S368" s="63">
        <f t="shared" si="290"/>
        <v>4.0073779234886808E-2</v>
      </c>
      <c r="T368" s="88">
        <f t="shared" si="294"/>
        <v>0.40564755846977374</v>
      </c>
      <c r="U368" s="63">
        <f>'Raw data'!U361</f>
        <v>0.49528045202918058</v>
      </c>
      <c r="V368" s="63">
        <f t="shared" si="307"/>
        <v>0.74764022601459024</v>
      </c>
      <c r="W368" s="64">
        <f t="shared" si="308"/>
        <v>0.53528045202918062</v>
      </c>
      <c r="X368" s="64">
        <f>'Raw data'!AA361</f>
        <v>0.49032884279035743</v>
      </c>
      <c r="Y368" s="64">
        <f>'Raw data'!AD361</f>
        <v>0.309</v>
      </c>
      <c r="Z368" s="65">
        <f t="shared" si="315"/>
        <v>1.5500000000002956E-2</v>
      </c>
      <c r="AA368" s="64">
        <f t="shared" si="309"/>
        <v>0.39882884279035447</v>
      </c>
      <c r="AB368" s="64">
        <f t="shared" si="291"/>
        <v>0.29717622076511313</v>
      </c>
      <c r="AC368" s="64">
        <f t="shared" si="310"/>
        <v>0.23235977398540969</v>
      </c>
      <c r="AD368" s="64">
        <f>50%-AA368/2</f>
        <v>0.30058557860482277</v>
      </c>
      <c r="AE368" s="62">
        <f t="shared" si="320"/>
        <v>-1.9573779234886846E-2</v>
      </c>
      <c r="AF368" s="83">
        <f t="shared" si="292"/>
        <v>1.9573779234886846E-2</v>
      </c>
      <c r="AG368" s="83">
        <f t="shared" si="293"/>
        <v>-2.5426220765113153E-2</v>
      </c>
      <c r="AH368" s="62">
        <f>AC368-N368</f>
        <v>-8.4390226014590286E-2</v>
      </c>
      <c r="AI368" s="62">
        <f t="shared" si="312"/>
        <v>8.4390226014590286E-2</v>
      </c>
      <c r="AJ368" s="62">
        <f t="shared" si="298"/>
        <v>3.9390226014590288E-2</v>
      </c>
      <c r="AK368" s="62">
        <f t="shared" si="316"/>
        <v>-1.6164421395177209E-2</v>
      </c>
      <c r="AL368" s="62">
        <f t="shared" si="317"/>
        <v>1.6164421395177209E-2</v>
      </c>
      <c r="AM368" s="62">
        <f t="shared" si="318"/>
        <v>-2.883557860482279E-2</v>
      </c>
      <c r="AN368" s="66">
        <f t="shared" si="319"/>
        <v>5.277323704883749E-3</v>
      </c>
    </row>
    <row r="369" spans="1:40" ht="15" customHeight="1" x14ac:dyDescent="0.25">
      <c r="A369" s="67" t="s">
        <v>352</v>
      </c>
      <c r="B369" s="60">
        <v>8</v>
      </c>
      <c r="C369" s="58" t="str">
        <f>('Raw data'!C362)</f>
        <v>Stephen Fincher</v>
      </c>
      <c r="D369" s="58" t="str">
        <f>('Raw data'!D362)</f>
        <v>(R)</v>
      </c>
      <c r="E369" s="61">
        <f>('Raw data'!E362)</f>
        <v>2010</v>
      </c>
      <c r="F369" s="87">
        <v>4</v>
      </c>
      <c r="G369" s="67">
        <v>4</v>
      </c>
      <c r="H369" s="67">
        <v>5</v>
      </c>
      <c r="I369" s="90">
        <f>IF(G369="",N369+0.15*(AE369+2.77%-$B$3)+($A$3-50%),N369+0.85*(0.6*AE369+0.2*AH369+0.2*AK369+2.77%-$B$3)+($A$3-50%))</f>
        <v>0.28742499863830107</v>
      </c>
      <c r="J369" s="21" t="str">
        <f t="shared" si="321"/>
        <v>R</v>
      </c>
      <c r="K369" s="21" t="b">
        <f t="shared" si="285"/>
        <v>1</v>
      </c>
      <c r="L369" s="21" t="str">
        <f t="shared" si="286"/>
        <v>R</v>
      </c>
      <c r="M369" s="21" t="str">
        <f t="shared" si="287"/>
        <v>Safe R</v>
      </c>
      <c r="N369" s="62">
        <f>'Raw data'!X362</f>
        <v>0.31425000000000003</v>
      </c>
      <c r="O369" s="68">
        <f t="shared" si="288"/>
        <v>0.31425000000000003</v>
      </c>
      <c r="P369" s="81">
        <f>'Raw data'!M362</f>
        <v>0.48468619450111722</v>
      </c>
      <c r="Q369" s="63">
        <f t="shared" si="289"/>
        <v>0.74234309725055858</v>
      </c>
      <c r="R369" s="63">
        <f>'Raw data'!K362-N369</f>
        <v>-5.6593097250558666E-2</v>
      </c>
      <c r="S369" s="63">
        <f t="shared" si="290"/>
        <v>5.6593097250558666E-2</v>
      </c>
      <c r="T369" s="88">
        <f t="shared" si="294"/>
        <v>0.44368619450111724</v>
      </c>
      <c r="U369" s="63">
        <f>'Raw data'!U362</f>
        <v>0.41208447818706945</v>
      </c>
      <c r="V369" s="63">
        <f t="shared" si="307"/>
        <v>0.7060422390935347</v>
      </c>
      <c r="W369" s="64">
        <f t="shared" si="308"/>
        <v>0.45208447818706943</v>
      </c>
      <c r="X369" s="64">
        <f>'Raw data'!AA362</f>
        <v>0.20644518962368452</v>
      </c>
      <c r="Y369" s="64">
        <f>'Raw data'!AD362</f>
        <v>0.39899999999999997</v>
      </c>
      <c r="Z369" s="65">
        <f t="shared" si="315"/>
        <v>-0.16949999999999932</v>
      </c>
      <c r="AA369" s="64">
        <f t="shared" si="309"/>
        <v>0.38994518962368385</v>
      </c>
      <c r="AB369" s="64">
        <f t="shared" si="291"/>
        <v>0.27815690274944138</v>
      </c>
      <c r="AC369" s="64">
        <f t="shared" si="310"/>
        <v>0.27395776090646529</v>
      </c>
      <c r="AD369" s="64">
        <f>50%-AA369/2</f>
        <v>0.30502740518815807</v>
      </c>
      <c r="AE369" s="62">
        <f t="shared" si="320"/>
        <v>-3.6093097250558648E-2</v>
      </c>
      <c r="AF369" s="83">
        <f t="shared" si="292"/>
        <v>3.6093097250558648E-2</v>
      </c>
      <c r="AG369" s="83">
        <f t="shared" si="293"/>
        <v>-8.9069027494413505E-3</v>
      </c>
      <c r="AH369" s="62">
        <f>AC369-N369</f>
        <v>-4.0292239093534743E-2</v>
      </c>
      <c r="AI369" s="62">
        <f t="shared" si="312"/>
        <v>4.0292239093534743E-2</v>
      </c>
      <c r="AJ369" s="62">
        <f t="shared" si="298"/>
        <v>-4.7077609064652554E-3</v>
      </c>
      <c r="AK369" s="62">
        <f t="shared" si="316"/>
        <v>-9.2225948118419554E-3</v>
      </c>
      <c r="AL369" s="62">
        <f t="shared" si="317"/>
        <v>9.2225948118419554E-3</v>
      </c>
      <c r="AM369" s="62">
        <f t="shared" si="318"/>
        <v>-3.5777405188158043E-2</v>
      </c>
      <c r="AN369" s="66">
        <f t="shared" si="319"/>
        <v>-2.0242583047311649E-2</v>
      </c>
    </row>
    <row r="370" spans="1:40" ht="15" customHeight="1" x14ac:dyDescent="0.25">
      <c r="A370" s="67" t="s">
        <v>352</v>
      </c>
      <c r="B370" s="60">
        <v>9</v>
      </c>
      <c r="C370" s="58" t="str">
        <f>('Raw data'!C363)</f>
        <v>Steve Cohen</v>
      </c>
      <c r="D370" s="58" t="str">
        <f>('Raw data'!D363)</f>
        <v>(D)</v>
      </c>
      <c r="E370" s="61">
        <f>('Raw data'!E363)</f>
        <v>2006</v>
      </c>
      <c r="F370" s="87">
        <v>1</v>
      </c>
      <c r="G370" s="67">
        <v>1</v>
      </c>
      <c r="H370" s="67">
        <v>1</v>
      </c>
      <c r="I370" s="90">
        <f>IF(G370="",N370+0.15*(AE370-2.77%+$B$3)+($A$3-50%),N370+0.85*(0.6*AE370+0.2*AH370+0.2*AK370-2.77%+$B$3)+($A$3-50%))</f>
        <v>0.77832875353318753</v>
      </c>
      <c r="J370" s="21" t="str">
        <f t="shared" si="321"/>
        <v>D</v>
      </c>
      <c r="K370" s="21" t="b">
        <f t="shared" si="285"/>
        <v>1</v>
      </c>
      <c r="L370" s="21" t="str">
        <f t="shared" si="286"/>
        <v>D</v>
      </c>
      <c r="M370" s="21" t="str">
        <f t="shared" si="287"/>
        <v>Safe D</v>
      </c>
      <c r="N370" s="62">
        <f>'Raw data'!X363</f>
        <v>0.76774999999999993</v>
      </c>
      <c r="O370" s="68">
        <f t="shared" si="288"/>
        <v>0.76774999999999993</v>
      </c>
      <c r="P370" s="81">
        <f>'Raw data'!M363</f>
        <v>0.52556547852883928</v>
      </c>
      <c r="Q370" s="63">
        <f t="shared" si="289"/>
        <v>0.76278273926441964</v>
      </c>
      <c r="R370" s="63">
        <f>'Raw data'!K363-N370</f>
        <v>-4.9672607355802922E-3</v>
      </c>
      <c r="S370" s="63">
        <f t="shared" si="290"/>
        <v>-4.9672607355802922E-3</v>
      </c>
      <c r="T370" s="88">
        <f t="shared" si="294"/>
        <v>0.56556547852883932</v>
      </c>
      <c r="U370" s="63">
        <f>'Raw data'!U363</f>
        <v>0.51852807014716085</v>
      </c>
      <c r="V370" s="63">
        <f t="shared" si="307"/>
        <v>0.75926403507358042</v>
      </c>
      <c r="W370" s="64">
        <f t="shared" si="308"/>
        <v>0.47852807014716087</v>
      </c>
      <c r="X370" s="64">
        <f>'Raw data'!AA363</f>
        <v>0.49323141818616967</v>
      </c>
      <c r="Y370" s="64">
        <f>'Raw data'!AD363</f>
        <v>0.73899999999999999</v>
      </c>
      <c r="Z370" s="65">
        <f t="shared" si="315"/>
        <v>5.7500000000004547E-2</v>
      </c>
      <c r="AA370" s="64">
        <f t="shared" si="309"/>
        <v>0.62673141818617417</v>
      </c>
      <c r="AB370" s="64">
        <f t="shared" si="291"/>
        <v>0.78278273926441966</v>
      </c>
      <c r="AC370" s="64">
        <f t="shared" si="310"/>
        <v>0.73926403507358041</v>
      </c>
      <c r="AD370" s="64">
        <f>50%+AA370/2</f>
        <v>0.81336570909308703</v>
      </c>
      <c r="AE370" s="62">
        <f t="shared" si="320"/>
        <v>1.5032739264419726E-2</v>
      </c>
      <c r="AF370" s="83">
        <f t="shared" si="292"/>
        <v>1.5032739264419726E-2</v>
      </c>
      <c r="AG370" s="83">
        <f t="shared" si="293"/>
        <v>-2.9967260735580273E-2</v>
      </c>
      <c r="AH370" s="62">
        <f>AC370-N370</f>
        <v>-2.8485964926419527E-2</v>
      </c>
      <c r="AI370" s="62">
        <f t="shared" si="312"/>
        <v>-2.8485964926419527E-2</v>
      </c>
      <c r="AJ370" s="62">
        <f t="shared" ref="AJ370:AJ392" si="322">AI370-4.5%</f>
        <v>-7.3485964926419525E-2</v>
      </c>
      <c r="AK370" s="62">
        <f t="shared" si="316"/>
        <v>4.5615709093087098E-2</v>
      </c>
      <c r="AL370" s="62">
        <f t="shared" si="317"/>
        <v>4.5615709093087098E-2</v>
      </c>
      <c r="AM370" s="62">
        <f t="shared" si="318"/>
        <v>6.1570909308709953E-4</v>
      </c>
      <c r="AN370" s="66">
        <f t="shared" si="319"/>
        <v>-3.6435127916666213E-2</v>
      </c>
    </row>
    <row r="371" spans="1:40" ht="15" customHeight="1" x14ac:dyDescent="0.25">
      <c r="A371" s="67" t="s">
        <v>362</v>
      </c>
      <c r="B371" s="60">
        <v>1</v>
      </c>
      <c r="C371" s="58" t="str">
        <f>('Raw data'!C364)</f>
        <v>Louie Gohmert</v>
      </c>
      <c r="D371" s="58" t="str">
        <f>('Raw data'!D364)</f>
        <v>(R)</v>
      </c>
      <c r="E371" s="61">
        <f>('Raw data'!E364)</f>
        <v>2004</v>
      </c>
      <c r="F371" s="87">
        <v>4</v>
      </c>
      <c r="G371" s="67">
        <v>4</v>
      </c>
      <c r="H371" s="67">
        <v>4</v>
      </c>
      <c r="I371" s="90">
        <f t="shared" ref="I371:I378" si="323">IF(G371="",N371+0.15*(AE371+2.77%-$B$3)+($A$3-50%),N371+0.85*(0.6*AE371+0.2*AH371+0.2*AK371+2.77%-$B$3)+($A$3-50%))</f>
        <v>0.24414714565244525</v>
      </c>
      <c r="J371" s="21" t="str">
        <f t="shared" si="321"/>
        <v>R</v>
      </c>
      <c r="K371" s="21" t="b">
        <f t="shared" si="285"/>
        <v>1</v>
      </c>
      <c r="L371" s="21" t="str">
        <f t="shared" si="286"/>
        <v>R</v>
      </c>
      <c r="M371" s="21" t="str">
        <f t="shared" si="287"/>
        <v>Safe R</v>
      </c>
      <c r="N371" s="62">
        <f>'Raw data'!X364</f>
        <v>0.26025000000000004</v>
      </c>
      <c r="O371" s="68">
        <f t="shared" si="288"/>
        <v>0.26025000000000009</v>
      </c>
      <c r="P371" s="81">
        <f>'Raw data'!M364</f>
        <v>0.54932687129779212</v>
      </c>
      <c r="Q371" s="63">
        <f t="shared" si="289"/>
        <v>0.77466343564889606</v>
      </c>
      <c r="R371" s="63">
        <f>'Raw data'!K364-N371</f>
        <v>-3.4913435648896096E-2</v>
      </c>
      <c r="S371" s="63">
        <f t="shared" si="290"/>
        <v>3.4913435648896096E-2</v>
      </c>
      <c r="T371" s="88">
        <f t="shared" si="294"/>
        <v>0.50832687129779208</v>
      </c>
      <c r="U371" s="63">
        <f>'Raw data'!U364</f>
        <v>0.45246473137197402</v>
      </c>
      <c r="V371" s="63">
        <f t="shared" si="307"/>
        <v>0.72623236568598704</v>
      </c>
      <c r="W371" s="64">
        <f t="shared" si="308"/>
        <v>0.492464731371974</v>
      </c>
      <c r="X371" s="64">
        <f>'Raw data'!AA364</f>
        <v>1</v>
      </c>
      <c r="Y371" s="64">
        <f>'Raw data'!AD364</f>
        <v>0.27400000000000002</v>
      </c>
      <c r="Z371" s="65">
        <f t="shared" si="315"/>
        <v>-2.7500000000003411E-2</v>
      </c>
      <c r="AA371" s="64">
        <f t="shared" si="309"/>
        <v>0.95150000000000345</v>
      </c>
      <c r="AB371" s="64">
        <f t="shared" si="291"/>
        <v>0.24583656435110396</v>
      </c>
      <c r="AC371" s="64">
        <f t="shared" si="310"/>
        <v>0.253767634314013</v>
      </c>
      <c r="AD371" s="64">
        <f>50%-AA371/2</f>
        <v>2.4249999999998273E-2</v>
      </c>
      <c r="AE371" s="62">
        <f t="shared" si="320"/>
        <v>-1.4413435648896078E-2</v>
      </c>
      <c r="AF371" s="83">
        <f t="shared" si="292"/>
        <v>1.4413435648896078E-2</v>
      </c>
      <c r="AG371" s="83">
        <f t="shared" si="293"/>
        <v>-3.058656435110392E-2</v>
      </c>
      <c r="AH371" s="62">
        <f>AC371-N371</f>
        <v>-6.4823656859870349E-3</v>
      </c>
      <c r="AI371" s="62">
        <f t="shared" si="312"/>
        <v>6.4823656859870349E-3</v>
      </c>
      <c r="AJ371" s="62">
        <f t="shared" si="322"/>
        <v>-3.8517634314012963E-2</v>
      </c>
      <c r="AK371" s="62">
        <v>-4.4999999999999998E-2</v>
      </c>
      <c r="AL371" s="62">
        <f t="shared" si="317"/>
        <v>4.4999999999999998E-2</v>
      </c>
      <c r="AM371" s="62">
        <f t="shared" si="318"/>
        <v>0</v>
      </c>
      <c r="AN371" s="66">
        <f t="shared" si="319"/>
        <v>-1.9258817157006482E-2</v>
      </c>
    </row>
    <row r="372" spans="1:40" ht="15" customHeight="1" x14ac:dyDescent="0.25">
      <c r="A372" s="67" t="s">
        <v>362</v>
      </c>
      <c r="B372" s="60">
        <v>2</v>
      </c>
      <c r="C372" s="58" t="str">
        <f>('Raw data'!C365)</f>
        <v>Ted Poe</v>
      </c>
      <c r="D372" s="58" t="str">
        <f>('Raw data'!D365)</f>
        <v>(R)</v>
      </c>
      <c r="E372" s="61">
        <f>('Raw data'!E365)</f>
        <v>2004</v>
      </c>
      <c r="F372" s="87">
        <v>4</v>
      </c>
      <c r="G372" s="67">
        <v>4</v>
      </c>
      <c r="H372" s="67">
        <v>4</v>
      </c>
      <c r="I372" s="90">
        <f t="shared" si="323"/>
        <v>0.32144277320971332</v>
      </c>
      <c r="J372" s="21" t="str">
        <f t="shared" si="321"/>
        <v>R</v>
      </c>
      <c r="K372" s="21" t="b">
        <f t="shared" si="285"/>
        <v>1</v>
      </c>
      <c r="L372" s="21" t="str">
        <f t="shared" si="286"/>
        <v>R</v>
      </c>
      <c r="M372" s="21" t="str">
        <f t="shared" si="287"/>
        <v>Safe R</v>
      </c>
      <c r="N372" s="62">
        <f>'Raw data'!X365</f>
        <v>0.34425000000000006</v>
      </c>
      <c r="O372" s="68">
        <f t="shared" si="288"/>
        <v>0.34425000000000006</v>
      </c>
      <c r="P372" s="81">
        <f>'Raw data'!M365</f>
        <v>0.39258733042801136</v>
      </c>
      <c r="Q372" s="63">
        <f t="shared" si="289"/>
        <v>0.69629366521400571</v>
      </c>
      <c r="R372" s="63">
        <f>'Raw data'!K365-N372</f>
        <v>-4.0543665214005709E-2</v>
      </c>
      <c r="S372" s="63">
        <f t="shared" si="290"/>
        <v>4.0543665214005709E-2</v>
      </c>
      <c r="T372" s="88">
        <f t="shared" si="294"/>
        <v>0.35158733042801138</v>
      </c>
      <c r="U372" s="63">
        <f>'Raw data'!U365</f>
        <v>0.32955832389580969</v>
      </c>
      <c r="V372" s="63">
        <f t="shared" si="307"/>
        <v>0.66477916194790487</v>
      </c>
      <c r="W372" s="64">
        <f t="shared" si="308"/>
        <v>0.36955832389580967</v>
      </c>
      <c r="X372" s="64">
        <f>'Raw data'!AA365</f>
        <v>1</v>
      </c>
      <c r="Y372" s="64">
        <f>'Raw data'!AD365</f>
        <v>0.36399999999999999</v>
      </c>
      <c r="Z372" s="65">
        <f t="shared" si="315"/>
        <v>-3.9499999999989654E-2</v>
      </c>
      <c r="AA372" s="64">
        <f t="shared" si="309"/>
        <v>0.9634999999999897</v>
      </c>
      <c r="AB372" s="64">
        <f t="shared" si="291"/>
        <v>0.32420633478599431</v>
      </c>
      <c r="AC372" s="64">
        <f t="shared" si="310"/>
        <v>0.31522083805209516</v>
      </c>
      <c r="AD372" s="64">
        <f>50%-AA372/2</f>
        <v>1.8250000000005151E-2</v>
      </c>
      <c r="AE372" s="62">
        <f t="shared" si="320"/>
        <v>-2.0043665214005746E-2</v>
      </c>
      <c r="AF372" s="83">
        <f t="shared" si="292"/>
        <v>2.0043665214005746E-2</v>
      </c>
      <c r="AG372" s="83">
        <f t="shared" si="293"/>
        <v>-2.4956334785994252E-2</v>
      </c>
      <c r="AH372" s="62">
        <f>AC372-N372</f>
        <v>-2.9029161947904891E-2</v>
      </c>
      <c r="AI372" s="62">
        <f t="shared" si="312"/>
        <v>2.9029161947904891E-2</v>
      </c>
      <c r="AJ372" s="62">
        <f t="shared" si="322"/>
        <v>-1.5970838052095107E-2</v>
      </c>
      <c r="AK372" s="62">
        <v>-4.4999999999999998E-2</v>
      </c>
      <c r="AL372" s="62">
        <f t="shared" si="317"/>
        <v>4.4999999999999998E-2</v>
      </c>
      <c r="AM372" s="62">
        <f t="shared" si="318"/>
        <v>0</v>
      </c>
      <c r="AN372" s="66">
        <f t="shared" si="319"/>
        <v>-7.9854190260475535E-3</v>
      </c>
    </row>
    <row r="373" spans="1:40" ht="15" customHeight="1" x14ac:dyDescent="0.25">
      <c r="A373" s="67" t="s">
        <v>362</v>
      </c>
      <c r="B373" s="60">
        <v>3</v>
      </c>
      <c r="C373" s="58" t="str">
        <f>('Raw data'!C366)</f>
        <v>Sam Johnson</v>
      </c>
      <c r="D373" s="58" t="str">
        <f>('Raw data'!D366)</f>
        <v>(R)</v>
      </c>
      <c r="E373" s="61">
        <f>('Raw data'!E366)</f>
        <v>1991</v>
      </c>
      <c r="F373" s="87">
        <v>4</v>
      </c>
      <c r="G373" s="67">
        <v>4</v>
      </c>
      <c r="H373" s="67">
        <v>4</v>
      </c>
      <c r="I373" s="90">
        <f t="shared" si="323"/>
        <v>0.30338442094103069</v>
      </c>
      <c r="J373" s="21" t="str">
        <f t="shared" si="321"/>
        <v>R</v>
      </c>
      <c r="K373" s="21" t="b">
        <f t="shared" si="285"/>
        <v>1</v>
      </c>
      <c r="L373" s="21" t="str">
        <f t="shared" si="286"/>
        <v>R</v>
      </c>
      <c r="M373" s="21" t="str">
        <f t="shared" si="287"/>
        <v>Safe R</v>
      </c>
      <c r="N373" s="62">
        <f>'Raw data'!X366</f>
        <v>0.33025000000000004</v>
      </c>
      <c r="O373" s="68">
        <f t="shared" si="288"/>
        <v>0.33025000000000004</v>
      </c>
      <c r="P373" s="81">
        <f>'Raw data'!M366</f>
        <v>1</v>
      </c>
      <c r="Q373" s="63">
        <f t="shared" si="289"/>
        <v>1</v>
      </c>
      <c r="R373" s="63">
        <f>'Raw data'!K366-N373</f>
        <v>-0.33025000000000004</v>
      </c>
      <c r="S373" s="63">
        <f t="shared" si="290"/>
        <v>0.33025000000000004</v>
      </c>
      <c r="T373" s="88">
        <f t="shared" si="294"/>
        <v>0.95899999999999996</v>
      </c>
      <c r="U373" s="63">
        <f>'Raw data'!U366</f>
        <v>1</v>
      </c>
      <c r="V373" s="63">
        <f t="shared" si="307"/>
        <v>1</v>
      </c>
      <c r="W373" s="64">
        <f t="shared" si="308"/>
        <v>1.04</v>
      </c>
      <c r="X373" s="64">
        <f>'Raw data'!AA366</f>
        <v>0.35786563598786802</v>
      </c>
      <c r="Y373" s="64">
        <f>'Raw data'!AD366</f>
        <v>0.38900000000000001</v>
      </c>
      <c r="Z373" s="65">
        <f t="shared" si="315"/>
        <v>-0.11750000000000682</v>
      </c>
      <c r="AA373" s="64">
        <f t="shared" si="309"/>
        <v>0.39936563598787483</v>
      </c>
      <c r="AB373" s="64">
        <f t="shared" si="291"/>
        <v>2.0500000000000018E-2</v>
      </c>
      <c r="AC373" s="64">
        <f t="shared" si="310"/>
        <v>-2.0000000000000018E-2</v>
      </c>
      <c r="AD373" s="64">
        <f>50%-AA373/2</f>
        <v>0.30031718200606261</v>
      </c>
      <c r="AE373" s="62">
        <v>-2.7699999999999999E-2</v>
      </c>
      <c r="AF373" s="83">
        <f t="shared" si="292"/>
        <v>2.7699999999999999E-2</v>
      </c>
      <c r="AG373" s="83">
        <f t="shared" si="293"/>
        <v>-1.7299999999999999E-2</v>
      </c>
      <c r="AH373" s="62">
        <v>-4.4999999999999998E-2</v>
      </c>
      <c r="AI373" s="62">
        <f t="shared" si="312"/>
        <v>4.4999999999999998E-2</v>
      </c>
      <c r="AJ373" s="62">
        <f t="shared" si="322"/>
        <v>0</v>
      </c>
      <c r="AK373" s="62">
        <f>AD373-N373</f>
        <v>-2.9932817993937433E-2</v>
      </c>
      <c r="AL373" s="62">
        <f t="shared" si="317"/>
        <v>2.9932817993937433E-2</v>
      </c>
      <c r="AM373" s="62">
        <f t="shared" si="318"/>
        <v>-1.5067182006062566E-2</v>
      </c>
      <c r="AN373" s="66">
        <f t="shared" si="319"/>
        <v>-7.5335910030312828E-3</v>
      </c>
    </row>
    <row r="374" spans="1:40" ht="15" customHeight="1" x14ac:dyDescent="0.25">
      <c r="A374" s="67" t="s">
        <v>362</v>
      </c>
      <c r="B374" s="60">
        <v>4</v>
      </c>
      <c r="C374" s="58" t="str">
        <f>('Raw data'!C367)</f>
        <v>John Ratcliffe</v>
      </c>
      <c r="D374" s="58" t="str">
        <f>('Raw data'!D367)</f>
        <v>(R)</v>
      </c>
      <c r="E374" s="61">
        <f>('Raw data'!E367)</f>
        <v>2014</v>
      </c>
      <c r="F374" s="87">
        <v>5</v>
      </c>
      <c r="G374" s="67"/>
      <c r="H374" s="67"/>
      <c r="I374" s="90">
        <f t="shared" si="323"/>
        <v>0.23059500000000002</v>
      </c>
      <c r="J374" s="21" t="str">
        <f t="shared" si="321"/>
        <v>R</v>
      </c>
      <c r="K374" s="21" t="b">
        <f t="shared" si="285"/>
        <v>1</v>
      </c>
      <c r="L374" s="21" t="str">
        <f t="shared" si="286"/>
        <v>R</v>
      </c>
      <c r="M374" s="21" t="str">
        <f t="shared" si="287"/>
        <v>Safe R</v>
      </c>
      <c r="N374" s="62">
        <f>'Raw data'!X367</f>
        <v>0.23475000000000001</v>
      </c>
      <c r="O374" s="68">
        <f t="shared" si="288"/>
        <v>0.23475000000000001</v>
      </c>
      <c r="P374" s="81">
        <f>'Raw data'!M367</f>
        <v>1</v>
      </c>
      <c r="Q374" s="63">
        <f t="shared" si="289"/>
        <v>1</v>
      </c>
      <c r="R374" s="63">
        <f>'Raw data'!K367-N374</f>
        <v>-0.23475000000000001</v>
      </c>
      <c r="S374" s="63">
        <f t="shared" si="290"/>
        <v>0.23475000000000001</v>
      </c>
      <c r="T374" s="88">
        <f t="shared" si="294"/>
        <v>1.01</v>
      </c>
      <c r="U374" s="63">
        <f>'Raw data'!U367</f>
        <v>0</v>
      </c>
      <c r="V374" s="63"/>
      <c r="W374" s="64"/>
      <c r="X374" s="64">
        <f>'Raw data'!AA367</f>
        <v>0</v>
      </c>
      <c r="Y374" s="64">
        <f>'Raw data'!AD367</f>
        <v>0.26900000000000002</v>
      </c>
      <c r="Z374" s="65">
        <f t="shared" si="315"/>
        <v>-6.8500000000000227E-2</v>
      </c>
      <c r="AA374" s="64"/>
      <c r="AB374" s="64">
        <f t="shared" si="291"/>
        <v>-5.0000000000000044E-3</v>
      </c>
      <c r="AC374" s="64"/>
      <c r="AD374" s="64"/>
      <c r="AE374" s="62">
        <v>-2.7699999999999999E-2</v>
      </c>
      <c r="AF374" s="83">
        <f t="shared" si="292"/>
        <v>2.7699999999999999E-2</v>
      </c>
      <c r="AG374" s="83">
        <f t="shared" si="293"/>
        <v>-1.7299999999999999E-2</v>
      </c>
      <c r="AH374" s="62"/>
      <c r="AI374" s="62"/>
      <c r="AJ374" s="62">
        <f t="shared" si="322"/>
        <v>-4.4999999999999998E-2</v>
      </c>
      <c r="AK374" s="62"/>
      <c r="AL374" s="62"/>
      <c r="AM374" s="62">
        <f t="shared" si="318"/>
        <v>-4.4999999999999998E-2</v>
      </c>
      <c r="AN374" s="66">
        <f t="shared" si="319"/>
        <v>-4.4999999999999998E-2</v>
      </c>
    </row>
    <row r="375" spans="1:40" ht="15" customHeight="1" x14ac:dyDescent="0.25">
      <c r="A375" s="67" t="s">
        <v>362</v>
      </c>
      <c r="B375" s="60">
        <v>5</v>
      </c>
      <c r="C375" s="58" t="str">
        <f>('Raw data'!C368)</f>
        <v>Jeb Hensarling</v>
      </c>
      <c r="D375" s="58" t="str">
        <f>('Raw data'!D368)</f>
        <v>(R)</v>
      </c>
      <c r="E375" s="61">
        <f>('Raw data'!E368)</f>
        <v>2002</v>
      </c>
      <c r="F375" s="87">
        <v>4</v>
      </c>
      <c r="G375" s="67">
        <v>4</v>
      </c>
      <c r="H375" s="67">
        <v>4</v>
      </c>
      <c r="I375" s="90">
        <f t="shared" si="323"/>
        <v>0.3126801617157155</v>
      </c>
      <c r="J375" s="21" t="str">
        <f t="shared" si="321"/>
        <v>R</v>
      </c>
      <c r="K375" s="21" t="b">
        <f t="shared" si="285"/>
        <v>1</v>
      </c>
      <c r="L375" s="21" t="str">
        <f t="shared" si="286"/>
        <v>R</v>
      </c>
      <c r="M375" s="21" t="str">
        <f t="shared" si="287"/>
        <v>Safe R</v>
      </c>
      <c r="N375" s="62">
        <f>'Raw data'!X368</f>
        <v>0.33024999999999999</v>
      </c>
      <c r="O375" s="68">
        <f t="shared" si="288"/>
        <v>0.33024999999999993</v>
      </c>
      <c r="P375" s="81">
        <f>'Raw data'!M368</f>
        <v>1</v>
      </c>
      <c r="Q375" s="63">
        <f t="shared" si="289"/>
        <v>1</v>
      </c>
      <c r="R375" s="63">
        <f>'Raw data'!K368-N375</f>
        <v>-0.33024999999999999</v>
      </c>
      <c r="S375" s="63">
        <f t="shared" si="290"/>
        <v>0.33024999999999999</v>
      </c>
      <c r="T375" s="88">
        <f t="shared" si="294"/>
        <v>0.95899999999999996</v>
      </c>
      <c r="U375" s="63">
        <f>'Raw data'!U368</f>
        <v>0.31934530105426795</v>
      </c>
      <c r="V375" s="63">
        <f t="shared" ref="V375:V392" si="324">U375/2+50%</f>
        <v>0.65967265052713397</v>
      </c>
      <c r="W375" s="64">
        <f t="shared" ref="W375:W392" si="325">IF(G375=1,U375-4%,IF(G375=2,U375+5%,IF(G375=3,U375+14%,IF(G375=4,U375+4%,IF(G375=5,U375+13%,IF(G375=6,U375+22%,IF(G375=7,U375+9%,U375+9%)))))))</f>
        <v>0.35934530105426793</v>
      </c>
      <c r="X375" s="64">
        <f>'Raw data'!AA368</f>
        <v>0.4386586787608413</v>
      </c>
      <c r="Y375" s="64">
        <f>'Raw data'!AD368</f>
        <v>0.32899999999999996</v>
      </c>
      <c r="Z375" s="65">
        <f t="shared" si="315"/>
        <v>2.4999999999977263E-3</v>
      </c>
      <c r="AA375" s="64">
        <f t="shared" ref="AA375:AA417" si="326">IF(H375=1,X375+Z375+7.6%,IF(H375=2,X375+Z375+16.6%,IF(H375=3,X375+Z375+25.6%,IF(H375=4,X375-Z375-7.6%,IF(H375=5,X375-Z375+1.4%,IF(H375=6,X375-Z375+10.4%,IF(H375=7,X375+Z375+9%,IF(H375=8,X375-Z375+9%,""))))))))</f>
        <v>0.36015867876084356</v>
      </c>
      <c r="AB375" s="64">
        <f t="shared" si="291"/>
        <v>2.0500000000000018E-2</v>
      </c>
      <c r="AC375" s="64">
        <f t="shared" ref="AC375:AC392" si="327">IF(D375="(D)",50%+W375/2,50%-W375/2)</f>
        <v>0.32032734947286601</v>
      </c>
      <c r="AD375" s="64">
        <f>50%-AA375/2</f>
        <v>0.31992066061957825</v>
      </c>
      <c r="AE375" s="62">
        <v>-2.7699999999999999E-2</v>
      </c>
      <c r="AF375" s="83">
        <f t="shared" si="292"/>
        <v>2.7699999999999999E-2</v>
      </c>
      <c r="AG375" s="83">
        <f t="shared" si="293"/>
        <v>-1.7299999999999999E-2</v>
      </c>
      <c r="AH375" s="62">
        <f t="shared" ref="AH375:AH382" si="328">AC375-N375</f>
        <v>-9.9226505271339804E-3</v>
      </c>
      <c r="AI375" s="62">
        <f t="shared" ref="AI375:AI392" si="329">IF(D375="(D)",AH375,-AH375)</f>
        <v>9.9226505271339804E-3</v>
      </c>
      <c r="AJ375" s="62">
        <f t="shared" si="322"/>
        <v>-3.5077349472866018E-2</v>
      </c>
      <c r="AK375" s="62">
        <f>AD375-N375</f>
        <v>-1.0329339380421743E-2</v>
      </c>
      <c r="AL375" s="62">
        <f t="shared" ref="AL375:AL383" si="330">IF(D375="(D)",AK375,-(AK375))</f>
        <v>1.0329339380421743E-2</v>
      </c>
      <c r="AM375" s="62">
        <f t="shared" si="318"/>
        <v>-3.4670660619578256E-2</v>
      </c>
      <c r="AN375" s="66">
        <f t="shared" si="319"/>
        <v>-3.4874005046222137E-2</v>
      </c>
    </row>
    <row r="376" spans="1:40" ht="15" customHeight="1" x14ac:dyDescent="0.25">
      <c r="A376" s="67" t="s">
        <v>362</v>
      </c>
      <c r="B376" s="60">
        <v>6</v>
      </c>
      <c r="C376" s="58" t="str">
        <f>('Raw data'!C369)</f>
        <v>Joe Barton</v>
      </c>
      <c r="D376" s="58" t="str">
        <f>('Raw data'!D369)</f>
        <v>(R)</v>
      </c>
      <c r="E376" s="61">
        <f>('Raw data'!E369)</f>
        <v>1984</v>
      </c>
      <c r="F376" s="87">
        <v>4</v>
      </c>
      <c r="G376" s="67">
        <v>4</v>
      </c>
      <c r="H376" s="67">
        <v>4</v>
      </c>
      <c r="I376" s="90">
        <f t="shared" si="323"/>
        <v>0.3917397012905649</v>
      </c>
      <c r="J376" s="21" t="str">
        <f t="shared" si="321"/>
        <v>R</v>
      </c>
      <c r="K376" s="21" t="b">
        <f t="shared" si="285"/>
        <v>1</v>
      </c>
      <c r="L376" s="21" t="str">
        <f t="shared" si="286"/>
        <v>R</v>
      </c>
      <c r="M376" s="21" t="str">
        <f t="shared" si="287"/>
        <v>Safe R</v>
      </c>
      <c r="N376" s="62">
        <f>'Raw data'!X369</f>
        <v>0.39524999999999999</v>
      </c>
      <c r="O376" s="68">
        <f t="shared" si="288"/>
        <v>0.39524999999999999</v>
      </c>
      <c r="P376" s="81">
        <f>'Raw data'!M369</f>
        <v>0.2531673916436506</v>
      </c>
      <c r="Q376" s="63">
        <f t="shared" si="289"/>
        <v>0.62658369582182527</v>
      </c>
      <c r="R376" s="63">
        <f>'Raw data'!K369-N376</f>
        <v>-2.1833695821825316E-2</v>
      </c>
      <c r="S376" s="63">
        <f t="shared" si="290"/>
        <v>2.1833695821825316E-2</v>
      </c>
      <c r="T376" s="88">
        <f t="shared" si="294"/>
        <v>0.21216739164365062</v>
      </c>
      <c r="U376" s="63">
        <f>'Raw data'!U369</f>
        <v>0.19321847024749877</v>
      </c>
      <c r="V376" s="63">
        <f t="shared" si="324"/>
        <v>0.59660923512374942</v>
      </c>
      <c r="W376" s="64">
        <f t="shared" si="325"/>
        <v>0.23321847024749878</v>
      </c>
      <c r="X376" s="64">
        <f>'Raw data'!AA369</f>
        <v>0.35757698669725646</v>
      </c>
      <c r="Y376" s="64">
        <f>'Raw data'!AD369</f>
        <v>0.36399999999999999</v>
      </c>
      <c r="Z376" s="65">
        <f t="shared" si="315"/>
        <v>6.25E-2</v>
      </c>
      <c r="AA376" s="64">
        <f t="shared" si="326"/>
        <v>0.21907698669725645</v>
      </c>
      <c r="AB376" s="64">
        <f t="shared" si="291"/>
        <v>0.39391630417817469</v>
      </c>
      <c r="AC376" s="64">
        <f t="shared" si="327"/>
        <v>0.38339076487625062</v>
      </c>
      <c r="AD376" s="64">
        <f>50%-AA376/2</f>
        <v>0.3904615066513718</v>
      </c>
      <c r="AE376" s="62">
        <f>AB376-N376</f>
        <v>-1.3336958218252981E-3</v>
      </c>
      <c r="AF376" s="83">
        <f t="shared" si="292"/>
        <v>1.3336958218252981E-3</v>
      </c>
      <c r="AG376" s="83">
        <f t="shared" si="293"/>
        <v>-4.36663041781747E-2</v>
      </c>
      <c r="AH376" s="62">
        <f t="shared" si="328"/>
        <v>-1.1859235123749368E-2</v>
      </c>
      <c r="AI376" s="62">
        <f t="shared" si="329"/>
        <v>1.1859235123749368E-2</v>
      </c>
      <c r="AJ376" s="62">
        <f t="shared" si="322"/>
        <v>-3.3140764876250631E-2</v>
      </c>
      <c r="AK376" s="62">
        <f>AD376-N376</f>
        <v>-4.7884933486281867E-3</v>
      </c>
      <c r="AL376" s="62">
        <f t="shared" si="330"/>
        <v>4.7884933486281867E-3</v>
      </c>
      <c r="AM376" s="62">
        <f t="shared" si="318"/>
        <v>-4.0211506651371812E-2</v>
      </c>
      <c r="AN376" s="66">
        <f t="shared" si="319"/>
        <v>-3.6676135763811221E-2</v>
      </c>
    </row>
    <row r="377" spans="1:40" ht="15" customHeight="1" x14ac:dyDescent="0.25">
      <c r="A377" s="67" t="s">
        <v>362</v>
      </c>
      <c r="B377" s="60">
        <v>7</v>
      </c>
      <c r="C377" s="58" t="str">
        <f>('Raw data'!C370)</f>
        <v>John Culberson</v>
      </c>
      <c r="D377" s="58" t="str">
        <f>('Raw data'!D370)</f>
        <v>(R)</v>
      </c>
      <c r="E377" s="61">
        <f>('Raw data'!E370)</f>
        <v>2000</v>
      </c>
      <c r="F377" s="87">
        <v>4</v>
      </c>
      <c r="G377" s="67">
        <v>4</v>
      </c>
      <c r="H377" s="67">
        <v>4</v>
      </c>
      <c r="I377" s="90">
        <f t="shared" si="323"/>
        <v>0.36299106662480873</v>
      </c>
      <c r="J377" s="21" t="str">
        <f t="shared" si="321"/>
        <v>R</v>
      </c>
      <c r="K377" s="21" t="b">
        <f t="shared" si="285"/>
        <v>1</v>
      </c>
      <c r="L377" s="21" t="str">
        <f t="shared" si="286"/>
        <v>R</v>
      </c>
      <c r="M377" s="21" t="str">
        <f t="shared" si="287"/>
        <v>Safe R</v>
      </c>
      <c r="N377" s="62">
        <f>'Raw data'!X370</f>
        <v>0.37425000000000003</v>
      </c>
      <c r="O377" s="68">
        <f t="shared" si="288"/>
        <v>0.37424999999999997</v>
      </c>
      <c r="P377" s="81">
        <f>'Raw data'!M370</f>
        <v>0.29359527140858344</v>
      </c>
      <c r="Q377" s="63">
        <f t="shared" si="289"/>
        <v>0.64679763570429172</v>
      </c>
      <c r="R377" s="63">
        <f>'Raw data'!K370-N377</f>
        <v>-2.1047635704291745E-2</v>
      </c>
      <c r="S377" s="63">
        <f t="shared" si="290"/>
        <v>2.1047635704291745E-2</v>
      </c>
      <c r="T377" s="88">
        <f t="shared" si="294"/>
        <v>0.25259527140858345</v>
      </c>
      <c r="U377" s="63">
        <f>'Raw data'!U370</f>
        <v>0.25067222548238199</v>
      </c>
      <c r="V377" s="63">
        <f t="shared" si="324"/>
        <v>0.62533611274119094</v>
      </c>
      <c r="W377" s="64">
        <f t="shared" si="325"/>
        <v>0.29067222548238197</v>
      </c>
      <c r="X377" s="64">
        <f>'Raw data'!AA370</f>
        <v>1</v>
      </c>
      <c r="Y377" s="64">
        <f>'Raw data'!AD370</f>
        <v>0.379</v>
      </c>
      <c r="Z377" s="65">
        <f t="shared" si="315"/>
        <v>-9.4999999999885176E-3</v>
      </c>
      <c r="AA377" s="64">
        <f t="shared" si="326"/>
        <v>0.93349999999998856</v>
      </c>
      <c r="AB377" s="64">
        <f t="shared" si="291"/>
        <v>0.37370236429570824</v>
      </c>
      <c r="AC377" s="64">
        <f t="shared" si="327"/>
        <v>0.35466388725880904</v>
      </c>
      <c r="AD377" s="64">
        <f>50%-AA377/2</f>
        <v>3.3250000000005719E-2</v>
      </c>
      <c r="AE377" s="62">
        <f>AB377-N377</f>
        <v>-5.4763570429178232E-4</v>
      </c>
      <c r="AF377" s="83">
        <f t="shared" si="292"/>
        <v>5.4763570429178232E-4</v>
      </c>
      <c r="AG377" s="83">
        <f t="shared" si="293"/>
        <v>-4.4452364295708216E-2</v>
      </c>
      <c r="AH377" s="62">
        <f t="shared" si="328"/>
        <v>-1.9586112741190986E-2</v>
      </c>
      <c r="AI377" s="62">
        <f t="shared" si="329"/>
        <v>1.9586112741190986E-2</v>
      </c>
      <c r="AJ377" s="62">
        <f t="shared" si="322"/>
        <v>-2.5413887258809012E-2</v>
      </c>
      <c r="AK377" s="62">
        <v>-4.4999999999999998E-2</v>
      </c>
      <c r="AL377" s="62">
        <f t="shared" si="330"/>
        <v>4.4999999999999998E-2</v>
      </c>
      <c r="AM377" s="62">
        <f t="shared" si="318"/>
        <v>0</v>
      </c>
      <c r="AN377" s="66">
        <f t="shared" si="319"/>
        <v>-1.2706943629404506E-2</v>
      </c>
    </row>
    <row r="378" spans="1:40" ht="15" customHeight="1" x14ac:dyDescent="0.25">
      <c r="A378" s="67" t="s">
        <v>362</v>
      </c>
      <c r="B378" s="60">
        <v>8</v>
      </c>
      <c r="C378" s="58" t="str">
        <f>('Raw data'!C371)</f>
        <v>Kevin Brady</v>
      </c>
      <c r="D378" s="58" t="str">
        <f>('Raw data'!D371)</f>
        <v>(R)</v>
      </c>
      <c r="E378" s="61">
        <f>('Raw data'!E371)</f>
        <v>1996</v>
      </c>
      <c r="F378" s="87">
        <v>4</v>
      </c>
      <c r="G378" s="67">
        <v>4</v>
      </c>
      <c r="H378" s="67">
        <v>4</v>
      </c>
      <c r="I378" s="90">
        <f t="shared" si="323"/>
        <v>0.18721319803807479</v>
      </c>
      <c r="J378" s="21" t="str">
        <f t="shared" si="321"/>
        <v>R</v>
      </c>
      <c r="K378" s="21" t="b">
        <f t="shared" si="285"/>
        <v>1</v>
      </c>
      <c r="L378" s="21" t="str">
        <f t="shared" si="286"/>
        <v>R</v>
      </c>
      <c r="M378" s="21" t="str">
        <f t="shared" si="287"/>
        <v>Safe R</v>
      </c>
      <c r="N378" s="62">
        <f>'Raw data'!X371</f>
        <v>0.20424999999999999</v>
      </c>
      <c r="O378" s="68">
        <f t="shared" si="288"/>
        <v>0.20425000000000004</v>
      </c>
      <c r="P378" s="81">
        <f>'Raw data'!M371</f>
        <v>1</v>
      </c>
      <c r="Q378" s="63">
        <f t="shared" si="289"/>
        <v>1</v>
      </c>
      <c r="R378" s="63">
        <f>'Raw data'!K371-N378</f>
        <v>-0.20424999999999999</v>
      </c>
      <c r="S378" s="63">
        <f t="shared" si="290"/>
        <v>0.20424999999999999</v>
      </c>
      <c r="T378" s="88">
        <f t="shared" si="294"/>
        <v>0.95899999999999996</v>
      </c>
      <c r="U378" s="63">
        <f>'Raw data'!U371</f>
        <v>0.58341697471174325</v>
      </c>
      <c r="V378" s="63">
        <f t="shared" si="324"/>
        <v>0.79170848735587163</v>
      </c>
      <c r="W378" s="64">
        <f t="shared" si="325"/>
        <v>0.62341697471174329</v>
      </c>
      <c r="X378" s="64">
        <f>'Raw data'!AA371</f>
        <v>0.63031598954621049</v>
      </c>
      <c r="Y378" s="64">
        <f>'Raw data'!AD371</f>
        <v>0.22399999999999998</v>
      </c>
      <c r="Z378" s="65">
        <f t="shared" si="315"/>
        <v>-3.9499999999989654E-2</v>
      </c>
      <c r="AA378" s="64">
        <f t="shared" si="326"/>
        <v>0.59381598954620018</v>
      </c>
      <c r="AB378" s="64">
        <f t="shared" si="291"/>
        <v>2.0500000000000018E-2</v>
      </c>
      <c r="AC378" s="64">
        <f t="shared" si="327"/>
        <v>0.18829151264412836</v>
      </c>
      <c r="AD378" s="64">
        <f>50%-AA378/2</f>
        <v>0.20309200522689991</v>
      </c>
      <c r="AE378" s="62">
        <v>-2.7699999999999999E-2</v>
      </c>
      <c r="AF378" s="83">
        <f t="shared" si="292"/>
        <v>2.7699999999999999E-2</v>
      </c>
      <c r="AG378" s="83">
        <f t="shared" si="293"/>
        <v>-1.7299999999999999E-2</v>
      </c>
      <c r="AH378" s="62">
        <f t="shared" si="328"/>
        <v>-1.5958487355871631E-2</v>
      </c>
      <c r="AI378" s="62">
        <f t="shared" si="329"/>
        <v>1.5958487355871631E-2</v>
      </c>
      <c r="AJ378" s="62">
        <f t="shared" si="322"/>
        <v>-2.9041512644128367E-2</v>
      </c>
      <c r="AK378" s="62">
        <f>AD378-N378</f>
        <v>-1.1579947731000795E-3</v>
      </c>
      <c r="AL378" s="62">
        <f t="shared" si="330"/>
        <v>1.1579947731000795E-3</v>
      </c>
      <c r="AM378" s="62">
        <f t="shared" si="318"/>
        <v>-4.3842005226899919E-2</v>
      </c>
      <c r="AN378" s="66">
        <f t="shared" si="319"/>
        <v>-3.6441758935514143E-2</v>
      </c>
    </row>
    <row r="379" spans="1:40" ht="15" customHeight="1" x14ac:dyDescent="0.25">
      <c r="A379" s="67" t="s">
        <v>362</v>
      </c>
      <c r="B379" s="60">
        <v>9</v>
      </c>
      <c r="C379" s="58" t="str">
        <f>('Raw data'!C372)</f>
        <v>Al Green</v>
      </c>
      <c r="D379" s="58" t="str">
        <f>('Raw data'!D372)</f>
        <v>(D)</v>
      </c>
      <c r="E379" s="61">
        <f>('Raw data'!E372)</f>
        <v>2004</v>
      </c>
      <c r="F379" s="87">
        <v>1</v>
      </c>
      <c r="G379" s="67">
        <v>1</v>
      </c>
      <c r="H379" s="67">
        <v>1</v>
      </c>
      <c r="I379" s="90">
        <f>IF(G379="",N379+0.15*(AE379-2.77%+$B$3)+($A$3-50%),N379+0.85*(0.6*AE379+0.2*AH379+0.2*AK379-2.77%+$B$3)+($A$3-50%))</f>
        <v>0.79402958536251655</v>
      </c>
      <c r="J379" s="21" t="str">
        <f t="shared" si="321"/>
        <v>D</v>
      </c>
      <c r="K379" s="21" t="b">
        <f t="shared" si="285"/>
        <v>1</v>
      </c>
      <c r="L379" s="21" t="str">
        <f t="shared" si="286"/>
        <v>D</v>
      </c>
      <c r="M379" s="21" t="str">
        <f t="shared" si="287"/>
        <v>Safe D</v>
      </c>
      <c r="N379" s="62">
        <f>'Raw data'!X372</f>
        <v>0.76524999999999999</v>
      </c>
      <c r="O379" s="68">
        <f t="shared" si="288"/>
        <v>0.76524999999999999</v>
      </c>
      <c r="P379" s="81">
        <f>'Raw data'!M372</f>
        <v>1</v>
      </c>
      <c r="Q379" s="63">
        <f t="shared" si="289"/>
        <v>1</v>
      </c>
      <c r="R379" s="63">
        <f>'Raw data'!K372-N379</f>
        <v>0.23475000000000001</v>
      </c>
      <c r="S379" s="63">
        <f t="shared" si="290"/>
        <v>0.23475000000000001</v>
      </c>
      <c r="T379" s="88">
        <f t="shared" si="294"/>
        <v>1.04</v>
      </c>
      <c r="U379" s="63">
        <f>'Raw data'!U372</f>
        <v>0.59893238039220043</v>
      </c>
      <c r="V379" s="63">
        <f t="shared" si="324"/>
        <v>0.79946619019610021</v>
      </c>
      <c r="W379" s="64">
        <f t="shared" si="325"/>
        <v>0.55893238039220039</v>
      </c>
      <c r="X379" s="64">
        <f>'Raw data'!AA372</f>
        <v>0.53595097681387704</v>
      </c>
      <c r="Y379" s="64">
        <f>'Raw data'!AD372</f>
        <v>0.73399999999999999</v>
      </c>
      <c r="Z379" s="65">
        <f t="shared" si="315"/>
        <v>6.25E-2</v>
      </c>
      <c r="AA379" s="64">
        <f t="shared" si="326"/>
        <v>0.674450976813877</v>
      </c>
      <c r="AB379" s="64">
        <f t="shared" si="291"/>
        <v>1.02</v>
      </c>
      <c r="AC379" s="64">
        <f t="shared" si="327"/>
        <v>0.77946619019610019</v>
      </c>
      <c r="AD379" s="64">
        <f>50%+AA379/2</f>
        <v>0.83722548840693856</v>
      </c>
      <c r="AE379" s="62">
        <v>2.7699999999999999E-2</v>
      </c>
      <c r="AF379" s="83">
        <f t="shared" si="292"/>
        <v>2.7699999999999999E-2</v>
      </c>
      <c r="AG379" s="83">
        <f t="shared" si="293"/>
        <v>-1.7299999999999999E-2</v>
      </c>
      <c r="AH379" s="62">
        <f t="shared" si="328"/>
        <v>1.4216190196100209E-2</v>
      </c>
      <c r="AI379" s="62">
        <f t="shared" si="329"/>
        <v>1.4216190196100209E-2</v>
      </c>
      <c r="AJ379" s="62">
        <f t="shared" si="322"/>
        <v>-3.0783809803899789E-2</v>
      </c>
      <c r="AK379" s="62">
        <f>AD379-N379</f>
        <v>7.197548840693857E-2</v>
      </c>
      <c r="AL379" s="62">
        <f t="shared" si="330"/>
        <v>7.197548840693857E-2</v>
      </c>
      <c r="AM379" s="62">
        <f t="shared" si="318"/>
        <v>2.6975488406938572E-2</v>
      </c>
      <c r="AN379" s="66">
        <f t="shared" si="319"/>
        <v>-1.9041606984806086E-3</v>
      </c>
    </row>
    <row r="380" spans="1:40" ht="15" customHeight="1" x14ac:dyDescent="0.25">
      <c r="A380" s="67" t="s">
        <v>362</v>
      </c>
      <c r="B380" s="60">
        <v>10</v>
      </c>
      <c r="C380" s="58" t="str">
        <f>('Raw data'!C373)</f>
        <v>Michael McCaul</v>
      </c>
      <c r="D380" s="58" t="str">
        <f>('Raw data'!D373)</f>
        <v>(R)</v>
      </c>
      <c r="E380" s="61">
        <f>('Raw data'!E373)</f>
        <v>2004</v>
      </c>
      <c r="F380" s="87">
        <v>4</v>
      </c>
      <c r="G380" s="67">
        <v>4</v>
      </c>
      <c r="H380" s="67">
        <v>4</v>
      </c>
      <c r="I380" s="90">
        <f>IF(G380="",N380+0.15*(AE380+2.77%-$B$3)+($A$3-50%),N380+0.85*(0.6*AE380+0.2*AH380+0.2*AK380+2.77%-$B$3)+($A$3-50%))</f>
        <v>0.36725882153783312</v>
      </c>
      <c r="J380" s="21" t="str">
        <f t="shared" si="321"/>
        <v>R</v>
      </c>
      <c r="K380" s="21" t="b">
        <f t="shared" si="285"/>
        <v>1</v>
      </c>
      <c r="L380" s="21" t="str">
        <f t="shared" si="286"/>
        <v>R</v>
      </c>
      <c r="M380" s="21" t="str">
        <f t="shared" si="287"/>
        <v>Safe R</v>
      </c>
      <c r="N380" s="62">
        <f>'Raw data'!X373</f>
        <v>0.37924999999999998</v>
      </c>
      <c r="O380" s="68">
        <f t="shared" si="288"/>
        <v>0.37924999999999998</v>
      </c>
      <c r="P380" s="81">
        <f>'Raw data'!M373</f>
        <v>0.29112955891956771</v>
      </c>
      <c r="Q380" s="63">
        <f t="shared" si="289"/>
        <v>0.64556477945978386</v>
      </c>
      <c r="R380" s="63">
        <f>'Raw data'!K373-N380</f>
        <v>-2.4814779459783831E-2</v>
      </c>
      <c r="S380" s="63">
        <f t="shared" si="290"/>
        <v>2.4814779459783831E-2</v>
      </c>
      <c r="T380" s="88">
        <f t="shared" si="294"/>
        <v>0.25012955891956773</v>
      </c>
      <c r="U380" s="63">
        <f>'Raw data'!U373</f>
        <v>0.2507818218111651</v>
      </c>
      <c r="V380" s="63">
        <f t="shared" si="324"/>
        <v>0.62539091090558252</v>
      </c>
      <c r="W380" s="64">
        <f t="shared" si="325"/>
        <v>0.29078182181116508</v>
      </c>
      <c r="X380" s="64">
        <f>'Raw data'!AA373</f>
        <v>0.32390218922033026</v>
      </c>
      <c r="Y380" s="64">
        <f>'Raw data'!AD373</f>
        <v>0.40899999999999997</v>
      </c>
      <c r="Z380" s="65">
        <f t="shared" si="315"/>
        <v>-5.9499999999999886E-2</v>
      </c>
      <c r="AA380" s="64">
        <f t="shared" si="326"/>
        <v>0.30740218922033014</v>
      </c>
      <c r="AB380" s="64">
        <f t="shared" si="291"/>
        <v>0.37493522054021611</v>
      </c>
      <c r="AC380" s="64">
        <f t="shared" si="327"/>
        <v>0.35460908909441746</v>
      </c>
      <c r="AD380" s="64">
        <f>50%-AA380/2</f>
        <v>0.34629890538983493</v>
      </c>
      <c r="AE380" s="62">
        <f>AB380-N380</f>
        <v>-4.3147794597838685E-3</v>
      </c>
      <c r="AF380" s="83">
        <f t="shared" si="292"/>
        <v>4.3147794597838685E-3</v>
      </c>
      <c r="AG380" s="83">
        <f t="shared" si="293"/>
        <v>-4.068522054021613E-2</v>
      </c>
      <c r="AH380" s="62">
        <f t="shared" si="328"/>
        <v>-2.4640910905582514E-2</v>
      </c>
      <c r="AI380" s="62">
        <f t="shared" si="329"/>
        <v>2.4640910905582514E-2</v>
      </c>
      <c r="AJ380" s="62">
        <f t="shared" si="322"/>
        <v>-2.0359089094417485E-2</v>
      </c>
      <c r="AK380" s="62">
        <f>AD380-N380</f>
        <v>-3.2951094610165044E-2</v>
      </c>
      <c r="AL380" s="62">
        <f t="shared" si="330"/>
        <v>3.2951094610165044E-2</v>
      </c>
      <c r="AM380" s="62">
        <f t="shared" si="318"/>
        <v>-1.2048905389834955E-2</v>
      </c>
      <c r="AN380" s="66">
        <f t="shared" si="319"/>
        <v>-1.620399724212622E-2</v>
      </c>
    </row>
    <row r="381" spans="1:40" ht="15" customHeight="1" x14ac:dyDescent="0.25">
      <c r="A381" s="67" t="s">
        <v>362</v>
      </c>
      <c r="B381" s="60">
        <v>11</v>
      </c>
      <c r="C381" s="58" t="str">
        <f>('Raw data'!C374)</f>
        <v>Mike Conaway</v>
      </c>
      <c r="D381" s="58" t="str">
        <f>('Raw data'!D374)</f>
        <v>(R)</v>
      </c>
      <c r="E381" s="61">
        <f>('Raw data'!E374)</f>
        <v>2004</v>
      </c>
      <c r="F381" s="87">
        <v>4</v>
      </c>
      <c r="G381" s="67">
        <v>4</v>
      </c>
      <c r="H381" s="67">
        <v>4</v>
      </c>
      <c r="I381" s="90">
        <f>IF(G381="",N381+0.15*(AE381+2.77%-$B$3)+($A$3-50%),N381+0.85*(0.6*AE381+0.2*AH381+0.2*AK381+2.77%-$B$3)+($A$3-50%))</f>
        <v>0.16566872395602666</v>
      </c>
      <c r="J381" s="21" t="str">
        <f t="shared" si="321"/>
        <v>R</v>
      </c>
      <c r="K381" s="21" t="b">
        <f t="shared" si="285"/>
        <v>1</v>
      </c>
      <c r="L381" s="21" t="str">
        <f t="shared" si="286"/>
        <v>R</v>
      </c>
      <c r="M381" s="21" t="str">
        <f t="shared" si="287"/>
        <v>Safe R</v>
      </c>
      <c r="N381" s="62">
        <f>'Raw data'!X374</f>
        <v>0.18274999999999997</v>
      </c>
      <c r="O381" s="68">
        <f t="shared" si="288"/>
        <v>0.18274999999999997</v>
      </c>
      <c r="P381" s="81">
        <f>'Raw data'!M374</f>
        <v>1</v>
      </c>
      <c r="Q381" s="63">
        <f t="shared" si="289"/>
        <v>1</v>
      </c>
      <c r="R381" s="63">
        <f>'Raw data'!K374-N381</f>
        <v>-0.18274999999999997</v>
      </c>
      <c r="S381" s="63">
        <f t="shared" si="290"/>
        <v>0.18274999999999997</v>
      </c>
      <c r="T381" s="88">
        <f t="shared" si="294"/>
        <v>0.95899999999999996</v>
      </c>
      <c r="U381" s="63">
        <f>'Raw data'!U374</f>
        <v>0.61795441304981069</v>
      </c>
      <c r="V381" s="63">
        <f t="shared" si="324"/>
        <v>0.80897720652490535</v>
      </c>
      <c r="W381" s="64">
        <f t="shared" si="325"/>
        <v>0.65795441304981073</v>
      </c>
      <c r="X381" s="64">
        <f>'Raw data'!AA374</f>
        <v>0.67930177570281258</v>
      </c>
      <c r="Y381" s="64">
        <f>'Raw data'!AD374</f>
        <v>0.20399999999999996</v>
      </c>
      <c r="Z381" s="65">
        <f t="shared" si="315"/>
        <v>-4.2500000000003979E-2</v>
      </c>
      <c r="AA381" s="64">
        <f t="shared" si="326"/>
        <v>0.64580177570281661</v>
      </c>
      <c r="AB381" s="64">
        <f t="shared" si="291"/>
        <v>2.0500000000000018E-2</v>
      </c>
      <c r="AC381" s="64">
        <f t="shared" si="327"/>
        <v>0.17102279347509464</v>
      </c>
      <c r="AD381" s="64">
        <f>50%-AA381/2</f>
        <v>0.1770991121485917</v>
      </c>
      <c r="AE381" s="62">
        <v>-2.7699999999999999E-2</v>
      </c>
      <c r="AF381" s="83">
        <f t="shared" si="292"/>
        <v>2.7699999999999999E-2</v>
      </c>
      <c r="AG381" s="83">
        <f t="shared" si="293"/>
        <v>-1.7299999999999999E-2</v>
      </c>
      <c r="AH381" s="62">
        <f t="shared" si="328"/>
        <v>-1.1727206524905331E-2</v>
      </c>
      <c r="AI381" s="62">
        <f t="shared" si="329"/>
        <v>1.1727206524905331E-2</v>
      </c>
      <c r="AJ381" s="62">
        <f t="shared" si="322"/>
        <v>-3.3272793475094667E-2</v>
      </c>
      <c r="AK381" s="62">
        <f>AD381-N381</f>
        <v>-5.6508878514082705E-3</v>
      </c>
      <c r="AL381" s="62">
        <f t="shared" si="330"/>
        <v>5.6508878514082705E-3</v>
      </c>
      <c r="AM381" s="62">
        <f t="shared" si="318"/>
        <v>-3.9349112148591728E-2</v>
      </c>
      <c r="AN381" s="66">
        <f t="shared" si="319"/>
        <v>-3.6310952811843197E-2</v>
      </c>
    </row>
    <row r="382" spans="1:40" ht="15" customHeight="1" x14ac:dyDescent="0.25">
      <c r="A382" s="67" t="s">
        <v>362</v>
      </c>
      <c r="B382" s="60">
        <v>12</v>
      </c>
      <c r="C382" s="58" t="str">
        <f>('Raw data'!C375)</f>
        <v>Kay Granger</v>
      </c>
      <c r="D382" s="58" t="str">
        <f>('Raw data'!D375)</f>
        <v>(R)</v>
      </c>
      <c r="E382" s="61">
        <f>('Raw data'!E375)</f>
        <v>1996</v>
      </c>
      <c r="F382" s="87">
        <v>4</v>
      </c>
      <c r="G382" s="67">
        <v>4</v>
      </c>
      <c r="H382" s="67">
        <v>4</v>
      </c>
      <c r="I382" s="90">
        <f>IF(G382="",N382+0.15*(AE382+2.77%-$B$3)+($A$3-50%),N382+0.85*(0.6*AE382+0.2*AH382+0.2*AK382+2.77%-$B$3)+($A$3-50%))</f>
        <v>0.28324266053305919</v>
      </c>
      <c r="J382" s="21" t="str">
        <f t="shared" si="321"/>
        <v>R</v>
      </c>
      <c r="K382" s="21" t="b">
        <f t="shared" si="285"/>
        <v>1</v>
      </c>
      <c r="L382" s="21" t="str">
        <f t="shared" si="286"/>
        <v>R</v>
      </c>
      <c r="M382" s="21" t="str">
        <f t="shared" si="287"/>
        <v>Safe R</v>
      </c>
      <c r="N382" s="62">
        <f>'Raw data'!X375</f>
        <v>0.30525000000000002</v>
      </c>
      <c r="O382" s="68">
        <f t="shared" si="288"/>
        <v>0.30525000000000002</v>
      </c>
      <c r="P382" s="81">
        <f>'Raw data'!M375</f>
        <v>0.46100178775420636</v>
      </c>
      <c r="Q382" s="63">
        <f t="shared" si="289"/>
        <v>0.73050089387710315</v>
      </c>
      <c r="R382" s="63">
        <f>'Raw data'!K375-N382</f>
        <v>-3.5750893877103229E-2</v>
      </c>
      <c r="S382" s="63">
        <f t="shared" si="290"/>
        <v>3.5750893877103229E-2</v>
      </c>
      <c r="T382" s="88">
        <f t="shared" si="294"/>
        <v>0.42000178775420638</v>
      </c>
      <c r="U382" s="63">
        <f>'Raw data'!U375</f>
        <v>0.45327205258781533</v>
      </c>
      <c r="V382" s="63">
        <f t="shared" si="324"/>
        <v>0.72663602629390767</v>
      </c>
      <c r="W382" s="64">
        <f t="shared" si="325"/>
        <v>0.49327205258781531</v>
      </c>
      <c r="X382" s="64">
        <f>'Raw data'!AA375</f>
        <v>0.48163246023122247</v>
      </c>
      <c r="Y382" s="64">
        <f>'Raw data'!AD375</f>
        <v>0.32899999999999996</v>
      </c>
      <c r="Z382" s="65">
        <f t="shared" si="315"/>
        <v>-4.7499999999999432E-2</v>
      </c>
      <c r="AA382" s="64">
        <f t="shared" si="326"/>
        <v>0.45313246023122195</v>
      </c>
      <c r="AB382" s="64">
        <f t="shared" si="291"/>
        <v>0.28999910612289681</v>
      </c>
      <c r="AC382" s="64">
        <f t="shared" si="327"/>
        <v>0.25336397370609232</v>
      </c>
      <c r="AD382" s="64">
        <f>50%-AA382/2</f>
        <v>0.27343376988438906</v>
      </c>
      <c r="AE382" s="62">
        <f t="shared" ref="AE382:AE389" si="331">AB382-N382</f>
        <v>-1.5250893877103211E-2</v>
      </c>
      <c r="AF382" s="83">
        <f t="shared" si="292"/>
        <v>1.5250893877103211E-2</v>
      </c>
      <c r="AG382" s="83">
        <f t="shared" si="293"/>
        <v>-2.9749106122896787E-2</v>
      </c>
      <c r="AH382" s="62">
        <f t="shared" si="328"/>
        <v>-5.1886026293907705E-2</v>
      </c>
      <c r="AI382" s="62">
        <f t="shared" si="329"/>
        <v>5.1886026293907705E-2</v>
      </c>
      <c r="AJ382" s="62">
        <f t="shared" si="322"/>
        <v>6.8860262939077072E-3</v>
      </c>
      <c r="AK382" s="62">
        <f>AD382-N382</f>
        <v>-3.1816230115610966E-2</v>
      </c>
      <c r="AL382" s="62">
        <f t="shared" si="330"/>
        <v>3.1816230115610966E-2</v>
      </c>
      <c r="AM382" s="62">
        <f t="shared" si="318"/>
        <v>-1.3183769884389032E-2</v>
      </c>
      <c r="AN382" s="66">
        <f t="shared" si="319"/>
        <v>-3.1488717952406625E-3</v>
      </c>
    </row>
    <row r="383" spans="1:40" ht="15" customHeight="1" x14ac:dyDescent="0.25">
      <c r="A383" s="58" t="s">
        <v>362</v>
      </c>
      <c r="B383" s="59">
        <v>13</v>
      </c>
      <c r="C383" s="58" t="str">
        <f>('Raw data'!C376)</f>
        <v>Mac Thornberry</v>
      </c>
      <c r="D383" s="58" t="str">
        <f>('Raw data'!D376)</f>
        <v>(R)</v>
      </c>
      <c r="E383" s="61">
        <f>('Raw data'!E376)</f>
        <v>1994</v>
      </c>
      <c r="F383" s="87">
        <v>4</v>
      </c>
      <c r="G383" s="58">
        <v>4</v>
      </c>
      <c r="H383" s="58">
        <v>4</v>
      </c>
      <c r="I383" s="90">
        <f>IF(G383="",N383+0.15*(AE383+2.77%-$B$3)+($A$3-50%),N383+0.85*(0.6*AE383+0.2*AH383+0.2*AK383+2.77%-$B$3)+($A$3-50%))</f>
        <v>0.14675906034590805</v>
      </c>
      <c r="J383" s="30" t="str">
        <f t="shared" si="321"/>
        <v>R</v>
      </c>
      <c r="K383" s="21" t="b">
        <f t="shared" si="285"/>
        <v>1</v>
      </c>
      <c r="L383" s="21" t="str">
        <f t="shared" si="286"/>
        <v>R</v>
      </c>
      <c r="M383" s="30" t="str">
        <f t="shared" si="287"/>
        <v>Safe R</v>
      </c>
      <c r="N383" s="62">
        <f>'Raw data'!X376</f>
        <v>0.17225000000000001</v>
      </c>
      <c r="O383" s="62">
        <f t="shared" si="288"/>
        <v>0.17225000000000001</v>
      </c>
      <c r="P383" s="81">
        <f>'Raw data'!M376</f>
        <v>0.73646446923173325</v>
      </c>
      <c r="Q383" s="63">
        <f t="shared" si="289"/>
        <v>0.86823223461586663</v>
      </c>
      <c r="R383" s="63">
        <f>'Raw data'!K376-N383</f>
        <v>-4.0482234615866669E-2</v>
      </c>
      <c r="S383" s="63">
        <f t="shared" si="290"/>
        <v>4.0482234615866669E-2</v>
      </c>
      <c r="T383" s="88">
        <f t="shared" si="294"/>
        <v>0.69546446923173322</v>
      </c>
      <c r="U383" s="63">
        <f>'Raw data'!U376</f>
        <v>1</v>
      </c>
      <c r="V383" s="63">
        <f t="shared" si="324"/>
        <v>1</v>
      </c>
      <c r="W383" s="64">
        <f t="shared" si="325"/>
        <v>1.04</v>
      </c>
      <c r="X383" s="64">
        <f>'Raw data'!AA376</f>
        <v>1</v>
      </c>
      <c r="Y383" s="64">
        <f>'Raw data'!AD376</f>
        <v>0.19399999999999995</v>
      </c>
      <c r="Z383" s="65">
        <f t="shared" si="315"/>
        <v>-4.3500000000008754E-2</v>
      </c>
      <c r="AA383" s="64">
        <f t="shared" si="326"/>
        <v>0.9675000000000088</v>
      </c>
      <c r="AB383" s="64">
        <f t="shared" si="291"/>
        <v>0.15226776538413339</v>
      </c>
      <c r="AC383" s="64">
        <f t="shared" si="327"/>
        <v>-2.0000000000000018E-2</v>
      </c>
      <c r="AD383" s="64">
        <f>50%-AA383/2</f>
        <v>1.6249999999995601E-2</v>
      </c>
      <c r="AE383" s="62">
        <f t="shared" si="331"/>
        <v>-1.9982234615866623E-2</v>
      </c>
      <c r="AF383" s="83">
        <f t="shared" si="292"/>
        <v>1.9982234615866623E-2</v>
      </c>
      <c r="AG383" s="83">
        <f t="shared" si="293"/>
        <v>-2.5017765384133375E-2</v>
      </c>
      <c r="AH383" s="62">
        <v>-4.4999999999999998E-2</v>
      </c>
      <c r="AI383" s="62">
        <f t="shared" si="329"/>
        <v>4.4999999999999998E-2</v>
      </c>
      <c r="AJ383" s="62">
        <f t="shared" si="322"/>
        <v>0</v>
      </c>
      <c r="AK383" s="62">
        <v>-4.4999999999999998E-2</v>
      </c>
      <c r="AL383" s="62">
        <f t="shared" si="330"/>
        <v>4.4999999999999998E-2</v>
      </c>
      <c r="AM383" s="62">
        <f t="shared" si="318"/>
        <v>0</v>
      </c>
      <c r="AN383" s="66">
        <f t="shared" si="319"/>
        <v>0</v>
      </c>
    </row>
    <row r="384" spans="1:40" ht="15" customHeight="1" x14ac:dyDescent="0.25">
      <c r="A384" s="67" t="s">
        <v>362</v>
      </c>
      <c r="B384" s="60">
        <v>14</v>
      </c>
      <c r="C384" s="58" t="str">
        <f>('Raw data'!C377)</f>
        <v>Randy Weber</v>
      </c>
      <c r="D384" s="58" t="str">
        <f>('Raw data'!D377)</f>
        <v>(R)</v>
      </c>
      <c r="E384" s="61">
        <f>('Raw data'!E377)</f>
        <v>2012</v>
      </c>
      <c r="F384" s="87">
        <v>4</v>
      </c>
      <c r="G384" s="67">
        <v>5</v>
      </c>
      <c r="H384" s="67"/>
      <c r="I384" s="90">
        <f>IF(G384="",N384+0.15*(AE384+2.77%-$B$3)+($A$3-50%),N384+0.85*(0.6*AE384+0.2*AH384+0.2*AK384+2.77%-$B$3)+($A$3-50%))</f>
        <v>0.38673780944626146</v>
      </c>
      <c r="J384" s="21" t="str">
        <f t="shared" si="321"/>
        <v>R</v>
      </c>
      <c r="K384" s="21" t="b">
        <f t="shared" si="285"/>
        <v>1</v>
      </c>
      <c r="L384" s="21" t="str">
        <f t="shared" si="286"/>
        <v>R</v>
      </c>
      <c r="M384" s="21" t="str">
        <f t="shared" si="287"/>
        <v>Safe R</v>
      </c>
      <c r="N384" s="62">
        <f>'Raw data'!X377</f>
        <v>0.38175000000000003</v>
      </c>
      <c r="O384" s="68">
        <f t="shared" si="288"/>
        <v>0.38175000000000003</v>
      </c>
      <c r="P384" s="81">
        <f>'Raw data'!M377</f>
        <v>0.26335859134591799</v>
      </c>
      <c r="Q384" s="63">
        <f t="shared" si="289"/>
        <v>0.631679295672959</v>
      </c>
      <c r="R384" s="63">
        <f>'Raw data'!K377-N384</f>
        <v>-1.342929567295903E-2</v>
      </c>
      <c r="S384" s="63">
        <f t="shared" si="290"/>
        <v>1.342929567295903E-2</v>
      </c>
      <c r="T384" s="88">
        <f t="shared" si="294"/>
        <v>0.22235859134591801</v>
      </c>
      <c r="U384" s="63">
        <f>'Raw data'!U377</f>
        <v>9.0244114829758304E-2</v>
      </c>
      <c r="V384" s="63">
        <f t="shared" si="324"/>
        <v>0.54512205741487918</v>
      </c>
      <c r="W384" s="64">
        <f t="shared" si="325"/>
        <v>0.22024411482975831</v>
      </c>
      <c r="X384" s="64"/>
      <c r="Y384" s="64"/>
      <c r="Z384" s="65"/>
      <c r="AA384" s="64" t="str">
        <f t="shared" si="326"/>
        <v/>
      </c>
      <c r="AB384" s="64">
        <f t="shared" si="291"/>
        <v>0.38882070432704097</v>
      </c>
      <c r="AC384" s="64">
        <f t="shared" si="327"/>
        <v>0.38987794258512087</v>
      </c>
      <c r="AD384" s="64"/>
      <c r="AE384" s="62">
        <f t="shared" si="331"/>
        <v>7.0707043270409331E-3</v>
      </c>
      <c r="AF384" s="83">
        <f t="shared" si="292"/>
        <v>-7.0707043270409331E-3</v>
      </c>
      <c r="AG384" s="83">
        <f t="shared" si="293"/>
        <v>-5.2070704327040931E-2</v>
      </c>
      <c r="AH384" s="62">
        <f>AC384-N384</f>
        <v>8.1279425851208398E-3</v>
      </c>
      <c r="AI384" s="62">
        <f t="shared" si="329"/>
        <v>-8.1279425851208398E-3</v>
      </c>
      <c r="AJ384" s="62">
        <f t="shared" si="322"/>
        <v>-5.3127942585120838E-2</v>
      </c>
      <c r="AK384" s="62"/>
      <c r="AL384" s="62"/>
      <c r="AM384" s="62"/>
      <c r="AN384" s="66">
        <f>AJ384</f>
        <v>-5.3127942585120838E-2</v>
      </c>
    </row>
    <row r="385" spans="1:40" ht="15" customHeight="1" x14ac:dyDescent="0.25">
      <c r="A385" s="67" t="s">
        <v>362</v>
      </c>
      <c r="B385" s="60">
        <v>15</v>
      </c>
      <c r="C385" s="58" t="str">
        <f>('Raw data'!C378)</f>
        <v>Ruben Hinojosa</v>
      </c>
      <c r="D385" s="58" t="str">
        <f>('Raw data'!D378)</f>
        <v>(D)</v>
      </c>
      <c r="E385" s="61">
        <f>('Raw data'!E378)</f>
        <v>1996</v>
      </c>
      <c r="F385" s="87">
        <v>1</v>
      </c>
      <c r="G385" s="67">
        <v>1</v>
      </c>
      <c r="H385" s="67">
        <v>1</v>
      </c>
      <c r="I385" s="90">
        <f>IF(G385="",N385+0.15*(AE385-2.77%+$B$3)+($A$3-50%),N385+0.85*(0.6*AE385+0.2*AH385+0.2*AK385-2.77%+$B$3)+($A$3-50%))</f>
        <v>0.58301384372287923</v>
      </c>
      <c r="J385" s="21" t="str">
        <f t="shared" si="321"/>
        <v>D</v>
      </c>
      <c r="K385" s="21" t="b">
        <f t="shared" si="285"/>
        <v>1</v>
      </c>
      <c r="L385" s="21" t="str">
        <f t="shared" si="286"/>
        <v>D</v>
      </c>
      <c r="M385" s="21" t="str">
        <f t="shared" si="287"/>
        <v>Safe D</v>
      </c>
      <c r="N385" s="62">
        <f>'Raw data'!X378</f>
        <v>0.56025000000000003</v>
      </c>
      <c r="O385" s="68">
        <f t="shared" si="288"/>
        <v>0.56024999999999991</v>
      </c>
      <c r="P385" s="81">
        <f>'Raw data'!M378</f>
        <v>0.11048287811773294</v>
      </c>
      <c r="Q385" s="63">
        <f t="shared" si="289"/>
        <v>0.55524143905886647</v>
      </c>
      <c r="R385" s="63">
        <f>'Raw data'!K378-N385</f>
        <v>-5.0085609411335552E-3</v>
      </c>
      <c r="S385" s="63">
        <f t="shared" si="290"/>
        <v>-5.0085609411335552E-3</v>
      </c>
      <c r="T385" s="88">
        <f t="shared" si="294"/>
        <v>0.15048287811773295</v>
      </c>
      <c r="U385" s="63">
        <f>'Raw data'!U378</f>
        <v>0.24582845024833971</v>
      </c>
      <c r="V385" s="63">
        <f t="shared" si="324"/>
        <v>0.62291422512416983</v>
      </c>
      <c r="W385" s="64">
        <f t="shared" si="325"/>
        <v>0.20582845024833971</v>
      </c>
      <c r="X385" s="64">
        <f>'Raw data'!AA378</f>
        <v>0.14453284154997537</v>
      </c>
      <c r="Y385" s="64">
        <f>'Raw data'!AD378</f>
        <v>0.56399999999999995</v>
      </c>
      <c r="Z385" s="65">
        <f>2*(N385-50)-2*(Y385-50)</f>
        <v>-7.4999999999931788E-3</v>
      </c>
      <c r="AA385" s="64">
        <f t="shared" si="326"/>
        <v>0.2130328415499822</v>
      </c>
      <c r="AB385" s="64">
        <f t="shared" si="291"/>
        <v>0.57524143905886649</v>
      </c>
      <c r="AC385" s="64">
        <f t="shared" si="327"/>
        <v>0.60291422512416981</v>
      </c>
      <c r="AD385" s="64">
        <f>50%+AA385/2</f>
        <v>0.60651642077499113</v>
      </c>
      <c r="AE385" s="62">
        <f t="shared" si="331"/>
        <v>1.4991439058866463E-2</v>
      </c>
      <c r="AF385" s="83">
        <f t="shared" si="292"/>
        <v>1.4991439058866463E-2</v>
      </c>
      <c r="AG385" s="83">
        <f t="shared" si="293"/>
        <v>-3.0008560941133536E-2</v>
      </c>
      <c r="AH385" s="62">
        <f>AC385-N385</f>
        <v>4.2664225124169786E-2</v>
      </c>
      <c r="AI385" s="62">
        <f t="shared" si="329"/>
        <v>4.2664225124169786E-2</v>
      </c>
      <c r="AJ385" s="62">
        <f t="shared" si="322"/>
        <v>-2.3357748758302127E-3</v>
      </c>
      <c r="AK385" s="62">
        <f>AD385-N385</f>
        <v>4.6266420774991102E-2</v>
      </c>
      <c r="AL385" s="62">
        <f>IF(D385="(D)",AK385,-(AK385))</f>
        <v>4.6266420774991102E-2</v>
      </c>
      <c r="AM385" s="62">
        <f>AL385-4.5%</f>
        <v>1.2664207749911033E-3</v>
      </c>
      <c r="AN385" s="66">
        <f>(AJ385+AM385)/2</f>
        <v>-5.3467705041955471E-4</v>
      </c>
    </row>
    <row r="386" spans="1:40" ht="15" customHeight="1" x14ac:dyDescent="0.25">
      <c r="A386" s="67" t="s">
        <v>362</v>
      </c>
      <c r="B386" s="60">
        <v>16</v>
      </c>
      <c r="C386" s="58" t="str">
        <f>('Raw data'!C379)</f>
        <v>Beto O'Rourke</v>
      </c>
      <c r="D386" s="58" t="str">
        <f>('Raw data'!D379)</f>
        <v>(D)</v>
      </c>
      <c r="E386" s="61">
        <f>('Raw data'!E379)</f>
        <v>2012</v>
      </c>
      <c r="F386" s="87">
        <v>1</v>
      </c>
      <c r="G386" s="67">
        <v>2</v>
      </c>
      <c r="H386" s="67"/>
      <c r="I386" s="90">
        <f>IF(G386="",N386+0.15*(AE386-2.77%+$B$3)+($A$3-50%),N386+0.85*(0.6*AE386+0.2*AH386+0.2*AK386-2.77%+$B$3)+($A$3-50%))</f>
        <v>0.68498438188163524</v>
      </c>
      <c r="J386" s="21" t="str">
        <f t="shared" si="321"/>
        <v>D</v>
      </c>
      <c r="K386" s="21" t="b">
        <f t="shared" si="285"/>
        <v>1</v>
      </c>
      <c r="L386" s="21" t="str">
        <f t="shared" si="286"/>
        <v>D</v>
      </c>
      <c r="M386" s="21" t="str">
        <f t="shared" si="287"/>
        <v>Safe D</v>
      </c>
      <c r="N386" s="62">
        <f>'Raw data'!X379</f>
        <v>0.62925000000000009</v>
      </c>
      <c r="O386" s="68">
        <f t="shared" si="288"/>
        <v>0.62925000000000009</v>
      </c>
      <c r="P386" s="81">
        <f>'Raw data'!M379</f>
        <v>0.39645070900908547</v>
      </c>
      <c r="Q386" s="63">
        <f t="shared" si="289"/>
        <v>0.69822535450454271</v>
      </c>
      <c r="R386" s="63">
        <f>'Raw data'!K379-N386</f>
        <v>6.8975354504542619E-2</v>
      </c>
      <c r="S386" s="63">
        <f t="shared" si="290"/>
        <v>6.8975354504542619E-2</v>
      </c>
      <c r="T386" s="88">
        <f t="shared" si="294"/>
        <v>0.43645070900908545</v>
      </c>
      <c r="U386" s="63">
        <f>'Raw data'!U379</f>
        <v>0.33034648334492217</v>
      </c>
      <c r="V386" s="63">
        <f t="shared" si="324"/>
        <v>0.66517324167246106</v>
      </c>
      <c r="W386" s="64">
        <f t="shared" si="325"/>
        <v>0.38034648334492216</v>
      </c>
      <c r="X386" s="64"/>
      <c r="Y386" s="64"/>
      <c r="Z386" s="65"/>
      <c r="AA386" s="64" t="str">
        <f t="shared" si="326"/>
        <v/>
      </c>
      <c r="AB386" s="64">
        <f t="shared" si="291"/>
        <v>0.71822535450454272</v>
      </c>
      <c r="AC386" s="64">
        <f t="shared" si="327"/>
        <v>0.69017324167246108</v>
      </c>
      <c r="AD386" s="64"/>
      <c r="AE386" s="62">
        <f t="shared" si="331"/>
        <v>8.8975354504542636E-2</v>
      </c>
      <c r="AF386" s="83">
        <f t="shared" si="292"/>
        <v>8.8975354504542636E-2</v>
      </c>
      <c r="AG386" s="83">
        <f t="shared" si="293"/>
        <v>4.3975354504542638E-2</v>
      </c>
      <c r="AH386" s="62">
        <f>AC386-N386</f>
        <v>6.0923241672460993E-2</v>
      </c>
      <c r="AI386" s="62">
        <f t="shared" si="329"/>
        <v>6.0923241672460993E-2</v>
      </c>
      <c r="AJ386" s="62">
        <f t="shared" si="322"/>
        <v>1.5923241672460994E-2</v>
      </c>
      <c r="AK386" s="62"/>
      <c r="AL386" s="62"/>
      <c r="AM386" s="62"/>
      <c r="AN386" s="66">
        <f>AJ386</f>
        <v>1.5923241672460994E-2</v>
      </c>
    </row>
    <row r="387" spans="1:40" ht="15" customHeight="1" x14ac:dyDescent="0.25">
      <c r="A387" s="67" t="s">
        <v>362</v>
      </c>
      <c r="B387" s="60">
        <v>17</v>
      </c>
      <c r="C387" s="58" t="str">
        <f>('Raw data'!C380)</f>
        <v>Bill Flores</v>
      </c>
      <c r="D387" s="58" t="str">
        <f>('Raw data'!D380)</f>
        <v>(R)</v>
      </c>
      <c r="E387" s="61">
        <f>('Raw data'!E380)</f>
        <v>2010</v>
      </c>
      <c r="F387" s="87">
        <v>4</v>
      </c>
      <c r="G387" s="67">
        <v>4</v>
      </c>
      <c r="H387" s="67">
        <v>6</v>
      </c>
      <c r="I387" s="90">
        <f>IF(G387="",N387+0.15*(AE387+2.77%-$B$3)+($A$3-50%),N387+0.85*(0.6*AE387+0.2*AH387+0.2*AK387+2.77%-$B$3)+($A$3-50%))</f>
        <v>0.3583945657298836</v>
      </c>
      <c r="J387" s="21" t="str">
        <f t="shared" si="321"/>
        <v>R</v>
      </c>
      <c r="K387" s="21" t="b">
        <f t="shared" si="285"/>
        <v>1</v>
      </c>
      <c r="L387" s="21" t="str">
        <f t="shared" si="286"/>
        <v>R</v>
      </c>
      <c r="M387" s="21" t="str">
        <f t="shared" si="287"/>
        <v>Safe R</v>
      </c>
      <c r="N387" s="62">
        <f>'Raw data'!X380</f>
        <v>0.36725000000000002</v>
      </c>
      <c r="O387" s="68">
        <f t="shared" si="288"/>
        <v>0.36725000000000008</v>
      </c>
      <c r="P387" s="81">
        <f>'Raw data'!M380</f>
        <v>0.33182777674303093</v>
      </c>
      <c r="Q387" s="63">
        <f t="shared" si="289"/>
        <v>0.66591388837151544</v>
      </c>
      <c r="R387" s="63">
        <f>'Raw data'!K380-N387</f>
        <v>-3.3163888371515515E-2</v>
      </c>
      <c r="S387" s="63">
        <f t="shared" si="290"/>
        <v>3.3163888371515515E-2</v>
      </c>
      <c r="T387" s="88">
        <f t="shared" si="294"/>
        <v>0.29082777674303095</v>
      </c>
      <c r="U387" s="63">
        <f>'Raw data'!U380</f>
        <v>1</v>
      </c>
      <c r="V387" s="63">
        <f t="shared" si="324"/>
        <v>1</v>
      </c>
      <c r="W387" s="64">
        <f t="shared" si="325"/>
        <v>1.04</v>
      </c>
      <c r="X387" s="64">
        <f>'Raw data'!AA380</f>
        <v>0.25619824941932973</v>
      </c>
      <c r="Y387" s="64">
        <f>'Raw data'!AD380</f>
        <v>0.28899999999999998</v>
      </c>
      <c r="Z387" s="65">
        <f>2*(N387-50)-2*(Y387-50)</f>
        <v>0.15649999999999409</v>
      </c>
      <c r="AA387" s="64">
        <f t="shared" si="326"/>
        <v>0.20369824941933565</v>
      </c>
      <c r="AB387" s="64">
        <f t="shared" si="291"/>
        <v>0.35458611162848452</v>
      </c>
      <c r="AC387" s="64">
        <f t="shared" si="327"/>
        <v>-2.0000000000000018E-2</v>
      </c>
      <c r="AD387" s="64">
        <f>50%-AA387/2</f>
        <v>0.39815087529033216</v>
      </c>
      <c r="AE387" s="62">
        <f t="shared" si="331"/>
        <v>-1.2663888371515497E-2</v>
      </c>
      <c r="AF387" s="83">
        <f t="shared" si="292"/>
        <v>1.2663888371515497E-2</v>
      </c>
      <c r="AG387" s="83">
        <f t="shared" si="293"/>
        <v>-3.2336111628484501E-2</v>
      </c>
      <c r="AH387" s="62">
        <v>-4.4999999999999998E-2</v>
      </c>
      <c r="AI387" s="62">
        <f t="shared" si="329"/>
        <v>4.4999999999999998E-2</v>
      </c>
      <c r="AJ387" s="62">
        <f t="shared" si="322"/>
        <v>0</v>
      </c>
      <c r="AK387" s="62">
        <f>AD387-N387</f>
        <v>3.0900875290332142E-2</v>
      </c>
      <c r="AL387" s="62">
        <f>IF(D387="(D)",AK387,-(AK387))</f>
        <v>-3.0900875290332142E-2</v>
      </c>
      <c r="AM387" s="62">
        <f>AL387-4.5%</f>
        <v>-7.590087529033214E-2</v>
      </c>
      <c r="AN387" s="66">
        <f>(AJ387+AM387)/2</f>
        <v>-3.795043764516607E-2</v>
      </c>
    </row>
    <row r="388" spans="1:40" ht="15" customHeight="1" x14ac:dyDescent="0.25">
      <c r="A388" s="67" t="s">
        <v>362</v>
      </c>
      <c r="B388" s="60">
        <v>18</v>
      </c>
      <c r="C388" s="58" t="str">
        <f>('Raw data'!C381)</f>
        <v>Sheila Jackson Lee</v>
      </c>
      <c r="D388" s="58" t="str">
        <f>('Raw data'!D381)</f>
        <v>(D)</v>
      </c>
      <c r="E388" s="61">
        <f>('Raw data'!E381)</f>
        <v>1994</v>
      </c>
      <c r="F388" s="87">
        <v>1</v>
      </c>
      <c r="G388" s="67">
        <v>1</v>
      </c>
      <c r="H388" s="67">
        <v>1</v>
      </c>
      <c r="I388" s="90">
        <f>IF(G388="",N388+0.15*(AE388-2.77%+$B$3)+($A$3-50%),N388+0.85*(0.6*AE388+0.2*AH388+0.2*AK388-2.77%+$B$3)+($A$3-50%))</f>
        <v>0.75903756366488839</v>
      </c>
      <c r="J388" s="21" t="str">
        <f t="shared" si="321"/>
        <v>D</v>
      </c>
      <c r="K388" s="21" t="b">
        <f t="shared" si="285"/>
        <v>1</v>
      </c>
      <c r="L388" s="21" t="str">
        <f t="shared" si="286"/>
        <v>D</v>
      </c>
      <c r="M388" s="21" t="str">
        <f t="shared" si="287"/>
        <v>Safe D</v>
      </c>
      <c r="N388" s="62">
        <f>'Raw data'!X381</f>
        <v>0.74724999999999997</v>
      </c>
      <c r="O388" s="68">
        <f t="shared" si="288"/>
        <v>0.74724999999999997</v>
      </c>
      <c r="P388" s="81">
        <f>'Raw data'!M381</f>
        <v>0.48705371973501649</v>
      </c>
      <c r="Q388" s="63">
        <f t="shared" si="289"/>
        <v>0.74352685986750822</v>
      </c>
      <c r="R388" s="63">
        <f>'Raw data'!K381-N388</f>
        <v>-3.7231401324917535E-3</v>
      </c>
      <c r="S388" s="63">
        <f t="shared" si="290"/>
        <v>-3.7231401324917535E-3</v>
      </c>
      <c r="T388" s="88">
        <f t="shared" si="294"/>
        <v>0.52705371973501647</v>
      </c>
      <c r="U388" s="63">
        <f>'Raw data'!U381</f>
        <v>0.53726384844247721</v>
      </c>
      <c r="V388" s="63">
        <f t="shared" si="324"/>
        <v>0.7686319242212386</v>
      </c>
      <c r="W388" s="64">
        <f t="shared" si="325"/>
        <v>0.49726384844247723</v>
      </c>
      <c r="X388" s="64">
        <f>'Raw data'!AA381</f>
        <v>0.44025221193938774</v>
      </c>
      <c r="Y388" s="64">
        <f>'Raw data'!AD381</f>
        <v>0.73899999999999999</v>
      </c>
      <c r="Z388" s="65">
        <f>2*(N388-50)-2*(Y388-50)</f>
        <v>1.6500000000007731E-2</v>
      </c>
      <c r="AA388" s="64">
        <f t="shared" si="326"/>
        <v>0.53275221193939548</v>
      </c>
      <c r="AB388" s="64">
        <f t="shared" si="291"/>
        <v>0.76352685986750823</v>
      </c>
      <c r="AC388" s="64">
        <f t="shared" si="327"/>
        <v>0.74863192422123859</v>
      </c>
      <c r="AD388" s="64">
        <f>50%+AA388/2</f>
        <v>0.76637610596969774</v>
      </c>
      <c r="AE388" s="62">
        <f t="shared" si="331"/>
        <v>1.6276859867508264E-2</v>
      </c>
      <c r="AF388" s="83">
        <f t="shared" si="292"/>
        <v>1.6276859867508264E-2</v>
      </c>
      <c r="AG388" s="83">
        <f t="shared" si="293"/>
        <v>-2.8723140132491734E-2</v>
      </c>
      <c r="AH388" s="62">
        <f>AC388-N388</f>
        <v>1.3819242212386174E-3</v>
      </c>
      <c r="AI388" s="62">
        <f t="shared" si="329"/>
        <v>1.3819242212386174E-3</v>
      </c>
      <c r="AJ388" s="62">
        <f t="shared" si="322"/>
        <v>-4.3618075778761381E-2</v>
      </c>
      <c r="AK388" s="62">
        <f>AD388-N388</f>
        <v>1.9126105969697771E-2</v>
      </c>
      <c r="AL388" s="62">
        <f>IF(D388="(D)",AK388,-(AK388))</f>
        <v>1.9126105969697771E-2</v>
      </c>
      <c r="AM388" s="62">
        <f>AL388-4.5%</f>
        <v>-2.5873894030302227E-2</v>
      </c>
      <c r="AN388" s="66">
        <f>(AJ388+AM388)/2</f>
        <v>-3.4745984904531804E-2</v>
      </c>
    </row>
    <row r="389" spans="1:40" ht="15" customHeight="1" x14ac:dyDescent="0.25">
      <c r="A389" s="67" t="s">
        <v>362</v>
      </c>
      <c r="B389" s="60">
        <v>19</v>
      </c>
      <c r="C389" s="58" t="str">
        <f>('Raw data'!C382)</f>
        <v>OPEN SEAT (Randy Neugebauer)</v>
      </c>
      <c r="D389" s="58" t="str">
        <f>('Raw data'!D382)</f>
        <v>(R)</v>
      </c>
      <c r="E389" s="61">
        <f>('Raw data'!E382)</f>
        <v>2003</v>
      </c>
      <c r="F389" s="87">
        <v>4</v>
      </c>
      <c r="G389" s="67">
        <v>4</v>
      </c>
      <c r="H389" s="67">
        <v>4</v>
      </c>
      <c r="I389" s="90">
        <f>N389</f>
        <v>0.23775000000000002</v>
      </c>
      <c r="J389" s="21" t="str">
        <f t="shared" si="321"/>
        <v>R</v>
      </c>
      <c r="K389" s="21" t="b">
        <f t="shared" si="285"/>
        <v>1</v>
      </c>
      <c r="L389" s="21" t="str">
        <f t="shared" si="286"/>
        <v>R</v>
      </c>
      <c r="M389" s="21" t="str">
        <f t="shared" si="287"/>
        <v>Safe R</v>
      </c>
      <c r="N389" s="62">
        <f>'Raw data'!X382</f>
        <v>0.23775000000000002</v>
      </c>
      <c r="O389" s="68">
        <f t="shared" si="288"/>
        <v>0.23775000000000002</v>
      </c>
      <c r="P389" s="81">
        <f>'Raw data'!M382</f>
        <v>0.61455386756558905</v>
      </c>
      <c r="Q389" s="63">
        <f t="shared" si="289"/>
        <v>0.80727693378279453</v>
      </c>
      <c r="R389" s="63">
        <f>'Raw data'!K382-N389</f>
        <v>-4.502693378279457E-2</v>
      </c>
      <c r="S389" s="63">
        <f t="shared" si="290"/>
        <v>4.502693378279457E-2</v>
      </c>
      <c r="T389" s="88">
        <f t="shared" si="294"/>
        <v>0.57355386756558902</v>
      </c>
      <c r="U389" s="63">
        <f>'Raw data'!U382</f>
        <v>1</v>
      </c>
      <c r="V389" s="63">
        <f t="shared" si="324"/>
        <v>1</v>
      </c>
      <c r="W389" s="64">
        <f t="shared" si="325"/>
        <v>1.04</v>
      </c>
      <c r="X389" s="64">
        <f>'Raw data'!AA382</f>
        <v>0.60451857467778614</v>
      </c>
      <c r="Y389" s="64">
        <f>'Raw data'!AD382</f>
        <v>0.23899999999999999</v>
      </c>
      <c r="Z389" s="65">
        <f>2*(N389-50)-2*(Y389-50)</f>
        <v>-2.4999999999977263E-3</v>
      </c>
      <c r="AA389" s="64">
        <f t="shared" si="326"/>
        <v>0.53101857467778391</v>
      </c>
      <c r="AB389" s="64">
        <f t="shared" si="291"/>
        <v>0.21322306621720549</v>
      </c>
      <c r="AC389" s="64">
        <f t="shared" si="327"/>
        <v>-2.0000000000000018E-2</v>
      </c>
      <c r="AD389" s="64">
        <f>50%-AA389/2</f>
        <v>0.23449071266110805</v>
      </c>
      <c r="AE389" s="62">
        <f t="shared" si="331"/>
        <v>-2.4526933782794524E-2</v>
      </c>
      <c r="AF389" s="83">
        <f t="shared" si="292"/>
        <v>2.4526933782794524E-2</v>
      </c>
      <c r="AG389" s="83">
        <f t="shared" si="293"/>
        <v>-2.0473066217205474E-2</v>
      </c>
      <c r="AH389" s="62">
        <v>-4.4999999999999998E-2</v>
      </c>
      <c r="AI389" s="62">
        <f t="shared" si="329"/>
        <v>4.4999999999999998E-2</v>
      </c>
      <c r="AJ389" s="62">
        <f t="shared" si="322"/>
        <v>0</v>
      </c>
      <c r="AK389" s="62">
        <f>AD389-N389</f>
        <v>-3.2592873388919696E-3</v>
      </c>
      <c r="AL389" s="62">
        <f>IF(D389="(D)",AK389,-(AK389))</f>
        <v>3.2592873388919696E-3</v>
      </c>
      <c r="AM389" s="62">
        <f>AL389-4.5%</f>
        <v>-4.1740712661108029E-2</v>
      </c>
      <c r="AN389" s="66">
        <f>(AJ389+AM389)/2</f>
        <v>-2.0870356330554014E-2</v>
      </c>
    </row>
    <row r="390" spans="1:40" ht="15" customHeight="1" x14ac:dyDescent="0.25">
      <c r="A390" s="67" t="s">
        <v>362</v>
      </c>
      <c r="B390" s="60">
        <v>20</v>
      </c>
      <c r="C390" s="58" t="str">
        <f>('Raw data'!C383)</f>
        <v>Joaquin Castro</v>
      </c>
      <c r="D390" s="58" t="str">
        <f>('Raw data'!D383)</f>
        <v>(D)</v>
      </c>
      <c r="E390" s="61">
        <f>('Raw data'!E383)</f>
        <v>2012</v>
      </c>
      <c r="F390" s="87">
        <v>1</v>
      </c>
      <c r="G390" s="67">
        <v>2</v>
      </c>
      <c r="H390" s="67"/>
      <c r="I390" s="90">
        <f>IF(G390="",N390+0.15*(AE390-2.77%+$B$3)+($A$3-50%),N390+0.85*(0.6*AE390+0.2*AH390+0.2*AK390-2.77%+$B$3)+($A$3-50%))</f>
        <v>0.60862606905979888</v>
      </c>
      <c r="J390" s="21" t="str">
        <f t="shared" si="321"/>
        <v>D</v>
      </c>
      <c r="K390" s="21" t="b">
        <f t="shared" si="285"/>
        <v>1</v>
      </c>
      <c r="L390" s="21" t="str">
        <f t="shared" si="286"/>
        <v>D</v>
      </c>
      <c r="M390" s="21" t="str">
        <f t="shared" si="287"/>
        <v>Safe D</v>
      </c>
      <c r="N390" s="62">
        <f>'Raw data'!X383</f>
        <v>0.57674999999999998</v>
      </c>
      <c r="O390" s="68">
        <f t="shared" si="288"/>
        <v>0.5767500000000001</v>
      </c>
      <c r="P390" s="81">
        <f>'Raw data'!M383</f>
        <v>1</v>
      </c>
      <c r="Q390" s="63">
        <f t="shared" si="289"/>
        <v>1</v>
      </c>
      <c r="R390" s="63">
        <f>'Raw data'!K383-N390</f>
        <v>0.42325000000000002</v>
      </c>
      <c r="S390" s="63">
        <f t="shared" si="290"/>
        <v>0.42325000000000002</v>
      </c>
      <c r="T390" s="88">
        <f t="shared" si="294"/>
        <v>1.04</v>
      </c>
      <c r="U390" s="63">
        <f>'Raw data'!U383</f>
        <v>0.31231257717410471</v>
      </c>
      <c r="V390" s="63">
        <f t="shared" si="324"/>
        <v>0.65615628858705233</v>
      </c>
      <c r="W390" s="64">
        <f t="shared" si="325"/>
        <v>0.3623125771741047</v>
      </c>
      <c r="X390" s="64"/>
      <c r="Y390" s="64"/>
      <c r="Z390" s="65"/>
      <c r="AA390" s="64" t="str">
        <f t="shared" si="326"/>
        <v/>
      </c>
      <c r="AB390" s="64">
        <f t="shared" si="291"/>
        <v>1.02</v>
      </c>
      <c r="AC390" s="64">
        <f t="shared" si="327"/>
        <v>0.68115628858705235</v>
      </c>
      <c r="AD390" s="64"/>
      <c r="AE390" s="62">
        <v>2.7699999999999999E-2</v>
      </c>
      <c r="AF390" s="83">
        <f t="shared" si="292"/>
        <v>2.7699999999999999E-2</v>
      </c>
      <c r="AG390" s="83">
        <f t="shared" si="293"/>
        <v>-1.7299999999999999E-2</v>
      </c>
      <c r="AH390" s="62">
        <f>AC390-N390</f>
        <v>0.10440628858705236</v>
      </c>
      <c r="AI390" s="62">
        <f t="shared" si="329"/>
        <v>0.10440628858705236</v>
      </c>
      <c r="AJ390" s="62">
        <f t="shared" si="322"/>
        <v>5.9406288587052367E-2</v>
      </c>
      <c r="AK390" s="62"/>
      <c r="AL390" s="62"/>
      <c r="AM390" s="62"/>
      <c r="AN390" s="66">
        <f>AJ390</f>
        <v>5.9406288587052367E-2</v>
      </c>
    </row>
    <row r="391" spans="1:40" ht="15" customHeight="1" x14ac:dyDescent="0.25">
      <c r="A391" s="67" t="s">
        <v>362</v>
      </c>
      <c r="B391" s="60">
        <v>21</v>
      </c>
      <c r="C391" s="58" t="str">
        <f>('Raw data'!C384)</f>
        <v>Lamar Smith</v>
      </c>
      <c r="D391" s="58" t="str">
        <f>('Raw data'!D384)</f>
        <v>(R)</v>
      </c>
      <c r="E391" s="61">
        <f>('Raw data'!E384)</f>
        <v>1986</v>
      </c>
      <c r="F391" s="87">
        <v>4</v>
      </c>
      <c r="G391" s="67">
        <v>4</v>
      </c>
      <c r="H391" s="67">
        <v>4</v>
      </c>
      <c r="I391" s="90">
        <f t="shared" ref="I391:I397" si="332">IF(G391="",N391+0.15*(AE391+2.77%-$B$3)+($A$3-50%),N391+0.85*(0.6*AE391+0.2*AH391+0.2*AK391+2.77%-$B$3)+($A$3-50%))</f>
        <v>0.34431539043475679</v>
      </c>
      <c r="J391" s="21" t="str">
        <f t="shared" si="321"/>
        <v>R</v>
      </c>
      <c r="K391" s="21" t="b">
        <f t="shared" si="285"/>
        <v>1</v>
      </c>
      <c r="L391" s="21" t="str">
        <f t="shared" si="286"/>
        <v>R</v>
      </c>
      <c r="M391" s="21" t="str">
        <f t="shared" si="287"/>
        <v>Safe R</v>
      </c>
      <c r="N391" s="62">
        <f>'Raw data'!X384</f>
        <v>0.37125000000000002</v>
      </c>
      <c r="O391" s="68">
        <f t="shared" si="288"/>
        <v>0.37125000000000008</v>
      </c>
      <c r="P391" s="81">
        <f>'Raw data'!M384</f>
        <v>1</v>
      </c>
      <c r="Q391" s="63">
        <f t="shared" si="289"/>
        <v>1</v>
      </c>
      <c r="R391" s="63">
        <f>'Raw data'!K384-N391</f>
        <v>-0.37125000000000002</v>
      </c>
      <c r="S391" s="63">
        <f t="shared" si="290"/>
        <v>0.37125000000000002</v>
      </c>
      <c r="T391" s="88">
        <f t="shared" si="294"/>
        <v>0.95899999999999996</v>
      </c>
      <c r="U391" s="63">
        <f>'Raw data'!U384</f>
        <v>0.26216082148605824</v>
      </c>
      <c r="V391" s="63">
        <f t="shared" si="324"/>
        <v>0.63108041074302912</v>
      </c>
      <c r="W391" s="64">
        <f t="shared" si="325"/>
        <v>0.30216082148605822</v>
      </c>
      <c r="X391" s="64">
        <f>'Raw data'!AA384</f>
        <v>0.42401693810504953</v>
      </c>
      <c r="Y391" s="64">
        <f>'Raw data'!AD384</f>
        <v>0.379</v>
      </c>
      <c r="Z391" s="65">
        <f>2*(N391-50)-2*(Y391-50)</f>
        <v>-1.5499999999988745E-2</v>
      </c>
      <c r="AA391" s="64">
        <f t="shared" si="326"/>
        <v>0.36351693810503827</v>
      </c>
      <c r="AB391" s="64">
        <f t="shared" si="291"/>
        <v>2.0500000000000018E-2</v>
      </c>
      <c r="AC391" s="64">
        <f t="shared" si="327"/>
        <v>0.34891958925697086</v>
      </c>
      <c r="AD391" s="64">
        <f>50%-AA391/2</f>
        <v>0.31824153094748087</v>
      </c>
      <c r="AE391" s="62">
        <v>-2.7699999999999999E-2</v>
      </c>
      <c r="AF391" s="83">
        <f t="shared" si="292"/>
        <v>2.7699999999999999E-2</v>
      </c>
      <c r="AG391" s="83">
        <f t="shared" si="293"/>
        <v>-1.7299999999999999E-2</v>
      </c>
      <c r="AH391" s="62">
        <f>AC391-N391</f>
        <v>-2.2330410743029161E-2</v>
      </c>
      <c r="AI391" s="62">
        <f t="shared" si="329"/>
        <v>2.2330410743029161E-2</v>
      </c>
      <c r="AJ391" s="62">
        <f t="shared" si="322"/>
        <v>-2.2669589256970837E-2</v>
      </c>
      <c r="AK391" s="62">
        <f>AD391-N391</f>
        <v>-5.3008469052519158E-2</v>
      </c>
      <c r="AL391" s="62">
        <f>IF(D391="(D)",AK391,-(AK391))</f>
        <v>5.3008469052519158E-2</v>
      </c>
      <c r="AM391" s="62">
        <f>AL391-4.5%</f>
        <v>8.0084690525191599E-3</v>
      </c>
      <c r="AN391" s="66">
        <f>(AJ391+AM391)/2</f>
        <v>-7.3305601022258388E-3</v>
      </c>
    </row>
    <row r="392" spans="1:40" ht="15" customHeight="1" x14ac:dyDescent="0.25">
      <c r="A392" s="67" t="s">
        <v>362</v>
      </c>
      <c r="B392" s="60">
        <v>22</v>
      </c>
      <c r="C392" s="58" t="str">
        <f>('Raw data'!C385)</f>
        <v>Pete Olson</v>
      </c>
      <c r="D392" s="58" t="str">
        <f>('Raw data'!D385)</f>
        <v>(R)</v>
      </c>
      <c r="E392" s="61">
        <f>('Raw data'!E385)</f>
        <v>2008</v>
      </c>
      <c r="F392" s="87">
        <v>4</v>
      </c>
      <c r="G392" s="67">
        <v>4</v>
      </c>
      <c r="H392" s="67">
        <v>4</v>
      </c>
      <c r="I392" s="90">
        <f t="shared" si="332"/>
        <v>0.33506006348497386</v>
      </c>
      <c r="J392" s="21" t="str">
        <f t="shared" si="321"/>
        <v>R</v>
      </c>
      <c r="K392" s="21" t="b">
        <f t="shared" si="285"/>
        <v>1</v>
      </c>
      <c r="L392" s="21" t="str">
        <f t="shared" si="286"/>
        <v>R</v>
      </c>
      <c r="M392" s="21" t="str">
        <f t="shared" si="287"/>
        <v>Safe R</v>
      </c>
      <c r="N392" s="62">
        <f>'Raw data'!X385</f>
        <v>0.35375000000000001</v>
      </c>
      <c r="O392" s="68">
        <f t="shared" si="288"/>
        <v>0.35375000000000001</v>
      </c>
      <c r="P392" s="81">
        <f>'Raw data'!M385</f>
        <v>0.35652466292323726</v>
      </c>
      <c r="Q392" s="63">
        <f t="shared" si="289"/>
        <v>0.67826233146161863</v>
      </c>
      <c r="R392" s="63">
        <f>'Raw data'!K385-N392</f>
        <v>-3.2012331461618637E-2</v>
      </c>
      <c r="S392" s="63">
        <f t="shared" si="290"/>
        <v>3.2012331461618637E-2</v>
      </c>
      <c r="T392" s="88">
        <f t="shared" si="294"/>
        <v>0.31552466292323728</v>
      </c>
      <c r="U392" s="63">
        <f>'Raw data'!U385</f>
        <v>0.33405847943505029</v>
      </c>
      <c r="V392" s="63">
        <f t="shared" si="324"/>
        <v>0.66702923971752515</v>
      </c>
      <c r="W392" s="64">
        <f t="shared" si="325"/>
        <v>0.37405847943505027</v>
      </c>
      <c r="X392" s="64">
        <f>'Raw data'!AA385</f>
        <v>0.38724913785436899</v>
      </c>
      <c r="Y392" s="64">
        <f>'Raw data'!AD385</f>
        <v>0.379</v>
      </c>
      <c r="Z392" s="65">
        <f>2*(N392-50)-2*(Y392-50)</f>
        <v>-5.0499999999999545E-2</v>
      </c>
      <c r="AA392" s="64">
        <f t="shared" si="326"/>
        <v>0.36174913785436852</v>
      </c>
      <c r="AB392" s="64">
        <f t="shared" si="291"/>
        <v>0.34223766853838133</v>
      </c>
      <c r="AC392" s="64">
        <f t="shared" si="327"/>
        <v>0.31297076028247484</v>
      </c>
      <c r="AD392" s="64">
        <f>50%-AA392/2</f>
        <v>0.31912543107281577</v>
      </c>
      <c r="AE392" s="62">
        <f>AB392-N392</f>
        <v>-1.1512331461618674E-2</v>
      </c>
      <c r="AF392" s="83">
        <f t="shared" si="292"/>
        <v>1.1512331461618674E-2</v>
      </c>
      <c r="AG392" s="83">
        <f t="shared" si="293"/>
        <v>-3.3487668538381324E-2</v>
      </c>
      <c r="AH392" s="62">
        <f>AC392-N392</f>
        <v>-4.0779239717525173E-2</v>
      </c>
      <c r="AI392" s="62">
        <f t="shared" si="329"/>
        <v>4.0779239717525173E-2</v>
      </c>
      <c r="AJ392" s="62">
        <f t="shared" si="322"/>
        <v>-4.2207602824748253E-3</v>
      </c>
      <c r="AK392" s="62">
        <f>AD392-N392</f>
        <v>-3.4624568927184241E-2</v>
      </c>
      <c r="AL392" s="62">
        <f>IF(D392="(D)",AK392,-(AK392))</f>
        <v>3.4624568927184241E-2</v>
      </c>
      <c r="AM392" s="62">
        <f>AL392-4.5%</f>
        <v>-1.0375431072815758E-2</v>
      </c>
      <c r="AN392" s="66">
        <f>(AJ392+AM392)/2</f>
        <v>-7.2980956776452915E-3</v>
      </c>
    </row>
    <row r="393" spans="1:40" ht="15" customHeight="1" x14ac:dyDescent="0.25">
      <c r="A393" s="67" t="s">
        <v>362</v>
      </c>
      <c r="B393" s="60">
        <v>23</v>
      </c>
      <c r="C393" s="58" t="str">
        <f>('Raw data'!C386)</f>
        <v>Will Hurd</v>
      </c>
      <c r="D393" s="58" t="str">
        <f>('Raw data'!D386)</f>
        <v>(R)</v>
      </c>
      <c r="E393" s="61">
        <f>('Raw data'!E386)</f>
        <v>2014</v>
      </c>
      <c r="F393" s="87">
        <v>6</v>
      </c>
      <c r="G393" s="67">
        <v>3</v>
      </c>
      <c r="H393" s="67"/>
      <c r="I393" s="90">
        <f t="shared" si="332"/>
        <v>0.46315243813113355</v>
      </c>
      <c r="J393" s="21" t="str">
        <f t="shared" si="321"/>
        <v>No projection</v>
      </c>
      <c r="K393" s="21" t="b">
        <f t="shared" si="285"/>
        <v>1</v>
      </c>
      <c r="L393" s="21" t="str">
        <f t="shared" si="286"/>
        <v>No projection</v>
      </c>
      <c r="M393" s="21" t="str">
        <f t="shared" si="287"/>
        <v>Lean R</v>
      </c>
      <c r="N393" s="62">
        <f>'Raw data'!X386</f>
        <v>0.46775</v>
      </c>
      <c r="O393" s="68">
        <f t="shared" si="288"/>
        <v>0.46775</v>
      </c>
      <c r="P393" s="81">
        <f>'Raw data'!M386</f>
        <v>2.1529654387711539E-2</v>
      </c>
      <c r="Q393" s="63">
        <f t="shared" si="289"/>
        <v>0.51076482719385574</v>
      </c>
      <c r="R393" s="63">
        <f>'Raw data'!K386-N393</f>
        <v>2.1485172806144204E-2</v>
      </c>
      <c r="S393" s="63">
        <f t="shared" si="290"/>
        <v>-2.1485172806144204E-2</v>
      </c>
      <c r="T393" s="88">
        <f t="shared" si="294"/>
        <v>8.2529654387711537E-2</v>
      </c>
      <c r="U393" s="63"/>
      <c r="V393" s="63"/>
      <c r="W393" s="64"/>
      <c r="X393" s="64"/>
      <c r="Y393" s="64"/>
      <c r="Z393" s="65"/>
      <c r="AA393" s="64" t="str">
        <f t="shared" si="326"/>
        <v/>
      </c>
      <c r="AB393" s="64">
        <f t="shared" si="291"/>
        <v>0.45873517280614423</v>
      </c>
      <c r="AC393" s="64"/>
      <c r="AD393" s="64"/>
      <c r="AE393" s="62">
        <f>AB393-N393</f>
        <v>-9.0148271938557678E-3</v>
      </c>
      <c r="AF393" s="83">
        <f t="shared" si="292"/>
        <v>9.0148271938557678E-3</v>
      </c>
      <c r="AG393" s="83">
        <f t="shared" si="293"/>
        <v>-3.5985172806144231E-2</v>
      </c>
      <c r="AH393" s="62"/>
      <c r="AI393" s="62"/>
      <c r="AJ393" s="62"/>
      <c r="AK393" s="62"/>
      <c r="AL393" s="62"/>
      <c r="AM393" s="62"/>
      <c r="AN393" s="66">
        <f>AJ393</f>
        <v>0</v>
      </c>
    </row>
    <row r="394" spans="1:40" ht="15" customHeight="1" x14ac:dyDescent="0.25">
      <c r="A394" s="67" t="s">
        <v>362</v>
      </c>
      <c r="B394" s="60">
        <v>24</v>
      </c>
      <c r="C394" s="58" t="str">
        <f>('Raw data'!C387)</f>
        <v>Kenny Marchant</v>
      </c>
      <c r="D394" s="58" t="str">
        <f>('Raw data'!D387)</f>
        <v>(R)</v>
      </c>
      <c r="E394" s="61">
        <f>('Raw data'!E387)</f>
        <v>2004</v>
      </c>
      <c r="F394" s="87">
        <v>4</v>
      </c>
      <c r="G394" s="67">
        <v>4</v>
      </c>
      <c r="H394" s="67">
        <v>4</v>
      </c>
      <c r="I394" s="90">
        <f t="shared" si="332"/>
        <v>0.34973076064233138</v>
      </c>
      <c r="J394" s="21" t="str">
        <f t="shared" si="321"/>
        <v>R</v>
      </c>
      <c r="K394" s="21" t="b">
        <f t="shared" ref="K394:K444" si="333">_xlfn.ISFORMULA(J394)</f>
        <v>1</v>
      </c>
      <c r="L394" s="21" t="str">
        <f t="shared" ref="L394:L444" si="334">IF(O394&lt;44%,"R",IF(O394&gt;56%,"D","No projection"))</f>
        <v>R</v>
      </c>
      <c r="M394" s="21" t="str">
        <f t="shared" ref="M394:M444" si="335">IF(I394&lt;42%,"Safe R",IF(AND(I394&gt;42%,I394&lt;44%),"Likely R",IF(AND(I394&gt;44%,I394&lt;47%),"Lean R",IF(AND(I394&gt;47%,I394&lt;53%),"Toss Up",IF(AND(I394&gt;53%,I394&lt;56%),"Lean D",IF(AND(I394&gt;56%,I394&lt;58%),"Likely D","Safe D"))))))</f>
        <v>Safe R</v>
      </c>
      <c r="N394" s="62">
        <f>'Raw data'!X387</f>
        <v>0.36875000000000002</v>
      </c>
      <c r="O394" s="68">
        <f t="shared" ref="O394:O444" si="336">N394+$A$3-50%</f>
        <v>0.36875000000000002</v>
      </c>
      <c r="P394" s="81">
        <f>'Raw data'!M387</f>
        <v>0.33626122914587198</v>
      </c>
      <c r="Q394" s="63">
        <f t="shared" ref="Q394:Q444" si="337">P394/2+50%</f>
        <v>0.66813061457293599</v>
      </c>
      <c r="R394" s="63">
        <f>'Raw data'!K387-N394</f>
        <v>-3.688061457293601E-2</v>
      </c>
      <c r="S394" s="63">
        <f t="shared" ref="S394:S444" si="338">IF(D394="(R)",-R394,R394)</f>
        <v>3.688061457293601E-2</v>
      </c>
      <c r="T394" s="88">
        <f t="shared" si="294"/>
        <v>0.295261229145872</v>
      </c>
      <c r="U394" s="63">
        <f>'Raw data'!U387</f>
        <v>0.25797206971142661</v>
      </c>
      <c r="V394" s="63">
        <f t="shared" ref="V394:V405" si="339">U394/2+50%</f>
        <v>0.62898603485571325</v>
      </c>
      <c r="W394" s="64">
        <f t="shared" ref="W394:W405" si="340">IF(G394=1,U394-4%,IF(G394=2,U394+5%,IF(G394=3,U394+14%,IF(G394=4,U394+4%,IF(G394=5,U394+13%,IF(G394=6,U394+22%,IF(G394=7,U394+9%,U394+9%)))))))</f>
        <v>0.29797206971142659</v>
      </c>
      <c r="X394" s="64">
        <f>'Raw data'!AA387</f>
        <v>1</v>
      </c>
      <c r="Y394" s="64">
        <f>'Raw data'!AD387</f>
        <v>0.40899999999999997</v>
      </c>
      <c r="Z394" s="65">
        <f>2*(N394-50)-2*(Y394-50)</f>
        <v>-8.0500000000000682E-2</v>
      </c>
      <c r="AA394" s="64">
        <f t="shared" si="326"/>
        <v>1.0045000000000006</v>
      </c>
      <c r="AB394" s="64">
        <f t="shared" ref="AB394:AB444" si="341">IF(D394="(D)",50%+T394/2,50%-T394/2)</f>
        <v>0.35236938542706397</v>
      </c>
      <c r="AC394" s="64">
        <f t="shared" ref="AC394:AC405" si="342">IF(D394="(D)",50%+W394/2,50%-W394/2)</f>
        <v>0.35101396514428673</v>
      </c>
      <c r="AD394" s="64">
        <f>50%-AA394/2</f>
        <v>-2.2500000000003073E-3</v>
      </c>
      <c r="AE394" s="62">
        <f>AB394-N394</f>
        <v>-1.6380614572936048E-2</v>
      </c>
      <c r="AF394" s="83">
        <f t="shared" ref="AF394:AF444" si="343">IF(D394="(D)",AE394,-AE394)</f>
        <v>1.6380614572936048E-2</v>
      </c>
      <c r="AG394" s="83">
        <f t="shared" ref="AG394:AG444" si="344">AF394-4.5%</f>
        <v>-2.8619385427063951E-2</v>
      </c>
      <c r="AH394" s="62">
        <f>AC394-N394</f>
        <v>-1.773603485571329E-2</v>
      </c>
      <c r="AI394" s="62">
        <f t="shared" ref="AI394:AI405" si="345">IF(D394="(D)",AH394,-AH394)</f>
        <v>1.773603485571329E-2</v>
      </c>
      <c r="AJ394" s="62">
        <f t="shared" ref="AJ394:AJ434" si="346">AI394-4.5%</f>
        <v>-2.7263965144286709E-2</v>
      </c>
      <c r="AK394" s="62">
        <v>-4.4999999999999998E-2</v>
      </c>
      <c r="AL394" s="62">
        <f>IF(D394="(D)",AK394,-(AK394))</f>
        <v>4.4999999999999998E-2</v>
      </c>
      <c r="AM394" s="62">
        <f>AL394-4.5%</f>
        <v>0</v>
      </c>
      <c r="AN394" s="66">
        <f>(AJ394+AM394)/2</f>
        <v>-1.3631982572143354E-2</v>
      </c>
    </row>
    <row r="395" spans="1:40" ht="15" customHeight="1" x14ac:dyDescent="0.25">
      <c r="A395" s="67" t="s">
        <v>362</v>
      </c>
      <c r="B395" s="60">
        <v>25</v>
      </c>
      <c r="C395" s="58" t="str">
        <f>('Raw data'!C388)</f>
        <v>Roger Williams</v>
      </c>
      <c r="D395" s="58" t="str">
        <f>('Raw data'!D388)</f>
        <v>(R)</v>
      </c>
      <c r="E395" s="61">
        <f>('Raw data'!E388)</f>
        <v>2012</v>
      </c>
      <c r="F395" s="87">
        <v>4</v>
      </c>
      <c r="G395" s="67">
        <v>5</v>
      </c>
      <c r="H395" s="67"/>
      <c r="I395" s="90">
        <f t="shared" si="332"/>
        <v>0.37587642243191144</v>
      </c>
      <c r="J395" s="21" t="str">
        <f t="shared" si="321"/>
        <v>R</v>
      </c>
      <c r="K395" s="21" t="b">
        <f t="shared" si="333"/>
        <v>1</v>
      </c>
      <c r="L395" s="21" t="str">
        <f t="shared" si="334"/>
        <v>R</v>
      </c>
      <c r="M395" s="21" t="str">
        <f t="shared" si="335"/>
        <v>Safe R</v>
      </c>
      <c r="N395" s="62">
        <f>'Raw data'!X388</f>
        <v>0.37024999999999997</v>
      </c>
      <c r="O395" s="68">
        <f t="shared" si="336"/>
        <v>0.37024999999999997</v>
      </c>
      <c r="P395" s="81">
        <f>'Raw data'!M388</f>
        <v>0.24860854513559039</v>
      </c>
      <c r="Q395" s="63">
        <f t="shared" si="337"/>
        <v>0.62430427256779519</v>
      </c>
      <c r="R395" s="63">
        <f>'Raw data'!K388-N395</f>
        <v>5.4457274322048388E-3</v>
      </c>
      <c r="S395" s="63">
        <f t="shared" si="338"/>
        <v>-5.4457274322048388E-3</v>
      </c>
      <c r="T395" s="88">
        <f t="shared" ref="T395:T444" si="347">IF(F395=1,P395+4%,IF(F395=2,P395+9%,IF(F395=3,P395+14%,IF(F395=4,P395-4.1%,IF(F395=5,P395+1%,IF(F395=6,P395+6.1%,IF(F395=7,P395+5.1%,P395+5.1%)))))))</f>
        <v>0.20760854513559041</v>
      </c>
      <c r="U395" s="63">
        <f>'Raw data'!U388</f>
        <v>0.21898115951191754</v>
      </c>
      <c r="V395" s="63">
        <f t="shared" si="339"/>
        <v>0.60949057975595877</v>
      </c>
      <c r="W395" s="64">
        <f t="shared" si="340"/>
        <v>0.34898115951191755</v>
      </c>
      <c r="X395" s="64"/>
      <c r="Y395" s="64"/>
      <c r="Z395" s="65"/>
      <c r="AA395" s="64" t="str">
        <f t="shared" si="326"/>
        <v/>
      </c>
      <c r="AB395" s="64">
        <f t="shared" si="341"/>
        <v>0.39619572743220477</v>
      </c>
      <c r="AC395" s="64">
        <f t="shared" si="342"/>
        <v>0.32550942024404123</v>
      </c>
      <c r="AD395" s="64"/>
      <c r="AE395" s="62">
        <f>AB395-N395</f>
        <v>2.5945727432204801E-2</v>
      </c>
      <c r="AF395" s="83">
        <f t="shared" si="343"/>
        <v>-2.5945727432204801E-2</v>
      </c>
      <c r="AG395" s="83">
        <f t="shared" si="344"/>
        <v>-7.09457274322048E-2</v>
      </c>
      <c r="AH395" s="62">
        <f>AC395-N395</f>
        <v>-4.4740579755958743E-2</v>
      </c>
      <c r="AI395" s="62">
        <f t="shared" si="345"/>
        <v>4.4740579755958743E-2</v>
      </c>
      <c r="AJ395" s="62">
        <f t="shared" si="346"/>
        <v>-2.5942024404125574E-4</v>
      </c>
      <c r="AK395" s="62"/>
      <c r="AL395" s="62"/>
      <c r="AM395" s="62"/>
      <c r="AN395" s="66">
        <f>AJ395</f>
        <v>-2.5942024404125574E-4</v>
      </c>
    </row>
    <row r="396" spans="1:40" ht="15" customHeight="1" x14ac:dyDescent="0.25">
      <c r="A396" s="67" t="s">
        <v>362</v>
      </c>
      <c r="B396" s="60">
        <v>26</v>
      </c>
      <c r="C396" s="58" t="str">
        <f>('Raw data'!C389)</f>
        <v>Michael Burgess</v>
      </c>
      <c r="D396" s="58" t="str">
        <f>('Raw data'!D389)</f>
        <v>(R)</v>
      </c>
      <c r="E396" s="61">
        <f>('Raw data'!E389)</f>
        <v>2002</v>
      </c>
      <c r="F396" s="87">
        <v>4</v>
      </c>
      <c r="G396" s="67">
        <v>4</v>
      </c>
      <c r="H396" s="67">
        <v>4</v>
      </c>
      <c r="I396" s="90">
        <f t="shared" si="332"/>
        <v>0.2740365010874366</v>
      </c>
      <c r="J396" s="21" t="str">
        <f t="shared" si="321"/>
        <v>R</v>
      </c>
      <c r="K396" s="21" t="b">
        <f t="shared" si="333"/>
        <v>1</v>
      </c>
      <c r="L396" s="21" t="str">
        <f t="shared" si="334"/>
        <v>R</v>
      </c>
      <c r="M396" s="21" t="str">
        <f t="shared" si="335"/>
        <v>Safe R</v>
      </c>
      <c r="N396" s="62">
        <f>'Raw data'!X389</f>
        <v>0.29625000000000001</v>
      </c>
      <c r="O396" s="68">
        <f t="shared" si="336"/>
        <v>0.29625000000000001</v>
      </c>
      <c r="P396" s="81">
        <f>'Raw data'!M389</f>
        <v>1</v>
      </c>
      <c r="Q396" s="63">
        <f t="shared" si="337"/>
        <v>1</v>
      </c>
      <c r="R396" s="63">
        <f>'Raw data'!K389-N396</f>
        <v>-0.29625000000000001</v>
      </c>
      <c r="S396" s="63">
        <f t="shared" si="338"/>
        <v>0.29625000000000001</v>
      </c>
      <c r="T396" s="88">
        <f t="shared" si="347"/>
        <v>0.95899999999999996</v>
      </c>
      <c r="U396" s="63">
        <f>'Raw data'!U389</f>
        <v>0.40818482216526686</v>
      </c>
      <c r="V396" s="63">
        <f t="shared" si="339"/>
        <v>0.70409241108263343</v>
      </c>
      <c r="W396" s="64">
        <f t="shared" si="340"/>
        <v>0.44818482216526684</v>
      </c>
      <c r="X396" s="64">
        <f>'Raw data'!AA389</f>
        <v>0.37245045915901404</v>
      </c>
      <c r="Y396" s="64">
        <f>'Raw data'!AD389</f>
        <v>0.379</v>
      </c>
      <c r="Z396" s="65">
        <f t="shared" ref="Z396:Z402" si="348">2*(N396-50)-2*(Y396-50)</f>
        <v>-0.16549999999999443</v>
      </c>
      <c r="AA396" s="64">
        <f t="shared" si="326"/>
        <v>0.46195045915900851</v>
      </c>
      <c r="AB396" s="64">
        <f t="shared" si="341"/>
        <v>2.0500000000000018E-2</v>
      </c>
      <c r="AC396" s="64">
        <f t="shared" si="342"/>
        <v>0.27590758891736655</v>
      </c>
      <c r="AD396" s="64">
        <f>50%-AA396/2</f>
        <v>0.26902477042049577</v>
      </c>
      <c r="AE396" s="62">
        <v>-2.7699999999999999E-2</v>
      </c>
      <c r="AF396" s="83">
        <f t="shared" si="343"/>
        <v>2.7699999999999999E-2</v>
      </c>
      <c r="AG396" s="83">
        <f t="shared" si="344"/>
        <v>-1.7299999999999999E-2</v>
      </c>
      <c r="AH396" s="62">
        <f>AC396-N396</f>
        <v>-2.034241108263346E-2</v>
      </c>
      <c r="AI396" s="62">
        <f t="shared" si="345"/>
        <v>2.034241108263346E-2</v>
      </c>
      <c r="AJ396" s="62">
        <f t="shared" si="346"/>
        <v>-2.4657588917366538E-2</v>
      </c>
      <c r="AK396" s="62">
        <f>AD396-N396</f>
        <v>-2.722522957950424E-2</v>
      </c>
      <c r="AL396" s="62">
        <f t="shared" ref="AL396:AL402" si="349">IF(D396="(D)",AK396,-(AK396))</f>
        <v>2.722522957950424E-2</v>
      </c>
      <c r="AM396" s="62">
        <f t="shared" ref="AM396:AM402" si="350">AL396-4.5%</f>
        <v>-1.7774770420495759E-2</v>
      </c>
      <c r="AN396" s="66">
        <f t="shared" ref="AN396:AN402" si="351">(AJ396+AM396)/2</f>
        <v>-2.1216179668931148E-2</v>
      </c>
    </row>
    <row r="397" spans="1:40" ht="15" customHeight="1" x14ac:dyDescent="0.25">
      <c r="A397" s="67" t="s">
        <v>362</v>
      </c>
      <c r="B397" s="60">
        <v>27</v>
      </c>
      <c r="C397" s="58" t="str">
        <f>('Raw data'!C390)</f>
        <v>Blake Farenthold</v>
      </c>
      <c r="D397" s="58" t="str">
        <f>('Raw data'!D390)</f>
        <v>(R)</v>
      </c>
      <c r="E397" s="61">
        <f>('Raw data'!E390)</f>
        <v>2010</v>
      </c>
      <c r="F397" s="87">
        <v>4</v>
      </c>
      <c r="G397" s="67">
        <v>4</v>
      </c>
      <c r="H397" s="67">
        <v>6</v>
      </c>
      <c r="I397" s="90">
        <f t="shared" si="332"/>
        <v>0.36195854166733027</v>
      </c>
      <c r="J397" s="21" t="str">
        <f t="shared" si="321"/>
        <v>R</v>
      </c>
      <c r="K397" s="21" t="b">
        <f t="shared" si="333"/>
        <v>1</v>
      </c>
      <c r="L397" s="21" t="str">
        <f t="shared" si="334"/>
        <v>R</v>
      </c>
      <c r="M397" s="21" t="str">
        <f t="shared" si="335"/>
        <v>Safe R</v>
      </c>
      <c r="N397" s="62">
        <f>'Raw data'!X390</f>
        <v>0.36925000000000002</v>
      </c>
      <c r="O397" s="68">
        <f t="shared" si="336"/>
        <v>0.36925000000000008</v>
      </c>
      <c r="P397" s="81">
        <f>'Raw data'!M390</f>
        <v>0.30738701429086857</v>
      </c>
      <c r="Q397" s="63">
        <f t="shared" si="337"/>
        <v>0.65369350714543428</v>
      </c>
      <c r="R397" s="63">
        <f>'Raw data'!K390-N397</f>
        <v>-2.2943507145434305E-2</v>
      </c>
      <c r="S397" s="63">
        <f t="shared" si="338"/>
        <v>2.2943507145434305E-2</v>
      </c>
      <c r="T397" s="88">
        <f t="shared" si="347"/>
        <v>0.26638701429086858</v>
      </c>
      <c r="U397" s="63">
        <f>'Raw data'!U390</f>
        <v>0.1827184570680962</v>
      </c>
      <c r="V397" s="63">
        <f t="shared" si="339"/>
        <v>0.5913592285340481</v>
      </c>
      <c r="W397" s="64">
        <f t="shared" si="340"/>
        <v>0.2227184570680962</v>
      </c>
      <c r="X397" s="64">
        <f>'Raw data'!AA390</f>
        <v>7.9023627965859045E-3</v>
      </c>
      <c r="Y397" s="64">
        <f>'Raw data'!AD390</f>
        <v>0.499</v>
      </c>
      <c r="Z397" s="65">
        <f t="shared" si="348"/>
        <v>-0.25950000000000273</v>
      </c>
      <c r="AA397" s="64">
        <f t="shared" si="326"/>
        <v>0.37140236279658867</v>
      </c>
      <c r="AB397" s="64">
        <f t="shared" si="341"/>
        <v>0.36680649285456568</v>
      </c>
      <c r="AC397" s="64">
        <f t="shared" si="342"/>
        <v>0.38864077146595188</v>
      </c>
      <c r="AD397" s="64">
        <f>50%-AA397/2</f>
        <v>0.31429881860170567</v>
      </c>
      <c r="AE397" s="62">
        <f>AB397-N397</f>
        <v>-2.4435071454343427E-3</v>
      </c>
      <c r="AF397" s="83">
        <f t="shared" si="343"/>
        <v>2.4435071454343427E-3</v>
      </c>
      <c r="AG397" s="83">
        <f t="shared" si="344"/>
        <v>-4.2556492854565656E-2</v>
      </c>
      <c r="AH397" s="62">
        <f>AC397-N397</f>
        <v>1.9390771465951862E-2</v>
      </c>
      <c r="AI397" s="62">
        <f t="shared" si="345"/>
        <v>-1.9390771465951862E-2</v>
      </c>
      <c r="AJ397" s="62">
        <f t="shared" si="346"/>
        <v>-6.439077146595186E-2</v>
      </c>
      <c r="AK397" s="62">
        <f>AD397-N397</f>
        <v>-5.4951181398294358E-2</v>
      </c>
      <c r="AL397" s="62">
        <f t="shared" si="349"/>
        <v>5.4951181398294358E-2</v>
      </c>
      <c r="AM397" s="62">
        <f t="shared" si="350"/>
        <v>9.9511813982943592E-3</v>
      </c>
      <c r="AN397" s="66">
        <f t="shared" si="351"/>
        <v>-2.721979503382875E-2</v>
      </c>
    </row>
    <row r="398" spans="1:40" ht="15" customHeight="1" x14ac:dyDescent="0.25">
      <c r="A398" s="67" t="s">
        <v>362</v>
      </c>
      <c r="B398" s="60">
        <v>28</v>
      </c>
      <c r="C398" s="58" t="str">
        <f>('Raw data'!C391)</f>
        <v>Henry Cuellar</v>
      </c>
      <c r="D398" s="58" t="str">
        <f>('Raw data'!D391)</f>
        <v>(D)</v>
      </c>
      <c r="E398" s="61">
        <f>('Raw data'!E391)</f>
        <v>2004</v>
      </c>
      <c r="F398" s="87">
        <v>1</v>
      </c>
      <c r="G398" s="67">
        <v>1</v>
      </c>
      <c r="H398" s="67">
        <v>1</v>
      </c>
      <c r="I398" s="90">
        <f>IF(G398="",N398+0.15*(AE398-2.77%+$B$3)+($A$3-50%),N398+0.85*(0.6*AE398+0.2*AH398+0.2*AK398-2.77%+$B$3)+($A$3-50%))</f>
        <v>0.63220444795114772</v>
      </c>
      <c r="J398" s="21" t="str">
        <f t="shared" ref="J398:J429" si="352">IF(I398&lt;44%,"R",IF(I398&gt;56%,"D","No projection"))</f>
        <v>D</v>
      </c>
      <c r="K398" s="21" t="b">
        <f t="shared" si="333"/>
        <v>1</v>
      </c>
      <c r="L398" s="21" t="str">
        <f t="shared" si="334"/>
        <v>D</v>
      </c>
      <c r="M398" s="21" t="str">
        <f t="shared" si="335"/>
        <v>Safe D</v>
      </c>
      <c r="N398" s="62">
        <f>'Raw data'!X391</f>
        <v>0.58875</v>
      </c>
      <c r="O398" s="68">
        <f t="shared" si="336"/>
        <v>0.58875000000000011</v>
      </c>
      <c r="P398" s="81">
        <f>'Raw data'!M391</f>
        <v>1</v>
      </c>
      <c r="Q398" s="63">
        <f t="shared" si="337"/>
        <v>1</v>
      </c>
      <c r="R398" s="63">
        <f>'Raw data'!K391-N398</f>
        <v>0.41125</v>
      </c>
      <c r="S398" s="63">
        <f t="shared" si="338"/>
        <v>0.41125</v>
      </c>
      <c r="T398" s="88">
        <f t="shared" si="347"/>
        <v>1.04</v>
      </c>
      <c r="U398" s="63">
        <f>'Raw data'!U391</f>
        <v>0.39036256297715827</v>
      </c>
      <c r="V398" s="63">
        <f t="shared" si="339"/>
        <v>0.69518128148857916</v>
      </c>
      <c r="W398" s="64">
        <f t="shared" si="340"/>
        <v>0.35036256297715829</v>
      </c>
      <c r="X398" s="64">
        <f>'Raw data'!AA391</f>
        <v>0.1441662364481156</v>
      </c>
      <c r="Y398" s="64">
        <f>'Raw data'!AD391</f>
        <v>0.52400000000000002</v>
      </c>
      <c r="Z398" s="65">
        <f t="shared" si="348"/>
        <v>0.12949999999999307</v>
      </c>
      <c r="AA398" s="64">
        <f t="shared" si="326"/>
        <v>0.34966623644810868</v>
      </c>
      <c r="AB398" s="64">
        <f t="shared" si="341"/>
        <v>1.02</v>
      </c>
      <c r="AC398" s="64">
        <f t="shared" si="342"/>
        <v>0.67518128148857914</v>
      </c>
      <c r="AD398" s="64">
        <f>50%+AA398/2</f>
        <v>0.67483311822405434</v>
      </c>
      <c r="AE398" s="62">
        <v>2.7699999999999999E-2</v>
      </c>
      <c r="AF398" s="83">
        <f t="shared" si="343"/>
        <v>2.7699999999999999E-2</v>
      </c>
      <c r="AG398" s="83">
        <f t="shared" si="344"/>
        <v>-1.7299999999999999E-2</v>
      </c>
      <c r="AH398" s="62">
        <f>AC398-N398</f>
        <v>8.6431281488579148E-2</v>
      </c>
      <c r="AI398" s="62">
        <f t="shared" si="345"/>
        <v>8.6431281488579148E-2</v>
      </c>
      <c r="AJ398" s="62">
        <f t="shared" si="346"/>
        <v>4.143128148857915E-2</v>
      </c>
      <c r="AK398" s="62">
        <f>AD398-N398</f>
        <v>8.6083118224054345E-2</v>
      </c>
      <c r="AL398" s="62">
        <f t="shared" si="349"/>
        <v>8.6083118224054345E-2</v>
      </c>
      <c r="AM398" s="62">
        <f t="shared" si="350"/>
        <v>4.1083118224054346E-2</v>
      </c>
      <c r="AN398" s="66">
        <f t="shared" si="351"/>
        <v>4.1257199856316748E-2</v>
      </c>
    </row>
    <row r="399" spans="1:40" ht="15" customHeight="1" x14ac:dyDescent="0.25">
      <c r="A399" s="67" t="s">
        <v>362</v>
      </c>
      <c r="B399" s="60">
        <v>29</v>
      </c>
      <c r="C399" s="58" t="str">
        <f>('Raw data'!C392)</f>
        <v>Gene Green</v>
      </c>
      <c r="D399" s="58" t="str">
        <f>('Raw data'!D392)</f>
        <v>(D)</v>
      </c>
      <c r="E399" s="61">
        <f>('Raw data'!E392)</f>
        <v>1992</v>
      </c>
      <c r="F399" s="87">
        <v>1</v>
      </c>
      <c r="G399" s="67">
        <v>1</v>
      </c>
      <c r="H399" s="67">
        <v>1</v>
      </c>
      <c r="I399" s="90">
        <f>IF(G399="",N399+0.15*(AE399-2.77%+$B$3)+($A$3-50%),N399+0.85*(0.6*AE399+0.2*AH399+0.2*AK399-2.77%+$B$3)+($A$3-50%))</f>
        <v>0.68548998797956573</v>
      </c>
      <c r="J399" s="21" t="str">
        <f t="shared" si="352"/>
        <v>D</v>
      </c>
      <c r="K399" s="21" t="b">
        <f t="shared" si="333"/>
        <v>1</v>
      </c>
      <c r="L399" s="21" t="str">
        <f t="shared" si="334"/>
        <v>D</v>
      </c>
      <c r="M399" s="21" t="str">
        <f t="shared" si="335"/>
        <v>Safe D</v>
      </c>
      <c r="N399" s="62">
        <f>'Raw data'!X392</f>
        <v>0.64524999999999999</v>
      </c>
      <c r="O399" s="68">
        <f t="shared" si="336"/>
        <v>0.64524999999999988</v>
      </c>
      <c r="P399" s="81">
        <f>'Raw data'!M392</f>
        <v>1</v>
      </c>
      <c r="Q399" s="63">
        <f t="shared" si="337"/>
        <v>1</v>
      </c>
      <c r="R399" s="63">
        <f>'Raw data'!K392-N399</f>
        <v>0.35475000000000001</v>
      </c>
      <c r="S399" s="63">
        <f t="shared" si="338"/>
        <v>0.35475000000000001</v>
      </c>
      <c r="T399" s="88">
        <f t="shared" si="347"/>
        <v>1.04</v>
      </c>
      <c r="U399" s="63">
        <f>'Raw data'!U392</f>
        <v>1</v>
      </c>
      <c r="V399" s="63">
        <f t="shared" si="339"/>
        <v>1</v>
      </c>
      <c r="W399" s="64">
        <f t="shared" si="340"/>
        <v>0.96</v>
      </c>
      <c r="X399" s="64">
        <f>'Raw data'!AA392</f>
        <v>0.30921162328902096</v>
      </c>
      <c r="Y399" s="64">
        <f>'Raw data'!AD392</f>
        <v>0.58399999999999996</v>
      </c>
      <c r="Z399" s="65">
        <f t="shared" si="348"/>
        <v>0.12249999999998806</v>
      </c>
      <c r="AA399" s="64">
        <f t="shared" si="326"/>
        <v>0.50771162328900898</v>
      </c>
      <c r="AB399" s="64">
        <f t="shared" si="341"/>
        <v>1.02</v>
      </c>
      <c r="AC399" s="64">
        <f t="shared" si="342"/>
        <v>0.98</v>
      </c>
      <c r="AD399" s="64">
        <f>50%+AA399/2</f>
        <v>0.75385581164450444</v>
      </c>
      <c r="AE399" s="62">
        <v>2.7699999999999999E-2</v>
      </c>
      <c r="AF399" s="83">
        <f t="shared" si="343"/>
        <v>2.7699999999999999E-2</v>
      </c>
      <c r="AG399" s="83">
        <f t="shared" si="344"/>
        <v>-1.7299999999999999E-2</v>
      </c>
      <c r="AH399" s="62">
        <v>4.4999999999999998E-2</v>
      </c>
      <c r="AI399" s="62">
        <f t="shared" si="345"/>
        <v>4.4999999999999998E-2</v>
      </c>
      <c r="AJ399" s="62">
        <f t="shared" si="346"/>
        <v>0</v>
      </c>
      <c r="AK399" s="62">
        <f>AD399-N399</f>
        <v>0.10860581164450445</v>
      </c>
      <c r="AL399" s="62">
        <f t="shared" si="349"/>
        <v>0.10860581164450445</v>
      </c>
      <c r="AM399" s="62">
        <f t="shared" si="350"/>
        <v>6.3605811644504448E-2</v>
      </c>
      <c r="AN399" s="66">
        <f t="shared" si="351"/>
        <v>3.1802905822252224E-2</v>
      </c>
    </row>
    <row r="400" spans="1:40" ht="15" customHeight="1" x14ac:dyDescent="0.25">
      <c r="A400" s="67" t="s">
        <v>362</v>
      </c>
      <c r="B400" s="60">
        <v>30</v>
      </c>
      <c r="C400" s="58" t="str">
        <f>('Raw data'!C393)</f>
        <v>Eddie Bernice Johnson</v>
      </c>
      <c r="D400" s="58" t="str">
        <f>('Raw data'!D393)</f>
        <v>(D)</v>
      </c>
      <c r="E400" s="61">
        <f>('Raw data'!E393)</f>
        <v>1992</v>
      </c>
      <c r="F400" s="87">
        <v>1</v>
      </c>
      <c r="G400" s="67">
        <v>1</v>
      </c>
      <c r="H400" s="67">
        <v>1</v>
      </c>
      <c r="I400" s="90">
        <f>IF(G400="",N400+0.15*(AE400-2.77%+$B$3)+($A$3-50%),N400+0.85*(0.6*AE400+0.2*AH400+0.2*AK400-2.77%+$B$3)+($A$3-50%))</f>
        <v>0.80117368668761824</v>
      </c>
      <c r="J400" s="21" t="str">
        <f t="shared" si="352"/>
        <v>D</v>
      </c>
      <c r="K400" s="21" t="b">
        <f t="shared" si="333"/>
        <v>1</v>
      </c>
      <c r="L400" s="21" t="str">
        <f t="shared" si="334"/>
        <v>D</v>
      </c>
      <c r="M400" s="21" t="str">
        <f t="shared" si="335"/>
        <v>Safe D</v>
      </c>
      <c r="N400" s="62">
        <f>'Raw data'!X393</f>
        <v>0.78074999999999994</v>
      </c>
      <c r="O400" s="68">
        <f t="shared" si="336"/>
        <v>0.78074999999999983</v>
      </c>
      <c r="P400" s="81">
        <f>'Raw data'!M393</f>
        <v>1</v>
      </c>
      <c r="Q400" s="63">
        <f t="shared" si="337"/>
        <v>1</v>
      </c>
      <c r="R400" s="63">
        <f>'Raw data'!K393-N400</f>
        <v>0.21925000000000006</v>
      </c>
      <c r="S400" s="63">
        <f t="shared" si="338"/>
        <v>0.21925000000000006</v>
      </c>
      <c r="T400" s="88">
        <f t="shared" si="347"/>
        <v>1.04</v>
      </c>
      <c r="U400" s="63">
        <f>'Raw data'!U393</f>
        <v>0.61162798366316351</v>
      </c>
      <c r="V400" s="63">
        <f t="shared" si="339"/>
        <v>0.80581399183158176</v>
      </c>
      <c r="W400" s="64">
        <f t="shared" si="340"/>
        <v>0.57162798366316347</v>
      </c>
      <c r="X400" s="64">
        <f>'Raw data'!AA393</f>
        <v>0.55595068324999541</v>
      </c>
      <c r="Y400" s="64">
        <f>'Raw data'!AD393</f>
        <v>0.78399999999999992</v>
      </c>
      <c r="Z400" s="65">
        <f t="shared" si="348"/>
        <v>-6.5000000000026148E-3</v>
      </c>
      <c r="AA400" s="64">
        <f t="shared" si="326"/>
        <v>0.62545068324999276</v>
      </c>
      <c r="AB400" s="64">
        <f t="shared" si="341"/>
        <v>1.02</v>
      </c>
      <c r="AC400" s="64">
        <f t="shared" si="342"/>
        <v>0.78581399183158174</v>
      </c>
      <c r="AD400" s="64">
        <f>50%+AA400/2</f>
        <v>0.81272534162499643</v>
      </c>
      <c r="AE400" s="62">
        <v>2.7699999999999999E-2</v>
      </c>
      <c r="AF400" s="83">
        <f t="shared" si="343"/>
        <v>2.7699999999999999E-2</v>
      </c>
      <c r="AG400" s="83">
        <f t="shared" si="344"/>
        <v>-1.7299999999999999E-2</v>
      </c>
      <c r="AH400" s="62">
        <f t="shared" ref="AH400:AH405" si="353">AC400-N400</f>
        <v>5.0639918315817933E-3</v>
      </c>
      <c r="AI400" s="62">
        <f t="shared" si="345"/>
        <v>5.0639918315817933E-3</v>
      </c>
      <c r="AJ400" s="62">
        <f t="shared" si="346"/>
        <v>-3.9936008168418205E-2</v>
      </c>
      <c r="AK400" s="62">
        <f>AD400-N400</f>
        <v>3.1975341624996489E-2</v>
      </c>
      <c r="AL400" s="62">
        <f t="shared" si="349"/>
        <v>3.1975341624996489E-2</v>
      </c>
      <c r="AM400" s="62">
        <f t="shared" si="350"/>
        <v>-1.3024658375003509E-2</v>
      </c>
      <c r="AN400" s="66">
        <f t="shared" si="351"/>
        <v>-2.6480333271710857E-2</v>
      </c>
    </row>
    <row r="401" spans="1:40" ht="15" customHeight="1" x14ac:dyDescent="0.25">
      <c r="A401" s="67" t="s">
        <v>362</v>
      </c>
      <c r="B401" s="60">
        <v>31</v>
      </c>
      <c r="C401" s="58" t="str">
        <f>('Raw data'!C394)</f>
        <v>John Carter</v>
      </c>
      <c r="D401" s="58" t="str">
        <f>('Raw data'!D394)</f>
        <v>(R)</v>
      </c>
      <c r="E401" s="61">
        <f>('Raw data'!E394)</f>
        <v>2002</v>
      </c>
      <c r="F401" s="87">
        <v>4</v>
      </c>
      <c r="G401" s="67">
        <v>4</v>
      </c>
      <c r="H401" s="67">
        <v>4</v>
      </c>
      <c r="I401" s="90">
        <f>IF(G401="",N401+0.15*(AE401+2.77%-$B$3)+($A$3-50%),N401+0.85*(0.6*AE401+0.2*AH401+0.2*AK401+2.77%-$B$3)+($A$3-50%))</f>
        <v>0.35072663109783564</v>
      </c>
      <c r="J401" s="21" t="str">
        <f t="shared" si="352"/>
        <v>R</v>
      </c>
      <c r="K401" s="21" t="b">
        <f t="shared" si="333"/>
        <v>1</v>
      </c>
      <c r="L401" s="21" t="str">
        <f t="shared" si="334"/>
        <v>R</v>
      </c>
      <c r="M401" s="21" t="str">
        <f t="shared" si="335"/>
        <v>Safe R</v>
      </c>
      <c r="N401" s="62">
        <f>'Raw data'!X394</f>
        <v>0.37424999999999997</v>
      </c>
      <c r="O401" s="68">
        <f t="shared" si="336"/>
        <v>0.37424999999999997</v>
      </c>
      <c r="P401" s="81">
        <f>'Raw data'!M394</f>
        <v>0.33419262754693352</v>
      </c>
      <c r="Q401" s="63">
        <f t="shared" si="337"/>
        <v>0.66709631377346679</v>
      </c>
      <c r="R401" s="63">
        <f>'Raw data'!K394-N401</f>
        <v>-4.1346313773466703E-2</v>
      </c>
      <c r="S401" s="63">
        <f t="shared" si="338"/>
        <v>4.1346313773466703E-2</v>
      </c>
      <c r="T401" s="88">
        <f t="shared" si="347"/>
        <v>0.29319262754693354</v>
      </c>
      <c r="U401" s="63">
        <f>'Raw data'!U394</f>
        <v>0.27316763385525022</v>
      </c>
      <c r="V401" s="63">
        <f t="shared" si="339"/>
        <v>0.63658381692762511</v>
      </c>
      <c r="W401" s="64">
        <f t="shared" si="340"/>
        <v>0.3131676338552502</v>
      </c>
      <c r="X401" s="64">
        <f>'Raw data'!AA394</f>
        <v>1</v>
      </c>
      <c r="Y401" s="64">
        <f>'Raw data'!AD394</f>
        <v>0.38400000000000001</v>
      </c>
      <c r="Z401" s="65">
        <f t="shared" si="348"/>
        <v>-1.9499999999993634E-2</v>
      </c>
      <c r="AA401" s="64">
        <f t="shared" si="326"/>
        <v>0.94349999999999368</v>
      </c>
      <c r="AB401" s="64">
        <f t="shared" si="341"/>
        <v>0.35340368622653323</v>
      </c>
      <c r="AC401" s="64">
        <f t="shared" si="342"/>
        <v>0.34341618307237487</v>
      </c>
      <c r="AD401" s="64">
        <f>50%-AA401/2</f>
        <v>2.8250000000003161E-2</v>
      </c>
      <c r="AE401" s="62">
        <f>AB401-N401</f>
        <v>-2.084631377346674E-2</v>
      </c>
      <c r="AF401" s="83">
        <f t="shared" si="343"/>
        <v>2.084631377346674E-2</v>
      </c>
      <c r="AG401" s="83">
        <f t="shared" si="344"/>
        <v>-2.4153686226533258E-2</v>
      </c>
      <c r="AH401" s="62">
        <f t="shared" si="353"/>
        <v>-3.0833816927625102E-2</v>
      </c>
      <c r="AI401" s="62">
        <f t="shared" si="345"/>
        <v>3.0833816927625102E-2</v>
      </c>
      <c r="AJ401" s="62">
        <f t="shared" si="346"/>
        <v>-1.4166183072374897E-2</v>
      </c>
      <c r="AK401" s="62">
        <v>-4.4999999999999998E-2</v>
      </c>
      <c r="AL401" s="62">
        <f t="shared" si="349"/>
        <v>4.4999999999999998E-2</v>
      </c>
      <c r="AM401" s="62">
        <f t="shared" si="350"/>
        <v>0</v>
      </c>
      <c r="AN401" s="66">
        <f t="shared" si="351"/>
        <v>-7.0830915361874483E-3</v>
      </c>
    </row>
    <row r="402" spans="1:40" ht="15" customHeight="1" x14ac:dyDescent="0.25">
      <c r="A402" s="67" t="s">
        <v>362</v>
      </c>
      <c r="B402" s="60">
        <v>32</v>
      </c>
      <c r="C402" s="58" t="str">
        <f>('Raw data'!C395)</f>
        <v>Pete Sessions</v>
      </c>
      <c r="D402" s="58" t="str">
        <f>('Raw data'!D395)</f>
        <v>(R)</v>
      </c>
      <c r="E402" s="61">
        <f>('Raw data'!E395)</f>
        <v>1996</v>
      </c>
      <c r="F402" s="87">
        <v>4</v>
      </c>
      <c r="G402" s="67">
        <v>4</v>
      </c>
      <c r="H402" s="67">
        <v>4</v>
      </c>
      <c r="I402" s="90">
        <f>IF(G402="",N402+0.15*(AE402+2.77%-$B$3)+($A$3-50%),N402+0.85*(0.6*AE402+0.2*AH402+0.2*AK402+2.77%-$B$3)+($A$3-50%))</f>
        <v>0.38494753385714553</v>
      </c>
      <c r="J402" s="21" t="str">
        <f t="shared" si="352"/>
        <v>R</v>
      </c>
      <c r="K402" s="21" t="b">
        <f t="shared" si="333"/>
        <v>1</v>
      </c>
      <c r="L402" s="21" t="str">
        <f t="shared" si="334"/>
        <v>R</v>
      </c>
      <c r="M402" s="21" t="str">
        <f t="shared" si="335"/>
        <v>Safe R</v>
      </c>
      <c r="N402" s="62">
        <f>'Raw data'!X395</f>
        <v>0.40325</v>
      </c>
      <c r="O402" s="68">
        <f t="shared" si="336"/>
        <v>0.40325</v>
      </c>
      <c r="P402" s="81">
        <f>'Raw data'!M395</f>
        <v>0.27117639309708869</v>
      </c>
      <c r="Q402" s="63">
        <f t="shared" si="337"/>
        <v>0.63558819654854437</v>
      </c>
      <c r="R402" s="63">
        <f>'Raw data'!K395-N402</f>
        <v>-3.8838196548544313E-2</v>
      </c>
      <c r="S402" s="63">
        <f t="shared" si="338"/>
        <v>3.8838196548544313E-2</v>
      </c>
      <c r="T402" s="88">
        <f t="shared" si="347"/>
        <v>0.23017639309708871</v>
      </c>
      <c r="U402" s="63">
        <f>'Raw data'!U395</f>
        <v>0.19258683993315467</v>
      </c>
      <c r="V402" s="63">
        <f t="shared" si="339"/>
        <v>0.59629341996657736</v>
      </c>
      <c r="W402" s="64">
        <f t="shared" si="340"/>
        <v>0.23258683993315468</v>
      </c>
      <c r="X402" s="64">
        <f>'Raw data'!AA395</f>
        <v>0.28420711186798037</v>
      </c>
      <c r="Y402" s="64">
        <f>'Raw data'!AD395</f>
        <v>0.42899999999999999</v>
      </c>
      <c r="Z402" s="65">
        <f t="shared" si="348"/>
        <v>-5.150000000000432E-2</v>
      </c>
      <c r="AA402" s="64">
        <f t="shared" si="326"/>
        <v>0.25970711186798467</v>
      </c>
      <c r="AB402" s="64">
        <f t="shared" si="341"/>
        <v>0.38491180345145565</v>
      </c>
      <c r="AC402" s="64">
        <f t="shared" si="342"/>
        <v>0.38370658003342267</v>
      </c>
      <c r="AD402" s="64">
        <f>50%-AA402/2</f>
        <v>0.37014644406600766</v>
      </c>
      <c r="AE402" s="62">
        <f>AB402-N402</f>
        <v>-1.833819654854435E-2</v>
      </c>
      <c r="AF402" s="83">
        <f t="shared" si="343"/>
        <v>1.833819654854435E-2</v>
      </c>
      <c r="AG402" s="83">
        <f t="shared" si="344"/>
        <v>-2.6661803451455648E-2</v>
      </c>
      <c r="AH402" s="62">
        <f t="shared" si="353"/>
        <v>-1.9543419966577324E-2</v>
      </c>
      <c r="AI402" s="62">
        <f t="shared" si="345"/>
        <v>1.9543419966577324E-2</v>
      </c>
      <c r="AJ402" s="62">
        <f t="shared" si="346"/>
        <v>-2.5456580033422674E-2</v>
      </c>
      <c r="AK402" s="62">
        <f>AD402-N402</f>
        <v>-3.3103555933992335E-2</v>
      </c>
      <c r="AL402" s="62">
        <f t="shared" si="349"/>
        <v>3.3103555933992335E-2</v>
      </c>
      <c r="AM402" s="62">
        <f t="shared" si="350"/>
        <v>-1.1896444066007664E-2</v>
      </c>
      <c r="AN402" s="66">
        <f t="shared" si="351"/>
        <v>-1.8676512049715169E-2</v>
      </c>
    </row>
    <row r="403" spans="1:40" ht="15" customHeight="1" x14ac:dyDescent="0.25">
      <c r="A403" s="67" t="s">
        <v>362</v>
      </c>
      <c r="B403" s="60">
        <v>33</v>
      </c>
      <c r="C403" s="58" t="str">
        <f>('Raw data'!C396)</f>
        <v>Marc Veasey</v>
      </c>
      <c r="D403" s="58" t="str">
        <f>('Raw data'!D396)</f>
        <v>(D)</v>
      </c>
      <c r="E403" s="61">
        <f>('Raw data'!E396)</f>
        <v>2012</v>
      </c>
      <c r="F403" s="87">
        <v>1</v>
      </c>
      <c r="G403" s="67">
        <v>2</v>
      </c>
      <c r="H403" s="67"/>
      <c r="I403" s="90">
        <f>IF(G403="",N403+0.15*(AE403-2.77%+$B$3)+($A$3-50%),N403+0.85*(0.6*AE403+0.2*AH403+0.2*AK403-2.77%+$B$3)+($A$3-50%))</f>
        <v>0.72915602800651835</v>
      </c>
      <c r="J403" s="21" t="str">
        <f t="shared" si="352"/>
        <v>D</v>
      </c>
      <c r="K403" s="21" t="b">
        <f t="shared" si="333"/>
        <v>1</v>
      </c>
      <c r="L403" s="21" t="str">
        <f t="shared" si="334"/>
        <v>D</v>
      </c>
      <c r="M403" s="21" t="str">
        <f t="shared" si="335"/>
        <v>Safe D</v>
      </c>
      <c r="N403" s="62">
        <f>'Raw data'!X396</f>
        <v>0.70524999999999993</v>
      </c>
      <c r="O403" s="68">
        <f t="shared" si="336"/>
        <v>0.70524999999999993</v>
      </c>
      <c r="P403" s="81">
        <f>'Raw data'!M396</f>
        <v>1</v>
      </c>
      <c r="Q403" s="63">
        <f t="shared" si="337"/>
        <v>1</v>
      </c>
      <c r="R403" s="63">
        <f>'Raw data'!K396-N403</f>
        <v>0.29475000000000007</v>
      </c>
      <c r="S403" s="63">
        <f t="shared" si="338"/>
        <v>0.29475000000000007</v>
      </c>
      <c r="T403" s="88">
        <f t="shared" si="347"/>
        <v>1.04</v>
      </c>
      <c r="U403" s="63">
        <f>'Raw data'!U396</f>
        <v>0.47554738831198101</v>
      </c>
      <c r="V403" s="63">
        <f t="shared" si="339"/>
        <v>0.73777369415599048</v>
      </c>
      <c r="W403" s="64">
        <f t="shared" si="340"/>
        <v>0.525547388311981</v>
      </c>
      <c r="X403" s="64"/>
      <c r="Y403" s="64"/>
      <c r="Z403" s="65"/>
      <c r="AA403" s="64" t="str">
        <f t="shared" si="326"/>
        <v/>
      </c>
      <c r="AB403" s="64">
        <f t="shared" si="341"/>
        <v>1.02</v>
      </c>
      <c r="AC403" s="64">
        <f t="shared" si="342"/>
        <v>0.7627736941559905</v>
      </c>
      <c r="AD403" s="64"/>
      <c r="AE403" s="62">
        <v>2.7699999999999999E-2</v>
      </c>
      <c r="AF403" s="83">
        <f t="shared" si="343"/>
        <v>2.7699999999999999E-2</v>
      </c>
      <c r="AG403" s="83">
        <f t="shared" si="344"/>
        <v>-1.7299999999999999E-2</v>
      </c>
      <c r="AH403" s="62">
        <f t="shared" si="353"/>
        <v>5.7523694155990568E-2</v>
      </c>
      <c r="AI403" s="62">
        <f t="shared" si="345"/>
        <v>5.7523694155990568E-2</v>
      </c>
      <c r="AJ403" s="62">
        <f t="shared" si="346"/>
        <v>1.252369415599057E-2</v>
      </c>
      <c r="AK403" s="62"/>
      <c r="AL403" s="62"/>
      <c r="AM403" s="62"/>
      <c r="AN403" s="66">
        <f>AJ403</f>
        <v>1.252369415599057E-2</v>
      </c>
    </row>
    <row r="404" spans="1:40" ht="15" customHeight="1" x14ac:dyDescent="0.25">
      <c r="A404" s="67" t="s">
        <v>362</v>
      </c>
      <c r="B404" s="60">
        <v>34</v>
      </c>
      <c r="C404" s="58" t="str">
        <f>('Raw data'!C397)</f>
        <v>Filemon Vela</v>
      </c>
      <c r="D404" s="58" t="str">
        <f>('Raw data'!D397)</f>
        <v>(D)</v>
      </c>
      <c r="E404" s="61">
        <f>('Raw data'!E397)</f>
        <v>2012</v>
      </c>
      <c r="F404" s="87">
        <v>1</v>
      </c>
      <c r="G404" s="67">
        <v>2</v>
      </c>
      <c r="H404" s="67"/>
      <c r="I404" s="90">
        <f>IF(G404="",N404+0.15*(AE404-2.77%+$B$3)+($A$3-50%),N404+0.85*(0.6*AE404+0.2*AH404+0.2*AK404-2.77%+$B$3)+($A$3-50%))</f>
        <v>0.62087521117513655</v>
      </c>
      <c r="J404" s="21" t="str">
        <f t="shared" si="352"/>
        <v>D</v>
      </c>
      <c r="K404" s="21" t="b">
        <f t="shared" si="333"/>
        <v>1</v>
      </c>
      <c r="L404" s="21" t="str">
        <f t="shared" si="334"/>
        <v>D</v>
      </c>
      <c r="M404" s="21" t="str">
        <f t="shared" si="335"/>
        <v>Safe D</v>
      </c>
      <c r="N404" s="62">
        <f>'Raw data'!X397</f>
        <v>0.59325000000000006</v>
      </c>
      <c r="O404" s="68">
        <f t="shared" si="336"/>
        <v>0.59325000000000006</v>
      </c>
      <c r="P404" s="81">
        <f>'Raw data'!M397</f>
        <v>0.21314196695354598</v>
      </c>
      <c r="Q404" s="63">
        <f t="shared" si="337"/>
        <v>0.60657098347677296</v>
      </c>
      <c r="R404" s="63">
        <f>'Raw data'!K397-N404</f>
        <v>1.3320983476772907E-2</v>
      </c>
      <c r="S404" s="63">
        <f t="shared" si="338"/>
        <v>1.3320983476772907E-2</v>
      </c>
      <c r="T404" s="88">
        <f t="shared" si="347"/>
        <v>0.25314196695354596</v>
      </c>
      <c r="U404" s="63">
        <f>'Raw data'!U397</f>
        <v>0.2615765835527335</v>
      </c>
      <c r="V404" s="63">
        <f t="shared" si="339"/>
        <v>0.63078829177636675</v>
      </c>
      <c r="W404" s="64">
        <f t="shared" si="340"/>
        <v>0.31157658355273349</v>
      </c>
      <c r="X404" s="64"/>
      <c r="Y404" s="64"/>
      <c r="Z404" s="65"/>
      <c r="AA404" s="64" t="str">
        <f t="shared" si="326"/>
        <v/>
      </c>
      <c r="AB404" s="64">
        <f t="shared" si="341"/>
        <v>0.62657098347677298</v>
      </c>
      <c r="AC404" s="64">
        <f t="shared" si="342"/>
        <v>0.65578829177636677</v>
      </c>
      <c r="AD404" s="64"/>
      <c r="AE404" s="62">
        <f t="shared" ref="AE404:AE413" si="354">AB404-N404</f>
        <v>3.3320983476772925E-2</v>
      </c>
      <c r="AF404" s="83">
        <f t="shared" si="343"/>
        <v>3.3320983476772925E-2</v>
      </c>
      <c r="AG404" s="83">
        <f t="shared" si="344"/>
        <v>-1.1679016523227073E-2</v>
      </c>
      <c r="AH404" s="62">
        <f t="shared" si="353"/>
        <v>6.2538291776366717E-2</v>
      </c>
      <c r="AI404" s="62">
        <f t="shared" si="345"/>
        <v>6.2538291776366717E-2</v>
      </c>
      <c r="AJ404" s="62">
        <f t="shared" si="346"/>
        <v>1.7538291776366718E-2</v>
      </c>
      <c r="AK404" s="62"/>
      <c r="AL404" s="62"/>
      <c r="AM404" s="62"/>
      <c r="AN404" s="66">
        <f>AJ404</f>
        <v>1.7538291776366718E-2</v>
      </c>
    </row>
    <row r="405" spans="1:40" ht="15" customHeight="1" x14ac:dyDescent="0.25">
      <c r="A405" s="67" t="s">
        <v>362</v>
      </c>
      <c r="B405" s="60">
        <v>35</v>
      </c>
      <c r="C405" s="58" t="str">
        <f>('Raw data'!C398)</f>
        <v>Lloyd Doggett</v>
      </c>
      <c r="D405" s="58" t="str">
        <f>('Raw data'!D398)</f>
        <v>(D)</v>
      </c>
      <c r="E405" s="61">
        <f>('Raw data'!E398)</f>
        <v>1994</v>
      </c>
      <c r="F405" s="87">
        <v>1</v>
      </c>
      <c r="G405" s="67">
        <v>1</v>
      </c>
      <c r="H405" s="67">
        <v>1</v>
      </c>
      <c r="I405" s="90">
        <f>IF(G405="",N405+0.15*(AE405-2.77%+$B$3)+($A$3-50%),N405+0.85*(0.6*AE405+0.2*AH405+0.2*AK405-2.77%+$B$3)+($A$3-50%))</f>
        <v>0.65542762864305593</v>
      </c>
      <c r="J405" s="21" t="str">
        <f t="shared" si="352"/>
        <v>D</v>
      </c>
      <c r="K405" s="21" t="b">
        <f t="shared" si="333"/>
        <v>1</v>
      </c>
      <c r="L405" s="21" t="str">
        <f t="shared" si="334"/>
        <v>D</v>
      </c>
      <c r="M405" s="21" t="str">
        <f t="shared" si="335"/>
        <v>Safe D</v>
      </c>
      <c r="N405" s="62">
        <f>'Raw data'!X398</f>
        <v>0.62275000000000003</v>
      </c>
      <c r="O405" s="68">
        <f t="shared" si="336"/>
        <v>0.62274999999999991</v>
      </c>
      <c r="P405" s="81">
        <f>'Raw data'!M398</f>
        <v>0.30471767718414999</v>
      </c>
      <c r="Q405" s="63">
        <f t="shared" si="337"/>
        <v>0.652358838592075</v>
      </c>
      <c r="R405" s="63">
        <f>'Raw data'!K398-N405</f>
        <v>2.9608838592074971E-2</v>
      </c>
      <c r="S405" s="63">
        <f t="shared" si="338"/>
        <v>2.9608838592074971E-2</v>
      </c>
      <c r="T405" s="88">
        <f t="shared" si="347"/>
        <v>0.34471767718414997</v>
      </c>
      <c r="U405" s="63">
        <f>'Raw data'!U398</f>
        <v>0.33265203128942716</v>
      </c>
      <c r="V405" s="63">
        <f t="shared" si="339"/>
        <v>0.66632601564471361</v>
      </c>
      <c r="W405" s="64">
        <f t="shared" si="340"/>
        <v>0.29265203128942718</v>
      </c>
      <c r="X405" s="64">
        <f>'Raw data'!AA398</f>
        <v>8.1637627076416475E-2</v>
      </c>
      <c r="Y405" s="64">
        <f>'Raw data'!AD398</f>
        <v>0.55899999999999994</v>
      </c>
      <c r="Z405" s="65">
        <f>2*(N405-50)-2*(Y405-50)</f>
        <v>0.12750000000001194</v>
      </c>
      <c r="AA405" s="64">
        <f t="shared" si="326"/>
        <v>0.28513762707642842</v>
      </c>
      <c r="AB405" s="64">
        <f t="shared" si="341"/>
        <v>0.67235883859207501</v>
      </c>
      <c r="AC405" s="64">
        <f t="shared" si="342"/>
        <v>0.64632601564471359</v>
      </c>
      <c r="AD405" s="64">
        <f>50%+AA405/2</f>
        <v>0.64256881353821416</v>
      </c>
      <c r="AE405" s="62">
        <f t="shared" si="354"/>
        <v>4.9608838592074989E-2</v>
      </c>
      <c r="AF405" s="83">
        <f t="shared" si="343"/>
        <v>4.9608838592074989E-2</v>
      </c>
      <c r="AG405" s="83">
        <f t="shared" si="344"/>
        <v>4.6088385920749902E-3</v>
      </c>
      <c r="AH405" s="62">
        <f t="shared" si="353"/>
        <v>2.3576015644713566E-2</v>
      </c>
      <c r="AI405" s="62">
        <f t="shared" si="345"/>
        <v>2.3576015644713566E-2</v>
      </c>
      <c r="AJ405" s="62">
        <f t="shared" si="346"/>
        <v>-2.1423984355286432E-2</v>
      </c>
      <c r="AK405" s="62">
        <f>AD405-N405</f>
        <v>1.9818813538214131E-2</v>
      </c>
      <c r="AL405" s="62">
        <f>IF(D405="(D)",AK405,-(AK405))</f>
        <v>1.9818813538214131E-2</v>
      </c>
      <c r="AM405" s="62">
        <f>AL405-4.5%</f>
        <v>-2.5181186461785868E-2</v>
      </c>
      <c r="AN405" s="66">
        <f>(AJ405+AM405)/2</f>
        <v>-2.330258540853615E-2</v>
      </c>
    </row>
    <row r="406" spans="1:40" ht="15" customHeight="1" x14ac:dyDescent="0.25">
      <c r="A406" s="67" t="s">
        <v>362</v>
      </c>
      <c r="B406" s="60">
        <v>36</v>
      </c>
      <c r="C406" s="58" t="str">
        <f>('Raw data'!C399)</f>
        <v>Brian Babin</v>
      </c>
      <c r="D406" s="58" t="str">
        <f>('Raw data'!D399)</f>
        <v>(R)</v>
      </c>
      <c r="E406" s="61">
        <f>('Raw data'!E399)</f>
        <v>2014</v>
      </c>
      <c r="F406" s="87">
        <v>5</v>
      </c>
      <c r="G406" s="67"/>
      <c r="H406" s="67"/>
      <c r="I406" s="90">
        <f>IF(G406="",N406+0.15*(AE406+2.77%-$B$3)+($A$3-50%),N406+0.85*(0.6*AE406+0.2*AH406+0.2*AK406+2.77%-$B$3)+($A$3-50%))</f>
        <v>0.23978725115467281</v>
      </c>
      <c r="J406" s="21" t="str">
        <f t="shared" si="352"/>
        <v>R</v>
      </c>
      <c r="K406" s="21" t="b">
        <f t="shared" si="333"/>
        <v>1</v>
      </c>
      <c r="L406" s="21" t="str">
        <f t="shared" si="334"/>
        <v>R</v>
      </c>
      <c r="M406" s="21" t="str">
        <f t="shared" si="335"/>
        <v>Safe R</v>
      </c>
      <c r="N406" s="62">
        <f>'Raw data'!X399</f>
        <v>0.24325000000000002</v>
      </c>
      <c r="O406" s="68">
        <f t="shared" si="336"/>
        <v>0.24324999999999997</v>
      </c>
      <c r="P406" s="81">
        <f>'Raw data'!M399</f>
        <v>0.54966998460436267</v>
      </c>
      <c r="Q406" s="63">
        <f t="shared" si="337"/>
        <v>0.77483499230218134</v>
      </c>
      <c r="R406" s="63">
        <f>'Raw data'!K399-N406</f>
        <v>-1.808499230218133E-2</v>
      </c>
      <c r="S406" s="63">
        <f t="shared" si="338"/>
        <v>1.808499230218133E-2</v>
      </c>
      <c r="T406" s="88">
        <f t="shared" si="347"/>
        <v>0.55966998460436268</v>
      </c>
      <c r="U406" s="63">
        <f>'Raw data'!U399</f>
        <v>0</v>
      </c>
      <c r="V406" s="63"/>
      <c r="W406" s="64"/>
      <c r="X406" s="64"/>
      <c r="Y406" s="64"/>
      <c r="Z406" s="65"/>
      <c r="AA406" s="64" t="str">
        <f t="shared" si="326"/>
        <v/>
      </c>
      <c r="AB406" s="64">
        <f t="shared" si="341"/>
        <v>0.22016500769781866</v>
      </c>
      <c r="AC406" s="64"/>
      <c r="AD406" s="64"/>
      <c r="AE406" s="62">
        <f t="shared" si="354"/>
        <v>-2.3084992302181362E-2</v>
      </c>
      <c r="AF406" s="83">
        <f t="shared" si="343"/>
        <v>2.3084992302181362E-2</v>
      </c>
      <c r="AG406" s="83">
        <f t="shared" si="344"/>
        <v>-2.1915007697818636E-2</v>
      </c>
      <c r="AH406" s="62"/>
      <c r="AI406" s="62"/>
      <c r="AJ406" s="62">
        <f t="shared" si="346"/>
        <v>-4.4999999999999998E-2</v>
      </c>
      <c r="AK406" s="62"/>
      <c r="AL406" s="62"/>
      <c r="AM406" s="62"/>
      <c r="AN406" s="66">
        <f>AJ406</f>
        <v>-4.4999999999999998E-2</v>
      </c>
    </row>
    <row r="407" spans="1:40" ht="15" customHeight="1" x14ac:dyDescent="0.25">
      <c r="A407" s="67" t="s">
        <v>396</v>
      </c>
      <c r="B407" s="60">
        <v>1</v>
      </c>
      <c r="C407" s="58" t="str">
        <f>('Raw data'!C400)</f>
        <v>Rob Bishop</v>
      </c>
      <c r="D407" s="58" t="str">
        <f>('Raw data'!D400)</f>
        <v>(R)</v>
      </c>
      <c r="E407" s="61">
        <f>('Raw data'!E400)</f>
        <v>2002</v>
      </c>
      <c r="F407" s="87">
        <v>4</v>
      </c>
      <c r="G407" s="67">
        <v>4</v>
      </c>
      <c r="H407" s="67">
        <v>4</v>
      </c>
      <c r="I407" s="90">
        <f>IF(G407="",N407+0.15*(AE407+2.77%-$B$3)+($A$3-50%),N407+0.85*(0.6*AE407+0.2*AH407+0.2*AK407+2.77%-$B$3)+($A$3-50%))</f>
        <v>0.26452780576929696</v>
      </c>
      <c r="J407" s="21" t="str">
        <f t="shared" si="352"/>
        <v>R</v>
      </c>
      <c r="K407" s="21" t="b">
        <f t="shared" si="333"/>
        <v>1</v>
      </c>
      <c r="L407" s="21" t="str">
        <f t="shared" si="334"/>
        <v>R</v>
      </c>
      <c r="M407" s="21" t="str">
        <f t="shared" si="335"/>
        <v>Safe R</v>
      </c>
      <c r="N407" s="62">
        <f>'Raw data'!X400</f>
        <v>0.19574999999999998</v>
      </c>
      <c r="O407" s="68">
        <f t="shared" si="336"/>
        <v>0.19574999999999998</v>
      </c>
      <c r="P407" s="81">
        <f>'Raw data'!M400</f>
        <v>0.39625206169759558</v>
      </c>
      <c r="Q407" s="63">
        <f t="shared" si="337"/>
        <v>0.69812603084879776</v>
      </c>
      <c r="R407" s="63">
        <f>'Raw data'!K400-N407</f>
        <v>0.1061239691512022</v>
      </c>
      <c r="S407" s="63">
        <f t="shared" si="338"/>
        <v>-0.1061239691512022</v>
      </c>
      <c r="T407" s="88">
        <f t="shared" si="347"/>
        <v>0.3552520616975956</v>
      </c>
      <c r="U407" s="63">
        <f>'Raw data'!U400</f>
        <v>0.48656066548636584</v>
      </c>
      <c r="V407" s="63">
        <f t="shared" ref="V407:V417" si="355">U407/2+50%</f>
        <v>0.74328033274318295</v>
      </c>
      <c r="W407" s="64">
        <f t="shared" ref="W407:W417" si="356">IF(G407=1,U407-4%,IF(G407=2,U407+5%,IF(G407=3,U407+14%,IF(G407=4,U407+4%,IF(G407=5,U407+13%,IF(G407=6,U407+22%,IF(G407=7,U407+9%,U407+9%)))))))</f>
        <v>0.52656066548636582</v>
      </c>
      <c r="X407" s="64">
        <f>'Raw data'!AA400</f>
        <v>0.4905324933114697</v>
      </c>
      <c r="Y407" s="64">
        <f>'Raw data'!AD400</f>
        <v>0.309</v>
      </c>
      <c r="Z407" s="65">
        <f>2*(N407-50)-2*(Y407-50)</f>
        <v>-0.22650000000000148</v>
      </c>
      <c r="AA407" s="64">
        <f t="shared" si="326"/>
        <v>0.64103249331147116</v>
      </c>
      <c r="AB407" s="64">
        <f t="shared" si="341"/>
        <v>0.3223739691512022</v>
      </c>
      <c r="AC407" s="64">
        <f t="shared" ref="AC407:AC417" si="357">IF(D407="(D)",50%+W407/2,50%-W407/2)</f>
        <v>0.23671966725681709</v>
      </c>
      <c r="AD407" s="64">
        <f>50%-AA407/2</f>
        <v>0.17948375334426442</v>
      </c>
      <c r="AE407" s="62">
        <f t="shared" si="354"/>
        <v>0.12662396915120222</v>
      </c>
      <c r="AF407" s="83">
        <f t="shared" si="343"/>
        <v>-0.12662396915120222</v>
      </c>
      <c r="AG407" s="83">
        <f t="shared" si="344"/>
        <v>-0.1716239691512022</v>
      </c>
      <c r="AH407" s="62">
        <f t="shared" ref="AH407:AH417" si="358">AC407-N407</f>
        <v>4.0969667256817111E-2</v>
      </c>
      <c r="AI407" s="62">
        <f t="shared" ref="AI407:AI417" si="359">IF(D407="(D)",AH407,-AH407)</f>
        <v>-4.0969667256817111E-2</v>
      </c>
      <c r="AJ407" s="62">
        <f t="shared" si="346"/>
        <v>-8.5969667256817109E-2</v>
      </c>
      <c r="AK407" s="62">
        <f>AD407-N407</f>
        <v>-1.6266246655735561E-2</v>
      </c>
      <c r="AL407" s="62">
        <f>IF(D407="(D)",AK407,-(AK407))</f>
        <v>1.6266246655735561E-2</v>
      </c>
      <c r="AM407" s="62">
        <f>AL407-4.5%</f>
        <v>-2.8733753344264437E-2</v>
      </c>
      <c r="AN407" s="66">
        <f>(AJ407+AM407)/2</f>
        <v>-5.7351710300540773E-2</v>
      </c>
    </row>
    <row r="408" spans="1:40" ht="15" customHeight="1" x14ac:dyDescent="0.25">
      <c r="A408" s="67" t="s">
        <v>396</v>
      </c>
      <c r="B408" s="60">
        <v>2</v>
      </c>
      <c r="C408" s="58" t="str">
        <f>('Raw data'!C401)</f>
        <v>Chris Stewart</v>
      </c>
      <c r="D408" s="58" t="str">
        <f>('Raw data'!D401)</f>
        <v>(R)</v>
      </c>
      <c r="E408" s="61">
        <f>('Raw data'!E401)</f>
        <v>2012</v>
      </c>
      <c r="F408" s="87">
        <v>4</v>
      </c>
      <c r="G408" s="67">
        <v>5</v>
      </c>
      <c r="H408" s="67"/>
      <c r="I408" s="90">
        <f>IF(G408="",N408+0.15*(AE408+2.77%-$B$3)+($A$3-50%),N408+0.85*(0.6*AE408+0.2*AH408+0.2*AK408+2.77%-$B$3)+($A$3-50%))</f>
        <v>0.32844177159251503</v>
      </c>
      <c r="J408" s="21" t="str">
        <f t="shared" si="352"/>
        <v>R</v>
      </c>
      <c r="K408" s="21" t="b">
        <f t="shared" si="333"/>
        <v>1</v>
      </c>
      <c r="L408" s="21" t="str">
        <f t="shared" si="334"/>
        <v>R</v>
      </c>
      <c r="M408" s="21" t="str">
        <f t="shared" si="335"/>
        <v>Safe R</v>
      </c>
      <c r="N408" s="62">
        <f>'Raw data'!X401</f>
        <v>0.28674999999999995</v>
      </c>
      <c r="O408" s="68">
        <f t="shared" si="336"/>
        <v>0.28674999999999995</v>
      </c>
      <c r="P408" s="81">
        <f>'Raw data'!M401</f>
        <v>0.30278388278388274</v>
      </c>
      <c r="Q408" s="63">
        <f t="shared" si="337"/>
        <v>0.65139194139194134</v>
      </c>
      <c r="R408" s="63">
        <f>'Raw data'!K401-N408</f>
        <v>6.1858058608058653E-2</v>
      </c>
      <c r="S408" s="63">
        <f t="shared" si="338"/>
        <v>-6.1858058608058653E-2</v>
      </c>
      <c r="T408" s="88">
        <f t="shared" si="347"/>
        <v>0.26178388278388276</v>
      </c>
      <c r="U408" s="63">
        <f>'Raw data'!U401</f>
        <v>0.30015692114817483</v>
      </c>
      <c r="V408" s="63">
        <f t="shared" si="355"/>
        <v>0.65007846057408747</v>
      </c>
      <c r="W408" s="64">
        <f t="shared" si="356"/>
        <v>0.43015692114817483</v>
      </c>
      <c r="X408" s="64"/>
      <c r="Y408" s="64"/>
      <c r="Z408" s="65"/>
      <c r="AA408" s="64" t="str">
        <f t="shared" si="326"/>
        <v/>
      </c>
      <c r="AB408" s="64">
        <f t="shared" si="341"/>
        <v>0.36910805860805862</v>
      </c>
      <c r="AC408" s="64">
        <f t="shared" si="357"/>
        <v>0.28492153942591258</v>
      </c>
      <c r="AD408" s="64"/>
      <c r="AE408" s="62">
        <f t="shared" si="354"/>
        <v>8.2358058608058671E-2</v>
      </c>
      <c r="AF408" s="83">
        <f t="shared" si="343"/>
        <v>-8.2358058608058671E-2</v>
      </c>
      <c r="AG408" s="83">
        <f t="shared" si="344"/>
        <v>-0.12735805860805866</v>
      </c>
      <c r="AH408" s="62">
        <f t="shared" si="358"/>
        <v>-1.828460574087365E-3</v>
      </c>
      <c r="AI408" s="62">
        <f t="shared" si="359"/>
        <v>1.828460574087365E-3</v>
      </c>
      <c r="AJ408" s="62">
        <f t="shared" si="346"/>
        <v>-4.3171539425912633E-2</v>
      </c>
      <c r="AK408" s="62"/>
      <c r="AL408" s="62"/>
      <c r="AM408" s="62"/>
      <c r="AN408" s="66">
        <f>AJ408</f>
        <v>-4.3171539425912633E-2</v>
      </c>
    </row>
    <row r="409" spans="1:40" ht="15" customHeight="1" x14ac:dyDescent="0.25">
      <c r="A409" s="67" t="s">
        <v>396</v>
      </c>
      <c r="B409" s="60">
        <v>3</v>
      </c>
      <c r="C409" s="58" t="str">
        <f>('Raw data'!C402)</f>
        <v>Jason Chaffetz</v>
      </c>
      <c r="D409" s="58" t="str">
        <f>('Raw data'!D402)</f>
        <v>(R)</v>
      </c>
      <c r="E409" s="61">
        <f>('Raw data'!E402)</f>
        <v>2008</v>
      </c>
      <c r="F409" s="87">
        <v>4</v>
      </c>
      <c r="G409" s="67">
        <v>4</v>
      </c>
      <c r="H409" s="67">
        <v>4</v>
      </c>
      <c r="I409" s="90">
        <f>IF(G409="",N409+0.15*(AE409+2.77%-$B$3)+($A$3-50%),N409+0.85*(0.6*AE409+0.2*AH409+0.2*AK409+2.77%-$B$3)+($A$3-50%))</f>
        <v>0.22834432013013495</v>
      </c>
      <c r="J409" s="21" t="str">
        <f t="shared" si="352"/>
        <v>R</v>
      </c>
      <c r="K409" s="21" t="b">
        <f t="shared" si="333"/>
        <v>1</v>
      </c>
      <c r="L409" s="21" t="str">
        <f t="shared" si="334"/>
        <v>R</v>
      </c>
      <c r="M409" s="21" t="str">
        <f t="shared" si="335"/>
        <v>Safe R</v>
      </c>
      <c r="N409" s="62">
        <f>'Raw data'!X402</f>
        <v>0.18675000000000008</v>
      </c>
      <c r="O409" s="68">
        <f t="shared" si="336"/>
        <v>0.18675000000000008</v>
      </c>
      <c r="P409" s="81">
        <f>'Raw data'!M402</f>
        <v>0.52509054817755585</v>
      </c>
      <c r="Q409" s="63">
        <f t="shared" si="337"/>
        <v>0.76254527408877792</v>
      </c>
      <c r="R409" s="63">
        <f>'Raw data'!K402-N409</f>
        <v>5.0704725911221965E-2</v>
      </c>
      <c r="S409" s="63">
        <f t="shared" si="338"/>
        <v>-5.0704725911221965E-2</v>
      </c>
      <c r="T409" s="88">
        <f t="shared" si="347"/>
        <v>0.48409054817755587</v>
      </c>
      <c r="U409" s="63">
        <f>'Raw data'!U402</f>
        <v>0.53211557059029779</v>
      </c>
      <c r="V409" s="63">
        <f t="shared" si="355"/>
        <v>0.7660577852951489</v>
      </c>
      <c r="W409" s="64">
        <f t="shared" si="356"/>
        <v>0.57211557059029783</v>
      </c>
      <c r="X409" s="64">
        <f>'Raw data'!AA402</f>
        <v>0.52026784216956945</v>
      </c>
      <c r="Y409" s="64">
        <f>'Raw data'!AD402</f>
        <v>0.27399999999999997</v>
      </c>
      <c r="Z409" s="65">
        <f t="shared" ref="Z409:Z427" si="360">2*(N409-50)-2*(Y409-50)</f>
        <v>-0.17449999999999477</v>
      </c>
      <c r="AA409" s="64">
        <f t="shared" si="326"/>
        <v>0.61876784216956426</v>
      </c>
      <c r="AB409" s="64">
        <f t="shared" si="341"/>
        <v>0.25795472591122204</v>
      </c>
      <c r="AC409" s="64">
        <f t="shared" si="357"/>
        <v>0.21394221470485109</v>
      </c>
      <c r="AD409" s="64">
        <f>50%-AA409/2</f>
        <v>0.19061607891521787</v>
      </c>
      <c r="AE409" s="62">
        <f t="shared" si="354"/>
        <v>7.1204725911221955E-2</v>
      </c>
      <c r="AF409" s="83">
        <f t="shared" si="343"/>
        <v>-7.1204725911221955E-2</v>
      </c>
      <c r="AG409" s="83">
        <f t="shared" si="344"/>
        <v>-0.11620472591122195</v>
      </c>
      <c r="AH409" s="62">
        <f t="shared" si="358"/>
        <v>2.7192214704851003E-2</v>
      </c>
      <c r="AI409" s="62">
        <f t="shared" si="359"/>
        <v>-2.7192214704851003E-2</v>
      </c>
      <c r="AJ409" s="62">
        <f t="shared" si="346"/>
        <v>-7.2192214704851002E-2</v>
      </c>
      <c r="AK409" s="62">
        <f>AD409-N409</f>
        <v>3.8660789152177855E-3</v>
      </c>
      <c r="AL409" s="62">
        <f>IF(D409="(D)",AK409,-(AK409))</f>
        <v>-3.8660789152177855E-3</v>
      </c>
      <c r="AM409" s="62">
        <f t="shared" ref="AM409:AM427" si="361">AL409-4.5%</f>
        <v>-4.8866078915217784E-2</v>
      </c>
      <c r="AN409" s="66">
        <f t="shared" ref="AN409:AN427" si="362">(AJ409+AM409)/2</f>
        <v>-6.0529146810034393E-2</v>
      </c>
    </row>
    <row r="410" spans="1:40" ht="15" customHeight="1" x14ac:dyDescent="0.25">
      <c r="A410" s="67" t="s">
        <v>396</v>
      </c>
      <c r="B410" s="60">
        <v>4</v>
      </c>
      <c r="C410" s="58" t="str">
        <f>('Raw data'!C403)</f>
        <v>Mia Love</v>
      </c>
      <c r="D410" s="58" t="str">
        <f>('Raw data'!D403)</f>
        <v>(R)</v>
      </c>
      <c r="E410" s="61">
        <f>('Raw data'!E403)</f>
        <v>2014</v>
      </c>
      <c r="F410" s="87">
        <v>5</v>
      </c>
      <c r="G410" s="67">
        <v>6</v>
      </c>
      <c r="H410" s="67"/>
      <c r="I410" s="90">
        <f>IF(G410="",N410+0.15*(AE410+2.77%-$B$3)+($A$3-50%),N410+0.85*(0.6*AE410+0.2*AH410+0.2*AK410+2.77%-$B$3)+($A$3-50%))</f>
        <v>0.39966281640282159</v>
      </c>
      <c r="J410" s="21" t="str">
        <f t="shared" si="352"/>
        <v>R</v>
      </c>
      <c r="K410" s="21" t="b">
        <f t="shared" si="333"/>
        <v>1</v>
      </c>
      <c r="L410" s="21" t="str">
        <f t="shared" si="334"/>
        <v>R</v>
      </c>
      <c r="M410" s="21" t="str">
        <f t="shared" si="335"/>
        <v>Safe R</v>
      </c>
      <c r="N410" s="62">
        <f>'Raw data'!X403</f>
        <v>0.29574999999999996</v>
      </c>
      <c r="O410" s="68">
        <f t="shared" si="336"/>
        <v>0.29574999999999996</v>
      </c>
      <c r="P410" s="81">
        <f>'Raw data'!M403</f>
        <v>5.2760236300672281E-2</v>
      </c>
      <c r="Q410" s="63">
        <f t="shared" si="337"/>
        <v>0.52638011815033614</v>
      </c>
      <c r="R410" s="63">
        <f>'Raw data'!K403-N410</f>
        <v>0.1778698818496639</v>
      </c>
      <c r="S410" s="63">
        <f t="shared" si="338"/>
        <v>-0.1778698818496639</v>
      </c>
      <c r="T410" s="88">
        <f t="shared" si="347"/>
        <v>6.2760236300672276E-2</v>
      </c>
      <c r="U410" s="63">
        <f>'Raw data'!U403</f>
        <v>3.2155687118465281E-3</v>
      </c>
      <c r="V410" s="63">
        <f t="shared" si="355"/>
        <v>0.50160778435592324</v>
      </c>
      <c r="W410" s="64">
        <f t="shared" si="356"/>
        <v>0.22321556871184653</v>
      </c>
      <c r="X410" s="64">
        <f>'Raw data'!AA403</f>
        <v>0</v>
      </c>
      <c r="Y410" s="64">
        <f>'Raw data'!AD403</f>
        <v>0.374</v>
      </c>
      <c r="Z410" s="65">
        <f t="shared" si="360"/>
        <v>-0.1565000000000083</v>
      </c>
      <c r="AA410" s="64" t="str">
        <f t="shared" si="326"/>
        <v/>
      </c>
      <c r="AB410" s="64">
        <f t="shared" si="341"/>
        <v>0.46861988184966386</v>
      </c>
      <c r="AC410" s="64">
        <f t="shared" si="357"/>
        <v>0.38839221564407672</v>
      </c>
      <c r="AD410" s="64"/>
      <c r="AE410" s="62">
        <f t="shared" si="354"/>
        <v>0.1728698818496639</v>
      </c>
      <c r="AF410" s="83">
        <f t="shared" si="343"/>
        <v>-0.1728698818496639</v>
      </c>
      <c r="AG410" s="83">
        <f t="shared" si="344"/>
        <v>-0.21786988184966388</v>
      </c>
      <c r="AH410" s="62">
        <f t="shared" si="358"/>
        <v>9.2642215644076764E-2</v>
      </c>
      <c r="AI410" s="62">
        <f t="shared" si="359"/>
        <v>-9.2642215644076764E-2</v>
      </c>
      <c r="AJ410" s="62">
        <f t="shared" si="346"/>
        <v>-0.13764221564407675</v>
      </c>
      <c r="AK410" s="62"/>
      <c r="AL410" s="62"/>
      <c r="AM410" s="62">
        <f t="shared" si="361"/>
        <v>-4.4999999999999998E-2</v>
      </c>
      <c r="AN410" s="66">
        <f t="shared" si="362"/>
        <v>-9.1321107822038367E-2</v>
      </c>
    </row>
    <row r="411" spans="1:40" ht="15" customHeight="1" x14ac:dyDescent="0.25">
      <c r="A411" s="58" t="s">
        <v>400</v>
      </c>
      <c r="B411" s="59" t="s">
        <v>27</v>
      </c>
      <c r="C411" s="58" t="str">
        <f>('Raw data'!C404)</f>
        <v>Peter Welch</v>
      </c>
      <c r="D411" s="58" t="str">
        <f>('Raw data'!D404)</f>
        <v>(D)</v>
      </c>
      <c r="E411" s="61">
        <f>('Raw data'!E404)</f>
        <v>2006</v>
      </c>
      <c r="F411" s="87">
        <v>1</v>
      </c>
      <c r="G411" s="58">
        <v>1</v>
      </c>
      <c r="H411" s="58">
        <v>1</v>
      </c>
      <c r="I411" s="90">
        <f>IF(G411="",N411+0.15*(AE411-2.77%+$B$3)+($A$3-50%),N411+0.85*(0.6*AE411+0.2*AH411+0.2*AK411-2.77%+$B$3)+($A$3-50%))</f>
        <v>0.70037575318553769</v>
      </c>
      <c r="J411" s="30" t="str">
        <f t="shared" si="352"/>
        <v>D</v>
      </c>
      <c r="K411" s="21" t="b">
        <f t="shared" si="333"/>
        <v>1</v>
      </c>
      <c r="L411" s="21" t="str">
        <f t="shared" si="334"/>
        <v>D</v>
      </c>
      <c r="M411" s="30" t="str">
        <f t="shared" si="335"/>
        <v>Safe D</v>
      </c>
      <c r="N411" s="62">
        <f>'Raw data'!X404</f>
        <v>0.65975000000000006</v>
      </c>
      <c r="O411" s="62">
        <f t="shared" si="336"/>
        <v>0.65975000000000006</v>
      </c>
      <c r="P411" s="81">
        <f>'Raw data'!M404</f>
        <v>0.34969170756260226</v>
      </c>
      <c r="Q411" s="63">
        <f t="shared" si="337"/>
        <v>0.67484585378130113</v>
      </c>
      <c r="R411" s="63">
        <f>'Raw data'!K404-N411</f>
        <v>1.5095853781301072E-2</v>
      </c>
      <c r="S411" s="63">
        <f t="shared" si="338"/>
        <v>1.5095853781301072E-2</v>
      </c>
      <c r="T411" s="88">
        <f t="shared" si="347"/>
        <v>0.38969170756260224</v>
      </c>
      <c r="U411" s="63">
        <f>'Raw data'!U404</f>
        <v>0.51206949486193132</v>
      </c>
      <c r="V411" s="63">
        <f t="shared" si="355"/>
        <v>0.75603474743096566</v>
      </c>
      <c r="W411" s="64">
        <f t="shared" si="356"/>
        <v>0.47206949486193134</v>
      </c>
      <c r="X411" s="64">
        <f>'Raw data'!AA404</f>
        <v>0.336805419927173</v>
      </c>
      <c r="Y411" s="64">
        <f>'Raw data'!AD404</f>
        <v>0.64900000000000002</v>
      </c>
      <c r="Z411" s="65">
        <f t="shared" si="360"/>
        <v>2.1500000000003183E-2</v>
      </c>
      <c r="AA411" s="64">
        <f t="shared" si="326"/>
        <v>0.4343054199271762</v>
      </c>
      <c r="AB411" s="64">
        <f t="shared" si="341"/>
        <v>0.69484585378130115</v>
      </c>
      <c r="AC411" s="64">
        <f t="shared" si="357"/>
        <v>0.73603474743096564</v>
      </c>
      <c r="AD411" s="64">
        <f>50%+AA411/2</f>
        <v>0.71715270996358815</v>
      </c>
      <c r="AE411" s="62">
        <f t="shared" si="354"/>
        <v>3.509585378130109E-2</v>
      </c>
      <c r="AF411" s="83">
        <f t="shared" si="343"/>
        <v>3.509585378130109E-2</v>
      </c>
      <c r="AG411" s="83">
        <f t="shared" si="344"/>
        <v>-9.9041462186989088E-3</v>
      </c>
      <c r="AH411" s="62">
        <f t="shared" si="358"/>
        <v>7.6284747430965583E-2</v>
      </c>
      <c r="AI411" s="62">
        <f t="shared" si="359"/>
        <v>7.6284747430965583E-2</v>
      </c>
      <c r="AJ411" s="62">
        <f t="shared" si="346"/>
        <v>3.1284747430965584E-2</v>
      </c>
      <c r="AK411" s="62">
        <f t="shared" ref="AK411:AK416" si="363">AD411-N411</f>
        <v>5.7402709963588094E-2</v>
      </c>
      <c r="AL411" s="62">
        <f t="shared" ref="AL411:AL417" si="364">IF(D411="(D)",AK411,-(AK411))</f>
        <v>5.7402709963588094E-2</v>
      </c>
      <c r="AM411" s="62">
        <f t="shared" si="361"/>
        <v>1.2402709963588096E-2</v>
      </c>
      <c r="AN411" s="66">
        <f t="shared" si="362"/>
        <v>2.184372869727684E-2</v>
      </c>
    </row>
    <row r="412" spans="1:40" ht="15" customHeight="1" x14ac:dyDescent="0.25">
      <c r="A412" s="67" t="s">
        <v>402</v>
      </c>
      <c r="B412" s="60">
        <v>1</v>
      </c>
      <c r="C412" s="58" t="str">
        <f>('Raw data'!C405)</f>
        <v>Rob Wittman</v>
      </c>
      <c r="D412" s="58" t="str">
        <f>('Raw data'!D405)</f>
        <v>(R)</v>
      </c>
      <c r="E412" s="61">
        <f>('Raw data'!E405)</f>
        <v>2007</v>
      </c>
      <c r="F412" s="87">
        <v>4</v>
      </c>
      <c r="G412" s="67">
        <v>4</v>
      </c>
      <c r="H412" s="67">
        <v>4</v>
      </c>
      <c r="I412" s="90">
        <f>IF(G412="",N412+0.15*(AE412+2.77%-$B$3)+($A$3-50%),N412+0.85*(0.6*AE412+0.2*AH412+0.2*AK412+2.77%-$B$3)+($A$3-50%))</f>
        <v>0.39119263421806405</v>
      </c>
      <c r="J412" s="21" t="str">
        <f t="shared" si="352"/>
        <v>R</v>
      </c>
      <c r="K412" s="21" t="b">
        <f t="shared" si="333"/>
        <v>1</v>
      </c>
      <c r="L412" s="21" t="str">
        <f t="shared" si="334"/>
        <v>No projection</v>
      </c>
      <c r="M412" s="21" t="str">
        <f t="shared" si="335"/>
        <v>Safe R</v>
      </c>
      <c r="N412" s="62">
        <f>'Raw data'!X405</f>
        <v>0.44374999999999998</v>
      </c>
      <c r="O412" s="68">
        <f t="shared" si="336"/>
        <v>0.44374999999999998</v>
      </c>
      <c r="P412" s="81">
        <f>'Raw data'!M405</f>
        <v>0.29326206355433504</v>
      </c>
      <c r="Q412" s="63">
        <f t="shared" si="337"/>
        <v>0.64663103177716752</v>
      </c>
      <c r="R412" s="63">
        <f>'Raw data'!K405-N412</f>
        <v>-9.0381031777167498E-2</v>
      </c>
      <c r="S412" s="63">
        <f t="shared" si="338"/>
        <v>9.0381031777167498E-2</v>
      </c>
      <c r="T412" s="88">
        <f t="shared" si="347"/>
        <v>0.25226206355433506</v>
      </c>
      <c r="U412" s="63">
        <f>'Raw data'!U405</f>
        <v>0.15467645545459502</v>
      </c>
      <c r="V412" s="63">
        <f t="shared" si="355"/>
        <v>0.57733822772729748</v>
      </c>
      <c r="W412" s="64">
        <f t="shared" si="356"/>
        <v>0.19467645545459503</v>
      </c>
      <c r="X412" s="64">
        <f>'Raw data'!AA405</f>
        <v>0.29485930425812362</v>
      </c>
      <c r="Y412" s="64">
        <f>'Raw data'!AD405</f>
        <v>0.44899999999999995</v>
      </c>
      <c r="Z412" s="65">
        <f t="shared" si="360"/>
        <v>-1.0499999999993292E-2</v>
      </c>
      <c r="AA412" s="64">
        <f t="shared" si="326"/>
        <v>0.2293593042581169</v>
      </c>
      <c r="AB412" s="64">
        <f t="shared" si="341"/>
        <v>0.37386896822283244</v>
      </c>
      <c r="AC412" s="64">
        <f t="shared" si="357"/>
        <v>0.4026617722727025</v>
      </c>
      <c r="AD412" s="64">
        <f>50%-AA412/2</f>
        <v>0.38532034787094155</v>
      </c>
      <c r="AE412" s="62">
        <f t="shared" si="354"/>
        <v>-6.9881031777167535E-2</v>
      </c>
      <c r="AF412" s="83">
        <f t="shared" si="343"/>
        <v>6.9881031777167535E-2</v>
      </c>
      <c r="AG412" s="83">
        <f t="shared" si="344"/>
        <v>2.4881031777167537E-2</v>
      </c>
      <c r="AH412" s="62">
        <f t="shared" si="358"/>
        <v>-4.1088227727297477E-2</v>
      </c>
      <c r="AI412" s="62">
        <f t="shared" si="359"/>
        <v>4.1088227727297477E-2</v>
      </c>
      <c r="AJ412" s="62">
        <f t="shared" si="346"/>
        <v>-3.9117722727025211E-3</v>
      </c>
      <c r="AK412" s="62">
        <f t="shared" si="363"/>
        <v>-5.8429652129058429E-2</v>
      </c>
      <c r="AL412" s="62">
        <f t="shared" si="364"/>
        <v>5.8429652129058429E-2</v>
      </c>
      <c r="AM412" s="62">
        <f t="shared" si="361"/>
        <v>1.3429652129058431E-2</v>
      </c>
      <c r="AN412" s="66">
        <f t="shared" si="362"/>
        <v>4.7589399281779549E-3</v>
      </c>
    </row>
    <row r="413" spans="1:40" ht="15" customHeight="1" x14ac:dyDescent="0.25">
      <c r="A413" s="67" t="s">
        <v>402</v>
      </c>
      <c r="B413" s="60">
        <v>2</v>
      </c>
      <c r="C413" s="58" t="str">
        <f>('Raw data'!C406)</f>
        <v>Scott Rigell</v>
      </c>
      <c r="D413" s="58" t="str">
        <f>('Raw data'!D406)</f>
        <v>(R)</v>
      </c>
      <c r="E413" s="61">
        <f>('Raw data'!E406)</f>
        <v>2010</v>
      </c>
      <c r="F413" s="87">
        <v>4</v>
      </c>
      <c r="G413" s="67">
        <v>4</v>
      </c>
      <c r="H413" s="67">
        <v>6</v>
      </c>
      <c r="I413" s="90">
        <f>IF(G413="",N413+0.15*(AE413+2.77%-$B$3)+($A$3-50%),N413+0.85*(0.6*AE413+0.2*AH413+0.2*AK413+2.77%-$B$3)+($A$3-50%))</f>
        <v>0.43801480994465181</v>
      </c>
      <c r="J413" s="21" t="str">
        <f t="shared" si="352"/>
        <v>R</v>
      </c>
      <c r="K413" s="21" t="b">
        <f t="shared" si="333"/>
        <v>1</v>
      </c>
      <c r="L413" s="21" t="str">
        <f t="shared" si="334"/>
        <v>No projection</v>
      </c>
      <c r="M413" s="21" t="str">
        <f t="shared" si="335"/>
        <v>Likely R</v>
      </c>
      <c r="N413" s="62">
        <f>'Raw data'!X406</f>
        <v>0.48825000000000002</v>
      </c>
      <c r="O413" s="68">
        <f t="shared" si="336"/>
        <v>0.48825000000000007</v>
      </c>
      <c r="P413" s="81">
        <f>'Raw data'!M406</f>
        <v>0.17587532419414598</v>
      </c>
      <c r="Q413" s="63">
        <f t="shared" si="337"/>
        <v>0.58793766209707299</v>
      </c>
      <c r="R413" s="63">
        <f>'Raw data'!K406-N413</f>
        <v>-7.6187662097073006E-2</v>
      </c>
      <c r="S413" s="63">
        <f t="shared" si="338"/>
        <v>7.6187662097073006E-2</v>
      </c>
      <c r="T413" s="88">
        <f t="shared" si="347"/>
        <v>0.134875324194146</v>
      </c>
      <c r="U413" s="63">
        <f>'Raw data'!U406</f>
        <v>7.6698868770220807E-2</v>
      </c>
      <c r="V413" s="63">
        <f t="shared" si="355"/>
        <v>0.5383494343851104</v>
      </c>
      <c r="W413" s="64">
        <f t="shared" si="356"/>
        <v>0.11669886877022081</v>
      </c>
      <c r="X413" s="64">
        <f>'Raw data'!AA406</f>
        <v>0.11167739459262194</v>
      </c>
      <c r="Y413" s="64">
        <f>'Raw data'!AD406</f>
        <v>0.47399999999999998</v>
      </c>
      <c r="Z413" s="65">
        <f t="shared" si="360"/>
        <v>2.8500000000008185E-2</v>
      </c>
      <c r="AA413" s="64">
        <f t="shared" si="326"/>
        <v>0.18717739459261376</v>
      </c>
      <c r="AB413" s="64">
        <f t="shared" si="341"/>
        <v>0.43256233790292697</v>
      </c>
      <c r="AC413" s="64">
        <f t="shared" si="357"/>
        <v>0.44165056561488958</v>
      </c>
      <c r="AD413" s="64">
        <f>50%-AA413/2</f>
        <v>0.40641130270369313</v>
      </c>
      <c r="AE413" s="62">
        <f t="shared" si="354"/>
        <v>-5.5687662097073043E-2</v>
      </c>
      <c r="AF413" s="83">
        <f t="shared" si="343"/>
        <v>5.5687662097073043E-2</v>
      </c>
      <c r="AG413" s="83">
        <f t="shared" si="344"/>
        <v>1.0687662097073045E-2</v>
      </c>
      <c r="AH413" s="62">
        <f t="shared" si="358"/>
        <v>-4.6599434385110439E-2</v>
      </c>
      <c r="AI413" s="62">
        <f t="shared" si="359"/>
        <v>4.6599434385110439E-2</v>
      </c>
      <c r="AJ413" s="62">
        <f t="shared" si="346"/>
        <v>1.5994343851104403E-3</v>
      </c>
      <c r="AK413" s="62">
        <f t="shared" si="363"/>
        <v>-8.1838697296306884E-2</v>
      </c>
      <c r="AL413" s="62">
        <f t="shared" si="364"/>
        <v>8.1838697296306884E-2</v>
      </c>
      <c r="AM413" s="62">
        <f t="shared" si="361"/>
        <v>3.6838697296306885E-2</v>
      </c>
      <c r="AN413" s="66">
        <f t="shared" si="362"/>
        <v>1.9219065840708663E-2</v>
      </c>
    </row>
    <row r="414" spans="1:40" ht="15" customHeight="1" x14ac:dyDescent="0.25">
      <c r="A414" s="67" t="s">
        <v>402</v>
      </c>
      <c r="B414" s="60">
        <v>3</v>
      </c>
      <c r="C414" s="58" t="str">
        <f>('Raw data'!C407)</f>
        <v>Bobby Scott</v>
      </c>
      <c r="D414" s="58" t="str">
        <f>('Raw data'!D407)</f>
        <v>(D)</v>
      </c>
      <c r="E414" s="61">
        <f>('Raw data'!E407)</f>
        <v>1998</v>
      </c>
      <c r="F414" s="87">
        <v>1</v>
      </c>
      <c r="G414" s="67">
        <v>1</v>
      </c>
      <c r="H414" s="67">
        <v>1</v>
      </c>
      <c r="I414" s="90">
        <f>IF(G414="",N414+0.15*(AE414-2.77%+$B$3)+($A$3-50%),N414+0.85*(0.6*AE414+0.2*AH414+0.2*AK414-2.77%+$B$3)+($A$3-50%))</f>
        <v>0.79894489479724318</v>
      </c>
      <c r="J414" s="21" t="str">
        <f t="shared" si="352"/>
        <v>D</v>
      </c>
      <c r="K414" s="21" t="b">
        <f t="shared" si="333"/>
        <v>1</v>
      </c>
      <c r="L414" s="21" t="str">
        <f t="shared" si="334"/>
        <v>D</v>
      </c>
      <c r="M414" s="21" t="str">
        <f t="shared" si="335"/>
        <v>Safe D</v>
      </c>
      <c r="N414" s="62">
        <f>'Raw data'!X407</f>
        <v>0.77575000000000005</v>
      </c>
      <c r="O414" s="68">
        <f t="shared" si="336"/>
        <v>0.77574999999999994</v>
      </c>
      <c r="P414" s="81">
        <f>'Raw data'!M407</f>
        <v>1</v>
      </c>
      <c r="Q414" s="63">
        <f t="shared" si="337"/>
        <v>1</v>
      </c>
      <c r="R414" s="63">
        <f>'Raw data'!K407-N414</f>
        <v>0.22424999999999995</v>
      </c>
      <c r="S414" s="63">
        <f t="shared" si="338"/>
        <v>0.22424999999999995</v>
      </c>
      <c r="T414" s="88">
        <f t="shared" si="347"/>
        <v>1.04</v>
      </c>
      <c r="U414" s="63">
        <f>'Raw data'!U407</f>
        <v>0.62951623550121028</v>
      </c>
      <c r="V414" s="63">
        <f t="shared" si="355"/>
        <v>0.81475811775060514</v>
      </c>
      <c r="W414" s="64">
        <f t="shared" si="356"/>
        <v>0.58951623550121024</v>
      </c>
      <c r="X414" s="64">
        <f>'Raw data'!AA407</f>
        <v>0.44066487976046248</v>
      </c>
      <c r="Y414" s="64">
        <f>'Raw data'!AD407</f>
        <v>0.72399999999999998</v>
      </c>
      <c r="Z414" s="65">
        <f t="shared" si="360"/>
        <v>0.10350000000001103</v>
      </c>
      <c r="AA414" s="64">
        <f t="shared" si="326"/>
        <v>0.62016487976047341</v>
      </c>
      <c r="AB414" s="64">
        <f t="shared" si="341"/>
        <v>1.02</v>
      </c>
      <c r="AC414" s="64">
        <f t="shared" si="357"/>
        <v>0.79475811775060512</v>
      </c>
      <c r="AD414" s="64">
        <f>50%+AA414/2</f>
        <v>0.81008243988023665</v>
      </c>
      <c r="AE414" s="62">
        <v>2.7699999999999999E-2</v>
      </c>
      <c r="AF414" s="83">
        <f t="shared" si="343"/>
        <v>2.7699999999999999E-2</v>
      </c>
      <c r="AG414" s="83">
        <f t="shared" si="344"/>
        <v>-1.7299999999999999E-2</v>
      </c>
      <c r="AH414" s="62">
        <f t="shared" si="358"/>
        <v>1.9008117750605069E-2</v>
      </c>
      <c r="AI414" s="62">
        <f t="shared" si="359"/>
        <v>1.9008117750605069E-2</v>
      </c>
      <c r="AJ414" s="62">
        <f t="shared" si="346"/>
        <v>-2.5991882249394929E-2</v>
      </c>
      <c r="AK414" s="62">
        <f t="shared" si="363"/>
        <v>3.4332439880236598E-2</v>
      </c>
      <c r="AL414" s="62">
        <f t="shared" si="364"/>
        <v>3.4332439880236598E-2</v>
      </c>
      <c r="AM414" s="62">
        <f t="shared" si="361"/>
        <v>-1.06675601197634E-2</v>
      </c>
      <c r="AN414" s="66">
        <f t="shared" si="362"/>
        <v>-1.8329721184579165E-2</v>
      </c>
    </row>
    <row r="415" spans="1:40" ht="15" customHeight="1" x14ac:dyDescent="0.25">
      <c r="A415" s="67" t="s">
        <v>402</v>
      </c>
      <c r="B415" s="60">
        <v>4</v>
      </c>
      <c r="C415" s="58" t="str">
        <f>('Raw data'!C408)</f>
        <v>Randy Forbes</v>
      </c>
      <c r="D415" s="58" t="str">
        <f>('Raw data'!D408)</f>
        <v>(R)</v>
      </c>
      <c r="E415" s="61">
        <f>('Raw data'!E408)</f>
        <v>2001</v>
      </c>
      <c r="F415" s="87">
        <v>4</v>
      </c>
      <c r="G415" s="67">
        <v>4</v>
      </c>
      <c r="H415" s="67">
        <v>4</v>
      </c>
      <c r="I415" s="90">
        <f>IF(G415="",N415+0.15*(AE415+2.77%-$B$3)+($A$3-50%),N415+0.85*(0.6*AE415+0.2*AH415+0.2*AK415+2.77%-$B$3)+($A$3-50%))</f>
        <v>0.41830921167701585</v>
      </c>
      <c r="J415" s="21" t="str">
        <f t="shared" si="352"/>
        <v>R</v>
      </c>
      <c r="K415" s="21" t="b">
        <f t="shared" si="333"/>
        <v>1</v>
      </c>
      <c r="L415" s="21" t="str">
        <f t="shared" si="334"/>
        <v>No projection</v>
      </c>
      <c r="M415" s="21" t="str">
        <f t="shared" si="335"/>
        <v>Safe R</v>
      </c>
      <c r="N415" s="62">
        <f>'Raw data'!X408</f>
        <v>0.47425</v>
      </c>
      <c r="O415" s="68">
        <f t="shared" si="336"/>
        <v>0.47425000000000006</v>
      </c>
      <c r="P415" s="81">
        <f>'Raw data'!M408</f>
        <v>0.23175847392755444</v>
      </c>
      <c r="Q415" s="63">
        <f t="shared" si="337"/>
        <v>0.61587923696377722</v>
      </c>
      <c r="R415" s="63">
        <f>'Raw data'!K408-N415</f>
        <v>-9.0129236963777226E-2</v>
      </c>
      <c r="S415" s="63">
        <f t="shared" si="338"/>
        <v>9.0129236963777226E-2</v>
      </c>
      <c r="T415" s="88">
        <f t="shared" si="347"/>
        <v>0.19075847392755446</v>
      </c>
      <c r="U415" s="63">
        <f>'Raw data'!U408</f>
        <v>0.14049936763552912</v>
      </c>
      <c r="V415" s="63">
        <f t="shared" si="355"/>
        <v>0.57024968381776453</v>
      </c>
      <c r="W415" s="64">
        <f t="shared" si="356"/>
        <v>0.18049936763552912</v>
      </c>
      <c r="X415" s="64">
        <f>'Raw data'!AA408</f>
        <v>0.2493521320286729</v>
      </c>
      <c r="Y415" s="64">
        <f>'Raw data'!AD408</f>
        <v>0.46899999999999997</v>
      </c>
      <c r="Z415" s="65">
        <f t="shared" si="360"/>
        <v>1.0499999999993292E-2</v>
      </c>
      <c r="AA415" s="64">
        <f t="shared" si="326"/>
        <v>0.1628521320286796</v>
      </c>
      <c r="AB415" s="64">
        <f t="shared" si="341"/>
        <v>0.40462076303622274</v>
      </c>
      <c r="AC415" s="64">
        <f t="shared" si="357"/>
        <v>0.40975031618223545</v>
      </c>
      <c r="AD415" s="64">
        <f>50%-AA415/2</f>
        <v>0.41857393398566023</v>
      </c>
      <c r="AE415" s="62">
        <f>AB415-N415</f>
        <v>-6.9629236963777263E-2</v>
      </c>
      <c r="AF415" s="83">
        <f t="shared" si="343"/>
        <v>6.9629236963777263E-2</v>
      </c>
      <c r="AG415" s="83">
        <f t="shared" si="344"/>
        <v>2.4629236963777265E-2</v>
      </c>
      <c r="AH415" s="62">
        <f t="shared" si="358"/>
        <v>-6.4499683817764553E-2</v>
      </c>
      <c r="AI415" s="62">
        <f t="shared" si="359"/>
        <v>6.4499683817764553E-2</v>
      </c>
      <c r="AJ415" s="62">
        <f t="shared" si="346"/>
        <v>1.9499683817764554E-2</v>
      </c>
      <c r="AK415" s="62">
        <f t="shared" si="363"/>
        <v>-5.5676066014339776E-2</v>
      </c>
      <c r="AL415" s="62">
        <f t="shared" si="364"/>
        <v>5.5676066014339776E-2</v>
      </c>
      <c r="AM415" s="62">
        <f t="shared" si="361"/>
        <v>1.0676066014339777E-2</v>
      </c>
      <c r="AN415" s="66">
        <f t="shared" si="362"/>
        <v>1.5087874916052166E-2</v>
      </c>
    </row>
    <row r="416" spans="1:40" ht="15" customHeight="1" x14ac:dyDescent="0.25">
      <c r="A416" s="67" t="s">
        <v>402</v>
      </c>
      <c r="B416" s="60">
        <v>5</v>
      </c>
      <c r="C416" s="58" t="str">
        <f>('Raw data'!C409)</f>
        <v>Robert Hurt</v>
      </c>
      <c r="D416" s="58" t="str">
        <f>('Raw data'!D409)</f>
        <v>(R)</v>
      </c>
      <c r="E416" s="61">
        <f>('Raw data'!E409)</f>
        <v>2010</v>
      </c>
      <c r="F416" s="87">
        <v>4</v>
      </c>
      <c r="G416" s="67">
        <v>4</v>
      </c>
      <c r="H416" s="67">
        <v>6</v>
      </c>
      <c r="I416" s="90">
        <f>IF(G416="",N416+0.15*(AE416+2.77%-$B$3)+($A$3-50%),N416+0.85*(0.6*AE416+0.2*AH416+0.2*AK416+2.77%-$B$3)+($A$3-50%))</f>
        <v>0.41002839662717161</v>
      </c>
      <c r="J416" s="21" t="str">
        <f t="shared" si="352"/>
        <v>R</v>
      </c>
      <c r="K416" s="21" t="b">
        <f t="shared" si="333"/>
        <v>1</v>
      </c>
      <c r="L416" s="21" t="str">
        <f t="shared" si="334"/>
        <v>No projection</v>
      </c>
      <c r="M416" s="21" t="str">
        <f t="shared" si="335"/>
        <v>Safe R</v>
      </c>
      <c r="N416" s="62">
        <f>'Raw data'!X409</f>
        <v>0.44774999999999998</v>
      </c>
      <c r="O416" s="68">
        <f t="shared" si="336"/>
        <v>0.44774999999999998</v>
      </c>
      <c r="P416" s="81">
        <f>'Raw data'!M409</f>
        <v>0.25857015291322138</v>
      </c>
      <c r="Q416" s="63">
        <f t="shared" si="337"/>
        <v>0.62928507645661069</v>
      </c>
      <c r="R416" s="63">
        <f>'Raw data'!K409-N416</f>
        <v>-7.7035076456610674E-2</v>
      </c>
      <c r="S416" s="63">
        <f t="shared" si="338"/>
        <v>7.7035076456610674E-2</v>
      </c>
      <c r="T416" s="88">
        <f t="shared" si="347"/>
        <v>0.2175701529132214</v>
      </c>
      <c r="U416" s="63">
        <f>'Raw data'!U409</f>
        <v>0.1279721117516941</v>
      </c>
      <c r="V416" s="63">
        <f t="shared" si="355"/>
        <v>0.56398605587584705</v>
      </c>
      <c r="W416" s="64">
        <f t="shared" si="356"/>
        <v>0.1679721117516941</v>
      </c>
      <c r="X416" s="64">
        <f>'Raw data'!AA409</f>
        <v>3.9100998600742232E-2</v>
      </c>
      <c r="Y416" s="64">
        <f>'Raw data'!AD409</f>
        <v>0.44899999999999995</v>
      </c>
      <c r="Z416" s="65">
        <f t="shared" si="360"/>
        <v>-2.4999999999977263E-3</v>
      </c>
      <c r="AA416" s="64">
        <f t="shared" si="326"/>
        <v>0.14560099860073997</v>
      </c>
      <c r="AB416" s="64">
        <f t="shared" si="341"/>
        <v>0.39121492354338927</v>
      </c>
      <c r="AC416" s="64">
        <f t="shared" si="357"/>
        <v>0.41601394412415293</v>
      </c>
      <c r="AD416" s="64">
        <f>50%-AA416/2</f>
        <v>0.42719950069963003</v>
      </c>
      <c r="AE416" s="62">
        <f>AB416-N416</f>
        <v>-5.6535076456610711E-2</v>
      </c>
      <c r="AF416" s="83">
        <f t="shared" si="343"/>
        <v>5.6535076456610711E-2</v>
      </c>
      <c r="AG416" s="83">
        <f t="shared" si="344"/>
        <v>1.1535076456610713E-2</v>
      </c>
      <c r="AH416" s="62">
        <f t="shared" si="358"/>
        <v>-3.1736055875847047E-2</v>
      </c>
      <c r="AI416" s="62">
        <f t="shared" si="359"/>
        <v>3.1736055875847047E-2</v>
      </c>
      <c r="AJ416" s="62">
        <f t="shared" si="346"/>
        <v>-1.3263944124152952E-2</v>
      </c>
      <c r="AK416" s="62">
        <f t="shared" si="363"/>
        <v>-2.0550499300369951E-2</v>
      </c>
      <c r="AL416" s="62">
        <f t="shared" si="364"/>
        <v>2.0550499300369951E-2</v>
      </c>
      <c r="AM416" s="62">
        <f t="shared" si="361"/>
        <v>-2.4449500699630047E-2</v>
      </c>
      <c r="AN416" s="66">
        <f t="shared" si="362"/>
        <v>-1.8856722411891499E-2</v>
      </c>
    </row>
    <row r="417" spans="1:40" ht="15" customHeight="1" x14ac:dyDescent="0.25">
      <c r="A417" s="67" t="s">
        <v>402</v>
      </c>
      <c r="B417" s="60">
        <v>6</v>
      </c>
      <c r="C417" s="58" t="str">
        <f>('Raw data'!C410)</f>
        <v>Bob Goodlatte</v>
      </c>
      <c r="D417" s="58" t="str">
        <f>('Raw data'!D410)</f>
        <v>(R)</v>
      </c>
      <c r="E417" s="61">
        <f>('Raw data'!E410)</f>
        <v>1992</v>
      </c>
      <c r="F417" s="87">
        <v>4</v>
      </c>
      <c r="G417" s="67">
        <v>4</v>
      </c>
      <c r="H417" s="67">
        <v>4</v>
      </c>
      <c r="I417" s="90">
        <f>IF(G417="",N417+0.15*(AE417+2.77%-$B$3)+($A$3-50%),N417+0.85*(0.6*AE417+0.2*AH417+0.2*AK417+2.77%-$B$3)+($A$3-50%))</f>
        <v>0.35262888753702037</v>
      </c>
      <c r="J417" s="21" t="str">
        <f t="shared" si="352"/>
        <v>R</v>
      </c>
      <c r="K417" s="21" t="b">
        <f t="shared" si="333"/>
        <v>1</v>
      </c>
      <c r="L417" s="21" t="str">
        <f t="shared" si="334"/>
        <v>R</v>
      </c>
      <c r="M417" s="21" t="str">
        <f t="shared" si="335"/>
        <v>Safe R</v>
      </c>
      <c r="N417" s="62">
        <f>'Raw data'!X410</f>
        <v>0.38425000000000004</v>
      </c>
      <c r="O417" s="68">
        <f t="shared" si="336"/>
        <v>0.38424999999999998</v>
      </c>
      <c r="P417" s="81">
        <f>'Raw data'!M410</f>
        <v>1</v>
      </c>
      <c r="Q417" s="63">
        <f t="shared" si="337"/>
        <v>1</v>
      </c>
      <c r="R417" s="63">
        <f>'Raw data'!K410-N417</f>
        <v>-0.38425000000000004</v>
      </c>
      <c r="S417" s="63">
        <f t="shared" si="338"/>
        <v>0.38425000000000004</v>
      </c>
      <c r="T417" s="88">
        <f t="shared" si="347"/>
        <v>0.95899999999999996</v>
      </c>
      <c r="U417" s="63">
        <f>'Raw data'!U410</f>
        <v>0.30731308779976052</v>
      </c>
      <c r="V417" s="63">
        <f t="shared" si="355"/>
        <v>0.65365654389988026</v>
      </c>
      <c r="W417" s="64">
        <f t="shared" si="356"/>
        <v>0.3473130877997605</v>
      </c>
      <c r="X417" s="64">
        <f>'Raw data'!AA410</f>
        <v>1</v>
      </c>
      <c r="Y417" s="64">
        <f>'Raw data'!AD410</f>
        <v>0.38900000000000001</v>
      </c>
      <c r="Z417" s="65">
        <f t="shared" si="360"/>
        <v>-9.5000000000027285E-3</v>
      </c>
      <c r="AA417" s="64">
        <f t="shared" si="326"/>
        <v>0.93350000000000277</v>
      </c>
      <c r="AB417" s="64">
        <f t="shared" si="341"/>
        <v>2.0500000000000018E-2</v>
      </c>
      <c r="AC417" s="64">
        <f t="shared" si="357"/>
        <v>0.32634345610011972</v>
      </c>
      <c r="AD417" s="64">
        <f>50%-AA417/2</f>
        <v>3.3249999999998614E-2</v>
      </c>
      <c r="AE417" s="62">
        <v>-2.7699999999999999E-2</v>
      </c>
      <c r="AF417" s="83">
        <f t="shared" si="343"/>
        <v>2.7699999999999999E-2</v>
      </c>
      <c r="AG417" s="83">
        <f t="shared" si="344"/>
        <v>-1.7299999999999999E-2</v>
      </c>
      <c r="AH417" s="62">
        <f t="shared" si="358"/>
        <v>-5.7906543899880314E-2</v>
      </c>
      <c r="AI417" s="62">
        <f t="shared" si="359"/>
        <v>5.7906543899880314E-2</v>
      </c>
      <c r="AJ417" s="62">
        <f t="shared" si="346"/>
        <v>1.2906543899880316E-2</v>
      </c>
      <c r="AK417" s="62">
        <v>-4.4999999999999998E-2</v>
      </c>
      <c r="AL417" s="62">
        <f t="shared" si="364"/>
        <v>4.4999999999999998E-2</v>
      </c>
      <c r="AM417" s="62">
        <f t="shared" si="361"/>
        <v>0</v>
      </c>
      <c r="AN417" s="66">
        <f t="shared" si="362"/>
        <v>6.4532719499401578E-3</v>
      </c>
    </row>
    <row r="418" spans="1:40" ht="15" customHeight="1" x14ac:dyDescent="0.25">
      <c r="A418" s="67" t="s">
        <v>402</v>
      </c>
      <c r="B418" s="60">
        <v>7</v>
      </c>
      <c r="C418" s="58" t="str">
        <f>('Raw data'!C411)</f>
        <v>Dave Brat</v>
      </c>
      <c r="D418" s="58" t="str">
        <f>('Raw data'!D411)</f>
        <v>(R)</v>
      </c>
      <c r="E418" s="61">
        <f>('Raw data'!E411)</f>
        <v>2014</v>
      </c>
      <c r="F418" s="87">
        <v>5</v>
      </c>
      <c r="G418" s="67"/>
      <c r="H418" s="67"/>
      <c r="I418" s="90">
        <f>IF(G418="",N418+0.15*(AE418+2.77%-$B$3)+($A$3-50%),N418+0.85*(0.6*AE418+0.2*AH418+0.2*AK418+2.77%-$B$3)+($A$3-50%))</f>
        <v>0.39997027717071532</v>
      </c>
      <c r="J418" s="21" t="str">
        <f t="shared" si="352"/>
        <v>R</v>
      </c>
      <c r="K418" s="21" t="b">
        <f t="shared" si="333"/>
        <v>1</v>
      </c>
      <c r="L418" s="21" t="str">
        <f t="shared" si="334"/>
        <v>R</v>
      </c>
      <c r="M418" s="21" t="str">
        <f t="shared" si="335"/>
        <v>Safe R</v>
      </c>
      <c r="N418" s="62">
        <f>'Raw data'!X411</f>
        <v>0.40475000000000005</v>
      </c>
      <c r="O418" s="68">
        <f t="shared" si="336"/>
        <v>0.40475000000000005</v>
      </c>
      <c r="P418" s="81">
        <f>'Raw data'!M411</f>
        <v>0.24422963772379597</v>
      </c>
      <c r="Q418" s="63">
        <f t="shared" si="337"/>
        <v>0.62211481886189801</v>
      </c>
      <c r="R418" s="63">
        <f>'Raw data'!K411-N418</f>
        <v>-2.686481886189801E-2</v>
      </c>
      <c r="S418" s="63">
        <f t="shared" si="338"/>
        <v>2.686481886189801E-2</v>
      </c>
      <c r="T418" s="88">
        <f t="shared" si="347"/>
        <v>0.25422963772379598</v>
      </c>
      <c r="U418" s="63">
        <f>'Raw data'!U411</f>
        <v>0</v>
      </c>
      <c r="V418" s="63"/>
      <c r="W418" s="64"/>
      <c r="X418" s="64">
        <f>'Raw data'!AA411</f>
        <v>0</v>
      </c>
      <c r="Y418" s="64">
        <f>'Raw data'!AD411</f>
        <v>0.42899999999999999</v>
      </c>
      <c r="Z418" s="65">
        <f t="shared" si="360"/>
        <v>-4.8500000000004206E-2</v>
      </c>
      <c r="AA418" s="64"/>
      <c r="AB418" s="64">
        <f t="shared" si="341"/>
        <v>0.37288518113810198</v>
      </c>
      <c r="AC418" s="64"/>
      <c r="AD418" s="64"/>
      <c r="AE418" s="62">
        <f>AB418-N418</f>
        <v>-3.186481886189807E-2</v>
      </c>
      <c r="AF418" s="83">
        <f t="shared" si="343"/>
        <v>3.186481886189807E-2</v>
      </c>
      <c r="AG418" s="83">
        <f t="shared" si="344"/>
        <v>-1.3135181138101928E-2</v>
      </c>
      <c r="AH418" s="62"/>
      <c r="AI418" s="62"/>
      <c r="AJ418" s="62">
        <f t="shared" si="346"/>
        <v>-4.4999999999999998E-2</v>
      </c>
      <c r="AK418" s="62"/>
      <c r="AL418" s="62"/>
      <c r="AM418" s="62">
        <f t="shared" si="361"/>
        <v>-4.4999999999999998E-2</v>
      </c>
      <c r="AN418" s="66">
        <f t="shared" si="362"/>
        <v>-4.4999999999999998E-2</v>
      </c>
    </row>
    <row r="419" spans="1:40" ht="15" customHeight="1" x14ac:dyDescent="0.25">
      <c r="A419" s="67" t="s">
        <v>402</v>
      </c>
      <c r="B419" s="60">
        <v>8</v>
      </c>
      <c r="C419" s="58" t="str">
        <f>('Raw data'!C412)</f>
        <v>Donald "Don" S. Beyer Jr.</v>
      </c>
      <c r="D419" s="58" t="str">
        <f>('Raw data'!D412)</f>
        <v>(D)</v>
      </c>
      <c r="E419" s="61">
        <f>('Raw data'!E412)</f>
        <v>2014</v>
      </c>
      <c r="F419" s="87">
        <v>2</v>
      </c>
      <c r="G419" s="67"/>
      <c r="H419" s="67"/>
      <c r="I419" s="90">
        <f>IF(G419="",N419+0.15*(AE419-2.77%+$B$3)+($A$3-50%),N419+0.85*(0.6*AE419+0.2*AH419+0.2*AK419-2.77%+$B$3)+($A$3-50%))</f>
        <v>0.6719130783900954</v>
      </c>
      <c r="J419" s="21" t="str">
        <f t="shared" si="352"/>
        <v>D</v>
      </c>
      <c r="K419" s="21" t="b">
        <f t="shared" si="333"/>
        <v>1</v>
      </c>
      <c r="L419" s="21" t="str">
        <f t="shared" si="334"/>
        <v>D</v>
      </c>
      <c r="M419" s="21" t="str">
        <f t="shared" si="335"/>
        <v>Safe D</v>
      </c>
      <c r="N419" s="62">
        <f>'Raw data'!X412</f>
        <v>0.66474999999999995</v>
      </c>
      <c r="O419" s="68">
        <f t="shared" si="336"/>
        <v>0.66474999999999995</v>
      </c>
      <c r="P419" s="81">
        <f>'Raw data'!M412</f>
        <v>0.33500771186793948</v>
      </c>
      <c r="Q419" s="63">
        <f t="shared" si="337"/>
        <v>0.66750385593396977</v>
      </c>
      <c r="R419" s="63">
        <f>'Raw data'!K412-N419</f>
        <v>2.7538559339698176E-3</v>
      </c>
      <c r="S419" s="63">
        <f t="shared" si="338"/>
        <v>2.7538559339698176E-3</v>
      </c>
      <c r="T419" s="88">
        <f t="shared" si="347"/>
        <v>0.42500771186793951</v>
      </c>
      <c r="U419" s="63">
        <f>'Raw data'!U412</f>
        <v>0</v>
      </c>
      <c r="V419" s="63"/>
      <c r="W419" s="64"/>
      <c r="X419" s="64">
        <f>'Raw data'!AA412</f>
        <v>0</v>
      </c>
      <c r="Y419" s="64">
        <f>'Raw data'!AD412</f>
        <v>0.65900000000000003</v>
      </c>
      <c r="Z419" s="65">
        <f t="shared" si="360"/>
        <v>1.1499999999998067E-2</v>
      </c>
      <c r="AA419" s="64"/>
      <c r="AB419" s="64">
        <f t="shared" si="341"/>
        <v>0.71250385593396981</v>
      </c>
      <c r="AC419" s="64"/>
      <c r="AD419" s="64"/>
      <c r="AE419" s="62">
        <f>AB419-N419</f>
        <v>4.7753855933969858E-2</v>
      </c>
      <c r="AF419" s="83">
        <f t="shared" si="343"/>
        <v>4.7753855933969858E-2</v>
      </c>
      <c r="AG419" s="83">
        <f t="shared" si="344"/>
        <v>2.7538559339698593E-3</v>
      </c>
      <c r="AH419" s="62"/>
      <c r="AI419" s="62"/>
      <c r="AJ419" s="62">
        <f t="shared" si="346"/>
        <v>-4.4999999999999998E-2</v>
      </c>
      <c r="AK419" s="62"/>
      <c r="AL419" s="62"/>
      <c r="AM419" s="62">
        <f t="shared" si="361"/>
        <v>-4.4999999999999998E-2</v>
      </c>
      <c r="AN419" s="66">
        <f t="shared" si="362"/>
        <v>-4.4999999999999998E-2</v>
      </c>
    </row>
    <row r="420" spans="1:40" ht="15" customHeight="1" x14ac:dyDescent="0.25">
      <c r="A420" s="67" t="s">
        <v>402</v>
      </c>
      <c r="B420" s="60">
        <v>9</v>
      </c>
      <c r="C420" s="58" t="str">
        <f>('Raw data'!C413)</f>
        <v>Morgan Griffith</v>
      </c>
      <c r="D420" s="58" t="str">
        <f>('Raw data'!D413)</f>
        <v>(R)</v>
      </c>
      <c r="E420" s="61">
        <f>('Raw data'!E413)</f>
        <v>2010</v>
      </c>
      <c r="F420" s="87">
        <v>4</v>
      </c>
      <c r="G420" s="67">
        <v>4</v>
      </c>
      <c r="H420" s="67">
        <v>6</v>
      </c>
      <c r="I420" s="90">
        <f>IF(G420="",N420+0.15*(AE420+2.77%-$B$3)+($A$3-50%),N420+0.85*(0.6*AE420+0.2*AH420+0.2*AK420+2.77%-$B$3)+($A$3-50%))</f>
        <v>0.33939025651037869</v>
      </c>
      <c r="J420" s="21" t="str">
        <f t="shared" si="352"/>
        <v>R</v>
      </c>
      <c r="K420" s="21" t="b">
        <f t="shared" si="333"/>
        <v>1</v>
      </c>
      <c r="L420" s="21" t="str">
        <f t="shared" si="334"/>
        <v>R</v>
      </c>
      <c r="M420" s="21" t="str">
        <f t="shared" si="335"/>
        <v>Safe R</v>
      </c>
      <c r="N420" s="62">
        <f>'Raw data'!X413</f>
        <v>0.33975</v>
      </c>
      <c r="O420" s="68">
        <f t="shared" si="336"/>
        <v>0.33975</v>
      </c>
      <c r="P420" s="81">
        <f>'Raw data'!M413</f>
        <v>1</v>
      </c>
      <c r="Q420" s="63">
        <f t="shared" si="337"/>
        <v>1</v>
      </c>
      <c r="R420" s="63">
        <f>'Raw data'!K413-N420</f>
        <v>-0.33975</v>
      </c>
      <c r="S420" s="63">
        <f t="shared" si="338"/>
        <v>0.33975</v>
      </c>
      <c r="T420" s="88">
        <f t="shared" si="347"/>
        <v>0.95899999999999996</v>
      </c>
      <c r="U420" s="63">
        <f>'Raw data'!U413</f>
        <v>0.22730199613651003</v>
      </c>
      <c r="V420" s="63">
        <f>U420/2+50%</f>
        <v>0.61365099806825496</v>
      </c>
      <c r="W420" s="64">
        <f>IF(G420=1,U420-4%,IF(G420=2,U420+5%,IF(G420=3,U420+14%,IF(G420=4,U420+4%,IF(G420=5,U420+13%,IF(G420=6,U420+22%,IF(G420=7,U420+9%,U420+9%)))))))</f>
        <v>0.26730199613651001</v>
      </c>
      <c r="X420" s="64">
        <f>'Raw data'!AA413</f>
        <v>4.9230280211981226E-2</v>
      </c>
      <c r="Y420" s="64">
        <f>'Raw data'!AD413</f>
        <v>0.36899999999999999</v>
      </c>
      <c r="Z420" s="65">
        <f t="shared" si="360"/>
        <v>-5.8499999999995111E-2</v>
      </c>
      <c r="AA420" s="64">
        <f>IF(H420=1,X420+Z420+7.6%,IF(H420=2,X420+Z420+16.6%,IF(H420=3,X420+Z420+25.6%,IF(H420=4,X420-Z420-7.6%,IF(H420=5,X420-Z420+1.4%,IF(H420=6,X420-Z420+10.4%,IF(H420=7,X420+Z420+9%,IF(H420=8,X420-Z420+9%,""))))))))</f>
        <v>0.21173028021197635</v>
      </c>
      <c r="AB420" s="64">
        <f t="shared" si="341"/>
        <v>2.0500000000000018E-2</v>
      </c>
      <c r="AC420" s="64">
        <f>IF(D420="(D)",50%+W420/2,50%-W420/2)</f>
        <v>0.36634900193174502</v>
      </c>
      <c r="AD420" s="64">
        <f>50%-AA420/2</f>
        <v>0.39413485989401181</v>
      </c>
      <c r="AE420" s="62">
        <v>-2.7699999999999999E-2</v>
      </c>
      <c r="AF420" s="83">
        <f t="shared" si="343"/>
        <v>2.7699999999999999E-2</v>
      </c>
      <c r="AG420" s="83">
        <f t="shared" si="344"/>
        <v>-1.7299999999999999E-2</v>
      </c>
      <c r="AH420" s="62">
        <f>AC420-N420</f>
        <v>2.6599001931745025E-2</v>
      </c>
      <c r="AI420" s="62">
        <f>IF(D420="(D)",AH420,-AH420)</f>
        <v>-2.6599001931745025E-2</v>
      </c>
      <c r="AJ420" s="62">
        <f t="shared" si="346"/>
        <v>-7.1599001931745024E-2</v>
      </c>
      <c r="AK420" s="62">
        <f>AD420-N420</f>
        <v>5.4384859894011817E-2</v>
      </c>
      <c r="AL420" s="62">
        <f>IF(D420="(D)",AK420,-(AK420))</f>
        <v>-5.4384859894011817E-2</v>
      </c>
      <c r="AM420" s="62">
        <f t="shared" si="361"/>
        <v>-9.9384859894011815E-2</v>
      </c>
      <c r="AN420" s="66">
        <f t="shared" si="362"/>
        <v>-8.5491930912878419E-2</v>
      </c>
    </row>
    <row r="421" spans="1:40" ht="15" customHeight="1" x14ac:dyDescent="0.25">
      <c r="A421" s="67" t="s">
        <v>402</v>
      </c>
      <c r="B421" s="60">
        <v>10</v>
      </c>
      <c r="C421" s="58" t="str">
        <f>('Raw data'!C414)</f>
        <v>Barbara Comstock</v>
      </c>
      <c r="D421" s="58" t="str">
        <f>('Raw data'!D414)</f>
        <v>(R)</v>
      </c>
      <c r="E421" s="61">
        <f>('Raw data'!E414)</f>
        <v>2014</v>
      </c>
      <c r="F421" s="87">
        <v>5</v>
      </c>
      <c r="G421" s="67"/>
      <c r="H421" s="67"/>
      <c r="I421" s="90">
        <f>IF(G421="",N421+0.15*(AE421+2.77%-$B$3)+($A$3-50%),N421+0.85*(0.6*AE421+0.2*AH421+0.2*AK421+2.77%-$B$3)+($A$3-50%))</f>
        <v>0.46571996973887181</v>
      </c>
      <c r="J421" s="21" t="str">
        <f t="shared" si="352"/>
        <v>No projection</v>
      </c>
      <c r="K421" s="21" t="b">
        <f t="shared" si="333"/>
        <v>1</v>
      </c>
      <c r="L421" s="21" t="str">
        <f t="shared" si="334"/>
        <v>No projection</v>
      </c>
      <c r="M421" s="21" t="str">
        <f t="shared" si="335"/>
        <v>Lean R</v>
      </c>
      <c r="N421" s="62">
        <f>'Raw data'!X414</f>
        <v>0.47525000000000001</v>
      </c>
      <c r="O421" s="68">
        <f t="shared" si="336"/>
        <v>0.47524999999999995</v>
      </c>
      <c r="P421" s="81">
        <f>'Raw data'!M414</f>
        <v>0.16656707014837568</v>
      </c>
      <c r="Q421" s="63">
        <f t="shared" si="337"/>
        <v>0.58328353507418784</v>
      </c>
      <c r="R421" s="63">
        <f>'Raw data'!K414-N421</f>
        <v>-5.8533535074187848E-2</v>
      </c>
      <c r="S421" s="63">
        <f t="shared" si="338"/>
        <v>5.8533535074187848E-2</v>
      </c>
      <c r="T421" s="88">
        <f t="shared" si="347"/>
        <v>0.17656707014837569</v>
      </c>
      <c r="U421" s="63">
        <f>'Raw data'!U414</f>
        <v>0</v>
      </c>
      <c r="V421" s="63"/>
      <c r="W421" s="64"/>
      <c r="X421" s="64">
        <f>'Raw data'!AA414</f>
        <v>0</v>
      </c>
      <c r="Y421" s="64">
        <f>'Raw data'!AD414</f>
        <v>0.499</v>
      </c>
      <c r="Z421" s="65">
        <f t="shared" si="360"/>
        <v>-4.7499999999999432E-2</v>
      </c>
      <c r="AA421" s="64"/>
      <c r="AB421" s="64">
        <f t="shared" si="341"/>
        <v>0.41171646492581215</v>
      </c>
      <c r="AC421" s="64"/>
      <c r="AD421" s="64"/>
      <c r="AE421" s="62">
        <f>AB421-N421</f>
        <v>-6.3533535074187852E-2</v>
      </c>
      <c r="AF421" s="83">
        <f t="shared" si="343"/>
        <v>6.3533535074187852E-2</v>
      </c>
      <c r="AG421" s="83">
        <f t="shared" si="344"/>
        <v>1.8533535074187854E-2</v>
      </c>
      <c r="AH421" s="62"/>
      <c r="AI421" s="62"/>
      <c r="AJ421" s="62">
        <f t="shared" si="346"/>
        <v>-4.4999999999999998E-2</v>
      </c>
      <c r="AK421" s="62"/>
      <c r="AL421" s="62"/>
      <c r="AM421" s="62">
        <f t="shared" si="361"/>
        <v>-4.4999999999999998E-2</v>
      </c>
      <c r="AN421" s="66">
        <f t="shared" si="362"/>
        <v>-4.4999999999999998E-2</v>
      </c>
    </row>
    <row r="422" spans="1:40" ht="15" customHeight="1" x14ac:dyDescent="0.25">
      <c r="A422" s="67" t="s">
        <v>402</v>
      </c>
      <c r="B422" s="60">
        <v>11</v>
      </c>
      <c r="C422" s="58" t="str">
        <f>('Raw data'!C415)</f>
        <v>Gerry Connolly</v>
      </c>
      <c r="D422" s="58" t="str">
        <f>('Raw data'!D415)</f>
        <v>(D)</v>
      </c>
      <c r="E422" s="61">
        <f>('Raw data'!E415)</f>
        <v>2008</v>
      </c>
      <c r="F422" s="87">
        <v>1</v>
      </c>
      <c r="G422" s="67">
        <v>1</v>
      </c>
      <c r="H422" s="67">
        <v>1</v>
      </c>
      <c r="I422" s="90">
        <f>IF(G422="",N422+0.15*(AE422-2.77%+$B$3)+($A$3-50%),N422+0.85*(0.6*AE422+0.2*AH422+0.2*AK422-2.77%+$B$3)+($A$3-50%))</f>
        <v>0.60851487256997461</v>
      </c>
      <c r="J422" s="21" t="str">
        <f t="shared" si="352"/>
        <v>D</v>
      </c>
      <c r="K422" s="21" t="b">
        <f t="shared" si="333"/>
        <v>1</v>
      </c>
      <c r="L422" s="21" t="str">
        <f t="shared" si="334"/>
        <v>D</v>
      </c>
      <c r="M422" s="21" t="str">
        <f t="shared" si="335"/>
        <v>Safe D</v>
      </c>
      <c r="N422" s="62">
        <f>'Raw data'!X415</f>
        <v>0.61175000000000002</v>
      </c>
      <c r="O422" s="68">
        <f t="shared" si="336"/>
        <v>0.61175000000000002</v>
      </c>
      <c r="P422" s="81">
        <f>'Raw data'!M415</f>
        <v>0.16970467093155728</v>
      </c>
      <c r="Q422" s="63">
        <f t="shared" si="337"/>
        <v>0.58485233546577864</v>
      </c>
      <c r="R422" s="63">
        <f>'Raw data'!K415-N422</f>
        <v>-2.6897664534221377E-2</v>
      </c>
      <c r="S422" s="63">
        <f t="shared" si="338"/>
        <v>-2.6897664534221377E-2</v>
      </c>
      <c r="T422" s="88">
        <f t="shared" si="347"/>
        <v>0.20970467093155729</v>
      </c>
      <c r="U422" s="63">
        <f>'Raw data'!U415</f>
        <v>0.26441586314249443</v>
      </c>
      <c r="V422" s="63">
        <f>U422/2+50%</f>
        <v>0.63220793157124722</v>
      </c>
      <c r="W422" s="64">
        <f>IF(G422=1,U422-4%,IF(G422=2,U422+5%,IF(G422=3,U422+14%,IF(G422=4,U422+4%,IF(G422=5,U422+13%,IF(G422=6,U422+22%,IF(G422=7,U422+9%,U422+9%)))))))</f>
        <v>0.22441586314249443</v>
      </c>
      <c r="X422" s="64">
        <f>'Raw data'!AA415</f>
        <v>4.4098013566544747E-3</v>
      </c>
      <c r="Y422" s="64">
        <f>'Raw data'!AD415</f>
        <v>0.53899999999999992</v>
      </c>
      <c r="Z422" s="65">
        <f t="shared" si="360"/>
        <v>0.14549999999999841</v>
      </c>
      <c r="AA422" s="64">
        <f>IF(H422=1,X422+Z422+7.6%,IF(H422=2,X422+Z422+16.6%,IF(H422=3,X422+Z422+25.6%,IF(H422=4,X422-Z422-7.6%,IF(H422=5,X422-Z422+1.4%,IF(H422=6,X422-Z422+10.4%,IF(H422=7,X422+Z422+9%,IF(H422=8,X422-Z422+9%,""))))))))</f>
        <v>0.2259098013566529</v>
      </c>
      <c r="AB422" s="64">
        <f t="shared" si="341"/>
        <v>0.60485233546577866</v>
      </c>
      <c r="AC422" s="64">
        <f>IF(D422="(D)",50%+W422/2,50%-W422/2)</f>
        <v>0.6122079315712472</v>
      </c>
      <c r="AD422" s="64">
        <f>50%+AA422/2</f>
        <v>0.61295490067832648</v>
      </c>
      <c r="AE422" s="62">
        <f>AB422-N422</f>
        <v>-6.8976645342213594E-3</v>
      </c>
      <c r="AF422" s="83">
        <f t="shared" si="343"/>
        <v>-6.8976645342213594E-3</v>
      </c>
      <c r="AG422" s="83">
        <f t="shared" si="344"/>
        <v>-5.1897664534221358E-2</v>
      </c>
      <c r="AH422" s="62">
        <f>AC422-N422</f>
        <v>4.579315712471832E-4</v>
      </c>
      <c r="AI422" s="62">
        <f>IF(D422="(D)",AH422,-AH422)</f>
        <v>4.579315712471832E-4</v>
      </c>
      <c r="AJ422" s="62">
        <f t="shared" si="346"/>
        <v>-4.4542068428752815E-2</v>
      </c>
      <c r="AK422" s="62">
        <f>AD422-N422</f>
        <v>1.2049006783264593E-3</v>
      </c>
      <c r="AL422" s="62">
        <f>IF(D422="(D)",AK422,-(AK422))</f>
        <v>1.2049006783264593E-3</v>
      </c>
      <c r="AM422" s="62">
        <f t="shared" si="361"/>
        <v>-4.3795099321673539E-2</v>
      </c>
      <c r="AN422" s="66">
        <f t="shared" si="362"/>
        <v>-4.4168583875213177E-2</v>
      </c>
    </row>
    <row r="423" spans="1:40" ht="15" customHeight="1" x14ac:dyDescent="0.25">
      <c r="A423" s="67" t="s">
        <v>411</v>
      </c>
      <c r="B423" s="60">
        <v>1</v>
      </c>
      <c r="C423" s="58" t="str">
        <f>('Raw data'!C416)</f>
        <v>Suzan DelBene</v>
      </c>
      <c r="D423" s="58" t="str">
        <f>('Raw data'!D416)</f>
        <v>(D)</v>
      </c>
      <c r="E423" s="61">
        <f>('Raw data'!E416)</f>
        <v>2012</v>
      </c>
      <c r="F423" s="87">
        <v>1</v>
      </c>
      <c r="G423" s="67">
        <v>2</v>
      </c>
      <c r="H423" s="67">
        <v>7</v>
      </c>
      <c r="I423" s="90">
        <f>IF(G423="",N423+0.15*(AE423-2.77%+$B$3)+($A$3-50%),N423+0.85*(0.6*AE423+0.2*AH423+0.2*AK423-2.77%+$B$3)+($A$3-50%))</f>
        <v>0.54621813124225516</v>
      </c>
      <c r="J423" s="21" t="str">
        <f t="shared" si="352"/>
        <v>No projection</v>
      </c>
      <c r="K423" s="21" t="b">
        <f t="shared" si="333"/>
        <v>1</v>
      </c>
      <c r="L423" s="21" t="str">
        <f t="shared" si="334"/>
        <v>No projection</v>
      </c>
      <c r="M423" s="21" t="str">
        <f t="shared" si="335"/>
        <v>Lean D</v>
      </c>
      <c r="N423" s="62">
        <f>'Raw data'!X416</f>
        <v>0.53475000000000006</v>
      </c>
      <c r="O423" s="68">
        <f t="shared" si="336"/>
        <v>0.53475000000000006</v>
      </c>
      <c r="P423" s="81">
        <f>'Raw data'!M416</f>
        <v>0.10073189436960006</v>
      </c>
      <c r="Q423" s="63">
        <f t="shared" si="337"/>
        <v>0.55036594718480003</v>
      </c>
      <c r="R423" s="63">
        <f>'Raw data'!K416-N423</f>
        <v>1.5615947184799972E-2</v>
      </c>
      <c r="S423" s="63">
        <f t="shared" si="338"/>
        <v>1.5615947184799972E-2</v>
      </c>
      <c r="T423" s="88">
        <f t="shared" si="347"/>
        <v>0.14073189436960007</v>
      </c>
      <c r="U423" s="63">
        <f>'Raw data'!U416</f>
        <v>7.8723507976551754E-2</v>
      </c>
      <c r="V423" s="63">
        <f>U423/2+50%</f>
        <v>0.5393617539882759</v>
      </c>
      <c r="W423" s="64">
        <f>IF(G423=1,U423-4%,IF(G423=2,U423+5%,IF(G423=3,U423+14%,IF(G423=4,U423+4%,IF(G423=5,U423+13%,IF(G423=6,U423+22%,IF(G423=7,U423+9%,U423+9%)))))))</f>
        <v>0.12872350797655174</v>
      </c>
      <c r="X423" s="64">
        <f>'Raw data'!AA416</f>
        <v>0</v>
      </c>
      <c r="Y423" s="64">
        <f>'Raw data'!AD416</f>
        <v>0.59399999999999997</v>
      </c>
      <c r="Z423" s="65">
        <f t="shared" si="360"/>
        <v>-0.11849999999999739</v>
      </c>
      <c r="AA423" s="71">
        <f>X423+Z423+5%</f>
        <v>-6.8499999999997382E-2</v>
      </c>
      <c r="AB423" s="64">
        <f t="shared" si="341"/>
        <v>0.57036594718480005</v>
      </c>
      <c r="AC423" s="64">
        <f>IF(D423="(D)",50%+W423/2,50%-W423/2)</f>
        <v>0.56436175398827593</v>
      </c>
      <c r="AD423" s="64">
        <f>50%+AA423/2</f>
        <v>0.46575000000000133</v>
      </c>
      <c r="AE423" s="62">
        <f>AB423-N423</f>
        <v>3.561594718479999E-2</v>
      </c>
      <c r="AF423" s="83">
        <f t="shared" si="343"/>
        <v>3.561594718479999E-2</v>
      </c>
      <c r="AG423" s="83">
        <f t="shared" si="344"/>
        <v>-9.3840528152000086E-3</v>
      </c>
      <c r="AH423" s="62">
        <f>AC423-N423</f>
        <v>2.9611753988275868E-2</v>
      </c>
      <c r="AI423" s="62">
        <f>IF(D423="(D)",AH423,-AH423)</f>
        <v>2.9611753988275868E-2</v>
      </c>
      <c r="AJ423" s="62">
        <f t="shared" si="346"/>
        <v>-1.538824601172413E-2</v>
      </c>
      <c r="AK423" s="62">
        <f>AD423-N423</f>
        <v>-6.8999999999998729E-2</v>
      </c>
      <c r="AL423" s="62">
        <f>IF(D423="(D)",AK423,-(AK423))</f>
        <v>-6.8999999999998729E-2</v>
      </c>
      <c r="AM423" s="62">
        <f t="shared" si="361"/>
        <v>-0.11399999999999873</v>
      </c>
      <c r="AN423" s="66">
        <f t="shared" si="362"/>
        <v>-6.4694123005861429E-2</v>
      </c>
    </row>
    <row r="424" spans="1:40" ht="15" customHeight="1" x14ac:dyDescent="0.25">
      <c r="A424" s="67" t="s">
        <v>411</v>
      </c>
      <c r="B424" s="60">
        <v>2</v>
      </c>
      <c r="C424" s="58" t="str">
        <f>('Raw data'!C417)</f>
        <v>Rick Larsen</v>
      </c>
      <c r="D424" s="58" t="str">
        <f>('Raw data'!D417)</f>
        <v>(D)</v>
      </c>
      <c r="E424" s="61">
        <f>('Raw data'!E417)</f>
        <v>2000</v>
      </c>
      <c r="F424" s="87">
        <v>1</v>
      </c>
      <c r="G424" s="67">
        <v>1</v>
      </c>
      <c r="H424" s="67">
        <v>1</v>
      </c>
      <c r="I424" s="90">
        <f>IF(G424="",N424+0.15*(AE424-2.77%+$B$3)+($A$3-50%),N424+0.85*(0.6*AE424+0.2*AH424+0.2*AK424-2.77%+$B$3)+($A$3-50%))</f>
        <v>0.60993309337432589</v>
      </c>
      <c r="J424" s="21" t="str">
        <f t="shared" si="352"/>
        <v>D</v>
      </c>
      <c r="K424" s="21" t="b">
        <f t="shared" si="333"/>
        <v>1</v>
      </c>
      <c r="L424" s="21" t="str">
        <f t="shared" si="334"/>
        <v>D</v>
      </c>
      <c r="M424" s="21" t="str">
        <f t="shared" si="335"/>
        <v>Safe D</v>
      </c>
      <c r="N424" s="62">
        <f>'Raw data'!X417</f>
        <v>0.58674999999999999</v>
      </c>
      <c r="O424" s="68">
        <f t="shared" si="336"/>
        <v>0.58674999999999988</v>
      </c>
      <c r="P424" s="81">
        <f>'Raw data'!M417</f>
        <v>0.21148687844276637</v>
      </c>
      <c r="Q424" s="63">
        <f t="shared" si="337"/>
        <v>0.60574343922138318</v>
      </c>
      <c r="R424" s="63">
        <f>'Raw data'!K417-N424</f>
        <v>1.899343922138319E-2</v>
      </c>
      <c r="S424" s="63">
        <f t="shared" si="338"/>
        <v>1.899343922138319E-2</v>
      </c>
      <c r="T424" s="88">
        <f t="shared" si="347"/>
        <v>0.25148687844276635</v>
      </c>
      <c r="U424" s="63">
        <f>'Raw data'!U417</f>
        <v>0.22283495042856055</v>
      </c>
      <c r="V424" s="63">
        <f>U424/2+50%</f>
        <v>0.61141747521428025</v>
      </c>
      <c r="W424" s="64">
        <f>IF(G424=1,U424-4%,IF(G424=2,U424+5%,IF(G424=3,U424+14%,IF(G424=4,U424+4%,IF(G424=5,U424+13%,IF(G424=6,U424+22%,IF(G424=7,U424+9%,U424+9%)))))))</f>
        <v>0.18283495042856054</v>
      </c>
      <c r="X424" s="64">
        <f>'Raw data'!AA417</f>
        <v>2.1446689235202987E-2</v>
      </c>
      <c r="Y424" s="64">
        <f>'Raw data'!AD417</f>
        <v>0.53400000000000003</v>
      </c>
      <c r="Z424" s="65">
        <f t="shared" si="360"/>
        <v>0.10550000000000637</v>
      </c>
      <c r="AA424" s="64">
        <f>IF(H424=1,X424+Z424+7.6%,IF(H424=2,X424+Z424+16.6%,IF(H424=3,X424+Z424+25.6%,IF(H424=4,X424-Z424-7.6%,IF(H424=5,X424-Z424+1.4%,IF(H424=6,X424-Z424+10.4%,IF(H424=7,X424+Z424+9%,IF(H424=8,X424-Z424+9%,""))))))))</f>
        <v>0.20294668923520937</v>
      </c>
      <c r="AB424" s="64">
        <f t="shared" si="341"/>
        <v>0.6257434392213832</v>
      </c>
      <c r="AC424" s="64">
        <f>IF(D424="(D)",50%+W424/2,50%-W424/2)</f>
        <v>0.59141747521428023</v>
      </c>
      <c r="AD424" s="64">
        <f>50%+AA424/2</f>
        <v>0.60147334461760471</v>
      </c>
      <c r="AE424" s="62">
        <f>AB424-N424</f>
        <v>3.8993439221383208E-2</v>
      </c>
      <c r="AF424" s="83">
        <f t="shared" si="343"/>
        <v>3.8993439221383208E-2</v>
      </c>
      <c r="AG424" s="83">
        <f t="shared" si="344"/>
        <v>-6.0065607786167902E-3</v>
      </c>
      <c r="AH424" s="62">
        <f>AC424-N424</f>
        <v>4.6674752142802367E-3</v>
      </c>
      <c r="AI424" s="62">
        <f>IF(D424="(D)",AH424,-AH424)</f>
        <v>4.6674752142802367E-3</v>
      </c>
      <c r="AJ424" s="62">
        <f t="shared" si="346"/>
        <v>-4.0332524785719762E-2</v>
      </c>
      <c r="AK424" s="62">
        <f>AD424-N424</f>
        <v>1.4723344617604717E-2</v>
      </c>
      <c r="AL424" s="62">
        <f>IF(D424="(D)",AK424,-(AK424))</f>
        <v>1.4723344617604717E-2</v>
      </c>
      <c r="AM424" s="62">
        <f t="shared" si="361"/>
        <v>-3.0276655382395282E-2</v>
      </c>
      <c r="AN424" s="66">
        <f t="shared" si="362"/>
        <v>-3.5304590084057522E-2</v>
      </c>
    </row>
    <row r="425" spans="1:40" ht="15" customHeight="1" x14ac:dyDescent="0.25">
      <c r="A425" s="67" t="s">
        <v>411</v>
      </c>
      <c r="B425" s="60">
        <v>3</v>
      </c>
      <c r="C425" s="58" t="str">
        <f>('Raw data'!C418)</f>
        <v>Jaime Herrera Beutler</v>
      </c>
      <c r="D425" s="58" t="str">
        <f>('Raw data'!D418)</f>
        <v>(R)</v>
      </c>
      <c r="E425" s="61">
        <f>('Raw data'!E418)</f>
        <v>2010</v>
      </c>
      <c r="F425" s="87">
        <v>4</v>
      </c>
      <c r="G425" s="67">
        <v>4</v>
      </c>
      <c r="H425" s="67">
        <v>5</v>
      </c>
      <c r="I425" s="90">
        <f>IF(G425="",N425+0.15*(AE425+2.77%-$B$3)+($A$3-50%),N425+0.85*(0.6*AE425+0.2*AH425+0.2*AK425+2.77%-$B$3)+($A$3-50%))</f>
        <v>0.41649303004844024</v>
      </c>
      <c r="J425" s="21" t="str">
        <f t="shared" si="352"/>
        <v>R</v>
      </c>
      <c r="K425" s="21" t="b">
        <f t="shared" si="333"/>
        <v>1</v>
      </c>
      <c r="L425" s="21" t="str">
        <f t="shared" si="334"/>
        <v>No projection</v>
      </c>
      <c r="M425" s="21" t="str">
        <f t="shared" si="335"/>
        <v>Safe R</v>
      </c>
      <c r="N425" s="62">
        <f>'Raw data'!X418</f>
        <v>0.47225</v>
      </c>
      <c r="O425" s="68">
        <f t="shared" si="336"/>
        <v>0.47225000000000006</v>
      </c>
      <c r="P425" s="81">
        <f>'Raw data'!M418</f>
        <v>0.230644827280168</v>
      </c>
      <c r="Q425" s="63">
        <f t="shared" si="337"/>
        <v>0.615322413640084</v>
      </c>
      <c r="R425" s="63">
        <f>'Raw data'!K418-N425</f>
        <v>-8.7572413640084001E-2</v>
      </c>
      <c r="S425" s="63">
        <f t="shared" si="338"/>
        <v>8.7572413640084001E-2</v>
      </c>
      <c r="T425" s="88">
        <f t="shared" si="347"/>
        <v>0.18964482728016802</v>
      </c>
      <c r="U425" s="63">
        <f>'Raw data'!U418</f>
        <v>0.20759211117311588</v>
      </c>
      <c r="V425" s="63">
        <f>U425/2+50%</f>
        <v>0.60379605558655791</v>
      </c>
      <c r="W425" s="64">
        <f>IF(G425=1,U425-4%,IF(G425=2,U425+5%,IF(G425=3,U425+14%,IF(G425=4,U425+4%,IF(G425=5,U425+13%,IF(G425=6,U425+22%,IF(G425=7,U425+9%,U425+9%)))))))</f>
        <v>0.24759211117311589</v>
      </c>
      <c r="X425" s="64">
        <f>'Raw data'!AA418</f>
        <v>5.9437759357676978E-2</v>
      </c>
      <c r="Y425" s="64">
        <f>'Raw data'!AD418</f>
        <v>0.49399999999999999</v>
      </c>
      <c r="Z425" s="65">
        <f t="shared" si="360"/>
        <v>-4.3499999999994543E-2</v>
      </c>
      <c r="AA425" s="64">
        <f>IF(H425=1,X425+Z425+7.6%,IF(H425=2,X425+Z425+16.6%,IF(H425=3,X425+Z425+25.6%,IF(H425=4,X425-Z425-7.6%,IF(H425=5,X425-Z425+1.4%,IF(H425=6,X425-Z425+10.4%,IF(H425=7,X425+Z425+9%,IF(H425=8,X425-Z425+9%,""))))))))</f>
        <v>0.11693775935767152</v>
      </c>
      <c r="AB425" s="64">
        <f t="shared" si="341"/>
        <v>0.40517758635991596</v>
      </c>
      <c r="AC425" s="64">
        <f>IF(D425="(D)",50%+W425/2,50%-W425/2)</f>
        <v>0.37620394441344207</v>
      </c>
      <c r="AD425" s="64">
        <f>50%-AA425/2</f>
        <v>0.44153112032116426</v>
      </c>
      <c r="AE425" s="62">
        <f>AB425-N425</f>
        <v>-6.7072413640084039E-2</v>
      </c>
      <c r="AF425" s="83">
        <f t="shared" si="343"/>
        <v>6.7072413640084039E-2</v>
      </c>
      <c r="AG425" s="83">
        <f t="shared" si="344"/>
        <v>2.207241364008404E-2</v>
      </c>
      <c r="AH425" s="62">
        <f>AC425-N425</f>
        <v>-9.6046055586557932E-2</v>
      </c>
      <c r="AI425" s="62">
        <f>IF(D425="(D)",AH425,-AH425)</f>
        <v>9.6046055586557932E-2</v>
      </c>
      <c r="AJ425" s="62">
        <f t="shared" si="346"/>
        <v>5.1046055586557934E-2</v>
      </c>
      <c r="AK425" s="62">
        <f>AD425-N425</f>
        <v>-3.0718879678835742E-2</v>
      </c>
      <c r="AL425" s="62">
        <f>IF(D425="(D)",AK425,-(AK425))</f>
        <v>3.0718879678835742E-2</v>
      </c>
      <c r="AM425" s="62">
        <f t="shared" si="361"/>
        <v>-1.4281120321164256E-2</v>
      </c>
      <c r="AN425" s="66">
        <f t="shared" si="362"/>
        <v>1.8382467632696839E-2</v>
      </c>
    </row>
    <row r="426" spans="1:40" ht="15" customHeight="1" x14ac:dyDescent="0.25">
      <c r="A426" s="67" t="s">
        <v>411</v>
      </c>
      <c r="B426" s="60">
        <v>4</v>
      </c>
      <c r="C426" s="58" t="str">
        <f>('Raw data'!C419)</f>
        <v>Dan Newhouse</v>
      </c>
      <c r="D426" s="58" t="str">
        <f>('Raw data'!D419)</f>
        <v>(R)</v>
      </c>
      <c r="E426" s="61">
        <f>('Raw data'!E419)</f>
        <v>2014</v>
      </c>
      <c r="F426" s="87">
        <v>5</v>
      </c>
      <c r="G426" s="67"/>
      <c r="H426" s="67"/>
      <c r="I426" s="90">
        <f>IF(G426="",N426+0.15*(AE426+2.77%-$B$3)+($A$3-50%),N426+0.85*(0.6*AE426+0.2*AH426+0.2*AK426+2.77%-$B$3)+($A$3-50%))</f>
        <v>0.36759500000000001</v>
      </c>
      <c r="J426" s="21" t="str">
        <f t="shared" si="352"/>
        <v>R</v>
      </c>
      <c r="K426" s="21" t="b">
        <f t="shared" si="333"/>
        <v>1</v>
      </c>
      <c r="L426" s="21" t="str">
        <f t="shared" si="334"/>
        <v>R</v>
      </c>
      <c r="M426" s="21" t="str">
        <f t="shared" si="335"/>
        <v>Safe R</v>
      </c>
      <c r="N426" s="62">
        <f>'Raw data'!X419</f>
        <v>0.37175000000000002</v>
      </c>
      <c r="O426" s="68">
        <f t="shared" si="336"/>
        <v>0.37175000000000002</v>
      </c>
      <c r="P426" s="81">
        <f>'Raw data'!M419</f>
        <v>1</v>
      </c>
      <c r="Q426" s="63">
        <f t="shared" si="337"/>
        <v>1</v>
      </c>
      <c r="R426" s="63">
        <f>'Raw data'!K419-N426</f>
        <v>-0.37175000000000002</v>
      </c>
      <c r="S426" s="63">
        <f t="shared" si="338"/>
        <v>0.37175000000000002</v>
      </c>
      <c r="T426" s="88">
        <f t="shared" si="347"/>
        <v>1.01</v>
      </c>
      <c r="U426" s="63">
        <f>'Raw data'!U419</f>
        <v>0</v>
      </c>
      <c r="V426" s="63"/>
      <c r="W426" s="64"/>
      <c r="X426" s="64">
        <f>'Raw data'!AA419</f>
        <v>0</v>
      </c>
      <c r="Y426" s="64">
        <f>'Raw data'!AD419</f>
        <v>0.374</v>
      </c>
      <c r="Z426" s="65">
        <f t="shared" si="360"/>
        <v>-4.500000000007276E-3</v>
      </c>
      <c r="AA426" s="64"/>
      <c r="AB426" s="64">
        <f t="shared" si="341"/>
        <v>-5.0000000000000044E-3</v>
      </c>
      <c r="AC426" s="64"/>
      <c r="AD426" s="64"/>
      <c r="AE426" s="62">
        <v>-2.7699999999999999E-2</v>
      </c>
      <c r="AF426" s="83">
        <f t="shared" si="343"/>
        <v>2.7699999999999999E-2</v>
      </c>
      <c r="AG426" s="83">
        <f t="shared" si="344"/>
        <v>-1.7299999999999999E-2</v>
      </c>
      <c r="AH426" s="62"/>
      <c r="AI426" s="62"/>
      <c r="AJ426" s="62">
        <f t="shared" si="346"/>
        <v>-4.4999999999999998E-2</v>
      </c>
      <c r="AK426" s="62"/>
      <c r="AL426" s="62"/>
      <c r="AM426" s="62">
        <f t="shared" si="361"/>
        <v>-4.4999999999999998E-2</v>
      </c>
      <c r="AN426" s="66">
        <f t="shared" si="362"/>
        <v>-4.4999999999999998E-2</v>
      </c>
    </row>
    <row r="427" spans="1:40" ht="15" customHeight="1" x14ac:dyDescent="0.25">
      <c r="A427" s="67" t="s">
        <v>411</v>
      </c>
      <c r="B427" s="60">
        <v>5</v>
      </c>
      <c r="C427" s="58" t="str">
        <f>('Raw data'!C420)</f>
        <v>Cathy McMorris Rodgers</v>
      </c>
      <c r="D427" s="58" t="str">
        <f>('Raw data'!D420)</f>
        <v>(R)</v>
      </c>
      <c r="E427" s="61">
        <f>('Raw data'!E420)</f>
        <v>2004</v>
      </c>
      <c r="F427" s="87">
        <v>4</v>
      </c>
      <c r="G427" s="67">
        <v>4</v>
      </c>
      <c r="H427" s="67">
        <v>4</v>
      </c>
      <c r="I427" s="90">
        <f>IF(G427="",N427+0.15*(AE427+2.77%-$B$3)+($A$3-50%),N427+0.85*(0.6*AE427+0.2*AH427+0.2*AK427+2.77%-$B$3)+($A$3-50%))</f>
        <v>0.404917816477327</v>
      </c>
      <c r="J427" s="21" t="str">
        <f t="shared" si="352"/>
        <v>R</v>
      </c>
      <c r="K427" s="21" t="b">
        <f t="shared" si="333"/>
        <v>1</v>
      </c>
      <c r="L427" s="21" t="str">
        <f t="shared" si="334"/>
        <v>R</v>
      </c>
      <c r="M427" s="21" t="str">
        <f t="shared" si="335"/>
        <v>Safe R</v>
      </c>
      <c r="N427" s="62">
        <f>'Raw data'!X420</f>
        <v>0.43175000000000002</v>
      </c>
      <c r="O427" s="68">
        <f t="shared" si="336"/>
        <v>0.43175000000000008</v>
      </c>
      <c r="P427" s="81">
        <f>'Raw data'!M420</f>
        <v>0.21366051191084118</v>
      </c>
      <c r="Q427" s="63">
        <f t="shared" si="337"/>
        <v>0.60683025595542062</v>
      </c>
      <c r="R427" s="63">
        <f>'Raw data'!K420-N427</f>
        <v>-3.8580255955420584E-2</v>
      </c>
      <c r="S427" s="63">
        <f t="shared" si="338"/>
        <v>3.8580255955420584E-2</v>
      </c>
      <c r="T427" s="88">
        <f t="shared" si="347"/>
        <v>0.1726605119108412</v>
      </c>
      <c r="U427" s="63">
        <f>'Raw data'!U420</f>
        <v>0.23836436816623352</v>
      </c>
      <c r="V427" s="63">
        <f t="shared" ref="V427:V433" si="365">U427/2+50%</f>
        <v>0.61918218408311676</v>
      </c>
      <c r="W427" s="64">
        <f t="shared" ref="W427:W433" si="366">IF(G427=1,U427-4%,IF(G427=2,U427+5%,IF(G427=3,U427+14%,IF(G427=4,U427+4%,IF(G427=5,U427+13%,IF(G427=6,U427+22%,IF(G427=7,U427+9%,U427+9%)))))))</f>
        <v>0.2783643681662335</v>
      </c>
      <c r="X427" s="64">
        <f>'Raw data'!AA420</f>
        <v>0.27332684342681435</v>
      </c>
      <c r="Y427" s="64">
        <f>'Raw data'!AD420</f>
        <v>0.434</v>
      </c>
      <c r="Z427" s="65">
        <f t="shared" si="360"/>
        <v>-4.4999999999930651E-3</v>
      </c>
      <c r="AA427" s="64">
        <f t="shared" ref="AA427:AA433" si="367">IF(H427=1,X427+Z427+7.6%,IF(H427=2,X427+Z427+16.6%,IF(H427=3,X427+Z427+25.6%,IF(H427=4,X427-Z427-7.6%,IF(H427=5,X427-Z427+1.4%,IF(H427=6,X427-Z427+10.4%,IF(H427=7,X427+Z427+9%,IF(H427=8,X427-Z427+9%,""))))))))</f>
        <v>0.2018268434268074</v>
      </c>
      <c r="AB427" s="64">
        <f t="shared" si="341"/>
        <v>0.4136697440445794</v>
      </c>
      <c r="AC427" s="64">
        <f t="shared" ref="AC427:AC433" si="368">IF(D427="(D)",50%+W427/2,50%-W427/2)</f>
        <v>0.36081781591688322</v>
      </c>
      <c r="AD427" s="64">
        <f>50%-AA427/2</f>
        <v>0.39908657828659633</v>
      </c>
      <c r="AE427" s="62">
        <f t="shared" ref="AE427:AE444" si="369">AB427-N427</f>
        <v>-1.8080255955420621E-2</v>
      </c>
      <c r="AF427" s="83">
        <f t="shared" si="343"/>
        <v>1.8080255955420621E-2</v>
      </c>
      <c r="AG427" s="83">
        <f t="shared" si="344"/>
        <v>-2.6919744044579377E-2</v>
      </c>
      <c r="AH427" s="62">
        <f t="shared" ref="AH427:AH433" si="370">AC427-N427</f>
        <v>-7.09321840831168E-2</v>
      </c>
      <c r="AI427" s="62">
        <f t="shared" ref="AI427:AI433" si="371">IF(D427="(D)",AH427,-AH427)</f>
        <v>7.09321840831168E-2</v>
      </c>
      <c r="AJ427" s="62">
        <f t="shared" si="346"/>
        <v>2.5932184083116802E-2</v>
      </c>
      <c r="AK427" s="62">
        <f>AD427-N427</f>
        <v>-3.2663421713403695E-2</v>
      </c>
      <c r="AL427" s="62">
        <f>IF(D427="(D)",AK427,-(AK427))</f>
        <v>3.2663421713403695E-2</v>
      </c>
      <c r="AM427" s="62">
        <f t="shared" si="361"/>
        <v>-1.2336578286596303E-2</v>
      </c>
      <c r="AN427" s="66">
        <f t="shared" si="362"/>
        <v>6.7978028982602495E-3</v>
      </c>
    </row>
    <row r="428" spans="1:40" ht="15" customHeight="1" x14ac:dyDescent="0.25">
      <c r="A428" s="67" t="s">
        <v>411</v>
      </c>
      <c r="B428" s="60">
        <v>6</v>
      </c>
      <c r="C428" s="58" t="str">
        <f>('Raw data'!C421)</f>
        <v>Derek Kilmer</v>
      </c>
      <c r="D428" s="58" t="str">
        <f>('Raw data'!D421)</f>
        <v>(D)</v>
      </c>
      <c r="E428" s="61">
        <f>('Raw data'!E421)</f>
        <v>2012</v>
      </c>
      <c r="F428" s="87">
        <v>1</v>
      </c>
      <c r="G428" s="67">
        <v>2</v>
      </c>
      <c r="H428" s="67"/>
      <c r="I428" s="90">
        <f>IF(G428="",N428+0.15*(AE428-2.77%+$B$3)+($A$3-50%),N428+0.85*(0.6*AE428+0.2*AH428+0.2*AK428-2.77%+$B$3)+($A$3-50%))</f>
        <v>0.61364065463472339</v>
      </c>
      <c r="J428" s="21" t="str">
        <f t="shared" si="352"/>
        <v>D</v>
      </c>
      <c r="K428" s="21" t="b">
        <f t="shared" si="333"/>
        <v>1</v>
      </c>
      <c r="L428" s="21" t="str">
        <f t="shared" si="334"/>
        <v>No projection</v>
      </c>
      <c r="M428" s="21" t="str">
        <f t="shared" si="335"/>
        <v>Safe D</v>
      </c>
      <c r="N428" s="62">
        <f>'Raw data'!X421</f>
        <v>0.55525000000000002</v>
      </c>
      <c r="O428" s="68">
        <f t="shared" si="336"/>
        <v>0.55525000000000002</v>
      </c>
      <c r="P428" s="81">
        <f>'Raw data'!M421</f>
        <v>0.25966382807971827</v>
      </c>
      <c r="Q428" s="63">
        <f t="shared" si="337"/>
        <v>0.62983191403985916</v>
      </c>
      <c r="R428" s="63">
        <f>'Raw data'!K421-N428</f>
        <v>7.4581914039859143E-2</v>
      </c>
      <c r="S428" s="63">
        <f t="shared" si="338"/>
        <v>7.4581914039859143E-2</v>
      </c>
      <c r="T428" s="88">
        <f t="shared" si="347"/>
        <v>0.29966382807971825</v>
      </c>
      <c r="U428" s="63">
        <f>'Raw data'!U421</f>
        <v>0.17995739381641412</v>
      </c>
      <c r="V428" s="63">
        <f t="shared" si="365"/>
        <v>0.58997869690820703</v>
      </c>
      <c r="W428" s="64">
        <f t="shared" si="366"/>
        <v>0.22995739381641411</v>
      </c>
      <c r="X428" s="64"/>
      <c r="Y428" s="64"/>
      <c r="Z428" s="65"/>
      <c r="AA428" s="64" t="str">
        <f t="shared" si="367"/>
        <v/>
      </c>
      <c r="AB428" s="64">
        <f t="shared" si="341"/>
        <v>0.64983191403985918</v>
      </c>
      <c r="AC428" s="64">
        <f t="shared" si="368"/>
        <v>0.61497869690820706</v>
      </c>
      <c r="AD428" s="64"/>
      <c r="AE428" s="62">
        <f t="shared" si="369"/>
        <v>9.4581914039859161E-2</v>
      </c>
      <c r="AF428" s="83">
        <f t="shared" si="343"/>
        <v>9.4581914039859161E-2</v>
      </c>
      <c r="AG428" s="83">
        <f t="shared" si="344"/>
        <v>4.9581914039859162E-2</v>
      </c>
      <c r="AH428" s="62">
        <f t="shared" si="370"/>
        <v>5.9728696908207035E-2</v>
      </c>
      <c r="AI428" s="62">
        <f t="shared" si="371"/>
        <v>5.9728696908207035E-2</v>
      </c>
      <c r="AJ428" s="62">
        <f t="shared" si="346"/>
        <v>1.4728696908207037E-2</v>
      </c>
      <c r="AK428" s="62"/>
      <c r="AL428" s="62"/>
      <c r="AM428" s="62"/>
      <c r="AN428" s="66">
        <f>AJ428</f>
        <v>1.4728696908207037E-2</v>
      </c>
    </row>
    <row r="429" spans="1:40" ht="15" customHeight="1" x14ac:dyDescent="0.25">
      <c r="A429" s="67" t="s">
        <v>411</v>
      </c>
      <c r="B429" s="60">
        <v>7</v>
      </c>
      <c r="C429" s="58" t="str">
        <f>('Raw data'!C422)</f>
        <v>Jim McDermott</v>
      </c>
      <c r="D429" s="58" t="str">
        <f>('Raw data'!D422)</f>
        <v>(D)</v>
      </c>
      <c r="E429" s="61">
        <f>('Raw data'!E422)</f>
        <v>1988</v>
      </c>
      <c r="F429" s="87">
        <v>1</v>
      </c>
      <c r="G429" s="67">
        <v>1</v>
      </c>
      <c r="H429" s="67">
        <v>1</v>
      </c>
      <c r="I429" s="90">
        <f>IF(G429="",N429+0.15*(AE429-2.77%+$B$3)+($A$3-50%),N429+0.85*(0.6*AE429+0.2*AH429+0.2*AK429-2.77%+$B$3)+($A$3-50%))</f>
        <v>0.81443071454003668</v>
      </c>
      <c r="J429" s="21" t="str">
        <f t="shared" si="352"/>
        <v>D</v>
      </c>
      <c r="K429" s="21" t="b">
        <f t="shared" si="333"/>
        <v>1</v>
      </c>
      <c r="L429" s="21" t="str">
        <f t="shared" si="334"/>
        <v>D</v>
      </c>
      <c r="M429" s="21" t="str">
        <f t="shared" si="335"/>
        <v>Safe D</v>
      </c>
      <c r="N429" s="62">
        <f>'Raw data'!X422</f>
        <v>0.78625</v>
      </c>
      <c r="O429" s="68">
        <f t="shared" si="336"/>
        <v>0.78624999999999989</v>
      </c>
      <c r="P429" s="81">
        <f>'Raw data'!M422</f>
        <v>0.61948585607940454</v>
      </c>
      <c r="Q429" s="63">
        <f t="shared" si="337"/>
        <v>0.80974292803970227</v>
      </c>
      <c r="R429" s="63">
        <f>'Raw data'!K422-N429</f>
        <v>2.3492928039702266E-2</v>
      </c>
      <c r="S429" s="63">
        <f t="shared" si="338"/>
        <v>2.3492928039702266E-2</v>
      </c>
      <c r="T429" s="88">
        <f t="shared" si="347"/>
        <v>0.65948585607940458</v>
      </c>
      <c r="U429" s="63">
        <f>'Raw data'!U422</f>
        <v>0.59308024987986552</v>
      </c>
      <c r="V429" s="63">
        <f t="shared" si="365"/>
        <v>0.79654012493993276</v>
      </c>
      <c r="W429" s="64">
        <f t="shared" si="366"/>
        <v>0.55308024987986548</v>
      </c>
      <c r="X429" s="64">
        <f>'Raw data'!AA422</f>
        <v>1</v>
      </c>
      <c r="Y429" s="64">
        <f>'Raw data'!AD422</f>
        <v>0.80899999999999994</v>
      </c>
      <c r="Z429" s="65">
        <f>2*(N429-50)-2*(Y429-50)</f>
        <v>-4.5499999999989882E-2</v>
      </c>
      <c r="AA429" s="64">
        <f t="shared" si="367"/>
        <v>1.0305000000000102</v>
      </c>
      <c r="AB429" s="64">
        <f t="shared" si="341"/>
        <v>0.82974292803970229</v>
      </c>
      <c r="AC429" s="64">
        <f t="shared" si="368"/>
        <v>0.77654012493993274</v>
      </c>
      <c r="AD429" s="64">
        <f>50%+AA429/2</f>
        <v>1.0152500000000051</v>
      </c>
      <c r="AE429" s="62">
        <f t="shared" si="369"/>
        <v>4.3492928039702283E-2</v>
      </c>
      <c r="AF429" s="83">
        <f t="shared" si="343"/>
        <v>4.3492928039702283E-2</v>
      </c>
      <c r="AG429" s="83">
        <f t="shared" si="344"/>
        <v>-1.5070719602977151E-3</v>
      </c>
      <c r="AH429" s="62">
        <f t="shared" si="370"/>
        <v>-9.7098750600672634E-3</v>
      </c>
      <c r="AI429" s="62">
        <f t="shared" si="371"/>
        <v>-9.7098750600672634E-3</v>
      </c>
      <c r="AJ429" s="62">
        <f t="shared" si="346"/>
        <v>-5.4709875060067262E-2</v>
      </c>
      <c r="AK429" s="62">
        <v>4.4999999999999998E-2</v>
      </c>
      <c r="AL429" s="62">
        <f>IF(D429="(D)",AK429,-(AK429))</f>
        <v>4.4999999999999998E-2</v>
      </c>
      <c r="AM429" s="62">
        <f>AL429-4.5%</f>
        <v>0</v>
      </c>
      <c r="AN429" s="66">
        <f>(AJ429+AM429)/2</f>
        <v>-2.7354937530033631E-2</v>
      </c>
    </row>
    <row r="430" spans="1:40" ht="15" customHeight="1" x14ac:dyDescent="0.25">
      <c r="A430" s="67" t="s">
        <v>411</v>
      </c>
      <c r="B430" s="60">
        <v>8</v>
      </c>
      <c r="C430" s="58" t="str">
        <f>('Raw data'!C423)</f>
        <v>Dave Reichert</v>
      </c>
      <c r="D430" s="58" t="str">
        <f>('Raw data'!D423)</f>
        <v>(R)</v>
      </c>
      <c r="E430" s="61">
        <f>('Raw data'!E423)</f>
        <v>2004</v>
      </c>
      <c r="F430" s="87">
        <v>4</v>
      </c>
      <c r="G430" s="67">
        <v>4</v>
      </c>
      <c r="H430" s="67">
        <v>4</v>
      </c>
      <c r="I430" s="90">
        <f>IF(G430="",N430+0.15*(AE430+2.77%-$B$3)+($A$3-50%),N430+0.85*(0.6*AE430+0.2*AH430+0.2*AK430+2.77%-$B$3)+($A$3-50%))</f>
        <v>0.41572223689218191</v>
      </c>
      <c r="J430" s="21" t="str">
        <f t="shared" ref="J430:J444" si="372">IF(I430&lt;44%,"R",IF(I430&gt;56%,"D","No projection"))</f>
        <v>R</v>
      </c>
      <c r="K430" s="21" t="b">
        <f t="shared" si="333"/>
        <v>1</v>
      </c>
      <c r="L430" s="21" t="str">
        <f t="shared" si="334"/>
        <v>No projection</v>
      </c>
      <c r="M430" s="21" t="str">
        <f t="shared" si="335"/>
        <v>Safe R</v>
      </c>
      <c r="N430" s="62">
        <f>'Raw data'!X423</f>
        <v>0.48875000000000002</v>
      </c>
      <c r="O430" s="68">
        <f t="shared" si="336"/>
        <v>0.48875000000000002</v>
      </c>
      <c r="P430" s="81">
        <f>'Raw data'!M423</f>
        <v>0.26535643843336154</v>
      </c>
      <c r="Q430" s="63">
        <f t="shared" si="337"/>
        <v>0.63267821921668077</v>
      </c>
      <c r="R430" s="63">
        <f>'Raw data'!K423-N430</f>
        <v>-0.12142821921668079</v>
      </c>
      <c r="S430" s="63">
        <f t="shared" si="338"/>
        <v>0.12142821921668079</v>
      </c>
      <c r="T430" s="88">
        <f t="shared" si="347"/>
        <v>0.22435643843336156</v>
      </c>
      <c r="U430" s="63">
        <f>'Raw data'!U423</f>
        <v>0.19304842927604354</v>
      </c>
      <c r="V430" s="63">
        <f t="shared" si="365"/>
        <v>0.59652421463802174</v>
      </c>
      <c r="W430" s="64">
        <f t="shared" si="366"/>
        <v>0.23304842927604355</v>
      </c>
      <c r="X430" s="64">
        <f>'Raw data'!AA423</f>
        <v>4.1032409633499745E-2</v>
      </c>
      <c r="Y430" s="64">
        <f>'Raw data'!AD423</f>
        <v>0.53899999999999992</v>
      </c>
      <c r="Z430" s="65">
        <f>2*(N430-50)-2*(Y430-50)</f>
        <v>-0.1004999999999967</v>
      </c>
      <c r="AA430" s="64">
        <f t="shared" si="367"/>
        <v>6.553240963349645E-2</v>
      </c>
      <c r="AB430" s="64">
        <f t="shared" si="341"/>
        <v>0.38782178078331919</v>
      </c>
      <c r="AC430" s="64">
        <f t="shared" si="368"/>
        <v>0.38347578536197824</v>
      </c>
      <c r="AD430" s="64">
        <f>50%-AA430/2</f>
        <v>0.46723379518325175</v>
      </c>
      <c r="AE430" s="62">
        <f t="shared" si="369"/>
        <v>-0.10092821921668083</v>
      </c>
      <c r="AF430" s="83">
        <f t="shared" si="343"/>
        <v>0.10092821921668083</v>
      </c>
      <c r="AG430" s="83">
        <f t="shared" si="344"/>
        <v>5.5928219216680827E-2</v>
      </c>
      <c r="AH430" s="62">
        <f t="shared" si="370"/>
        <v>-0.10527421463802178</v>
      </c>
      <c r="AI430" s="62">
        <f t="shared" si="371"/>
        <v>0.10527421463802178</v>
      </c>
      <c r="AJ430" s="62">
        <f t="shared" si="346"/>
        <v>6.0274214638021781E-2</v>
      </c>
      <c r="AK430" s="62">
        <f>AD430-N430</f>
        <v>-2.1516204816748263E-2</v>
      </c>
      <c r="AL430" s="62">
        <f>IF(D430="(D)",AK430,-(AK430))</f>
        <v>2.1516204816748263E-2</v>
      </c>
      <c r="AM430" s="62">
        <f>AL430-4.5%</f>
        <v>-2.3483795183251735E-2</v>
      </c>
      <c r="AN430" s="66">
        <f>(AJ430+AM430)/2</f>
        <v>1.8395209727385023E-2</v>
      </c>
    </row>
    <row r="431" spans="1:40" ht="15" customHeight="1" x14ac:dyDescent="0.25">
      <c r="A431" s="67" t="s">
        <v>411</v>
      </c>
      <c r="B431" s="60">
        <v>9</v>
      </c>
      <c r="C431" s="58" t="str">
        <f>('Raw data'!C424)</f>
        <v>Adam Smith</v>
      </c>
      <c r="D431" s="58" t="str">
        <f>('Raw data'!D424)</f>
        <v>(D)</v>
      </c>
      <c r="E431" s="61">
        <f>('Raw data'!E424)</f>
        <v>1996</v>
      </c>
      <c r="F431" s="87">
        <v>1</v>
      </c>
      <c r="G431" s="67">
        <v>1</v>
      </c>
      <c r="H431" s="67">
        <v>1</v>
      </c>
      <c r="I431" s="90">
        <f>IF(G431="",N431+0.15*(AE431-2.77%+$B$3)+($A$3-50%),N431+0.85*(0.6*AE431+0.2*AH431+0.2*AK431-2.77%+$B$3)+($A$3-50%))</f>
        <v>0.7101959578616881</v>
      </c>
      <c r="J431" s="21" t="str">
        <f t="shared" si="372"/>
        <v>D</v>
      </c>
      <c r="K431" s="21" t="b">
        <f t="shared" si="333"/>
        <v>1</v>
      </c>
      <c r="L431" s="21" t="str">
        <f t="shared" si="334"/>
        <v>D</v>
      </c>
      <c r="M431" s="21" t="str">
        <f t="shared" si="335"/>
        <v>Safe D</v>
      </c>
      <c r="N431" s="62">
        <f>'Raw data'!X424</f>
        <v>0.67425000000000002</v>
      </c>
      <c r="O431" s="68">
        <f t="shared" si="336"/>
        <v>0.67425000000000002</v>
      </c>
      <c r="P431" s="81">
        <f>'Raw data'!M424</f>
        <v>0.41650179263043036</v>
      </c>
      <c r="Q431" s="63">
        <f t="shared" si="337"/>
        <v>0.70825089631521521</v>
      </c>
      <c r="R431" s="63">
        <f>'Raw data'!K424-N431</f>
        <v>3.400089631521519E-2</v>
      </c>
      <c r="S431" s="63">
        <f t="shared" si="338"/>
        <v>3.400089631521519E-2</v>
      </c>
      <c r="T431" s="88">
        <f t="shared" si="347"/>
        <v>0.45650179263043034</v>
      </c>
      <c r="U431" s="63">
        <f>'Raw data'!U424</f>
        <v>0.43234665602541966</v>
      </c>
      <c r="V431" s="63">
        <f t="shared" si="365"/>
        <v>0.71617332801270983</v>
      </c>
      <c r="W431" s="64">
        <f t="shared" si="366"/>
        <v>0.39234665602541968</v>
      </c>
      <c r="X431" s="64">
        <f>'Raw data'!AA424</f>
        <v>9.7041587985496058E-2</v>
      </c>
      <c r="Y431" s="64">
        <f>'Raw data'!AD424</f>
        <v>0.55899999999999994</v>
      </c>
      <c r="Z431" s="65">
        <f>2*(N431-50)-2*(Y431-50)</f>
        <v>0.23050000000000637</v>
      </c>
      <c r="AA431" s="64">
        <f t="shared" si="367"/>
        <v>0.40354158798550244</v>
      </c>
      <c r="AB431" s="64">
        <f t="shared" si="341"/>
        <v>0.72825089631521522</v>
      </c>
      <c r="AC431" s="64">
        <f t="shared" si="368"/>
        <v>0.69617332801270981</v>
      </c>
      <c r="AD431" s="64">
        <f>50%+AA431/2</f>
        <v>0.70177079399275122</v>
      </c>
      <c r="AE431" s="62">
        <f t="shared" si="369"/>
        <v>5.4000896315215208E-2</v>
      </c>
      <c r="AF431" s="83">
        <f t="shared" si="343"/>
        <v>5.4000896315215208E-2</v>
      </c>
      <c r="AG431" s="83">
        <f t="shared" si="344"/>
        <v>9.0008963152152094E-3</v>
      </c>
      <c r="AH431" s="62">
        <f t="shared" si="370"/>
        <v>2.1923328012709797E-2</v>
      </c>
      <c r="AI431" s="62">
        <f t="shared" si="371"/>
        <v>2.1923328012709797E-2</v>
      </c>
      <c r="AJ431" s="62">
        <f t="shared" si="346"/>
        <v>-2.3076671987290201E-2</v>
      </c>
      <c r="AK431" s="62">
        <f>AD431-N431</f>
        <v>2.7520793992751202E-2</v>
      </c>
      <c r="AL431" s="62">
        <f>IF(D431="(D)",AK431,-(AK431))</f>
        <v>2.7520793992751202E-2</v>
      </c>
      <c r="AM431" s="62">
        <f>AL431-4.5%</f>
        <v>-1.7479206007248796E-2</v>
      </c>
      <c r="AN431" s="66">
        <f>(AJ431+AM431)/2</f>
        <v>-2.0277938997269498E-2</v>
      </c>
    </row>
    <row r="432" spans="1:40" ht="15" customHeight="1" x14ac:dyDescent="0.25">
      <c r="A432" s="67" t="s">
        <v>411</v>
      </c>
      <c r="B432" s="60">
        <v>10</v>
      </c>
      <c r="C432" s="58" t="str">
        <f>('Raw data'!C425)</f>
        <v>Denny Heck</v>
      </c>
      <c r="D432" s="58" t="str">
        <f>('Raw data'!D425)</f>
        <v>(D)</v>
      </c>
      <c r="E432" s="61">
        <f>('Raw data'!E425)</f>
        <v>2012</v>
      </c>
      <c r="F432" s="87">
        <v>1</v>
      </c>
      <c r="G432" s="67">
        <v>2</v>
      </c>
      <c r="H432" s="67"/>
      <c r="I432" s="90">
        <f>IF(G432="",N432+0.15*(AE432-2.77%+$B$3)+($A$3-50%),N432+0.85*(0.6*AE432+0.2*AH432+0.2*AK432-2.77%+$B$3)+($A$3-50%))</f>
        <v>0.57113703163489171</v>
      </c>
      <c r="J432" s="21" t="str">
        <f t="shared" si="372"/>
        <v>D</v>
      </c>
      <c r="K432" s="21" t="b">
        <f t="shared" si="333"/>
        <v>1</v>
      </c>
      <c r="L432" s="21" t="str">
        <f t="shared" si="334"/>
        <v>No projection</v>
      </c>
      <c r="M432" s="21" t="str">
        <f t="shared" si="335"/>
        <v>Likely D</v>
      </c>
      <c r="N432" s="62">
        <f>'Raw data'!X425</f>
        <v>0.55674999999999997</v>
      </c>
      <c r="O432" s="68">
        <f t="shared" si="336"/>
        <v>0.55675000000000008</v>
      </c>
      <c r="P432" s="81">
        <f>'Raw data'!M425</f>
        <v>9.4031692856985483E-2</v>
      </c>
      <c r="Q432" s="63">
        <f t="shared" si="337"/>
        <v>0.54701584642849277</v>
      </c>
      <c r="R432" s="63">
        <f>'Raw data'!K425-N432</f>
        <v>-9.7341535715071981E-3</v>
      </c>
      <c r="S432" s="63">
        <f t="shared" si="338"/>
        <v>-9.7341535715071981E-3</v>
      </c>
      <c r="T432" s="88">
        <f t="shared" si="347"/>
        <v>0.13403169285698549</v>
      </c>
      <c r="U432" s="63">
        <f>'Raw data'!U425</f>
        <v>0.17116411713365204</v>
      </c>
      <c r="V432" s="63">
        <f t="shared" si="365"/>
        <v>0.58558205856682599</v>
      </c>
      <c r="W432" s="64">
        <f t="shared" si="366"/>
        <v>0.22116411713365203</v>
      </c>
      <c r="X432" s="64"/>
      <c r="Y432" s="64"/>
      <c r="Z432" s="65"/>
      <c r="AA432" s="64" t="str">
        <f t="shared" si="367"/>
        <v/>
      </c>
      <c r="AB432" s="64">
        <f t="shared" si="341"/>
        <v>0.56701584642849279</v>
      </c>
      <c r="AC432" s="64">
        <f t="shared" si="368"/>
        <v>0.61058205856682601</v>
      </c>
      <c r="AD432" s="64"/>
      <c r="AE432" s="62">
        <f t="shared" si="369"/>
        <v>1.026584642849282E-2</v>
      </c>
      <c r="AF432" s="83">
        <f t="shared" si="343"/>
        <v>1.026584642849282E-2</v>
      </c>
      <c r="AG432" s="83">
        <f t="shared" si="344"/>
        <v>-3.4734153571507179E-2</v>
      </c>
      <c r="AH432" s="62">
        <f t="shared" si="370"/>
        <v>5.3832058566826047E-2</v>
      </c>
      <c r="AI432" s="62">
        <f t="shared" si="371"/>
        <v>5.3832058566826047E-2</v>
      </c>
      <c r="AJ432" s="62">
        <f t="shared" si="346"/>
        <v>8.8320585668260482E-3</v>
      </c>
      <c r="AK432" s="62"/>
      <c r="AL432" s="62"/>
      <c r="AM432" s="62"/>
      <c r="AN432" s="66">
        <f>AJ432</f>
        <v>8.8320585668260482E-3</v>
      </c>
    </row>
    <row r="433" spans="1:40" ht="15" customHeight="1" x14ac:dyDescent="0.25">
      <c r="A433" s="67" t="s">
        <v>421</v>
      </c>
      <c r="B433" s="60">
        <v>1</v>
      </c>
      <c r="C433" s="58" t="str">
        <f>('Raw data'!C426)</f>
        <v>David McKinley</v>
      </c>
      <c r="D433" s="58" t="str">
        <f>('Raw data'!D426)</f>
        <v>(R)</v>
      </c>
      <c r="E433" s="61">
        <f>('Raw data'!E426)</f>
        <v>2010</v>
      </c>
      <c r="F433" s="87">
        <v>4</v>
      </c>
      <c r="G433" s="67">
        <v>4</v>
      </c>
      <c r="H433" s="67">
        <v>5</v>
      </c>
      <c r="I433" s="90">
        <f>IF(G433="",N433+0.15*(AE433+2.77%-$B$3)+($A$3-50%),N433+0.85*(0.6*AE433+0.2*AH433+0.2*AK433+2.77%-$B$3)+($A$3-50%))</f>
        <v>0.38296223252784733</v>
      </c>
      <c r="J433" s="21" t="str">
        <f t="shared" si="372"/>
        <v>R</v>
      </c>
      <c r="K433" s="21" t="b">
        <f t="shared" si="333"/>
        <v>1</v>
      </c>
      <c r="L433" s="21" t="str">
        <f t="shared" si="334"/>
        <v>R</v>
      </c>
      <c r="M433" s="21" t="str">
        <f t="shared" si="335"/>
        <v>Safe R</v>
      </c>
      <c r="N433" s="62">
        <f>'Raw data'!X426</f>
        <v>0.34725</v>
      </c>
      <c r="O433" s="68">
        <f t="shared" si="336"/>
        <v>0.34725000000000006</v>
      </c>
      <c r="P433" s="81">
        <f>'Raw data'!M426</f>
        <v>0.27839370845947736</v>
      </c>
      <c r="Q433" s="63">
        <f t="shared" si="337"/>
        <v>0.63919685422973871</v>
      </c>
      <c r="R433" s="63">
        <f>'Raw data'!K426-N433</f>
        <v>1.3553145770261343E-2</v>
      </c>
      <c r="S433" s="63">
        <f t="shared" si="338"/>
        <v>-1.3553145770261343E-2</v>
      </c>
      <c r="T433" s="88">
        <f t="shared" si="347"/>
        <v>0.23739370845947738</v>
      </c>
      <c r="U433" s="63">
        <f>'Raw data'!U426</f>
        <v>0.24966962563798445</v>
      </c>
      <c r="V433" s="63">
        <f t="shared" si="365"/>
        <v>0.62483481281899222</v>
      </c>
      <c r="W433" s="64">
        <f t="shared" si="366"/>
        <v>0.28966962563798443</v>
      </c>
      <c r="X433" s="64">
        <f>'Raw data'!AA426</f>
        <v>8.0053368912608724E-3</v>
      </c>
      <c r="Y433" s="64">
        <f>'Raw data'!AD426</f>
        <v>0.38900000000000001</v>
      </c>
      <c r="Z433" s="65">
        <f>2*(N433-50)-2*(Y433-50)</f>
        <v>-8.3500000000000796E-2</v>
      </c>
      <c r="AA433" s="64">
        <f t="shared" si="367"/>
        <v>0.10550533689126167</v>
      </c>
      <c r="AB433" s="64">
        <f t="shared" si="341"/>
        <v>0.38130314577026131</v>
      </c>
      <c r="AC433" s="64">
        <f t="shared" si="368"/>
        <v>0.35516518718100776</v>
      </c>
      <c r="AD433" s="64">
        <f>50%-AA433/2</f>
        <v>0.44724733155436919</v>
      </c>
      <c r="AE433" s="62">
        <f t="shared" si="369"/>
        <v>3.4053145770261306E-2</v>
      </c>
      <c r="AF433" s="83">
        <f t="shared" si="343"/>
        <v>-3.4053145770261306E-2</v>
      </c>
      <c r="AG433" s="83">
        <f t="shared" si="344"/>
        <v>-7.9053145770261304E-2</v>
      </c>
      <c r="AH433" s="62">
        <f t="shared" si="370"/>
        <v>7.9151871810077545E-3</v>
      </c>
      <c r="AI433" s="62">
        <f t="shared" si="371"/>
        <v>-7.9151871810077545E-3</v>
      </c>
      <c r="AJ433" s="62">
        <f t="shared" si="346"/>
        <v>-5.2915187181007753E-2</v>
      </c>
      <c r="AK433" s="62">
        <f>AD433-N433</f>
        <v>9.9997331554369184E-2</v>
      </c>
      <c r="AL433" s="62">
        <f>IF(D433="(D)",AK433,-(AK433))</f>
        <v>-9.9997331554369184E-2</v>
      </c>
      <c r="AM433" s="62">
        <f>AL433-4.5%</f>
        <v>-0.14499733155436917</v>
      </c>
      <c r="AN433" s="66">
        <f>(AJ433+AM433)/2</f>
        <v>-9.8956259367688454E-2</v>
      </c>
    </row>
    <row r="434" spans="1:40" ht="15" customHeight="1" x14ac:dyDescent="0.25">
      <c r="A434" s="67" t="s">
        <v>421</v>
      </c>
      <c r="B434" s="60">
        <v>2</v>
      </c>
      <c r="C434" s="58" t="str">
        <f>('Raw data'!C427)</f>
        <v>Alex Mooney</v>
      </c>
      <c r="D434" s="58" t="str">
        <f>('Raw data'!D427)</f>
        <v>(R)</v>
      </c>
      <c r="E434" s="61">
        <f>('Raw data'!E427)</f>
        <v>2014</v>
      </c>
      <c r="F434" s="87">
        <v>5</v>
      </c>
      <c r="G434" s="67"/>
      <c r="H434" s="67"/>
      <c r="I434" s="90">
        <f>IF(G434="",N434+0.15*(AE434+2.77%-$B$3)+($A$3-50%),N434+0.85*(0.6*AE434+0.2*AH434+0.2*AK434+2.77%-$B$3)+($A$3-50%))</f>
        <v>0.38678502391348063</v>
      </c>
      <c r="J434" s="21" t="str">
        <f t="shared" si="372"/>
        <v>R</v>
      </c>
      <c r="K434" s="21" t="b">
        <f t="shared" si="333"/>
        <v>1</v>
      </c>
      <c r="L434" s="21" t="str">
        <f t="shared" si="334"/>
        <v>R</v>
      </c>
      <c r="M434" s="21" t="str">
        <f t="shared" si="335"/>
        <v>Safe R</v>
      </c>
      <c r="N434" s="62">
        <f>'Raw data'!X427</f>
        <v>0.37075000000000002</v>
      </c>
      <c r="O434" s="68">
        <f t="shared" si="336"/>
        <v>0.37075000000000002</v>
      </c>
      <c r="P434" s="81">
        <f>'Raw data'!M427</f>
        <v>3.469968115359201E-2</v>
      </c>
      <c r="Q434" s="63">
        <f t="shared" si="337"/>
        <v>0.51734984057679601</v>
      </c>
      <c r="R434" s="63">
        <f>'Raw data'!K427-N434</f>
        <v>0.11190015942320397</v>
      </c>
      <c r="S434" s="63">
        <f t="shared" si="338"/>
        <v>-0.11190015942320397</v>
      </c>
      <c r="T434" s="88">
        <f t="shared" si="347"/>
        <v>4.4699681153592012E-2</v>
      </c>
      <c r="U434" s="63">
        <f>'Raw data'!U427</f>
        <v>0</v>
      </c>
      <c r="V434" s="63"/>
      <c r="W434" s="64"/>
      <c r="X434" s="64">
        <f>'Raw data'!AA427</f>
        <v>0</v>
      </c>
      <c r="Y434" s="64">
        <f>'Raw data'!AD427</f>
        <v>0.40899999999999997</v>
      </c>
      <c r="Z434" s="65">
        <f>2*(N434-50)-2*(Y434-50)</f>
        <v>-7.6499999999995794E-2</v>
      </c>
      <c r="AA434" s="64"/>
      <c r="AB434" s="64">
        <f t="shared" si="341"/>
        <v>0.47765015942320399</v>
      </c>
      <c r="AC434" s="64"/>
      <c r="AD434" s="64"/>
      <c r="AE434" s="62">
        <f t="shared" si="369"/>
        <v>0.10690015942320397</v>
      </c>
      <c r="AF434" s="83">
        <f t="shared" si="343"/>
        <v>-0.10690015942320397</v>
      </c>
      <c r="AG434" s="83">
        <f t="shared" si="344"/>
        <v>-0.15190015942320395</v>
      </c>
      <c r="AH434" s="62"/>
      <c r="AI434" s="62"/>
      <c r="AJ434" s="62">
        <f t="shared" si="346"/>
        <v>-4.4999999999999998E-2</v>
      </c>
      <c r="AK434" s="62"/>
      <c r="AL434" s="62"/>
      <c r="AM434" s="62">
        <f>AL434-4.5%</f>
        <v>-4.4999999999999998E-2</v>
      </c>
      <c r="AN434" s="66">
        <f>(AJ434+AM434)/2</f>
        <v>-4.4999999999999998E-2</v>
      </c>
    </row>
    <row r="435" spans="1:40" ht="15" customHeight="1" x14ac:dyDescent="0.25">
      <c r="A435" s="58" t="s">
        <v>421</v>
      </c>
      <c r="B435" s="59">
        <v>3</v>
      </c>
      <c r="C435" s="58" t="str">
        <f>('Raw data'!C428)</f>
        <v>Evan Jenkins</v>
      </c>
      <c r="D435" s="58" t="str">
        <f>('Raw data'!D428)</f>
        <v>(R)</v>
      </c>
      <c r="E435" s="61">
        <f>('Raw data'!E428)</f>
        <v>2014</v>
      </c>
      <c r="F435" s="87">
        <v>6</v>
      </c>
      <c r="G435" s="58">
        <v>1</v>
      </c>
      <c r="H435" s="58">
        <v>1</v>
      </c>
      <c r="I435" s="90">
        <f>IF(G435="",N435+0.15*(AE435+2.77%-$B$3)+($A$3-50%),N435+0.85*(0.6*AE435+0.2*AH435+0.2*AK435+2.77%-$B$3)+($A$3-50%))</f>
        <v>0.36902164161553824</v>
      </c>
      <c r="J435" s="30" t="str">
        <f t="shared" si="372"/>
        <v>R</v>
      </c>
      <c r="K435" s="21" t="b">
        <f t="shared" si="333"/>
        <v>1</v>
      </c>
      <c r="L435" s="21" t="str">
        <f t="shared" si="334"/>
        <v>R</v>
      </c>
      <c r="M435" s="30" t="str">
        <f t="shared" si="335"/>
        <v>Safe R</v>
      </c>
      <c r="N435" s="62">
        <f>'Raw data'!X428</f>
        <v>0.31974999999999998</v>
      </c>
      <c r="O435" s="62">
        <f t="shared" si="336"/>
        <v>0.31974999999999998</v>
      </c>
      <c r="P435" s="81">
        <f>'Raw data'!M428</f>
        <v>0.106277876017497</v>
      </c>
      <c r="Q435" s="63">
        <f t="shared" si="337"/>
        <v>0.55313893800874847</v>
      </c>
      <c r="R435" s="63">
        <f>'Raw data'!K428-N435</f>
        <v>0.12711106199125149</v>
      </c>
      <c r="S435" s="63">
        <f t="shared" si="338"/>
        <v>-0.12711106199125149</v>
      </c>
      <c r="T435" s="88">
        <f t="shared" si="347"/>
        <v>0.167277876017497</v>
      </c>
      <c r="U435" s="63">
        <f>'Raw data'!U428</f>
        <v>0</v>
      </c>
      <c r="V435" s="63"/>
      <c r="W435" s="64"/>
      <c r="X435" s="64">
        <f>'Raw data'!AA428</f>
        <v>0</v>
      </c>
      <c r="Y435" s="64">
        <f>'Raw data'!AD428</f>
        <v>0.39399999999999996</v>
      </c>
      <c r="Z435" s="65">
        <f>2*(N435-50)-2*(Y435-50)</f>
        <v>-0.14849999999999852</v>
      </c>
      <c r="AA435" s="64"/>
      <c r="AB435" s="64">
        <f t="shared" si="341"/>
        <v>0.4163610619912515</v>
      </c>
      <c r="AC435" s="64"/>
      <c r="AD435" s="64"/>
      <c r="AE435" s="62">
        <f t="shared" si="369"/>
        <v>9.6611061991251523E-2</v>
      </c>
      <c r="AF435" s="83">
        <f t="shared" si="343"/>
        <v>-9.6611061991251523E-2</v>
      </c>
      <c r="AG435" s="83">
        <f t="shared" si="344"/>
        <v>-0.14161106199125151</v>
      </c>
      <c r="AH435" s="62"/>
      <c r="AI435" s="62"/>
      <c r="AJ435" s="62"/>
      <c r="AK435" s="62"/>
      <c r="AL435" s="62"/>
      <c r="AM435" s="62"/>
      <c r="AN435" s="66">
        <f>(AJ435+AM435)/2</f>
        <v>0</v>
      </c>
    </row>
    <row r="436" spans="1:40" ht="15" customHeight="1" x14ac:dyDescent="0.25">
      <c r="A436" s="67" t="s">
        <v>423</v>
      </c>
      <c r="B436" s="60">
        <v>1</v>
      </c>
      <c r="C436" s="58" t="str">
        <f>('Raw data'!C429)</f>
        <v>Paul Ryan</v>
      </c>
      <c r="D436" s="58" t="str">
        <f>('Raw data'!D429)</f>
        <v>(R)</v>
      </c>
      <c r="E436" s="61">
        <f>('Raw data'!E429)</f>
        <v>1998</v>
      </c>
      <c r="F436" s="87">
        <v>4</v>
      </c>
      <c r="G436" s="67">
        <v>4</v>
      </c>
      <c r="H436" s="67">
        <v>4</v>
      </c>
      <c r="I436" s="90">
        <f>IF(G436="",N436+0.15*(AE436+2.77%-$B$3)+($A$3-50%),N436+0.85*(0.6*AE436+0.2*AH436+0.2*AK436+2.77%-$B$3)+($A$3-50%))</f>
        <v>0.39330790210556416</v>
      </c>
      <c r="J436" s="21" t="str">
        <f t="shared" si="372"/>
        <v>R</v>
      </c>
      <c r="K436" s="21" t="b">
        <f t="shared" si="333"/>
        <v>1</v>
      </c>
      <c r="L436" s="21" t="str">
        <f t="shared" si="334"/>
        <v>No projection</v>
      </c>
      <c r="M436" s="21" t="str">
        <f t="shared" si="335"/>
        <v>Safe R</v>
      </c>
      <c r="N436" s="62">
        <f>'Raw data'!X429</f>
        <v>0.45974999999999999</v>
      </c>
      <c r="O436" s="68">
        <f t="shared" si="336"/>
        <v>0.45974999999999999</v>
      </c>
      <c r="P436" s="81">
        <f>'Raw data'!M429</f>
        <v>0.26666388761515697</v>
      </c>
      <c r="Q436" s="63">
        <f t="shared" si="337"/>
        <v>0.63333194380757851</v>
      </c>
      <c r="R436" s="63">
        <f>'Raw data'!K429-N436</f>
        <v>-9.3081943807578449E-2</v>
      </c>
      <c r="S436" s="63">
        <f t="shared" si="338"/>
        <v>9.3081943807578449E-2</v>
      </c>
      <c r="T436" s="88">
        <f t="shared" si="347"/>
        <v>0.22566388761515699</v>
      </c>
      <c r="U436" s="63">
        <f>'Raw data'!U429</f>
        <v>0.11706986737710995</v>
      </c>
      <c r="V436" s="63">
        <f>U436/2+50%</f>
        <v>0.558534933688555</v>
      </c>
      <c r="W436" s="64">
        <f>IF(G436=1,U436-4%,IF(G436=2,U436+5%,IF(G436=3,U436+14%,IF(G436=4,U436+4%,IF(G436=5,U436+13%,IF(G436=6,U436+22%,IF(G436=7,U436+9%,U436+9%)))))))</f>
        <v>0.15706986737710996</v>
      </c>
      <c r="X436" s="64">
        <f>'Raw data'!AA429</f>
        <v>0.38761020971195959</v>
      </c>
      <c r="Y436" s="64">
        <f>'Raw data'!AD429</f>
        <v>0.47899999999999998</v>
      </c>
      <c r="Z436" s="65">
        <f>2*(N436-50)-2*(Y436-50)</f>
        <v>-3.8499999999999091E-2</v>
      </c>
      <c r="AA436" s="64">
        <f>IF(H436=1,X436+Z436+7.6%,IF(H436=2,X436+Z436+16.6%,IF(H436=3,X436+Z436+25.6%,IF(H436=4,X436-Z436-7.6%,IF(H436=5,X436-Z436+1.4%,IF(H436=6,X436-Z436+10.4%,IF(H436=7,X436+Z436+9%,IF(H436=8,X436-Z436+9%,""))))))))</f>
        <v>0.35011020971195866</v>
      </c>
      <c r="AB436" s="64">
        <f t="shared" si="341"/>
        <v>0.38716805619242151</v>
      </c>
      <c r="AC436" s="64">
        <f>IF(D436="(D)",50%+W436/2,50%-W436/2)</f>
        <v>0.42146506631144504</v>
      </c>
      <c r="AD436" s="64">
        <f>50%-AA436/2</f>
        <v>0.3249448951440207</v>
      </c>
      <c r="AE436" s="62">
        <f t="shared" si="369"/>
        <v>-7.2581943807578486E-2</v>
      </c>
      <c r="AF436" s="83">
        <f t="shared" si="343"/>
        <v>7.2581943807578486E-2</v>
      </c>
      <c r="AG436" s="83">
        <f t="shared" si="344"/>
        <v>2.7581943807578488E-2</v>
      </c>
      <c r="AH436" s="62">
        <f>AC436-N436</f>
        <v>-3.8284933688554956E-2</v>
      </c>
      <c r="AI436" s="62">
        <f>IF(D436="(D)",AH436,-AH436)</f>
        <v>3.8284933688554956E-2</v>
      </c>
      <c r="AJ436" s="62">
        <f t="shared" ref="AJ436:AJ444" si="373">AI436-4.5%</f>
        <v>-6.7150663114450421E-3</v>
      </c>
      <c r="AK436" s="62">
        <f>AD436-N436</f>
        <v>-0.1348051048559793</v>
      </c>
      <c r="AL436" s="62">
        <f>IF(D436="(D)",AK436,-(AK436))</f>
        <v>0.1348051048559793</v>
      </c>
      <c r="AM436" s="62">
        <f>AL436-4.5%</f>
        <v>8.9805104855979298E-2</v>
      </c>
      <c r="AN436" s="66">
        <f>(AJ436+AM436)/2</f>
        <v>4.1545019272267128E-2</v>
      </c>
    </row>
    <row r="437" spans="1:40" ht="15" customHeight="1" x14ac:dyDescent="0.25">
      <c r="A437" s="58" t="s">
        <v>423</v>
      </c>
      <c r="B437" s="59">
        <v>2</v>
      </c>
      <c r="C437" s="58" t="str">
        <f>('Raw data'!C430)</f>
        <v>Mark Pocan</v>
      </c>
      <c r="D437" s="58" t="str">
        <f>('Raw data'!D430)</f>
        <v>(D)</v>
      </c>
      <c r="E437" s="61">
        <f>('Raw data'!E430)</f>
        <v>2012</v>
      </c>
      <c r="F437" s="87">
        <v>1</v>
      </c>
      <c r="G437" s="58">
        <v>2</v>
      </c>
      <c r="H437" s="58"/>
      <c r="I437" s="90">
        <f>IF(G437="",N437+0.15*(AE437-2.77%+$B$3)+($A$3-50%),N437+0.85*(0.6*AE437+0.2*AH437+0.2*AK437-2.77%+$B$3)+($A$3-50%))</f>
        <v>0.69358504453570113</v>
      </c>
      <c r="J437" s="30" t="str">
        <f t="shared" si="372"/>
        <v>D</v>
      </c>
      <c r="K437" s="21" t="b">
        <f t="shared" si="333"/>
        <v>1</v>
      </c>
      <c r="L437" s="21" t="str">
        <f t="shared" si="334"/>
        <v>D</v>
      </c>
      <c r="M437" s="30" t="str">
        <f t="shared" si="335"/>
        <v>Safe D</v>
      </c>
      <c r="N437" s="62">
        <f>'Raw data'!X430</f>
        <v>0.66974999999999996</v>
      </c>
      <c r="O437" s="62">
        <f t="shared" si="336"/>
        <v>0.66975000000000007</v>
      </c>
      <c r="P437" s="81">
        <f>'Raw data'!M430</f>
        <v>0.36921339627867616</v>
      </c>
      <c r="Q437" s="63">
        <f t="shared" si="337"/>
        <v>0.68460669813933805</v>
      </c>
      <c r="R437" s="63">
        <f>'Raw data'!K430-N437</f>
        <v>1.4856698139338098E-2</v>
      </c>
      <c r="S437" s="63">
        <f t="shared" si="338"/>
        <v>1.4856698139338098E-2</v>
      </c>
      <c r="T437" s="88">
        <f t="shared" si="347"/>
        <v>0.40921339627867614</v>
      </c>
      <c r="U437" s="63">
        <f>'Raw data'!U430</f>
        <v>0.36077209981927943</v>
      </c>
      <c r="V437" s="63">
        <f>U437/2+50%</f>
        <v>0.68038604990963969</v>
      </c>
      <c r="W437" s="64">
        <f>IF(G437=1,U437-4%,IF(G437=2,U437+5%,IF(G437=3,U437+14%,IF(G437=4,U437+4%,IF(G437=5,U437+13%,IF(G437=6,U437+22%,IF(G437=7,U437+9%,U437+9%)))))))</f>
        <v>0.41077209981927942</v>
      </c>
      <c r="X437" s="64"/>
      <c r="Y437" s="64"/>
      <c r="Z437" s="65"/>
      <c r="AA437" s="64" t="str">
        <f>IF(H437=1,X437+Z437+7.6%,IF(H437=2,X437+Z437+16.6%,IF(H437=3,X437+Z437+25.6%,IF(H437=4,X437-Z437-7.6%,IF(H437=5,X437-Z437+1.4%,IF(H437=6,X437-Z437+10.4%,IF(H437=7,X437+Z437+9%,IF(H437=8,X437-Z437+9%,""))))))))</f>
        <v/>
      </c>
      <c r="AB437" s="64">
        <f t="shared" si="341"/>
        <v>0.70460669813933807</v>
      </c>
      <c r="AC437" s="64">
        <f>IF(D437="(D)",50%+W437/2,50%-W437/2)</f>
        <v>0.70538604990963971</v>
      </c>
      <c r="AD437" s="64"/>
      <c r="AE437" s="62">
        <f t="shared" si="369"/>
        <v>3.4856698139338116E-2</v>
      </c>
      <c r="AF437" s="83">
        <f t="shared" si="343"/>
        <v>3.4856698139338116E-2</v>
      </c>
      <c r="AG437" s="83">
        <f t="shared" si="344"/>
        <v>-1.0143301860661882E-2</v>
      </c>
      <c r="AH437" s="62">
        <f>AC437-N437</f>
        <v>3.5636049909639755E-2</v>
      </c>
      <c r="AI437" s="62">
        <f>IF(D437="(D)",AH437,-AH437)</f>
        <v>3.5636049909639755E-2</v>
      </c>
      <c r="AJ437" s="62">
        <f t="shared" si="373"/>
        <v>-9.363950090360243E-3</v>
      </c>
      <c r="AK437" s="62"/>
      <c r="AL437" s="62"/>
      <c r="AM437" s="62"/>
      <c r="AN437" s="66">
        <f>AJ437</f>
        <v>-9.363950090360243E-3</v>
      </c>
    </row>
    <row r="438" spans="1:40" ht="15" customHeight="1" x14ac:dyDescent="0.25">
      <c r="A438" s="67" t="s">
        <v>423</v>
      </c>
      <c r="B438" s="60">
        <v>3</v>
      </c>
      <c r="C438" s="58" t="str">
        <f>('Raw data'!C431)</f>
        <v>Ron Kind</v>
      </c>
      <c r="D438" s="58" t="str">
        <f>('Raw data'!D431)</f>
        <v>(D)</v>
      </c>
      <c r="E438" s="61">
        <f>('Raw data'!E431)</f>
        <v>1996</v>
      </c>
      <c r="F438" s="87">
        <v>1</v>
      </c>
      <c r="G438" s="67">
        <v>1</v>
      </c>
      <c r="H438" s="67">
        <v>1</v>
      </c>
      <c r="I438" s="90">
        <f>IF(G438="",N438+0.15*(AE438-2.77%+$B$3)+($A$3-50%),N438+0.85*(0.6*AE438+0.2*AH438+0.2*AK438-2.77%+$B$3)+($A$3-50%))</f>
        <v>0.57698029661911598</v>
      </c>
      <c r="J438" s="21" t="str">
        <f t="shared" si="372"/>
        <v>D</v>
      </c>
      <c r="K438" s="21" t="b">
        <f t="shared" si="333"/>
        <v>1</v>
      </c>
      <c r="L438" s="21" t="str">
        <f t="shared" si="334"/>
        <v>No projection</v>
      </c>
      <c r="M438" s="21" t="str">
        <f t="shared" si="335"/>
        <v>Likely D</v>
      </c>
      <c r="N438" s="62">
        <f>'Raw data'!X431</f>
        <v>0.53575000000000006</v>
      </c>
      <c r="O438" s="68">
        <f t="shared" si="336"/>
        <v>0.53575000000000017</v>
      </c>
      <c r="P438" s="81">
        <f>'Raw data'!M431</f>
        <v>0.13032723674829394</v>
      </c>
      <c r="Q438" s="63">
        <f t="shared" si="337"/>
        <v>0.56516361837414697</v>
      </c>
      <c r="R438" s="63">
        <f>'Raw data'!K431-N438</f>
        <v>2.941361837414691E-2</v>
      </c>
      <c r="S438" s="63">
        <f t="shared" si="338"/>
        <v>2.941361837414691E-2</v>
      </c>
      <c r="T438" s="88">
        <f t="shared" si="347"/>
        <v>0.17032723674829395</v>
      </c>
      <c r="U438" s="63">
        <f>'Raw data'!U431</f>
        <v>0.28282831258746405</v>
      </c>
      <c r="V438" s="63">
        <f>U438/2+50%</f>
        <v>0.641414156293732</v>
      </c>
      <c r="W438" s="64">
        <f>IF(G438=1,U438-4%,IF(G438=2,U438+5%,IF(G438=3,U438+14%,IF(G438=4,U438+4%,IF(G438=5,U438+13%,IF(G438=6,U438+22%,IF(G438=7,U438+9%,U438+9%)))))))</f>
        <v>0.24282831258746404</v>
      </c>
      <c r="X438" s="64">
        <f>'Raw data'!AA431</f>
        <v>3.9252290333722628E-2</v>
      </c>
      <c r="Y438" s="64">
        <f>'Raw data'!AD431</f>
        <v>0.54899999999999993</v>
      </c>
      <c r="Z438" s="65">
        <f t="shared" ref="Z438:Z444" si="374">2*(N438-50)-2*(Y438-50)</f>
        <v>-2.6499999999998636E-2</v>
      </c>
      <c r="AA438" s="64">
        <f>IF(H438=1,X438+Z438+7.6%,IF(H438=2,X438+Z438+16.6%,IF(H438=3,X438+Z438+25.6%,IF(H438=4,X438-Z438-7.6%,IF(H438=5,X438-Z438+1.4%,IF(H438=6,X438-Z438+10.4%,IF(H438=7,X438+Z438+9%,IF(H438=8,X438-Z438+9%,""))))))))</f>
        <v>8.875229033372399E-2</v>
      </c>
      <c r="AB438" s="64">
        <f t="shared" si="341"/>
        <v>0.58516361837414699</v>
      </c>
      <c r="AC438" s="64">
        <f>IF(D438="(D)",50%+W438/2,50%-W438/2)</f>
        <v>0.62141415629373198</v>
      </c>
      <c r="AD438" s="64">
        <f>50%+AA438/2</f>
        <v>0.54437614516686195</v>
      </c>
      <c r="AE438" s="62">
        <f t="shared" si="369"/>
        <v>4.9413618374146928E-2</v>
      </c>
      <c r="AF438" s="83">
        <f t="shared" si="343"/>
        <v>4.9413618374146928E-2</v>
      </c>
      <c r="AG438" s="83">
        <f t="shared" si="344"/>
        <v>4.4136183741469298E-3</v>
      </c>
      <c r="AH438" s="62">
        <f>AC438-N438</f>
        <v>8.5664156293731919E-2</v>
      </c>
      <c r="AI438" s="62">
        <f>IF(D438="(D)",AH438,-AH438)</f>
        <v>8.5664156293731919E-2</v>
      </c>
      <c r="AJ438" s="62">
        <f t="shared" si="373"/>
        <v>4.0664156293731921E-2</v>
      </c>
      <c r="AK438" s="62">
        <f>AD438-N438</f>
        <v>8.6261451668618871E-3</v>
      </c>
      <c r="AL438" s="62">
        <f>IF(D438="(D)",AK438,-(AK438))</f>
        <v>8.6261451668618871E-3</v>
      </c>
      <c r="AM438" s="62">
        <f t="shared" ref="AM438:AM444" si="375">AL438-4.5%</f>
        <v>-3.6373854833138111E-2</v>
      </c>
      <c r="AN438" s="66">
        <f t="shared" ref="AN438:AN444" si="376">(AJ438+AM438)/2</f>
        <v>2.1451507302969047E-3</v>
      </c>
    </row>
    <row r="439" spans="1:40" ht="15" customHeight="1" x14ac:dyDescent="0.25">
      <c r="A439" s="67" t="s">
        <v>423</v>
      </c>
      <c r="B439" s="60">
        <v>4</v>
      </c>
      <c r="C439" s="58" t="str">
        <f>('Raw data'!C432)</f>
        <v>Gwen Moore</v>
      </c>
      <c r="D439" s="58" t="str">
        <f>('Raw data'!D432)</f>
        <v>(D)</v>
      </c>
      <c r="E439" s="61">
        <f>('Raw data'!E432)</f>
        <v>2004</v>
      </c>
      <c r="F439" s="87">
        <v>1</v>
      </c>
      <c r="G439" s="67">
        <v>1</v>
      </c>
      <c r="H439" s="67">
        <v>1</v>
      </c>
      <c r="I439" s="90">
        <f>IF(G439="",N439+0.15*(AE439-2.77%+$B$3)+($A$3-50%),N439+0.85*(0.6*AE439+0.2*AH439+0.2*AK439-2.77%+$B$3)+($A$3-50%))</f>
        <v>0.74169561247275761</v>
      </c>
      <c r="J439" s="21" t="str">
        <f t="shared" si="372"/>
        <v>D</v>
      </c>
      <c r="K439" s="21" t="b">
        <f t="shared" si="333"/>
        <v>1</v>
      </c>
      <c r="L439" s="21" t="str">
        <f t="shared" si="334"/>
        <v>D</v>
      </c>
      <c r="M439" s="21" t="str">
        <f t="shared" si="335"/>
        <v>Safe D</v>
      </c>
      <c r="N439" s="62">
        <f>'Raw data'!X432</f>
        <v>0.73825000000000007</v>
      </c>
      <c r="O439" s="68">
        <f t="shared" si="336"/>
        <v>0.73825000000000007</v>
      </c>
      <c r="P439" s="81">
        <f>'Raw data'!M432</f>
        <v>0.44662370977841515</v>
      </c>
      <c r="Q439" s="63">
        <f t="shared" si="337"/>
        <v>0.72331185488920757</v>
      </c>
      <c r="R439" s="63">
        <f>'Raw data'!K432-N439</f>
        <v>-1.49381451107925E-2</v>
      </c>
      <c r="S439" s="63">
        <f t="shared" si="338"/>
        <v>-1.49381451107925E-2</v>
      </c>
      <c r="T439" s="88">
        <f t="shared" si="347"/>
        <v>0.48662370977841513</v>
      </c>
      <c r="U439" s="63">
        <f>'Raw data'!U432</f>
        <v>0.48876105858677898</v>
      </c>
      <c r="V439" s="63">
        <f>U439/2+50%</f>
        <v>0.74438052929338949</v>
      </c>
      <c r="W439" s="64">
        <f>IF(G439=1,U439-4%,IF(G439=2,U439+5%,IF(G439=3,U439+14%,IF(G439=4,U439+4%,IF(G439=5,U439+13%,IF(G439=6,U439+22%,IF(G439=7,U439+9%,U439+9%)))))))</f>
        <v>0.448761058586779</v>
      </c>
      <c r="X439" s="64">
        <f>'Raw data'!AA432</f>
        <v>0.39990442940453663</v>
      </c>
      <c r="Y439" s="64">
        <f>'Raw data'!AD432</f>
        <v>0.71899999999999997</v>
      </c>
      <c r="Z439" s="65">
        <f t="shared" si="374"/>
        <v>3.8499999999999091E-2</v>
      </c>
      <c r="AA439" s="64">
        <f>IF(H439=1,X439+Z439+7.6%,IF(H439=2,X439+Z439+16.6%,IF(H439=3,X439+Z439+25.6%,IF(H439=4,X439-Z439-7.6%,IF(H439=5,X439-Z439+1.4%,IF(H439=6,X439-Z439+10.4%,IF(H439=7,X439+Z439+9%,IF(H439=8,X439-Z439+9%,""))))))))</f>
        <v>0.51440442940453568</v>
      </c>
      <c r="AB439" s="64">
        <f t="shared" si="341"/>
        <v>0.74331185488920759</v>
      </c>
      <c r="AC439" s="64">
        <f>IF(D439="(D)",50%+W439/2,50%-W439/2)</f>
        <v>0.72438052929338947</v>
      </c>
      <c r="AD439" s="64">
        <f>50%+AA439/2</f>
        <v>0.7572022147022679</v>
      </c>
      <c r="AE439" s="62">
        <f t="shared" si="369"/>
        <v>5.0618548892075177E-3</v>
      </c>
      <c r="AF439" s="83">
        <f t="shared" si="343"/>
        <v>5.0618548892075177E-3</v>
      </c>
      <c r="AG439" s="83">
        <f t="shared" si="344"/>
        <v>-3.9938145110792481E-2</v>
      </c>
      <c r="AH439" s="62">
        <f>AC439-N439</f>
        <v>-1.3869470706610598E-2</v>
      </c>
      <c r="AI439" s="62">
        <f>IF(D439="(D)",AH439,-AH439)</f>
        <v>-1.3869470706610598E-2</v>
      </c>
      <c r="AJ439" s="62">
        <f t="shared" si="373"/>
        <v>-5.8869470706610597E-2</v>
      </c>
      <c r="AK439" s="62">
        <f>AD439-N439</f>
        <v>1.8952214702267822E-2</v>
      </c>
      <c r="AL439" s="62">
        <f>IF(D439="(D)",AK439,-(AK439))</f>
        <v>1.8952214702267822E-2</v>
      </c>
      <c r="AM439" s="62">
        <f t="shared" si="375"/>
        <v>-2.6047785297732176E-2</v>
      </c>
      <c r="AN439" s="66">
        <f t="shared" si="376"/>
        <v>-4.2458628002171386E-2</v>
      </c>
    </row>
    <row r="440" spans="1:40" ht="15" customHeight="1" x14ac:dyDescent="0.25">
      <c r="A440" s="67" t="s">
        <v>423</v>
      </c>
      <c r="B440" s="60">
        <v>5</v>
      </c>
      <c r="C440" s="58" t="str">
        <f>('Raw data'!C433)</f>
        <v>Jim Sensenbrenner</v>
      </c>
      <c r="D440" s="58" t="str">
        <f>('Raw data'!D433)</f>
        <v>(R)</v>
      </c>
      <c r="E440" s="61">
        <f>('Raw data'!E433)</f>
        <v>1978</v>
      </c>
      <c r="F440" s="87">
        <v>4</v>
      </c>
      <c r="G440" s="67">
        <v>4</v>
      </c>
      <c r="H440" s="67">
        <v>4</v>
      </c>
      <c r="I440" s="90">
        <f>IF(G440="",N440+0.15*(AE440+2.77%-$B$3)+($A$3-50%),N440+0.85*(0.6*AE440+0.2*AH440+0.2*AK440+2.77%-$B$3)+($A$3-50%))</f>
        <v>0.32316040410697489</v>
      </c>
      <c r="J440" s="21" t="str">
        <f t="shared" si="372"/>
        <v>R</v>
      </c>
      <c r="K440" s="21" t="b">
        <f t="shared" si="333"/>
        <v>1</v>
      </c>
      <c r="L440" s="21" t="str">
        <f t="shared" si="334"/>
        <v>R</v>
      </c>
      <c r="M440" s="21" t="str">
        <f t="shared" si="335"/>
        <v>Safe R</v>
      </c>
      <c r="N440" s="62">
        <f>'Raw data'!X433</f>
        <v>0.36275000000000002</v>
      </c>
      <c r="O440" s="68">
        <f t="shared" si="336"/>
        <v>0.36275000000000002</v>
      </c>
      <c r="P440" s="81">
        <f>'Raw data'!M433</f>
        <v>0.39106363773130731</v>
      </c>
      <c r="Q440" s="63">
        <f t="shared" si="337"/>
        <v>0.69553181886565363</v>
      </c>
      <c r="R440" s="63">
        <f>'Raw data'!K433-N440</f>
        <v>-5.8281818865653701E-2</v>
      </c>
      <c r="S440" s="63">
        <f t="shared" si="338"/>
        <v>5.8281818865653701E-2</v>
      </c>
      <c r="T440" s="88">
        <f t="shared" si="347"/>
        <v>0.35006363773130733</v>
      </c>
      <c r="U440" s="63">
        <f>'Raw data'!U433</f>
        <v>0.3575172241759374</v>
      </c>
      <c r="V440" s="63">
        <f>U440/2+50%</f>
        <v>0.67875861208796873</v>
      </c>
      <c r="W440" s="64">
        <f>IF(G440=1,U440-4%,IF(G440=2,U440+5%,IF(G440=3,U440+14%,IF(G440=4,U440+4%,IF(G440=5,U440+13%,IF(G440=6,U440+22%,IF(G440=7,U440+9%,U440+9%)))))))</f>
        <v>0.39751722417593738</v>
      </c>
      <c r="X440" s="64">
        <f>'Raw data'!AA433</f>
        <v>0.43405181431279055</v>
      </c>
      <c r="Y440" s="64">
        <f>'Raw data'!AD433</f>
        <v>0.379</v>
      </c>
      <c r="Z440" s="65">
        <f t="shared" si="374"/>
        <v>-3.2499999999998863E-2</v>
      </c>
      <c r="AA440" s="64">
        <f>IF(H440=1,X440+Z440+7.6%,IF(H440=2,X440+Z440+16.6%,IF(H440=3,X440+Z440+25.6%,IF(H440=4,X440-Z440-7.6%,IF(H440=5,X440-Z440+1.4%,IF(H440=6,X440-Z440+10.4%,IF(H440=7,X440+Z440+9%,IF(H440=8,X440-Z440+9%,""))))))))</f>
        <v>0.3905518143127894</v>
      </c>
      <c r="AB440" s="64">
        <f t="shared" si="341"/>
        <v>0.32496818113434633</v>
      </c>
      <c r="AC440" s="64">
        <f>IF(D440="(D)",50%+W440/2,50%-W440/2)</f>
        <v>0.30124138791203131</v>
      </c>
      <c r="AD440" s="64">
        <f>50%-AA440/2</f>
        <v>0.3047240928436053</v>
      </c>
      <c r="AE440" s="62">
        <f t="shared" si="369"/>
        <v>-3.7781818865653682E-2</v>
      </c>
      <c r="AF440" s="83">
        <f t="shared" si="343"/>
        <v>3.7781818865653682E-2</v>
      </c>
      <c r="AG440" s="83">
        <f t="shared" si="344"/>
        <v>-7.2181811343463159E-3</v>
      </c>
      <c r="AH440" s="62">
        <f>AC440-N440</f>
        <v>-6.1508612087968706E-2</v>
      </c>
      <c r="AI440" s="62">
        <f>IF(D440="(D)",AH440,-AH440)</f>
        <v>6.1508612087968706E-2</v>
      </c>
      <c r="AJ440" s="62">
        <f t="shared" si="373"/>
        <v>1.6508612087968708E-2</v>
      </c>
      <c r="AK440" s="62">
        <f>AD440-N440</f>
        <v>-5.8025907156394718E-2</v>
      </c>
      <c r="AL440" s="62">
        <f>IF(D440="(D)",AK440,-(AK440))</f>
        <v>5.8025907156394718E-2</v>
      </c>
      <c r="AM440" s="62">
        <f t="shared" si="375"/>
        <v>1.302590715639472E-2</v>
      </c>
      <c r="AN440" s="66">
        <f t="shared" si="376"/>
        <v>1.4767259622181714E-2</v>
      </c>
    </row>
    <row r="441" spans="1:40" ht="15" customHeight="1" x14ac:dyDescent="0.25">
      <c r="A441" s="67" t="s">
        <v>423</v>
      </c>
      <c r="B441" s="60">
        <v>6</v>
      </c>
      <c r="C441" s="58" t="str">
        <f>('Raw data'!C434)</f>
        <v>Glenn Grothman</v>
      </c>
      <c r="D441" s="58" t="str">
        <f>('Raw data'!D434)</f>
        <v>(R)</v>
      </c>
      <c r="E441" s="61">
        <f>('Raw data'!E434)</f>
        <v>2014</v>
      </c>
      <c r="F441" s="87">
        <v>5</v>
      </c>
      <c r="G441" s="67"/>
      <c r="H441" s="67"/>
      <c r="I441" s="90">
        <f>IF(G441="",N441+0.15*(AE441+2.77%-$B$3)+($A$3-50%),N441+0.85*(0.6*AE441+0.2*AH441+0.2*AK441+2.77%-$B$3)+($A$3-50%))</f>
        <v>0.43964715232088608</v>
      </c>
      <c r="J441" s="21" t="str">
        <f t="shared" si="372"/>
        <v>R</v>
      </c>
      <c r="K441" s="21" t="b">
        <f t="shared" si="333"/>
        <v>1</v>
      </c>
      <c r="L441" s="21" t="str">
        <f t="shared" si="334"/>
        <v>No projection</v>
      </c>
      <c r="M441" s="21" t="str">
        <f t="shared" si="335"/>
        <v>Likely R</v>
      </c>
      <c r="N441" s="62">
        <f>'Raw data'!X434</f>
        <v>0.44424999999999998</v>
      </c>
      <c r="O441" s="68">
        <f t="shared" si="336"/>
        <v>0.44425000000000003</v>
      </c>
      <c r="P441" s="81">
        <f>'Raw data'!M434</f>
        <v>0.16287130238818542</v>
      </c>
      <c r="Q441" s="63">
        <f t="shared" si="337"/>
        <v>0.58143565119409268</v>
      </c>
      <c r="R441" s="63">
        <f>'Raw data'!K434-N441</f>
        <v>-2.5685651194092718E-2</v>
      </c>
      <c r="S441" s="63">
        <f t="shared" si="338"/>
        <v>2.5685651194092718E-2</v>
      </c>
      <c r="T441" s="88">
        <f t="shared" si="347"/>
        <v>0.17287130238818543</v>
      </c>
      <c r="U441" s="63">
        <f>'Raw data'!U434</f>
        <v>0</v>
      </c>
      <c r="V441" s="63"/>
      <c r="W441" s="64"/>
      <c r="X441" s="64">
        <f>'Raw data'!AA434</f>
        <v>0</v>
      </c>
      <c r="Y441" s="64">
        <f>'Raw data'!AD434</f>
        <v>0.46899999999999997</v>
      </c>
      <c r="Z441" s="65">
        <f t="shared" si="374"/>
        <v>-4.9500000000008981E-2</v>
      </c>
      <c r="AA441" s="64"/>
      <c r="AB441" s="64">
        <f t="shared" si="341"/>
        <v>0.41356434880590731</v>
      </c>
      <c r="AC441" s="64"/>
      <c r="AD441" s="64"/>
      <c r="AE441" s="62">
        <f t="shared" si="369"/>
        <v>-3.0685651194092667E-2</v>
      </c>
      <c r="AF441" s="83">
        <f t="shared" si="343"/>
        <v>3.0685651194092667E-2</v>
      </c>
      <c r="AG441" s="83">
        <f t="shared" si="344"/>
        <v>-1.4314348805907331E-2</v>
      </c>
      <c r="AH441" s="62"/>
      <c r="AI441" s="62"/>
      <c r="AJ441" s="62">
        <f t="shared" si="373"/>
        <v>-4.4999999999999998E-2</v>
      </c>
      <c r="AK441" s="62"/>
      <c r="AL441" s="62"/>
      <c r="AM441" s="62">
        <f t="shared" si="375"/>
        <v>-4.4999999999999998E-2</v>
      </c>
      <c r="AN441" s="66">
        <f t="shared" si="376"/>
        <v>-4.4999999999999998E-2</v>
      </c>
    </row>
    <row r="442" spans="1:40" ht="15" customHeight="1" x14ac:dyDescent="0.25">
      <c r="A442" s="67" t="s">
        <v>423</v>
      </c>
      <c r="B442" s="60">
        <v>7</v>
      </c>
      <c r="C442" s="58" t="str">
        <f>('Raw data'!C435)</f>
        <v>Sean Duffy</v>
      </c>
      <c r="D442" s="58" t="str">
        <f>('Raw data'!D435)</f>
        <v>(R)</v>
      </c>
      <c r="E442" s="61">
        <f>('Raw data'!E435)</f>
        <v>2010</v>
      </c>
      <c r="F442" s="87">
        <v>4</v>
      </c>
      <c r="G442" s="67">
        <v>4</v>
      </c>
      <c r="H442" s="67">
        <v>5</v>
      </c>
      <c r="I442" s="90">
        <f>IF(G442="",N442+0.15*(AE442+2.77%-$B$3)+($A$3-50%),N442+0.85*(0.6*AE442+0.2*AH442+0.2*AK442+2.77%-$B$3)+($A$3-50%))</f>
        <v>0.42125721413796008</v>
      </c>
      <c r="J442" s="21" t="str">
        <f t="shared" si="372"/>
        <v>R</v>
      </c>
      <c r="K442" s="21" t="b">
        <f t="shared" si="333"/>
        <v>1</v>
      </c>
      <c r="L442" s="21" t="str">
        <f t="shared" si="334"/>
        <v>No projection</v>
      </c>
      <c r="M442" s="21" t="str">
        <f t="shared" si="335"/>
        <v>Likely R</v>
      </c>
      <c r="N442" s="62">
        <f>'Raw data'!X435</f>
        <v>0.46525</v>
      </c>
      <c r="O442" s="68">
        <f t="shared" si="336"/>
        <v>0.46524999999999994</v>
      </c>
      <c r="P442" s="81">
        <f>'Raw data'!M435</f>
        <v>0.20132230236175935</v>
      </c>
      <c r="Q442" s="63">
        <f t="shared" si="337"/>
        <v>0.6006611511808797</v>
      </c>
      <c r="R442" s="63">
        <f>'Raw data'!K435-N442</f>
        <v>-6.5911151180879646E-2</v>
      </c>
      <c r="S442" s="63">
        <f t="shared" si="338"/>
        <v>6.5911151180879646E-2</v>
      </c>
      <c r="T442" s="88">
        <f t="shared" si="347"/>
        <v>0.16032230236175937</v>
      </c>
      <c r="U442" s="63">
        <f>'Raw data'!U435</f>
        <v>0.12302501920700143</v>
      </c>
      <c r="V442" s="63">
        <f>U442/2+50%</f>
        <v>0.56151250960350074</v>
      </c>
      <c r="W442" s="64">
        <f>IF(G442=1,U442-4%,IF(G442=2,U442+5%,IF(G442=3,U442+14%,IF(G442=4,U442+4%,IF(G442=5,U442+13%,IF(G442=6,U442+22%,IF(G442=7,U442+9%,U442+9%)))))))</f>
        <v>0.16302501920700144</v>
      </c>
      <c r="X442" s="64">
        <f>'Raw data'!AA435</f>
        <v>7.9570260319942632E-2</v>
      </c>
      <c r="Y442" s="64">
        <f>'Raw data'!AD435</f>
        <v>0.52900000000000003</v>
      </c>
      <c r="Z442" s="65">
        <f t="shared" si="374"/>
        <v>-0.12750000000001194</v>
      </c>
      <c r="AA442" s="64">
        <f>IF(H442=1,X442+Z442+7.6%,IF(H442=2,X442+Z442+16.6%,IF(H442=3,X442+Z442+25.6%,IF(H442=4,X442-Z442-7.6%,IF(H442=5,X442-Z442+1.4%,IF(H442=6,X442-Z442+10.4%,IF(H442=7,X442+Z442+9%,IF(H442=8,X442-Z442+9%,""))))))))</f>
        <v>0.22107026031995458</v>
      </c>
      <c r="AB442" s="64">
        <f t="shared" si="341"/>
        <v>0.41983884881912031</v>
      </c>
      <c r="AC442" s="64">
        <f>IF(D442="(D)",50%+W442/2,50%-W442/2)</f>
        <v>0.4184874903964993</v>
      </c>
      <c r="AD442" s="64">
        <f>50%-AA442/2</f>
        <v>0.38946486984002271</v>
      </c>
      <c r="AE442" s="62">
        <f t="shared" si="369"/>
        <v>-4.5411151180879683E-2</v>
      </c>
      <c r="AF442" s="83">
        <f t="shared" si="343"/>
        <v>4.5411151180879683E-2</v>
      </c>
      <c r="AG442" s="83">
        <f t="shared" si="344"/>
        <v>4.1115118087968472E-4</v>
      </c>
      <c r="AH442" s="62">
        <f>AC442-N442</f>
        <v>-4.6762509603500702E-2</v>
      </c>
      <c r="AI442" s="62">
        <f>IF(D442="(D)",AH442,-AH442)</f>
        <v>4.6762509603500702E-2</v>
      </c>
      <c r="AJ442" s="62">
        <f t="shared" si="373"/>
        <v>1.7625096035007032E-3</v>
      </c>
      <c r="AK442" s="62">
        <f>AD442-N442</f>
        <v>-7.5785130159977288E-2</v>
      </c>
      <c r="AL442" s="62">
        <f>IF(D442="(D)",AK442,-(AK442))</f>
        <v>7.5785130159977288E-2</v>
      </c>
      <c r="AM442" s="62">
        <f t="shared" si="375"/>
        <v>3.0785130159977289E-2</v>
      </c>
      <c r="AN442" s="66">
        <f t="shared" si="376"/>
        <v>1.6273819881738996E-2</v>
      </c>
    </row>
    <row r="443" spans="1:40" ht="15" customHeight="1" x14ac:dyDescent="0.25">
      <c r="A443" s="67" t="s">
        <v>423</v>
      </c>
      <c r="B443" s="60">
        <v>8</v>
      </c>
      <c r="C443" s="58" t="str">
        <f>('Raw data'!C436)</f>
        <v>Reid Ribble</v>
      </c>
      <c r="D443" s="58" t="str">
        <f>('Raw data'!D436)</f>
        <v>(R)</v>
      </c>
      <c r="E443" s="61">
        <f>('Raw data'!E436)</f>
        <v>2010</v>
      </c>
      <c r="F443" s="87">
        <v>4</v>
      </c>
      <c r="G443" s="67">
        <v>4</v>
      </c>
      <c r="H443" s="67">
        <v>6</v>
      </c>
      <c r="I443" s="90">
        <f>IF(G443="",N443+0.15*(AE443+2.77%-$B$3)+($A$3-50%),N443+0.85*(0.6*AE443+0.2*AH443+0.2*AK443+2.77%-$B$3)+($A$3-50%))</f>
        <v>0.3894978272414798</v>
      </c>
      <c r="J443" s="21" t="str">
        <f t="shared" si="372"/>
        <v>R</v>
      </c>
      <c r="K443" s="21" t="b">
        <f t="shared" si="333"/>
        <v>1</v>
      </c>
      <c r="L443" s="21" t="str">
        <f t="shared" si="334"/>
        <v>No projection</v>
      </c>
      <c r="M443" s="21" t="str">
        <f t="shared" si="335"/>
        <v>Safe R</v>
      </c>
      <c r="N443" s="62">
        <f>'Raw data'!X436</f>
        <v>0.46224999999999999</v>
      </c>
      <c r="O443" s="68">
        <f t="shared" si="336"/>
        <v>0.46225000000000005</v>
      </c>
      <c r="P443" s="81">
        <f>'Raw data'!M436</f>
        <v>0.30082304810657545</v>
      </c>
      <c r="Q443" s="63">
        <f t="shared" si="337"/>
        <v>0.65041152405328773</v>
      </c>
      <c r="R443" s="63">
        <f>'Raw data'!K436-N443</f>
        <v>-0.11266152405328772</v>
      </c>
      <c r="S443" s="63">
        <f t="shared" si="338"/>
        <v>0.11266152405328772</v>
      </c>
      <c r="T443" s="88">
        <f t="shared" si="347"/>
        <v>0.25982304810657547</v>
      </c>
      <c r="U443" s="63">
        <f>'Raw data'!U436</f>
        <v>0.11990899901734703</v>
      </c>
      <c r="V443" s="63">
        <f>U443/2+50%</f>
        <v>0.55995449950867349</v>
      </c>
      <c r="W443" s="64">
        <f>IF(G443=1,U443-4%,IF(G443=2,U443+5%,IF(G443=3,U443+14%,IF(G443=4,U443+4%,IF(G443=5,U443+13%,IF(G443=6,U443+22%,IF(G443=7,U443+9%,U443+9%)))))))</f>
        <v>0.15990899901734704</v>
      </c>
      <c r="X443" s="64">
        <f>'Raw data'!AA436</f>
        <v>9.6529771469040515E-2</v>
      </c>
      <c r="Y443" s="64">
        <f>'Raw data'!AD436</f>
        <v>0.50900000000000001</v>
      </c>
      <c r="Z443" s="65">
        <f t="shared" si="374"/>
        <v>-9.3500000000005912E-2</v>
      </c>
      <c r="AA443" s="64">
        <f>IF(H443=1,X443+Z443+7.6%,IF(H443=2,X443+Z443+16.6%,IF(H443=3,X443+Z443+25.6%,IF(H443=4,X443-Z443-7.6%,IF(H443=5,X443-Z443+1.4%,IF(H443=6,X443-Z443+10.4%,IF(H443=7,X443+Z443+9%,IF(H443=8,X443-Z443+9%,""))))))))</f>
        <v>0.29402977146904641</v>
      </c>
      <c r="AB443" s="64">
        <f t="shared" si="341"/>
        <v>0.37008847594671224</v>
      </c>
      <c r="AC443" s="64">
        <f>IF(D443="(D)",50%+W443/2,50%-W443/2)</f>
        <v>0.4200455004913265</v>
      </c>
      <c r="AD443" s="64">
        <f>50%-AA443/2</f>
        <v>0.3529851142654768</v>
      </c>
      <c r="AE443" s="62">
        <f t="shared" si="369"/>
        <v>-9.2161524053287758E-2</v>
      </c>
      <c r="AF443" s="83">
        <f t="shared" si="343"/>
        <v>9.2161524053287758E-2</v>
      </c>
      <c r="AG443" s="83">
        <f t="shared" si="344"/>
        <v>4.7161524053287759E-2</v>
      </c>
      <c r="AH443" s="62">
        <f>AC443-N443</f>
        <v>-4.2204499508673499E-2</v>
      </c>
      <c r="AI443" s="62">
        <f>IF(D443="(D)",AH443,-AH443)</f>
        <v>4.2204499508673499E-2</v>
      </c>
      <c r="AJ443" s="62">
        <f t="shared" si="373"/>
        <v>-2.7955004913264997E-3</v>
      </c>
      <c r="AK443" s="62">
        <f>AD443-N443</f>
        <v>-0.1092648857345232</v>
      </c>
      <c r="AL443" s="62">
        <f>IF(D443="(D)",AK443,-(AK443))</f>
        <v>0.1092648857345232</v>
      </c>
      <c r="AM443" s="62">
        <f t="shared" si="375"/>
        <v>6.42648857345232E-2</v>
      </c>
      <c r="AN443" s="66">
        <f t="shared" si="376"/>
        <v>3.073469262159835E-2</v>
      </c>
    </row>
    <row r="444" spans="1:40" ht="15" customHeight="1" x14ac:dyDescent="0.25">
      <c r="A444" s="72" t="s">
        <v>431</v>
      </c>
      <c r="B444" s="73" t="s">
        <v>27</v>
      </c>
      <c r="C444" s="58" t="str">
        <f>('Raw data'!C437)</f>
        <v>Cynthia Lummis</v>
      </c>
      <c r="D444" s="58" t="str">
        <f>('Raw data'!D437)</f>
        <v>(R)</v>
      </c>
      <c r="E444" s="61">
        <f>('Raw data'!E437)</f>
        <v>2008</v>
      </c>
      <c r="F444" s="87">
        <v>4</v>
      </c>
      <c r="G444" s="72">
        <v>4</v>
      </c>
      <c r="H444" s="72">
        <v>4</v>
      </c>
      <c r="I444" s="90">
        <f>IF(G444="",N444+0.15*(AE444+2.77%-$B$3)+($A$3-50%),N444+0.85*(0.6*AE444+0.2*AH444+0.2*AK444+2.77%-$B$3)+($A$3-50%))</f>
        <v>0.26606919196048323</v>
      </c>
      <c r="J444" s="74" t="str">
        <f t="shared" si="372"/>
        <v>R</v>
      </c>
      <c r="K444" s="21" t="b">
        <f t="shared" si="333"/>
        <v>1</v>
      </c>
      <c r="L444" s="21" t="str">
        <f t="shared" si="334"/>
        <v>R</v>
      </c>
      <c r="M444" s="74" t="str">
        <f t="shared" si="335"/>
        <v>Safe R</v>
      </c>
      <c r="N444" s="62">
        <f>'Raw data'!X437</f>
        <v>0.27775</v>
      </c>
      <c r="O444" s="75">
        <f t="shared" si="336"/>
        <v>0.27774999999999994</v>
      </c>
      <c r="P444" s="81">
        <f>'Raw data'!M437</f>
        <v>0.49877022825359152</v>
      </c>
      <c r="Q444" s="63">
        <f t="shared" si="337"/>
        <v>0.74938511412679576</v>
      </c>
      <c r="R444" s="63">
        <f>'Raw data'!K437-N444</f>
        <v>-2.7135114126795756E-2</v>
      </c>
      <c r="S444" s="63">
        <f t="shared" si="338"/>
        <v>2.7135114126795756E-2</v>
      </c>
      <c r="T444" s="88">
        <f t="shared" si="347"/>
        <v>0.45777022825359154</v>
      </c>
      <c r="U444" s="63">
        <f>'Raw data'!U437</f>
        <v>0.4860127217944426</v>
      </c>
      <c r="V444" s="63">
        <f>U444/2+50%</f>
        <v>0.74300636089722127</v>
      </c>
      <c r="W444" s="64">
        <f>IF(G444=1,U444-4%,IF(G444=2,U444+5%,IF(G444=3,U444+14%,IF(G444=4,U444+4%,IF(G444=5,U444+13%,IF(G444=6,U444+22%,IF(G444=7,U444+9%,U444+9%)))))))</f>
        <v>0.52601272179444258</v>
      </c>
      <c r="X444" s="64">
        <f>'Raw data'!AA437</f>
        <v>0.48409786449791187</v>
      </c>
      <c r="Y444" s="64">
        <f>'Raw data'!AD437</f>
        <v>0.30399999999999999</v>
      </c>
      <c r="Z444" s="65">
        <f t="shared" si="374"/>
        <v>-5.2500000000009095E-2</v>
      </c>
      <c r="AA444" s="64">
        <f>IF(H444=1,X444+Z444+7.6%,IF(H444=2,X444+Z444+16.6%,IF(H444=3,X444+Z444+25.6%,IF(H444=4,X444-Z444-7.6%,IF(H444=5,X444-Z444+1.4%,IF(H444=6,X444-Z444+10.4%,IF(H444=7,X444+Z444+9%,IF(H444=8,X444-Z444+9%,""))))))))</f>
        <v>0.46059786449792101</v>
      </c>
      <c r="AB444" s="64">
        <f t="shared" si="341"/>
        <v>0.2711148858732042</v>
      </c>
      <c r="AC444" s="64">
        <f>IF(D444="(D)",50%+W444/2,50%-W444/2)</f>
        <v>0.23699363910277871</v>
      </c>
      <c r="AD444" s="76">
        <f>50%-AA444/2</f>
        <v>0.26970106775103952</v>
      </c>
      <c r="AE444" s="62">
        <f t="shared" si="369"/>
        <v>-6.6351141267957936E-3</v>
      </c>
      <c r="AF444" s="83">
        <f t="shared" si="343"/>
        <v>6.6351141267957936E-3</v>
      </c>
      <c r="AG444" s="83">
        <f t="shared" si="344"/>
        <v>-3.8364885873204205E-2</v>
      </c>
      <c r="AH444" s="75">
        <f>AC444-N444</f>
        <v>-4.0756360897221289E-2</v>
      </c>
      <c r="AI444" s="75">
        <f>IF(D444="(D)",AH444,-AH444)</f>
        <v>4.0756360897221289E-2</v>
      </c>
      <c r="AJ444" s="62">
        <f t="shared" si="373"/>
        <v>-4.2436391027787096E-3</v>
      </c>
      <c r="AK444" s="75">
        <f>AD444-N444</f>
        <v>-8.048932248960472E-3</v>
      </c>
      <c r="AL444" s="62">
        <f>IF(D444="(D)",AK444,-(AK444))</f>
        <v>8.048932248960472E-3</v>
      </c>
      <c r="AM444" s="62">
        <f t="shared" si="375"/>
        <v>-3.6951067751039526E-2</v>
      </c>
      <c r="AN444" s="66">
        <f t="shared" si="376"/>
        <v>-2.0597353426909118E-2</v>
      </c>
    </row>
    <row r="445" spans="1:40" x14ac:dyDescent="0.25">
      <c r="N445" s="65"/>
      <c r="AN445" s="30"/>
    </row>
    <row r="446" spans="1:40" x14ac:dyDescent="0.25">
      <c r="AN446" s="30"/>
    </row>
    <row r="447" spans="1:40" x14ac:dyDescent="0.25">
      <c r="AN447" s="30"/>
    </row>
    <row r="448" spans="1:40" x14ac:dyDescent="0.25">
      <c r="X448" s="21" t="s">
        <v>473</v>
      </c>
    </row>
    <row r="452" spans="40:40" x14ac:dyDescent="0.25">
      <c r="AN452" s="30"/>
    </row>
    <row r="453" spans="40:40" x14ac:dyDescent="0.25">
      <c r="AN453" s="30"/>
    </row>
    <row r="454" spans="40:40" x14ac:dyDescent="0.25">
      <c r="AN454" s="30"/>
    </row>
    <row r="455" spans="40:40" x14ac:dyDescent="0.25">
      <c r="AN455" s="30"/>
    </row>
  </sheetData>
  <autoFilter ref="A9:AN444"/>
  <mergeCells count="3">
    <mergeCell ref="D1:E1"/>
    <mergeCell ref="P1:S1"/>
    <mergeCell ref="P7:S8"/>
  </mergeCells>
  <conditionalFormatting sqref="J251:L444 J110:L249 J10:L36 J38:L45 J47:L108 K38:L444">
    <cfRule type="cellIs" dxfId="47" priority="44" operator="equal">
      <formula>"No projection"</formula>
    </cfRule>
    <cfRule type="cellIs" dxfId="46" priority="45" operator="equal">
      <formula>"D"</formula>
    </cfRule>
    <cfRule type="containsText" dxfId="45" priority="48" operator="containsText" text="R">
      <formula>NOT(ISERROR(SEARCH("R",J10)))</formula>
    </cfRule>
  </conditionalFormatting>
  <conditionalFormatting sqref="J13:L13">
    <cfRule type="containsText" dxfId="44" priority="47" operator="containsText" text="No projection">
      <formula>NOT(ISERROR(SEARCH("No projection",J13)))</formula>
    </cfRule>
  </conditionalFormatting>
  <conditionalFormatting sqref="J16:L16">
    <cfRule type="cellIs" dxfId="43" priority="46" operator="equal">
      <formula>"R"</formula>
    </cfRule>
  </conditionalFormatting>
  <conditionalFormatting sqref="M10:M36 M251:M444 M110:M249 M38:M108">
    <cfRule type="containsText" dxfId="42" priority="35" operator="containsText" text="Likely R">
      <formula>NOT(ISERROR(SEARCH("Likely R",M10)))</formula>
    </cfRule>
    <cfRule type="containsText" dxfId="41" priority="36" operator="containsText" text="Likely D">
      <formula>NOT(ISERROR(SEARCH("Likely D",M10)))</formula>
    </cfRule>
    <cfRule type="containsText" dxfId="40" priority="39" operator="containsText" text="Safe R">
      <formula>NOT(ISERROR(SEARCH("Safe R",M10)))</formula>
    </cfRule>
    <cfRule type="containsText" dxfId="39" priority="40" operator="containsText" text="Lean R">
      <formula>NOT(ISERROR(SEARCH("Lean R",M10)))</formula>
    </cfRule>
    <cfRule type="containsText" dxfId="38" priority="41" operator="containsText" text="Toss Up">
      <formula>NOT(ISERROR(SEARCH("Toss Up",M10)))</formula>
    </cfRule>
    <cfRule type="containsText" dxfId="37" priority="42" operator="containsText" text="Lean D">
      <formula>NOT(ISERROR(SEARCH("Lean D",M10)))</formula>
    </cfRule>
    <cfRule type="containsText" dxfId="36" priority="43" operator="containsText" text="Safe D">
      <formula>NOT(ISERROR(SEARCH("Safe D",M10)))</formula>
    </cfRule>
  </conditionalFormatting>
  <conditionalFormatting sqref="M18">
    <cfRule type="containsText" dxfId="35" priority="37" operator="containsText" text="Likely D">
      <formula>NOT(ISERROR(SEARCH("Likely D",M18)))</formula>
    </cfRule>
    <cfRule type="containsText" dxfId="34" priority="38" operator="containsText" text="Likely R">
      <formula>NOT(ISERROR(SEARCH("Likely R",M18)))</formula>
    </cfRule>
  </conditionalFormatting>
  <conditionalFormatting sqref="J250:L250">
    <cfRule type="cellIs" dxfId="33" priority="32" operator="equal">
      <formula>"No projection"</formula>
    </cfRule>
    <cfRule type="cellIs" dxfId="32" priority="33" operator="equal">
      <formula>"D"</formula>
    </cfRule>
    <cfRule type="containsText" dxfId="31" priority="34" operator="containsText" text="R">
      <formula>NOT(ISERROR(SEARCH("R",J250)))</formula>
    </cfRule>
  </conditionalFormatting>
  <conditionalFormatting sqref="M250">
    <cfRule type="containsText" dxfId="30" priority="25" operator="containsText" text="Likely R">
      <formula>NOT(ISERROR(SEARCH("Likely R",M250)))</formula>
    </cfRule>
    <cfRule type="containsText" dxfId="29" priority="26" operator="containsText" text="Likely D">
      <formula>NOT(ISERROR(SEARCH("Likely D",M250)))</formula>
    </cfRule>
    <cfRule type="containsText" dxfId="28" priority="27" operator="containsText" text="Safe R">
      <formula>NOT(ISERROR(SEARCH("Safe R",M250)))</formula>
    </cfRule>
    <cfRule type="containsText" dxfId="27" priority="28" operator="containsText" text="Lean R">
      <formula>NOT(ISERROR(SEARCH("Lean R",M250)))</formula>
    </cfRule>
    <cfRule type="containsText" dxfId="26" priority="29" operator="containsText" text="Toss Up">
      <formula>NOT(ISERROR(SEARCH("Toss Up",M250)))</formula>
    </cfRule>
    <cfRule type="containsText" dxfId="25" priority="30" operator="containsText" text="Lean D">
      <formula>NOT(ISERROR(SEARCH("Lean D",M250)))</formula>
    </cfRule>
    <cfRule type="containsText" dxfId="24" priority="31" operator="containsText" text="Safe D">
      <formula>NOT(ISERROR(SEARCH("Safe D",M250)))</formula>
    </cfRule>
  </conditionalFormatting>
  <conditionalFormatting sqref="J109:L109">
    <cfRule type="cellIs" dxfId="23" priority="22" operator="equal">
      <formula>"No projection"</formula>
    </cfRule>
    <cfRule type="cellIs" dxfId="22" priority="23" operator="equal">
      <formula>"D"</formula>
    </cfRule>
    <cfRule type="containsText" dxfId="21" priority="24" operator="containsText" text="R">
      <formula>NOT(ISERROR(SEARCH("R",J109)))</formula>
    </cfRule>
  </conditionalFormatting>
  <conditionalFormatting sqref="M109">
    <cfRule type="containsText" dxfId="20" priority="15" operator="containsText" text="Likely R">
      <formula>NOT(ISERROR(SEARCH("Likely R",M109)))</formula>
    </cfRule>
    <cfRule type="containsText" dxfId="19" priority="16" operator="containsText" text="Likely D">
      <formula>NOT(ISERROR(SEARCH("Likely D",M109)))</formula>
    </cfRule>
    <cfRule type="containsText" dxfId="18" priority="17" operator="containsText" text="Safe R">
      <formula>NOT(ISERROR(SEARCH("Safe R",M109)))</formula>
    </cfRule>
    <cfRule type="containsText" dxfId="17" priority="18" operator="containsText" text="Lean R">
      <formula>NOT(ISERROR(SEARCH("Lean R",M109)))</formula>
    </cfRule>
    <cfRule type="containsText" dxfId="16" priority="19" operator="containsText" text="Toss Up">
      <formula>NOT(ISERROR(SEARCH("Toss Up",M109)))</formula>
    </cfRule>
    <cfRule type="containsText" dxfId="15" priority="20" operator="containsText" text="Lean D">
      <formula>NOT(ISERROR(SEARCH("Lean D",M109)))</formula>
    </cfRule>
    <cfRule type="containsText" dxfId="14" priority="21" operator="containsText" text="Safe D">
      <formula>NOT(ISERROR(SEARCH("Safe D",M109)))</formula>
    </cfRule>
  </conditionalFormatting>
  <conditionalFormatting sqref="J39">
    <cfRule type="cellIs" dxfId="13" priority="14" operator="equal">
      <formula>"R"</formula>
    </cfRule>
  </conditionalFormatting>
  <conditionalFormatting sqref="J46">
    <cfRule type="cellIs" dxfId="12" priority="1" operator="equal">
      <formula>"No projection"</formula>
    </cfRule>
    <cfRule type="cellIs" dxfId="11" priority="2" operator="equal">
      <formula>"D"</formula>
    </cfRule>
    <cfRule type="containsText" dxfId="10" priority="3" operator="containsText" text="R">
      <formula>NOT(ISERROR(SEARCH("R",J46)))</formula>
    </cfRule>
  </conditionalFormatting>
  <conditionalFormatting sqref="J37:L37">
    <cfRule type="cellIs" dxfId="9" priority="11" operator="equal">
      <formula>"No projection"</formula>
    </cfRule>
    <cfRule type="cellIs" dxfId="8" priority="12" operator="equal">
      <formula>"D"</formula>
    </cfRule>
    <cfRule type="containsText" dxfId="7" priority="13" operator="containsText" text="R">
      <formula>NOT(ISERROR(SEARCH("R",J37)))</formula>
    </cfRule>
  </conditionalFormatting>
  <conditionalFormatting sqref="M37">
    <cfRule type="containsText" dxfId="6" priority="4" operator="containsText" text="Likely R">
      <formula>NOT(ISERROR(SEARCH("Likely R",M37)))</formula>
    </cfRule>
    <cfRule type="containsText" dxfId="5" priority="5" operator="containsText" text="Likely D">
      <formula>NOT(ISERROR(SEARCH("Likely D",M37)))</formula>
    </cfRule>
    <cfRule type="containsText" dxfId="4" priority="6" operator="containsText" text="Safe R">
      <formula>NOT(ISERROR(SEARCH("Safe R",M37)))</formula>
    </cfRule>
    <cfRule type="containsText" dxfId="3" priority="7" operator="containsText" text="Lean R">
      <formula>NOT(ISERROR(SEARCH("Lean R",M37)))</formula>
    </cfRule>
    <cfRule type="containsText" dxfId="2" priority="8" operator="containsText" text="Toss Up">
      <formula>NOT(ISERROR(SEARCH("Toss Up",M37)))</formula>
    </cfRule>
    <cfRule type="containsText" dxfId="1" priority="9" operator="containsText" text="Lean D">
      <formula>NOT(ISERROR(SEARCH("Lean D",M37)))</formula>
    </cfRule>
    <cfRule type="containsText" dxfId="0" priority="10" operator="containsText" text="Safe D">
      <formula>NOT(ISERROR(SEARCH("Safe D",M37)))</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1"/>
  <sheetViews>
    <sheetView workbookViewId="0">
      <pane xSplit="4" ySplit="2" topLeftCell="E3" activePane="bottomRight" state="frozen"/>
      <selection pane="topRight" activeCell="E1" sqref="E1"/>
      <selection pane="bottomLeft" activeCell="A3" sqref="A3"/>
      <selection pane="bottomRight" activeCell="B2" sqref="B2"/>
    </sheetView>
  </sheetViews>
  <sheetFormatPr defaultRowHeight="15" x14ac:dyDescent="0.25"/>
  <cols>
    <col min="2" max="2" width="12.7109375" customWidth="1"/>
    <col min="3" max="3" width="16.7109375" customWidth="1"/>
    <col min="4" max="4" width="12.28515625" customWidth="1"/>
    <col min="5" max="5" width="9.140625" style="24"/>
    <col min="6" max="7" width="9.140625" style="105"/>
    <col min="8" max="8" width="9.140625" style="106"/>
    <col min="11" max="11" width="12.85546875" customWidth="1"/>
    <col min="14" max="14" width="11.7109375" style="22" customWidth="1"/>
    <col min="19" max="19" width="16.7109375" customWidth="1"/>
    <col min="24" max="24" width="11.5703125" style="24" customWidth="1"/>
  </cols>
  <sheetData>
    <row r="1" spans="1:34" x14ac:dyDescent="0.25">
      <c r="A1" s="119" t="s">
        <v>608</v>
      </c>
      <c r="B1" s="126">
        <v>42268</v>
      </c>
      <c r="F1" s="135" t="s">
        <v>436</v>
      </c>
      <c r="G1" s="135"/>
      <c r="H1" s="135"/>
      <c r="I1" s="135"/>
      <c r="J1" s="135"/>
      <c r="K1" s="135"/>
      <c r="L1" s="135"/>
      <c r="M1" s="134"/>
      <c r="N1" s="132" t="s">
        <v>433</v>
      </c>
      <c r="O1" s="133"/>
      <c r="P1" s="133"/>
      <c r="Q1" s="133"/>
      <c r="R1" s="133"/>
      <c r="S1" s="133"/>
      <c r="T1" s="133"/>
      <c r="U1" s="133"/>
      <c r="V1" s="133"/>
      <c r="W1" s="133"/>
      <c r="X1" s="134"/>
      <c r="Y1" t="s">
        <v>434</v>
      </c>
      <c r="AE1" s="77" t="s">
        <v>483</v>
      </c>
      <c r="AF1" s="2"/>
      <c r="AG1" s="2"/>
      <c r="AH1" s="2"/>
    </row>
    <row r="2" spans="1:34" ht="45.75" thickBot="1" x14ac:dyDescent="0.3">
      <c r="A2" s="1" t="s">
        <v>0</v>
      </c>
      <c r="B2" s="2" t="s">
        <v>1</v>
      </c>
      <c r="C2" s="2" t="s">
        <v>435</v>
      </c>
      <c r="D2" s="2" t="s">
        <v>2</v>
      </c>
      <c r="E2" s="26" t="s">
        <v>3</v>
      </c>
      <c r="F2" s="107" t="s">
        <v>4</v>
      </c>
      <c r="G2" s="107" t="s">
        <v>5</v>
      </c>
      <c r="H2" s="108" t="s">
        <v>6</v>
      </c>
      <c r="I2" s="2" t="s">
        <v>7</v>
      </c>
      <c r="J2" s="2" t="s">
        <v>8</v>
      </c>
      <c r="K2" s="2" t="s">
        <v>9</v>
      </c>
      <c r="L2" s="2" t="s">
        <v>10</v>
      </c>
      <c r="M2" s="25" t="s">
        <v>11</v>
      </c>
      <c r="N2" s="5" t="s">
        <v>4</v>
      </c>
      <c r="O2" s="2" t="s">
        <v>5</v>
      </c>
      <c r="P2" s="2" t="s">
        <v>6</v>
      </c>
      <c r="Q2" s="2" t="s">
        <v>7</v>
      </c>
      <c r="R2" s="2" t="s">
        <v>8</v>
      </c>
      <c r="S2" s="2" t="s">
        <v>589</v>
      </c>
      <c r="T2" s="2" t="s">
        <v>10</v>
      </c>
      <c r="U2" s="25" t="s">
        <v>11</v>
      </c>
      <c r="V2" s="3" t="s">
        <v>12</v>
      </c>
      <c r="W2" s="3" t="s">
        <v>13</v>
      </c>
      <c r="X2" s="4" t="s">
        <v>14</v>
      </c>
      <c r="Y2" s="2" t="s">
        <v>15</v>
      </c>
      <c r="Z2" s="2" t="s">
        <v>16</v>
      </c>
      <c r="AA2" s="25" t="s">
        <v>11</v>
      </c>
      <c r="AB2" s="7" t="s">
        <v>17</v>
      </c>
      <c r="AC2" s="7" t="s">
        <v>18</v>
      </c>
      <c r="AD2" s="6" t="s">
        <v>19</v>
      </c>
      <c r="AE2" s="11" t="s">
        <v>484</v>
      </c>
      <c r="AF2" s="11" t="s">
        <v>15</v>
      </c>
      <c r="AG2" s="11" t="s">
        <v>16</v>
      </c>
      <c r="AH2" s="78" t="s">
        <v>11</v>
      </c>
    </row>
    <row r="3" spans="1:34" ht="15.75" thickBot="1" x14ac:dyDescent="0.3">
      <c r="A3" s="8" t="s">
        <v>20</v>
      </c>
      <c r="B3" s="8">
        <v>1</v>
      </c>
      <c r="C3" t="s">
        <v>489</v>
      </c>
      <c r="D3" s="8" t="s">
        <v>470</v>
      </c>
      <c r="E3" s="27">
        <v>2013</v>
      </c>
      <c r="F3" s="120">
        <v>48278</v>
      </c>
      <c r="G3" s="121">
        <v>103758</v>
      </c>
      <c r="H3" s="122">
        <v>198</v>
      </c>
      <c r="I3" s="9">
        <f t="shared" ref="I3:I66" si="0">F3/(F3+G3)</f>
        <v>0.31754321344944619</v>
      </c>
      <c r="J3" s="9">
        <f t="shared" ref="J3:J66" si="1">G3/(G3+F3)</f>
        <v>0.68245678655055386</v>
      </c>
      <c r="K3" s="9">
        <f t="shared" ref="K3:K66" si="2">I3/(I3+J3)</f>
        <v>0.31754321344944619</v>
      </c>
      <c r="L3" s="9">
        <f t="shared" ref="L3:L66" si="3">J3/(J3+K3)</f>
        <v>0.68245678655055386</v>
      </c>
      <c r="M3" s="10">
        <f t="shared" ref="M3:M66" si="4">ABS((J3/(J3+I3))-(I3/(J3+I3)))</f>
        <v>0.36491357310110767</v>
      </c>
      <c r="N3" s="104">
        <v>14968</v>
      </c>
      <c r="O3" s="20">
        <v>36042</v>
      </c>
      <c r="P3" s="8"/>
      <c r="Q3" s="9">
        <f>N3/(N3+O3)</f>
        <v>0.2934326602626936</v>
      </c>
      <c r="R3" s="9">
        <f>O3/(O3+N3)</f>
        <v>0.70656733973730645</v>
      </c>
      <c r="S3" s="9">
        <f>Q3/(Q3+R3)</f>
        <v>0.2934326602626936</v>
      </c>
      <c r="T3" s="9">
        <f>R3/(R3+Q3)</f>
        <v>0.70656733973730645</v>
      </c>
      <c r="U3" s="80">
        <f>ABS((S3/(S3+T3))-(T3/(S3+T3)))</f>
        <v>0.41313467947461285</v>
      </c>
      <c r="V3" s="9">
        <v>0.374</v>
      </c>
      <c r="W3" s="9">
        <v>0.61799999999999999</v>
      </c>
      <c r="X3" s="10">
        <f t="shared" ref="X3:X66" si="5">(V3-W3-3.85%)/2+0.5</f>
        <v>0.35875000000000001</v>
      </c>
      <c r="Y3" s="11"/>
      <c r="Z3" s="11"/>
      <c r="AA3" s="10"/>
      <c r="AB3" s="12"/>
      <c r="AC3" s="12"/>
      <c r="AD3" s="10"/>
      <c r="AE3" t="s">
        <v>610</v>
      </c>
      <c r="AF3" s="20">
        <v>29402</v>
      </c>
      <c r="AG3" s="20">
        <v>68852</v>
      </c>
      <c r="AH3" s="10">
        <f>ABS((AG3/(AG3+AF3))-(AF3/(AG3+AF3)))</f>
        <v>0.40151037107904003</v>
      </c>
    </row>
    <row r="4" spans="1:34" ht="15.75" thickBot="1" x14ac:dyDescent="0.3">
      <c r="A4" s="8" t="s">
        <v>20</v>
      </c>
      <c r="B4" s="8">
        <v>2</v>
      </c>
      <c r="C4" s="8" t="s">
        <v>21</v>
      </c>
      <c r="D4" s="8" t="s">
        <v>470</v>
      </c>
      <c r="E4" s="27">
        <v>2010</v>
      </c>
      <c r="F4" s="120">
        <v>54692</v>
      </c>
      <c r="G4" s="121">
        <v>113103</v>
      </c>
      <c r="H4" s="122">
        <v>157</v>
      </c>
      <c r="I4" s="9">
        <f t="shared" si="0"/>
        <v>0.32594534998063113</v>
      </c>
      <c r="J4" s="9">
        <f t="shared" si="1"/>
        <v>0.67405465001936882</v>
      </c>
      <c r="K4" s="9">
        <f t="shared" si="2"/>
        <v>0.32594534998063113</v>
      </c>
      <c r="L4" s="9">
        <f t="shared" si="3"/>
        <v>0.67405465001936882</v>
      </c>
      <c r="M4" s="10">
        <f t="shared" si="4"/>
        <v>0.34810930003873769</v>
      </c>
      <c r="N4" s="22">
        <v>103092</v>
      </c>
      <c r="O4" s="8">
        <v>180591</v>
      </c>
      <c r="P4" s="8">
        <v>270</v>
      </c>
      <c r="Q4" s="9">
        <v>0.36306008388712219</v>
      </c>
      <c r="R4" s="9">
        <v>0.63598905452662946</v>
      </c>
      <c r="S4" s="9">
        <f>Q4/(Q4+R4)</f>
        <v>0.36340563234314355</v>
      </c>
      <c r="T4" s="9">
        <f>R4/(R4+Q4)</f>
        <v>0.6365943676568564</v>
      </c>
      <c r="U4" s="10">
        <f>ABS((R4/(R4+Q4))-(Q4/(R4+Q4)))</f>
        <v>0.27318873531371285</v>
      </c>
      <c r="V4" s="9">
        <v>0.36399999999999999</v>
      </c>
      <c r="W4" s="9">
        <v>0.629</v>
      </c>
      <c r="X4" s="10">
        <f t="shared" si="5"/>
        <v>0.34825</v>
      </c>
      <c r="Y4" s="11">
        <v>106646</v>
      </c>
      <c r="Z4" s="11">
        <v>111503</v>
      </c>
      <c r="AA4" s="10">
        <f>ABS((Z4/(Z4+Y4))-(Y4/(Z4+Y4)))</f>
        <v>2.2264598966761195E-2</v>
      </c>
      <c r="AB4" s="12">
        <v>0.36</v>
      </c>
      <c r="AC4" s="12">
        <v>0.63</v>
      </c>
      <c r="AD4" s="10">
        <f t="shared" ref="AD4:AD14" si="6">(AB4-AC4-7.2%)/2+0.5</f>
        <v>0.32899999999999996</v>
      </c>
      <c r="AE4" t="s">
        <v>611</v>
      </c>
      <c r="AF4" s="20">
        <v>15808</v>
      </c>
      <c r="AG4" s="20">
        <v>23409</v>
      </c>
      <c r="AH4" s="10">
        <f>ABS((AG4/(AG4+AF4))-(AF4/(AG4+AF4)))</f>
        <v>0.19381900706326333</v>
      </c>
    </row>
    <row r="5" spans="1:34" ht="15.75" thickBot="1" x14ac:dyDescent="0.3">
      <c r="A5" s="8" t="s">
        <v>20</v>
      </c>
      <c r="B5" s="8">
        <v>3</v>
      </c>
      <c r="C5" s="8" t="s">
        <v>22</v>
      </c>
      <c r="D5" s="8" t="s">
        <v>470</v>
      </c>
      <c r="E5" s="27">
        <v>2002</v>
      </c>
      <c r="F5" s="120">
        <v>52816</v>
      </c>
      <c r="G5" s="121">
        <v>103558</v>
      </c>
      <c r="H5" s="122">
        <v>246</v>
      </c>
      <c r="I5" s="9">
        <f t="shared" si="0"/>
        <v>0.337754358141379</v>
      </c>
      <c r="J5" s="9">
        <f t="shared" si="1"/>
        <v>0.662245641858621</v>
      </c>
      <c r="K5" s="9">
        <f t="shared" si="2"/>
        <v>0.337754358141379</v>
      </c>
      <c r="L5" s="9">
        <f t="shared" si="3"/>
        <v>0.662245641858621</v>
      </c>
      <c r="M5" s="10">
        <f t="shared" si="4"/>
        <v>0.32449128371724201</v>
      </c>
      <c r="N5" s="22">
        <v>98141</v>
      </c>
      <c r="O5" s="8">
        <v>175306</v>
      </c>
      <c r="P5" s="8">
        <v>483</v>
      </c>
      <c r="Q5" s="9">
        <v>0.3582703610411419</v>
      </c>
      <c r="R5" s="9">
        <v>0.63996641477749794</v>
      </c>
      <c r="S5" s="9">
        <f>Q5/(Q5+R5)</f>
        <v>0.35890318782067454</v>
      </c>
      <c r="T5" s="9">
        <f>R5/(R5+Q5)</f>
        <v>0.64109681217932535</v>
      </c>
      <c r="U5" s="10">
        <f>ABS((R5/(R5+Q5))-(Q5/(R5+Q5)))</f>
        <v>0.28219362435865081</v>
      </c>
      <c r="V5" s="9">
        <v>0.36799999999999999</v>
      </c>
      <c r="W5" s="9">
        <v>0.623</v>
      </c>
      <c r="X5" s="10">
        <f t="shared" si="5"/>
        <v>0.35325000000000001</v>
      </c>
      <c r="Y5" s="11">
        <v>80155</v>
      </c>
      <c r="Z5" s="11">
        <v>117698</v>
      </c>
      <c r="AA5" s="10">
        <f>ABS((Z5/(Z5+Y5))-(Y5/(Z5+Y5)))</f>
        <v>0.18975198758674372</v>
      </c>
      <c r="AB5" s="12">
        <v>0.43</v>
      </c>
      <c r="AC5" s="12">
        <v>0.56000000000000005</v>
      </c>
      <c r="AD5" s="10">
        <f t="shared" si="6"/>
        <v>0.39899999999999997</v>
      </c>
      <c r="AE5" t="s">
        <v>612</v>
      </c>
      <c r="AF5" s="20">
        <v>15840</v>
      </c>
      <c r="AG5" s="20">
        <v>34907</v>
      </c>
      <c r="AH5" s="10">
        <f>ABS((AG5/(AG5+AF5))-(AF5/(AG5+AF5)))</f>
        <v>0.37572664393954325</v>
      </c>
    </row>
    <row r="6" spans="1:34" ht="15.75" thickBot="1" x14ac:dyDescent="0.3">
      <c r="A6" s="8" t="s">
        <v>20</v>
      </c>
      <c r="B6" s="8">
        <v>4</v>
      </c>
      <c r="C6" s="8" t="s">
        <v>23</v>
      </c>
      <c r="D6" s="8" t="s">
        <v>470</v>
      </c>
      <c r="E6" s="27">
        <v>1996</v>
      </c>
      <c r="F6" s="123">
        <v>0</v>
      </c>
      <c r="G6" s="121">
        <v>132831</v>
      </c>
      <c r="H6" s="124">
        <v>1921</v>
      </c>
      <c r="I6" s="9">
        <f t="shared" si="0"/>
        <v>0</v>
      </c>
      <c r="J6" s="9">
        <f t="shared" si="1"/>
        <v>1</v>
      </c>
      <c r="K6" s="9">
        <f t="shared" si="2"/>
        <v>0</v>
      </c>
      <c r="L6" s="9">
        <f t="shared" si="3"/>
        <v>1</v>
      </c>
      <c r="M6" s="10">
        <f t="shared" si="4"/>
        <v>1</v>
      </c>
      <c r="N6" s="22">
        <v>69706</v>
      </c>
      <c r="O6" s="8">
        <v>199071</v>
      </c>
      <c r="P6" s="8">
        <v>341</v>
      </c>
      <c r="Q6" s="9">
        <v>0.25901649090733431</v>
      </c>
      <c r="R6" s="9">
        <v>0.73971640692930241</v>
      </c>
      <c r="S6" s="9">
        <f>Q6/(Q6+R6)</f>
        <v>0.25934510765430074</v>
      </c>
      <c r="T6" s="9">
        <f>R6/(R6+Q6)</f>
        <v>0.74065489234569926</v>
      </c>
      <c r="U6" s="10">
        <f>ABS((R6/(R6+Q6))-(Q6/(R6+Q6)))</f>
        <v>0.48130978469139851</v>
      </c>
      <c r="V6" s="9">
        <v>0.24</v>
      </c>
      <c r="W6" s="9">
        <v>0.748</v>
      </c>
      <c r="X6" s="10">
        <f t="shared" si="5"/>
        <v>0.22675000000000001</v>
      </c>
      <c r="Y6" s="11">
        <v>0</v>
      </c>
      <c r="Z6" s="11">
        <v>167709</v>
      </c>
      <c r="AA6" s="10">
        <f>ABS((Z6/(Z6+Y6))-(Y6/(Z6+Y6)))</f>
        <v>1</v>
      </c>
      <c r="AB6" s="12">
        <v>0.23</v>
      </c>
      <c r="AC6" s="12">
        <v>0.76</v>
      </c>
      <c r="AD6" s="10">
        <f t="shared" si="6"/>
        <v>0.19899999999999995</v>
      </c>
      <c r="AF6" s="20"/>
      <c r="AG6" s="20"/>
      <c r="AH6" s="10"/>
    </row>
    <row r="7" spans="1:34" ht="15.75" thickBot="1" x14ac:dyDescent="0.3">
      <c r="A7" s="8" t="s">
        <v>20</v>
      </c>
      <c r="B7" s="8">
        <v>5</v>
      </c>
      <c r="C7" s="8" t="s">
        <v>24</v>
      </c>
      <c r="D7" s="8" t="s">
        <v>470</v>
      </c>
      <c r="E7" s="27">
        <v>2010</v>
      </c>
      <c r="F7" s="123">
        <v>0</v>
      </c>
      <c r="G7" s="121">
        <v>115338</v>
      </c>
      <c r="H7" s="124">
        <v>39636</v>
      </c>
      <c r="I7" s="9">
        <f t="shared" si="0"/>
        <v>0</v>
      </c>
      <c r="J7" s="9">
        <f t="shared" si="1"/>
        <v>1</v>
      </c>
      <c r="K7" s="9">
        <f t="shared" si="2"/>
        <v>0</v>
      </c>
      <c r="L7" s="9">
        <f t="shared" si="3"/>
        <v>1</v>
      </c>
      <c r="M7" s="10">
        <f t="shared" si="4"/>
        <v>1</v>
      </c>
      <c r="N7" s="22">
        <v>101772</v>
      </c>
      <c r="O7" s="8">
        <v>189185</v>
      </c>
      <c r="P7" s="8">
        <v>336</v>
      </c>
      <c r="Q7" s="9">
        <v>0.34938017734720711</v>
      </c>
      <c r="R7" s="9">
        <v>0.64946634488298727</v>
      </c>
      <c r="S7" s="9">
        <f>Q7/(Q7+R7)</f>
        <v>0.3497836450059631</v>
      </c>
      <c r="T7" s="9">
        <f>R7/(R7+Q7)</f>
        <v>0.65021635499403696</v>
      </c>
      <c r="U7" s="10">
        <f>ABS((R7/(R7+Q7))-(Q7/(R7+Q7)))</f>
        <v>0.30043270998807386</v>
      </c>
      <c r="V7" s="9">
        <v>0.34899999999999998</v>
      </c>
      <c r="W7" s="9">
        <v>0.63900000000000001</v>
      </c>
      <c r="X7" s="10">
        <f t="shared" si="5"/>
        <v>0.33574999999999999</v>
      </c>
      <c r="Y7" s="11">
        <v>95192</v>
      </c>
      <c r="Z7" s="11">
        <v>131109</v>
      </c>
      <c r="AA7" s="10">
        <f>ABS((Z7/(Z7+Y7))-(Y7/(Z7+Y7)))</f>
        <v>0.15871339499162618</v>
      </c>
      <c r="AB7" s="12">
        <v>0.38</v>
      </c>
      <c r="AC7" s="12">
        <v>0.61</v>
      </c>
      <c r="AD7" s="10">
        <f t="shared" si="6"/>
        <v>0.34899999999999998</v>
      </c>
      <c r="AF7" s="20"/>
      <c r="AG7" s="20"/>
      <c r="AH7" s="10"/>
    </row>
    <row r="8" spans="1:34" ht="15.75" thickBot="1" x14ac:dyDescent="0.3">
      <c r="A8" s="8" t="s">
        <v>20</v>
      </c>
      <c r="B8" s="8">
        <v>6</v>
      </c>
      <c r="C8" s="8" t="s">
        <v>523</v>
      </c>
      <c r="D8" s="8" t="s">
        <v>470</v>
      </c>
      <c r="E8" s="27">
        <v>2014</v>
      </c>
      <c r="F8" s="120">
        <v>42291</v>
      </c>
      <c r="G8" s="121">
        <v>135945</v>
      </c>
      <c r="H8" s="122">
        <v>213</v>
      </c>
      <c r="I8" s="9">
        <f t="shared" si="0"/>
        <v>0.23727529791961219</v>
      </c>
      <c r="J8" s="9">
        <f t="shared" si="1"/>
        <v>0.76272470208038778</v>
      </c>
      <c r="K8" s="9">
        <f t="shared" si="2"/>
        <v>0.23727529791961219</v>
      </c>
      <c r="L8" s="9">
        <f t="shared" si="3"/>
        <v>0.76272470208038778</v>
      </c>
      <c r="M8" s="10">
        <f t="shared" si="4"/>
        <v>0.52544940416077557</v>
      </c>
      <c r="O8" s="8"/>
      <c r="P8" s="8"/>
      <c r="Q8" s="9"/>
      <c r="R8" s="9"/>
      <c r="S8" s="9"/>
      <c r="T8" s="9"/>
      <c r="U8" s="10"/>
      <c r="V8" s="9">
        <v>0.247</v>
      </c>
      <c r="W8" s="9">
        <v>0.74299999999999999</v>
      </c>
      <c r="X8" s="10">
        <f t="shared" si="5"/>
        <v>0.23275000000000001</v>
      </c>
      <c r="Y8" s="11"/>
      <c r="Z8" s="11"/>
      <c r="AA8" s="10"/>
      <c r="AB8" s="12">
        <v>0.23</v>
      </c>
      <c r="AC8" s="12">
        <v>0.76</v>
      </c>
      <c r="AD8" s="10">
        <f t="shared" si="6"/>
        <v>0.19899999999999995</v>
      </c>
      <c r="AF8" s="20"/>
      <c r="AG8" s="20"/>
      <c r="AH8" s="10"/>
    </row>
    <row r="9" spans="1:34" ht="15.75" thickBot="1" x14ac:dyDescent="0.3">
      <c r="A9" s="8" t="s">
        <v>20</v>
      </c>
      <c r="B9" s="8">
        <v>7</v>
      </c>
      <c r="C9" s="8" t="s">
        <v>25</v>
      </c>
      <c r="D9" s="8" t="s">
        <v>471</v>
      </c>
      <c r="E9" s="27">
        <v>2010</v>
      </c>
      <c r="F9" s="120">
        <v>133687</v>
      </c>
      <c r="G9" s="125">
        <v>0</v>
      </c>
      <c r="H9" s="124">
        <v>2212</v>
      </c>
      <c r="I9" s="9">
        <f t="shared" si="0"/>
        <v>1</v>
      </c>
      <c r="J9" s="9">
        <f t="shared" si="1"/>
        <v>0</v>
      </c>
      <c r="K9" s="9">
        <f t="shared" si="2"/>
        <v>1</v>
      </c>
      <c r="L9" s="9">
        <f t="shared" si="3"/>
        <v>0</v>
      </c>
      <c r="M9" s="10">
        <f t="shared" si="4"/>
        <v>1</v>
      </c>
      <c r="N9" s="22">
        <v>232520</v>
      </c>
      <c r="O9" s="8">
        <v>73835</v>
      </c>
      <c r="P9" s="8">
        <v>203</v>
      </c>
      <c r="Q9" s="9">
        <v>0.75848615922598661</v>
      </c>
      <c r="R9" s="9">
        <v>0.24085164960627353</v>
      </c>
      <c r="S9" s="9">
        <f t="shared" ref="S9:S16" si="7">Q9/(Q9+R9)</f>
        <v>0.75898875487587925</v>
      </c>
      <c r="T9" s="9">
        <f t="shared" ref="T9:T16" si="8">R9/(R9+Q9)</f>
        <v>0.2410112451241207</v>
      </c>
      <c r="U9" s="10">
        <f t="shared" ref="U9:U16" si="9">ABS((R9/(R9+Q9))-(Q9/(R9+Q9)))</f>
        <v>0.51797750975175849</v>
      </c>
      <c r="V9" s="9">
        <v>0.72400000000000009</v>
      </c>
      <c r="W9" s="9">
        <v>0.27100000000000002</v>
      </c>
      <c r="X9" s="10">
        <f t="shared" si="5"/>
        <v>0.70725000000000005</v>
      </c>
      <c r="Y9" s="11">
        <v>136223</v>
      </c>
      <c r="Z9" s="11">
        <v>51882</v>
      </c>
      <c r="AA9" s="10">
        <f>ABS((Z9/(Z9+Y9))-(Y9/(Z9+Y9)))</f>
        <v>0.44837191993833231</v>
      </c>
      <c r="AB9" s="12">
        <v>0.72</v>
      </c>
      <c r="AC9" s="12">
        <v>0.27</v>
      </c>
      <c r="AD9" s="10">
        <f t="shared" si="6"/>
        <v>0.68899999999999995</v>
      </c>
      <c r="AF9" s="20"/>
      <c r="AG9" s="20"/>
      <c r="AH9" s="10"/>
    </row>
    <row r="10" spans="1:34" ht="15.75" thickBot="1" x14ac:dyDescent="0.3">
      <c r="A10" s="8" t="s">
        <v>26</v>
      </c>
      <c r="B10" s="8" t="s">
        <v>27</v>
      </c>
      <c r="C10" s="8" t="s">
        <v>28</v>
      </c>
      <c r="D10" s="8" t="s">
        <v>470</v>
      </c>
      <c r="E10" s="27">
        <v>1973</v>
      </c>
      <c r="F10" s="120">
        <v>114596</v>
      </c>
      <c r="G10" s="121">
        <v>142566</v>
      </c>
      <c r="H10" s="124">
        <v>22563</v>
      </c>
      <c r="I10" s="9">
        <f t="shared" si="0"/>
        <v>0.44561793733133198</v>
      </c>
      <c r="J10" s="9">
        <f t="shared" si="1"/>
        <v>0.55438206266866796</v>
      </c>
      <c r="K10" s="9">
        <f t="shared" si="2"/>
        <v>0.44561793733133198</v>
      </c>
      <c r="L10" s="9">
        <f t="shared" si="3"/>
        <v>0.55438206266866796</v>
      </c>
      <c r="M10" s="10">
        <f t="shared" si="4"/>
        <v>0.10876412533733598</v>
      </c>
      <c r="N10" s="22">
        <v>82927</v>
      </c>
      <c r="O10" s="8">
        <v>185296</v>
      </c>
      <c r="P10" s="8">
        <v>21581</v>
      </c>
      <c r="Q10" s="9">
        <v>0.28614856937792438</v>
      </c>
      <c r="R10" s="9">
        <v>0.6393838594360326</v>
      </c>
      <c r="S10" s="9">
        <f t="shared" si="7"/>
        <v>0.30917184581486301</v>
      </c>
      <c r="T10" s="9">
        <f t="shared" si="8"/>
        <v>0.69082815418513699</v>
      </c>
      <c r="U10" s="10">
        <f t="shared" si="9"/>
        <v>0.38165630837027398</v>
      </c>
      <c r="V10" s="9">
        <v>0.41200000000000003</v>
      </c>
      <c r="W10" s="9">
        <v>0.55299999999999994</v>
      </c>
      <c r="X10" s="10">
        <f t="shared" si="5"/>
        <v>0.41025000000000006</v>
      </c>
      <c r="Y10" s="11">
        <v>77606</v>
      </c>
      <c r="Z10" s="11">
        <v>175384</v>
      </c>
      <c r="AA10" s="10">
        <f>ABS((Z10/(Z10+Y10))-(Y10/(Z10+Y10)))</f>
        <v>0.38648958456856003</v>
      </c>
      <c r="AB10" s="12">
        <v>0.38</v>
      </c>
      <c r="AC10" s="12">
        <v>0.59</v>
      </c>
      <c r="AD10" s="10">
        <f t="shared" si="6"/>
        <v>0.35899999999999999</v>
      </c>
      <c r="AF10" s="20"/>
      <c r="AG10" s="20"/>
      <c r="AH10" s="10"/>
    </row>
    <row r="11" spans="1:34" ht="15.75" thickBot="1" x14ac:dyDescent="0.3">
      <c r="A11" s="8" t="s">
        <v>29</v>
      </c>
      <c r="B11" s="8">
        <v>1</v>
      </c>
      <c r="C11" s="8" t="s">
        <v>615</v>
      </c>
      <c r="D11" s="8" t="s">
        <v>471</v>
      </c>
      <c r="E11" s="27">
        <v>2012</v>
      </c>
      <c r="F11" s="120">
        <v>97391</v>
      </c>
      <c r="G11" s="121">
        <v>87723</v>
      </c>
      <c r="H11" s="122">
        <v>0</v>
      </c>
      <c r="I11" s="9">
        <f t="shared" si="0"/>
        <v>0.52611363808247891</v>
      </c>
      <c r="J11" s="9">
        <f t="shared" si="1"/>
        <v>0.47388636191752109</v>
      </c>
      <c r="K11" s="9">
        <f t="shared" si="2"/>
        <v>0.52611363808247891</v>
      </c>
      <c r="L11" s="9">
        <f t="shared" si="3"/>
        <v>0.47388636191752109</v>
      </c>
      <c r="M11" s="10">
        <f t="shared" si="4"/>
        <v>5.2227276164957814E-2</v>
      </c>
      <c r="N11" s="22">
        <v>122774</v>
      </c>
      <c r="O11" s="8">
        <v>113594</v>
      </c>
      <c r="P11" s="8">
        <v>15227</v>
      </c>
      <c r="Q11" s="9">
        <v>0.4879826705618156</v>
      </c>
      <c r="R11" s="9">
        <v>0.45149545897176019</v>
      </c>
      <c r="S11" s="9">
        <f t="shared" si="7"/>
        <v>0.51941887226697347</v>
      </c>
      <c r="T11" s="9">
        <f t="shared" si="8"/>
        <v>0.48058112773302647</v>
      </c>
      <c r="U11" s="10">
        <f t="shared" si="9"/>
        <v>3.8837744533947005E-2</v>
      </c>
      <c r="V11" s="9">
        <v>0.47899999999999998</v>
      </c>
      <c r="W11" s="9">
        <v>0.504</v>
      </c>
      <c r="X11" s="10">
        <f t="shared" si="5"/>
        <v>0.46825</v>
      </c>
      <c r="Y11" s="13">
        <v>99233</v>
      </c>
      <c r="Z11" s="13">
        <v>112816</v>
      </c>
      <c r="AA11" s="10">
        <f>-ABS((Z11/(Z11+Y11))-(Y11/(Z11+Y11)))</f>
        <v>-6.4055949332465556E-2</v>
      </c>
      <c r="AB11" s="14">
        <v>0.44</v>
      </c>
      <c r="AC11" s="15">
        <v>0.54</v>
      </c>
      <c r="AD11" s="10">
        <f t="shared" si="6"/>
        <v>0.41399999999999998</v>
      </c>
      <c r="AF11" s="20"/>
      <c r="AG11" s="20"/>
      <c r="AH11" s="10"/>
    </row>
    <row r="12" spans="1:34" ht="15.75" thickBot="1" x14ac:dyDescent="0.3">
      <c r="A12" s="109" t="s">
        <v>29</v>
      </c>
      <c r="B12" s="109">
        <v>2</v>
      </c>
      <c r="C12" s="109" t="s">
        <v>583</v>
      </c>
      <c r="D12" s="109" t="s">
        <v>470</v>
      </c>
      <c r="E12" s="28">
        <v>2014</v>
      </c>
      <c r="F12" s="120">
        <v>109543</v>
      </c>
      <c r="G12" s="121">
        <v>109704</v>
      </c>
      <c r="H12" s="122">
        <v>104</v>
      </c>
      <c r="I12" s="9">
        <f t="shared" si="0"/>
        <v>0.49963283420069604</v>
      </c>
      <c r="J12" s="9">
        <f t="shared" si="1"/>
        <v>0.50036716579930396</v>
      </c>
      <c r="K12" s="9">
        <f t="shared" si="2"/>
        <v>0.49963283420069604</v>
      </c>
      <c r="L12" s="9">
        <f t="shared" si="3"/>
        <v>0.50036716579930396</v>
      </c>
      <c r="M12" s="10">
        <f t="shared" si="4"/>
        <v>7.3433159860791797E-4</v>
      </c>
      <c r="N12" s="22">
        <v>147338</v>
      </c>
      <c r="O12" s="8">
        <v>144884</v>
      </c>
      <c r="P12" s="8">
        <v>57</v>
      </c>
      <c r="Q12" s="9">
        <v>0.50410053407873978</v>
      </c>
      <c r="R12" s="9">
        <v>0.49570444677859171</v>
      </c>
      <c r="S12" s="9">
        <f t="shared" si="7"/>
        <v>0.50419886250864066</v>
      </c>
      <c r="T12" s="9">
        <f t="shared" si="8"/>
        <v>0.49580113749135934</v>
      </c>
      <c r="U12" s="10">
        <f t="shared" si="9"/>
        <v>8.39772501728131E-3</v>
      </c>
      <c r="V12" s="9">
        <v>0.48399999999999999</v>
      </c>
      <c r="W12" s="9">
        <v>0.499</v>
      </c>
      <c r="X12" s="10">
        <f t="shared" si="5"/>
        <v>0.47325</v>
      </c>
      <c r="Y12" s="11"/>
      <c r="Z12" s="11"/>
      <c r="AA12" s="10"/>
      <c r="AB12" s="12">
        <v>0.46</v>
      </c>
      <c r="AC12" s="12">
        <v>0.52</v>
      </c>
      <c r="AD12" s="10">
        <f t="shared" si="6"/>
        <v>0.434</v>
      </c>
      <c r="AF12" s="20"/>
      <c r="AG12" s="20"/>
      <c r="AH12" s="10"/>
    </row>
    <row r="13" spans="1:34" ht="15.75" thickBot="1" x14ac:dyDescent="0.3">
      <c r="A13" s="8" t="s">
        <v>29</v>
      </c>
      <c r="B13" s="8">
        <v>3</v>
      </c>
      <c r="C13" s="8" t="s">
        <v>31</v>
      </c>
      <c r="D13" s="8" t="s">
        <v>471</v>
      </c>
      <c r="E13" s="27">
        <v>2002</v>
      </c>
      <c r="F13" s="120">
        <v>58192</v>
      </c>
      <c r="G13" s="121">
        <v>46185</v>
      </c>
      <c r="H13" s="122">
        <v>51</v>
      </c>
      <c r="I13" s="9">
        <f t="shared" si="0"/>
        <v>0.55751746074326725</v>
      </c>
      <c r="J13" s="9">
        <f t="shared" si="1"/>
        <v>0.44248253925673281</v>
      </c>
      <c r="K13" s="9">
        <f t="shared" si="2"/>
        <v>0.55751746074326725</v>
      </c>
      <c r="L13" s="9">
        <f t="shared" si="3"/>
        <v>0.44248253925673281</v>
      </c>
      <c r="M13" s="10">
        <f t="shared" si="4"/>
        <v>0.11503492148653444</v>
      </c>
      <c r="N13" s="22">
        <v>98468</v>
      </c>
      <c r="O13" s="8">
        <v>62663</v>
      </c>
      <c r="P13" s="8">
        <v>7567</v>
      </c>
      <c r="Q13" s="9">
        <v>0.58369393828024041</v>
      </c>
      <c r="R13" s="9">
        <v>0.37145075815955136</v>
      </c>
      <c r="S13" s="9">
        <f t="shared" si="7"/>
        <v>0.61110524976571856</v>
      </c>
      <c r="T13" s="9">
        <f t="shared" si="8"/>
        <v>0.38889475023428138</v>
      </c>
      <c r="U13" s="10">
        <f t="shared" si="9"/>
        <v>0.22221049953143718</v>
      </c>
      <c r="V13" s="9">
        <v>0.61399999999999999</v>
      </c>
      <c r="W13" s="9">
        <v>0.36899999999999999</v>
      </c>
      <c r="X13" s="10">
        <f t="shared" si="5"/>
        <v>0.60324999999999995</v>
      </c>
      <c r="Y13" s="11">
        <v>79935</v>
      </c>
      <c r="Z13" s="11">
        <v>70385</v>
      </c>
      <c r="AA13" s="10">
        <f>ABS((Z13/(Z13+Y13))-(Y13/(Z13+Y13)))</f>
        <v>6.3531133581692378E-2</v>
      </c>
      <c r="AB13" s="12">
        <v>0.56999999999999995</v>
      </c>
      <c r="AC13" s="12">
        <v>0.42</v>
      </c>
      <c r="AD13" s="10">
        <f t="shared" si="6"/>
        <v>0.53899999999999992</v>
      </c>
      <c r="AF13" s="20"/>
      <c r="AG13" s="79"/>
      <c r="AH13" s="80"/>
    </row>
    <row r="14" spans="1:34" ht="15.75" thickBot="1" x14ac:dyDescent="0.3">
      <c r="A14" s="8" t="s">
        <v>29</v>
      </c>
      <c r="B14" s="8">
        <v>4</v>
      </c>
      <c r="C14" s="8" t="s">
        <v>32</v>
      </c>
      <c r="D14" s="8" t="s">
        <v>470</v>
      </c>
      <c r="E14" s="27">
        <v>2010</v>
      </c>
      <c r="F14" s="120">
        <v>45179</v>
      </c>
      <c r="G14" s="121">
        <v>122560</v>
      </c>
      <c r="H14" s="124">
        <v>7440</v>
      </c>
      <c r="I14" s="9">
        <f t="shared" si="0"/>
        <v>0.26934105962238952</v>
      </c>
      <c r="J14" s="9">
        <f t="shared" si="1"/>
        <v>0.73065894037761048</v>
      </c>
      <c r="K14" s="9">
        <f t="shared" si="2"/>
        <v>0.26934105962238952</v>
      </c>
      <c r="L14" s="9">
        <f t="shared" si="3"/>
        <v>0.73065894037761048</v>
      </c>
      <c r="M14" s="10">
        <f t="shared" si="4"/>
        <v>0.46131788075522095</v>
      </c>
      <c r="N14" s="22">
        <v>69154</v>
      </c>
      <c r="O14" s="8">
        <v>162907</v>
      </c>
      <c r="P14" s="8">
        <v>11699</v>
      </c>
      <c r="Q14" s="9">
        <v>0.28369707909419101</v>
      </c>
      <c r="R14" s="9">
        <v>0.6683089924515917</v>
      </c>
      <c r="S14" s="9">
        <f t="shared" si="7"/>
        <v>0.29799923296029923</v>
      </c>
      <c r="T14" s="9">
        <f t="shared" si="8"/>
        <v>0.70200076703970071</v>
      </c>
      <c r="U14" s="10">
        <f t="shared" si="9"/>
        <v>0.40400153407940148</v>
      </c>
      <c r="V14" s="9">
        <v>0.31</v>
      </c>
      <c r="W14" s="9">
        <v>0.67200000000000004</v>
      </c>
      <c r="X14" s="10">
        <f t="shared" si="5"/>
        <v>0.29974999999999996</v>
      </c>
      <c r="Y14" s="11">
        <v>99233</v>
      </c>
      <c r="Z14" s="11">
        <v>112816</v>
      </c>
      <c r="AA14" s="10">
        <f>ABS((Z14/(Z14+Y14))-(Y14/(Z14+Y14)))</f>
        <v>6.4055949332465556E-2</v>
      </c>
      <c r="AB14" s="12">
        <v>0.44</v>
      </c>
      <c r="AC14" s="12">
        <v>0.54</v>
      </c>
      <c r="AD14" s="10">
        <f t="shared" si="6"/>
        <v>0.41399999999999998</v>
      </c>
      <c r="AF14" s="79"/>
      <c r="AG14" s="20"/>
      <c r="AH14" s="10"/>
    </row>
    <row r="15" spans="1:34" ht="15.75" thickBot="1" x14ac:dyDescent="0.3">
      <c r="A15" s="8" t="s">
        <v>29</v>
      </c>
      <c r="B15" s="8">
        <v>5</v>
      </c>
      <c r="C15" s="8" t="s">
        <v>33</v>
      </c>
      <c r="D15" s="8" t="s">
        <v>470</v>
      </c>
      <c r="E15" s="27">
        <v>2012</v>
      </c>
      <c r="F15" s="120">
        <v>54596</v>
      </c>
      <c r="G15" s="121">
        <v>124867</v>
      </c>
      <c r="H15" s="122">
        <v>0</v>
      </c>
      <c r="I15" s="9">
        <f t="shared" si="0"/>
        <v>0.30421869689016678</v>
      </c>
      <c r="J15" s="9">
        <f t="shared" si="1"/>
        <v>0.69578130310983322</v>
      </c>
      <c r="K15" s="9">
        <f t="shared" si="2"/>
        <v>0.30421869689016678</v>
      </c>
      <c r="L15" s="9">
        <f t="shared" si="3"/>
        <v>0.69578130310983322</v>
      </c>
      <c r="M15" s="10">
        <f t="shared" si="4"/>
        <v>0.39156260621966643</v>
      </c>
      <c r="N15" s="22">
        <v>89589</v>
      </c>
      <c r="O15" s="8">
        <v>183470</v>
      </c>
      <c r="P15" s="8">
        <v>0</v>
      </c>
      <c r="Q15" s="9">
        <v>0.3280939284184004</v>
      </c>
      <c r="R15" s="9">
        <v>0.67190607158159954</v>
      </c>
      <c r="S15" s="9">
        <f t="shared" si="7"/>
        <v>0.3280939284184004</v>
      </c>
      <c r="T15" s="9">
        <f t="shared" si="8"/>
        <v>0.67190607158159954</v>
      </c>
      <c r="U15" s="10">
        <f t="shared" si="9"/>
        <v>0.34381214316319914</v>
      </c>
      <c r="V15" s="9">
        <v>0.34600000000000003</v>
      </c>
      <c r="W15" s="9">
        <v>0.63800000000000001</v>
      </c>
      <c r="X15" s="10">
        <f t="shared" si="5"/>
        <v>0.33474999999999999</v>
      </c>
      <c r="Y15" s="11"/>
      <c r="Z15" s="11"/>
      <c r="AA15" s="10"/>
      <c r="AB15" s="12"/>
      <c r="AC15" s="12"/>
      <c r="AD15" s="10"/>
      <c r="AF15" s="20"/>
      <c r="AG15" s="20"/>
      <c r="AH15" s="80"/>
    </row>
    <row r="16" spans="1:34" ht="15.75" thickBot="1" x14ac:dyDescent="0.3">
      <c r="A16" s="8" t="s">
        <v>29</v>
      </c>
      <c r="B16" s="8">
        <v>6</v>
      </c>
      <c r="C16" s="8" t="s">
        <v>34</v>
      </c>
      <c r="D16" s="8" t="s">
        <v>470</v>
      </c>
      <c r="E16" s="27">
        <v>2010</v>
      </c>
      <c r="F16" s="120">
        <v>70198</v>
      </c>
      <c r="G16" s="121">
        <v>129578</v>
      </c>
      <c r="H16" s="122">
        <v>0</v>
      </c>
      <c r="I16" s="9">
        <f t="shared" si="0"/>
        <v>0.35138354957552459</v>
      </c>
      <c r="J16" s="9">
        <f t="shared" si="1"/>
        <v>0.64861645042447547</v>
      </c>
      <c r="K16" s="9">
        <f t="shared" si="2"/>
        <v>0.35138354957552459</v>
      </c>
      <c r="L16" s="9">
        <f t="shared" si="3"/>
        <v>0.64861645042447547</v>
      </c>
      <c r="M16" s="10">
        <f t="shared" si="4"/>
        <v>0.29723290084895088</v>
      </c>
      <c r="N16" s="22">
        <v>97666</v>
      </c>
      <c r="O16" s="8">
        <v>179706</v>
      </c>
      <c r="P16" s="8">
        <v>15805</v>
      </c>
      <c r="Q16" s="9">
        <v>0.33312981577681744</v>
      </c>
      <c r="R16" s="9">
        <v>0.61296077113825431</v>
      </c>
      <c r="S16" s="9">
        <f t="shared" si="7"/>
        <v>0.35211196515870385</v>
      </c>
      <c r="T16" s="9">
        <f t="shared" si="8"/>
        <v>0.64788803484129609</v>
      </c>
      <c r="U16" s="10">
        <f t="shared" si="9"/>
        <v>0.29577606968259224</v>
      </c>
      <c r="V16" s="9">
        <v>0.38799999999999996</v>
      </c>
      <c r="W16" s="9">
        <v>0.59499999999999997</v>
      </c>
      <c r="X16" s="10">
        <f t="shared" si="5"/>
        <v>0.37724999999999997</v>
      </c>
      <c r="Y16" s="11">
        <v>91749</v>
      </c>
      <c r="Z16" s="11">
        <v>110374</v>
      </c>
      <c r="AA16" s="10">
        <f>ABS((Z16/(Z16+Y16))-(Y16/(Z16+Y16)))</f>
        <v>9.2146861069744679E-2</v>
      </c>
      <c r="AB16" s="12">
        <v>0.47</v>
      </c>
      <c r="AC16" s="12">
        <v>0.52</v>
      </c>
      <c r="AD16" s="10">
        <f>(AB16-AC16-7.2%)/2+0.5</f>
        <v>0.43899999999999995</v>
      </c>
    </row>
    <row r="17" spans="1:34" ht="15.75" thickBot="1" x14ac:dyDescent="0.3">
      <c r="A17" s="8" t="s">
        <v>29</v>
      </c>
      <c r="B17" s="8">
        <v>7</v>
      </c>
      <c r="C17" s="8" t="s">
        <v>524</v>
      </c>
      <c r="D17" s="8" t="s">
        <v>471</v>
      </c>
      <c r="E17" s="27">
        <v>2014</v>
      </c>
      <c r="F17" s="120">
        <v>54235</v>
      </c>
      <c r="G17" s="125">
        <v>0</v>
      </c>
      <c r="H17" s="124">
        <v>18219</v>
      </c>
      <c r="I17" s="9">
        <f t="shared" si="0"/>
        <v>1</v>
      </c>
      <c r="J17" s="9">
        <f t="shared" si="1"/>
        <v>0</v>
      </c>
      <c r="K17" s="9">
        <f t="shared" si="2"/>
        <v>1</v>
      </c>
      <c r="L17" s="9">
        <f t="shared" si="3"/>
        <v>0</v>
      </c>
      <c r="M17" s="10">
        <f t="shared" si="4"/>
        <v>1</v>
      </c>
      <c r="O17" s="8"/>
      <c r="P17" s="8"/>
      <c r="Q17" s="9"/>
      <c r="R17" s="9"/>
      <c r="S17" s="9"/>
      <c r="T17" s="9"/>
      <c r="U17" s="10"/>
      <c r="V17" s="9">
        <v>0.71700000000000008</v>
      </c>
      <c r="W17" s="9">
        <v>0.26500000000000001</v>
      </c>
      <c r="X17" s="10">
        <f t="shared" si="5"/>
        <v>0.70674999999999999</v>
      </c>
      <c r="Y17" s="11"/>
      <c r="Z17" s="11"/>
      <c r="AA17" s="10"/>
      <c r="AB17" s="12">
        <v>0.66</v>
      </c>
      <c r="AC17" s="12">
        <v>0.33</v>
      </c>
      <c r="AD17" s="10">
        <f>(AB17-AC17-7.2%)/2+0.5</f>
        <v>0.629</v>
      </c>
    </row>
    <row r="18" spans="1:34" ht="15.75" thickBot="1" x14ac:dyDescent="0.3">
      <c r="A18" s="8" t="s">
        <v>29</v>
      </c>
      <c r="B18" s="8">
        <v>8</v>
      </c>
      <c r="C18" s="8" t="s">
        <v>35</v>
      </c>
      <c r="D18" s="8" t="s">
        <v>470</v>
      </c>
      <c r="E18" s="27">
        <v>2002</v>
      </c>
      <c r="F18" s="123">
        <v>0</v>
      </c>
      <c r="G18" s="121">
        <v>128710</v>
      </c>
      <c r="H18" s="124">
        <v>41066</v>
      </c>
      <c r="I18" s="9">
        <f t="shared" si="0"/>
        <v>0</v>
      </c>
      <c r="J18" s="9">
        <f t="shared" si="1"/>
        <v>1</v>
      </c>
      <c r="K18" s="9">
        <f t="shared" si="2"/>
        <v>0</v>
      </c>
      <c r="L18" s="9">
        <f t="shared" si="3"/>
        <v>1</v>
      </c>
      <c r="M18" s="10">
        <f t="shared" si="4"/>
        <v>1</v>
      </c>
      <c r="N18" s="22">
        <v>95635</v>
      </c>
      <c r="O18" s="8">
        <v>172809</v>
      </c>
      <c r="P18" s="8">
        <v>4347</v>
      </c>
      <c r="Q18" s="9">
        <v>0.3505797478655821</v>
      </c>
      <c r="R18" s="9">
        <v>0.63348497567735007</v>
      </c>
      <c r="S18" s="9">
        <f>Q18/(Q18+R18)</f>
        <v>0.35625679843840802</v>
      </c>
      <c r="T18" s="9">
        <f>R18/(R18+Q18)</f>
        <v>0.64374320156159193</v>
      </c>
      <c r="U18" s="10">
        <f>ABS((R18/(R18+Q18))-(Q18/(R18+Q18)))</f>
        <v>0.28748640312318391</v>
      </c>
      <c r="V18" s="9">
        <v>0.36899999999999999</v>
      </c>
      <c r="W18" s="9">
        <v>0.61699999999999999</v>
      </c>
      <c r="X18" s="10">
        <f t="shared" si="5"/>
        <v>0.35675000000000001</v>
      </c>
      <c r="Y18" s="11">
        <v>82891</v>
      </c>
      <c r="Z18" s="11">
        <v>173173</v>
      </c>
      <c r="AA18" s="10">
        <f>ABS((Z18/(Z18+Y18))-(Y18/(Z18+Y18)))</f>
        <v>0.3525759185203699</v>
      </c>
      <c r="AB18" s="12">
        <v>0.38</v>
      </c>
      <c r="AC18" s="12">
        <v>0.61</v>
      </c>
      <c r="AD18" s="10">
        <f>(AB18-AC18-7.2%)/2+0.5</f>
        <v>0.34899999999999998</v>
      </c>
    </row>
    <row r="19" spans="1:34" ht="15.75" thickBot="1" x14ac:dyDescent="0.3">
      <c r="A19" s="8" t="s">
        <v>29</v>
      </c>
      <c r="B19" s="8">
        <v>9</v>
      </c>
      <c r="C19" s="8" t="s">
        <v>36</v>
      </c>
      <c r="D19" s="8" t="s">
        <v>471</v>
      </c>
      <c r="E19" s="27">
        <v>2012</v>
      </c>
      <c r="F19" s="120">
        <v>88609</v>
      </c>
      <c r="G19" s="121">
        <v>67841</v>
      </c>
      <c r="H19" s="124">
        <v>5612</v>
      </c>
      <c r="I19" s="9">
        <f t="shared" si="0"/>
        <v>0.56637264301693835</v>
      </c>
      <c r="J19" s="9">
        <f t="shared" si="1"/>
        <v>0.43362735698306171</v>
      </c>
      <c r="K19" s="9">
        <f t="shared" si="2"/>
        <v>0.56637264301693835</v>
      </c>
      <c r="L19" s="9">
        <f t="shared" si="3"/>
        <v>0.43362735698306171</v>
      </c>
      <c r="M19" s="10">
        <f t="shared" si="4"/>
        <v>0.13274528603387664</v>
      </c>
      <c r="N19" s="22">
        <v>121881</v>
      </c>
      <c r="O19" s="8">
        <v>111630</v>
      </c>
      <c r="P19" s="8">
        <v>16620</v>
      </c>
      <c r="Q19" s="9">
        <v>0.48726867121628265</v>
      </c>
      <c r="R19" s="9">
        <v>0.44628614605946482</v>
      </c>
      <c r="S19" s="9">
        <f>Q19/(Q19+R19)</f>
        <v>0.52194971543096469</v>
      </c>
      <c r="T19" s="9">
        <f>R19/(R19+Q19)</f>
        <v>0.47805028456903526</v>
      </c>
      <c r="U19" s="10">
        <f>ABS((R19/(R19+Q19))-(Q19/(R19+Q19)))</f>
        <v>4.3899430861929434E-2</v>
      </c>
      <c r="V19" s="9">
        <v>0.51100000000000001</v>
      </c>
      <c r="W19" s="9">
        <v>0.46600000000000003</v>
      </c>
      <c r="X19" s="10">
        <f t="shared" si="5"/>
        <v>0.50324999999999998</v>
      </c>
      <c r="Y19" s="11"/>
      <c r="Z19" s="11"/>
      <c r="AA19" s="10"/>
      <c r="AB19" s="12"/>
      <c r="AC19" s="12"/>
      <c r="AD19" s="10"/>
    </row>
    <row r="20" spans="1:34" ht="15.75" thickBot="1" x14ac:dyDescent="0.3">
      <c r="A20" s="8" t="s">
        <v>37</v>
      </c>
      <c r="B20" s="8">
        <v>1</v>
      </c>
      <c r="C20" s="8" t="s">
        <v>38</v>
      </c>
      <c r="D20" s="8" t="s">
        <v>470</v>
      </c>
      <c r="E20" s="27">
        <v>2010</v>
      </c>
      <c r="F20" s="120">
        <v>63555</v>
      </c>
      <c r="G20" s="121">
        <v>124139</v>
      </c>
      <c r="H20" s="124">
        <v>8562</v>
      </c>
      <c r="I20" s="9">
        <f t="shared" si="0"/>
        <v>0.33860965188018799</v>
      </c>
      <c r="J20" s="9">
        <f t="shared" si="1"/>
        <v>0.66139034811981201</v>
      </c>
      <c r="K20" s="9">
        <f t="shared" si="2"/>
        <v>0.33860965188018799</v>
      </c>
      <c r="L20" s="9">
        <f t="shared" si="3"/>
        <v>0.66139034811981201</v>
      </c>
      <c r="M20" s="10">
        <f t="shared" si="4"/>
        <v>0.32278069623962402</v>
      </c>
      <c r="N20" s="22">
        <v>96601</v>
      </c>
      <c r="O20" s="8">
        <v>138800</v>
      </c>
      <c r="P20" s="8">
        <v>11442</v>
      </c>
      <c r="Q20" s="9">
        <v>0.39134591623015441</v>
      </c>
      <c r="R20" s="9">
        <v>0.56230073366471811</v>
      </c>
      <c r="S20" s="9">
        <f>Q20/(Q20+R20)</f>
        <v>0.41036784040849439</v>
      </c>
      <c r="T20" s="9">
        <f>R20/(R20+Q20)</f>
        <v>0.5896321595915055</v>
      </c>
      <c r="U20" s="10">
        <f>ABS((R20/(R20+Q20))-(Q20/(R20+Q20)))</f>
        <v>0.17926431918301111</v>
      </c>
      <c r="V20" s="9">
        <v>0.36299999999999999</v>
      </c>
      <c r="W20" s="9">
        <v>0.61</v>
      </c>
      <c r="X20" s="10">
        <f t="shared" si="5"/>
        <v>0.35725000000000001</v>
      </c>
      <c r="Y20" s="11">
        <v>78267</v>
      </c>
      <c r="Z20" s="11">
        <v>93224</v>
      </c>
      <c r="AA20" s="10">
        <f>ABS((Z20/(Z20+Y20))-(Y20/(Z20+Y20)))</f>
        <v>8.7217404995014292E-2</v>
      </c>
      <c r="AB20" s="12">
        <v>0.38</v>
      </c>
      <c r="AC20" s="12">
        <v>0.59</v>
      </c>
      <c r="AD20" s="10">
        <f>(AB20-AC20-7.2%)/2+0.5</f>
        <v>0.35899999999999999</v>
      </c>
      <c r="AH20" s="8"/>
    </row>
    <row r="21" spans="1:34" ht="15.75" thickBot="1" x14ac:dyDescent="0.3">
      <c r="A21" s="8" t="s">
        <v>37</v>
      </c>
      <c r="B21" s="8">
        <v>2</v>
      </c>
      <c r="C21" s="8" t="s">
        <v>576</v>
      </c>
      <c r="D21" s="8" t="s">
        <v>470</v>
      </c>
      <c r="E21" s="27">
        <v>2014</v>
      </c>
      <c r="F21" s="120">
        <v>103477</v>
      </c>
      <c r="G21" s="121">
        <v>123073</v>
      </c>
      <c r="H21" s="124">
        <v>10780</v>
      </c>
      <c r="I21" s="9">
        <f t="shared" si="0"/>
        <v>0.45675126903553298</v>
      </c>
      <c r="J21" s="9">
        <f t="shared" si="1"/>
        <v>0.54324873096446702</v>
      </c>
      <c r="K21" s="9">
        <f t="shared" si="2"/>
        <v>0.45675126903553298</v>
      </c>
      <c r="L21" s="9">
        <f t="shared" si="3"/>
        <v>0.54324873096446702</v>
      </c>
      <c r="M21" s="10">
        <f t="shared" si="4"/>
        <v>8.6497461928934039E-2</v>
      </c>
      <c r="O21" s="8"/>
      <c r="P21" s="8"/>
      <c r="Q21" s="9"/>
      <c r="R21" s="9"/>
      <c r="S21" s="9"/>
      <c r="T21" s="9"/>
      <c r="U21" s="10"/>
      <c r="V21" s="9">
        <v>0.42899999999999999</v>
      </c>
      <c r="W21" s="9">
        <v>0.54700000000000004</v>
      </c>
      <c r="X21" s="10">
        <f t="shared" si="5"/>
        <v>0.42174999999999996</v>
      </c>
      <c r="Y21" s="11"/>
      <c r="Z21" s="11"/>
      <c r="AA21" s="10"/>
      <c r="AB21" s="12">
        <v>0.44</v>
      </c>
      <c r="AC21" s="12">
        <v>0.54</v>
      </c>
      <c r="AD21" s="10">
        <f>(AB21-AC21-7.2%)/2+0.5</f>
        <v>0.41399999999999998</v>
      </c>
    </row>
    <row r="22" spans="1:34" ht="15.75" thickBot="1" x14ac:dyDescent="0.3">
      <c r="A22" s="8" t="s">
        <v>37</v>
      </c>
      <c r="B22" s="8">
        <v>3</v>
      </c>
      <c r="C22" s="8" t="s">
        <v>39</v>
      </c>
      <c r="D22" s="8" t="s">
        <v>470</v>
      </c>
      <c r="E22" s="27">
        <v>2010</v>
      </c>
      <c r="F22" s="123">
        <v>0</v>
      </c>
      <c r="G22" s="121">
        <v>151630</v>
      </c>
      <c r="H22" s="124">
        <v>39305</v>
      </c>
      <c r="I22" s="9">
        <f t="shared" si="0"/>
        <v>0</v>
      </c>
      <c r="J22" s="9">
        <f t="shared" si="1"/>
        <v>1</v>
      </c>
      <c r="K22" s="9">
        <f t="shared" si="2"/>
        <v>0</v>
      </c>
      <c r="L22" s="9">
        <f t="shared" si="3"/>
        <v>1</v>
      </c>
      <c r="M22" s="10">
        <f t="shared" si="4"/>
        <v>1</v>
      </c>
      <c r="N22" s="22">
        <v>0</v>
      </c>
      <c r="O22" s="8">
        <v>186467</v>
      </c>
      <c r="P22" s="8">
        <v>59193</v>
      </c>
      <c r="Q22" s="9">
        <v>0</v>
      </c>
      <c r="R22" s="9">
        <v>0.75904502157453391</v>
      </c>
      <c r="S22" s="9">
        <f>Q22/(Q22+R22)</f>
        <v>0</v>
      </c>
      <c r="T22" s="9">
        <f>R22/(R22+Q22)</f>
        <v>1</v>
      </c>
      <c r="U22" s="10">
        <f>ABS((R22/(R22+Q22))-(Q22/(R22+Q22)))</f>
        <v>1</v>
      </c>
      <c r="V22" s="9">
        <v>0.316</v>
      </c>
      <c r="W22" s="9">
        <v>0.65500000000000003</v>
      </c>
      <c r="X22" s="10">
        <f t="shared" si="5"/>
        <v>0.31125000000000003</v>
      </c>
      <c r="Y22" s="11">
        <v>56542</v>
      </c>
      <c r="Z22" s="11">
        <v>148581</v>
      </c>
      <c r="AA22" s="10">
        <f>ABS((Z22/(Z22+Y22))-(Y22/(Z22+Y22)))</f>
        <v>0.44870151080083653</v>
      </c>
      <c r="AB22" s="12">
        <v>0.34</v>
      </c>
      <c r="AC22" s="12">
        <v>0.64</v>
      </c>
      <c r="AD22" s="10">
        <f>(AB22-AC22-7.2%)/2+0.5</f>
        <v>0.314</v>
      </c>
    </row>
    <row r="23" spans="1:34" ht="15.75" thickBot="1" x14ac:dyDescent="0.3">
      <c r="A23" s="8" t="s">
        <v>37</v>
      </c>
      <c r="B23" s="8">
        <v>4</v>
      </c>
      <c r="C23" s="8" t="s">
        <v>525</v>
      </c>
      <c r="D23" s="8" t="s">
        <v>470</v>
      </c>
      <c r="E23" s="27">
        <v>2014</v>
      </c>
      <c r="F23" s="120">
        <v>87742</v>
      </c>
      <c r="G23" s="121">
        <v>110789</v>
      </c>
      <c r="H23" s="124">
        <v>7600</v>
      </c>
      <c r="I23" s="9">
        <f t="shared" si="0"/>
        <v>0.44195616805435928</v>
      </c>
      <c r="J23" s="9">
        <f t="shared" si="1"/>
        <v>0.55804383194564078</v>
      </c>
      <c r="K23" s="9">
        <f t="shared" si="2"/>
        <v>0.44195616805435928</v>
      </c>
      <c r="L23" s="9">
        <f t="shared" si="3"/>
        <v>0.55804383194564078</v>
      </c>
      <c r="M23" s="10">
        <f t="shared" si="4"/>
        <v>0.1160876638912815</v>
      </c>
      <c r="O23" s="8"/>
      <c r="P23" s="8"/>
      <c r="Q23" s="9"/>
      <c r="R23" s="9"/>
      <c r="S23" s="9"/>
      <c r="T23" s="9"/>
      <c r="U23" s="10"/>
      <c r="V23" s="9">
        <v>0.35899999999999999</v>
      </c>
      <c r="W23" s="9">
        <v>0.61799999999999999</v>
      </c>
      <c r="X23" s="10">
        <f t="shared" si="5"/>
        <v>0.35125000000000001</v>
      </c>
      <c r="Y23" s="11"/>
      <c r="Z23" s="11"/>
      <c r="AA23" s="10"/>
      <c r="AB23" s="12"/>
      <c r="AC23" s="12"/>
      <c r="AD23" s="10"/>
    </row>
    <row r="24" spans="1:34" ht="15.75" thickBot="1" x14ac:dyDescent="0.3">
      <c r="A24" s="8" t="s">
        <v>40</v>
      </c>
      <c r="B24" s="8">
        <v>1</v>
      </c>
      <c r="C24" s="8" t="s">
        <v>41</v>
      </c>
      <c r="D24" s="8" t="s">
        <v>470</v>
      </c>
      <c r="E24" s="27">
        <v>2012</v>
      </c>
      <c r="F24" s="120">
        <v>84320</v>
      </c>
      <c r="G24" s="121">
        <v>132052</v>
      </c>
      <c r="H24" s="122">
        <v>0</v>
      </c>
      <c r="I24" s="9">
        <f t="shared" si="0"/>
        <v>0.38969922171075738</v>
      </c>
      <c r="J24" s="9">
        <f t="shared" si="1"/>
        <v>0.61030077828924256</v>
      </c>
      <c r="K24" s="9">
        <f t="shared" si="2"/>
        <v>0.38969922171075738</v>
      </c>
      <c r="L24" s="9">
        <f t="shared" si="3"/>
        <v>0.61030077828924256</v>
      </c>
      <c r="M24" s="10">
        <f t="shared" si="4"/>
        <v>0.22060155657848518</v>
      </c>
      <c r="N24" s="22">
        <v>125386</v>
      </c>
      <c r="O24" s="8">
        <v>168827</v>
      </c>
      <c r="P24" s="8">
        <v>0</v>
      </c>
      <c r="Q24" s="9">
        <v>0.42617423431323564</v>
      </c>
      <c r="R24" s="9">
        <v>0.57382576568676436</v>
      </c>
      <c r="S24" s="9">
        <f t="shared" ref="S24:S30" si="10">Q24/(Q24+R24)</f>
        <v>0.42617423431323564</v>
      </c>
      <c r="T24" s="9">
        <f t="shared" ref="T24:T30" si="11">R24/(R24+Q24)</f>
        <v>0.57382576568676436</v>
      </c>
      <c r="U24" s="10">
        <f t="shared" ref="U24:U30" si="12">ABS((R24/(R24+Q24))-(Q24/(R24+Q24)))</f>
        <v>0.14765153137352871</v>
      </c>
      <c r="V24" s="9">
        <v>0.40299999999999997</v>
      </c>
      <c r="W24" s="9">
        <v>0.56600000000000006</v>
      </c>
      <c r="X24" s="10">
        <f t="shared" si="5"/>
        <v>0.39924999999999994</v>
      </c>
      <c r="Y24" s="11"/>
      <c r="Z24" s="11"/>
      <c r="AA24" s="10"/>
      <c r="AB24" s="12"/>
      <c r="AC24" s="12"/>
      <c r="AD24" s="10"/>
      <c r="AH24" s="8"/>
    </row>
    <row r="25" spans="1:34" ht="15.75" thickBot="1" x14ac:dyDescent="0.3">
      <c r="A25" s="8" t="s">
        <v>40</v>
      </c>
      <c r="B25" s="8">
        <v>2</v>
      </c>
      <c r="C25" s="8" t="s">
        <v>42</v>
      </c>
      <c r="D25" s="8" t="s">
        <v>471</v>
      </c>
      <c r="E25" s="27">
        <v>2012</v>
      </c>
      <c r="F25" s="120">
        <v>163124</v>
      </c>
      <c r="G25" s="121">
        <v>54400</v>
      </c>
      <c r="H25" s="122">
        <v>0</v>
      </c>
      <c r="I25" s="9">
        <f t="shared" si="0"/>
        <v>0.74991265331641566</v>
      </c>
      <c r="J25" s="9">
        <f t="shared" si="1"/>
        <v>0.25008734668358434</v>
      </c>
      <c r="K25" s="9">
        <f t="shared" si="2"/>
        <v>0.74991265331641566</v>
      </c>
      <c r="L25" s="9">
        <f t="shared" si="3"/>
        <v>0.25008734668358434</v>
      </c>
      <c r="M25" s="10">
        <f t="shared" si="4"/>
        <v>0.49982530663283131</v>
      </c>
      <c r="N25" s="22">
        <v>226216</v>
      </c>
      <c r="O25" s="8">
        <v>91310</v>
      </c>
      <c r="P25" s="8">
        <v>0</v>
      </c>
      <c r="Q25" s="9">
        <v>0.71243299761279388</v>
      </c>
      <c r="R25" s="9">
        <v>0.28756700238720606</v>
      </c>
      <c r="S25" s="9">
        <f t="shared" si="10"/>
        <v>0.71243299761279388</v>
      </c>
      <c r="T25" s="9">
        <f t="shared" si="11"/>
        <v>0.28756700238720606</v>
      </c>
      <c r="U25" s="10">
        <f t="shared" si="12"/>
        <v>0.42486599522558782</v>
      </c>
      <c r="V25" s="9">
        <v>0.69</v>
      </c>
      <c r="W25" s="9">
        <v>0.27</v>
      </c>
      <c r="X25" s="10">
        <f t="shared" si="5"/>
        <v>0.69074999999999998</v>
      </c>
      <c r="Y25" s="11"/>
      <c r="Z25" s="11"/>
      <c r="AA25" s="10"/>
      <c r="AB25" s="12"/>
      <c r="AC25" s="12"/>
      <c r="AD25" s="10"/>
    </row>
    <row r="26" spans="1:34" ht="15.75" thickBot="1" x14ac:dyDescent="0.3">
      <c r="A26" s="8" t="s">
        <v>40</v>
      </c>
      <c r="B26" s="8">
        <v>3</v>
      </c>
      <c r="C26" s="8" t="s">
        <v>43</v>
      </c>
      <c r="D26" s="8" t="s">
        <v>471</v>
      </c>
      <c r="E26" s="27">
        <v>2009</v>
      </c>
      <c r="F26" s="120">
        <v>79224</v>
      </c>
      <c r="G26" s="121">
        <v>71036</v>
      </c>
      <c r="H26" s="122">
        <v>0</v>
      </c>
      <c r="I26" s="9">
        <f t="shared" si="0"/>
        <v>0.52724610674830297</v>
      </c>
      <c r="J26" s="9">
        <f t="shared" si="1"/>
        <v>0.47275389325169703</v>
      </c>
      <c r="K26" s="9">
        <f t="shared" si="2"/>
        <v>0.52724610674830297</v>
      </c>
      <c r="L26" s="9">
        <f t="shared" si="3"/>
        <v>0.47275389325169703</v>
      </c>
      <c r="M26" s="10">
        <f t="shared" si="4"/>
        <v>5.4492213496605935E-2</v>
      </c>
      <c r="N26" s="22">
        <v>126882</v>
      </c>
      <c r="O26" s="8">
        <v>107086</v>
      </c>
      <c r="P26" s="8">
        <v>0</v>
      </c>
      <c r="Q26" s="9">
        <v>0.54230493058879847</v>
      </c>
      <c r="R26" s="9">
        <v>0.45769506941120153</v>
      </c>
      <c r="S26" s="9">
        <f t="shared" si="10"/>
        <v>0.54230493058879847</v>
      </c>
      <c r="T26" s="9">
        <f t="shared" si="11"/>
        <v>0.45769506941120153</v>
      </c>
      <c r="U26" s="10">
        <f t="shared" si="12"/>
        <v>8.4609861177596946E-2</v>
      </c>
      <c r="V26" s="9">
        <v>0.54299999999999993</v>
      </c>
      <c r="W26" s="9">
        <v>0.43099999999999999</v>
      </c>
      <c r="X26" s="10">
        <f t="shared" si="5"/>
        <v>0.53674999999999995</v>
      </c>
      <c r="Y26" s="11">
        <v>137578</v>
      </c>
      <c r="Z26" s="11">
        <v>88512</v>
      </c>
      <c r="AA26" s="10">
        <f>ABS((Z26/(Z26+Y26))-(Y26/(Z26+Y26)))</f>
        <v>0.21701977088769958</v>
      </c>
      <c r="AB26" s="12">
        <v>0.65</v>
      </c>
      <c r="AC26" s="12">
        <v>0.33</v>
      </c>
      <c r="AD26" s="10">
        <f>(AB26-AC26-7.2%)/2+0.5</f>
        <v>0.624</v>
      </c>
    </row>
    <row r="27" spans="1:34" ht="15.75" thickBot="1" x14ac:dyDescent="0.3">
      <c r="A27" s="8" t="s">
        <v>40</v>
      </c>
      <c r="B27" s="8">
        <v>4</v>
      </c>
      <c r="C27" s="8" t="s">
        <v>44</v>
      </c>
      <c r="D27" s="8" t="s">
        <v>470</v>
      </c>
      <c r="E27" s="27">
        <v>2008</v>
      </c>
      <c r="F27" s="123">
        <v>0</v>
      </c>
      <c r="G27" s="121">
        <v>211134</v>
      </c>
      <c r="H27" s="122">
        <v>0</v>
      </c>
      <c r="I27" s="9">
        <f t="shared" si="0"/>
        <v>0</v>
      </c>
      <c r="J27" s="9">
        <f t="shared" si="1"/>
        <v>1</v>
      </c>
      <c r="K27" s="9">
        <f t="shared" si="2"/>
        <v>0</v>
      </c>
      <c r="L27" s="9">
        <f t="shared" si="3"/>
        <v>1</v>
      </c>
      <c r="M27" s="10">
        <f t="shared" si="4"/>
        <v>1</v>
      </c>
      <c r="N27" s="22">
        <v>125885</v>
      </c>
      <c r="O27" s="8">
        <v>197803</v>
      </c>
      <c r="P27" s="8">
        <v>0</v>
      </c>
      <c r="Q27" s="9">
        <v>0.38890845505548555</v>
      </c>
      <c r="R27" s="9">
        <v>0.61109154494451445</v>
      </c>
      <c r="S27" s="9">
        <f t="shared" si="10"/>
        <v>0.38890845505548555</v>
      </c>
      <c r="T27" s="9">
        <f t="shared" si="11"/>
        <v>0.61109154494451445</v>
      </c>
      <c r="U27" s="10">
        <f t="shared" si="12"/>
        <v>0.22218308988902891</v>
      </c>
      <c r="V27" s="9">
        <v>0.39500000000000002</v>
      </c>
      <c r="W27" s="9">
        <v>0.57899999999999996</v>
      </c>
      <c r="X27" s="10">
        <f t="shared" si="5"/>
        <v>0.38875000000000004</v>
      </c>
      <c r="Y27" s="11">
        <v>95653</v>
      </c>
      <c r="Z27" s="11">
        <v>186397</v>
      </c>
      <c r="AA27" s="10">
        <f>ABS((Z27/(Z27+Y27))-(Y27/(Z27+Y27)))</f>
        <v>0.32173018968268036</v>
      </c>
      <c r="AB27" s="12">
        <v>0.44</v>
      </c>
      <c r="AC27" s="12">
        <v>0.54</v>
      </c>
      <c r="AD27" s="10">
        <f>(AB27-AC27-7.2%)/2+0.5</f>
        <v>0.41399999999999998</v>
      </c>
    </row>
    <row r="28" spans="1:34" ht="15.75" thickBot="1" x14ac:dyDescent="0.3">
      <c r="A28" s="8" t="s">
        <v>40</v>
      </c>
      <c r="B28" s="8">
        <v>5</v>
      </c>
      <c r="C28" s="8" t="s">
        <v>45</v>
      </c>
      <c r="D28" s="8" t="s">
        <v>471</v>
      </c>
      <c r="E28" s="27">
        <v>1998</v>
      </c>
      <c r="F28" s="120">
        <v>129613</v>
      </c>
      <c r="G28" s="125">
        <v>0</v>
      </c>
      <c r="H28" s="124">
        <v>41535</v>
      </c>
      <c r="I28" s="9">
        <f t="shared" si="0"/>
        <v>1</v>
      </c>
      <c r="J28" s="9">
        <f t="shared" si="1"/>
        <v>0</v>
      </c>
      <c r="K28" s="9">
        <f t="shared" si="2"/>
        <v>1</v>
      </c>
      <c r="L28" s="9">
        <f t="shared" si="3"/>
        <v>0</v>
      </c>
      <c r="M28" s="10">
        <f t="shared" si="4"/>
        <v>1</v>
      </c>
      <c r="N28" s="22">
        <v>202872</v>
      </c>
      <c r="O28" s="8">
        <v>69545</v>
      </c>
      <c r="P28" s="8">
        <v>0</v>
      </c>
      <c r="Q28" s="9">
        <v>0.74471123314624266</v>
      </c>
      <c r="R28" s="9">
        <v>0.25528876685375729</v>
      </c>
      <c r="S28" s="9">
        <f t="shared" si="10"/>
        <v>0.74471123314624266</v>
      </c>
      <c r="T28" s="9">
        <f t="shared" si="11"/>
        <v>0.25528876685375729</v>
      </c>
      <c r="U28" s="10">
        <f t="shared" si="12"/>
        <v>0.48942246629248537</v>
      </c>
      <c r="V28" s="9">
        <v>0.69700000000000006</v>
      </c>
      <c r="W28" s="9">
        <v>0.27500000000000002</v>
      </c>
      <c r="X28" s="10">
        <f t="shared" si="5"/>
        <v>0.69175000000000009</v>
      </c>
      <c r="Y28" s="11">
        <v>147307</v>
      </c>
      <c r="Z28" s="11">
        <v>72803</v>
      </c>
      <c r="AA28" s="10">
        <f>ABS((Z28/(Z28+Y28))-(Y28/(Z28+Y28)))</f>
        <v>0.33848530280314387</v>
      </c>
      <c r="AB28" s="12">
        <v>0.66</v>
      </c>
      <c r="AC28" s="12">
        <v>0.32</v>
      </c>
      <c r="AD28" s="10">
        <f>(AB28-AC28-7.2%)/2+0.5</f>
        <v>0.63400000000000001</v>
      </c>
    </row>
    <row r="29" spans="1:34" ht="15.75" thickBot="1" x14ac:dyDescent="0.3">
      <c r="A29" s="8" t="s">
        <v>40</v>
      </c>
      <c r="B29" s="8">
        <v>6</v>
      </c>
      <c r="C29" s="8" t="s">
        <v>46</v>
      </c>
      <c r="D29" s="8" t="s">
        <v>471</v>
      </c>
      <c r="E29" s="27">
        <v>2005</v>
      </c>
      <c r="F29" s="120">
        <v>97008</v>
      </c>
      <c r="G29" s="121">
        <v>36448</v>
      </c>
      <c r="H29" s="122">
        <v>0</v>
      </c>
      <c r="I29" s="9">
        <f t="shared" si="0"/>
        <v>0.72689126004076254</v>
      </c>
      <c r="J29" s="9">
        <f t="shared" si="1"/>
        <v>0.27310873995923751</v>
      </c>
      <c r="K29" s="9">
        <f t="shared" si="2"/>
        <v>0.72689126004076254</v>
      </c>
      <c r="L29" s="9">
        <f t="shared" si="3"/>
        <v>0.27310873995923751</v>
      </c>
      <c r="M29" s="10">
        <f t="shared" si="4"/>
        <v>0.45378252008152503</v>
      </c>
      <c r="N29" s="22">
        <v>160667</v>
      </c>
      <c r="O29" s="8">
        <v>53406</v>
      </c>
      <c r="P29" s="8">
        <v>0</v>
      </c>
      <c r="Q29" s="9">
        <v>0.75052435384191374</v>
      </c>
      <c r="R29" s="9">
        <v>0.24947564615808626</v>
      </c>
      <c r="S29" s="9">
        <f t="shared" si="10"/>
        <v>0.75052435384191374</v>
      </c>
      <c r="T29" s="9">
        <f t="shared" si="11"/>
        <v>0.24947564615808626</v>
      </c>
      <c r="U29" s="10">
        <f t="shared" si="12"/>
        <v>0.50104870768382748</v>
      </c>
      <c r="V29" s="9">
        <v>0.69099999999999995</v>
      </c>
      <c r="W29" s="9">
        <v>0.28300000000000003</v>
      </c>
      <c r="X29" s="10">
        <f t="shared" si="5"/>
        <v>0.68474999999999997</v>
      </c>
      <c r="Y29" s="11">
        <v>124220</v>
      </c>
      <c r="Z29" s="11">
        <v>43577</v>
      </c>
      <c r="AA29" s="10">
        <f>ABS((Z29/(Z29+Y29))-(Y29/(Z29+Y29)))</f>
        <v>0.48059858042754039</v>
      </c>
      <c r="AB29" s="12">
        <v>0.7</v>
      </c>
      <c r="AC29" s="12">
        <v>0.28000000000000003</v>
      </c>
      <c r="AD29" s="10">
        <f>(AB29-AC29-7.2%)/2+0.5</f>
        <v>0.67399999999999993</v>
      </c>
    </row>
    <row r="30" spans="1:34" ht="15.75" thickBot="1" x14ac:dyDescent="0.3">
      <c r="A30" s="8" t="s">
        <v>40</v>
      </c>
      <c r="B30" s="8">
        <v>7</v>
      </c>
      <c r="C30" s="8" t="s">
        <v>595</v>
      </c>
      <c r="D30" s="8" t="s">
        <v>471</v>
      </c>
      <c r="E30" s="27">
        <v>2012</v>
      </c>
      <c r="F30" s="120">
        <v>92521</v>
      </c>
      <c r="G30" s="121">
        <v>91066</v>
      </c>
      <c r="H30" s="122">
        <v>0</v>
      </c>
      <c r="I30" s="9">
        <f t="shared" si="0"/>
        <v>0.50396269888390788</v>
      </c>
      <c r="J30" s="9">
        <f t="shared" si="1"/>
        <v>0.49603730111609212</v>
      </c>
      <c r="K30" s="9">
        <f t="shared" si="2"/>
        <v>0.50396269888390788</v>
      </c>
      <c r="L30" s="9">
        <f t="shared" si="3"/>
        <v>0.49603730111609212</v>
      </c>
      <c r="M30" s="10">
        <f t="shared" si="4"/>
        <v>7.9253977678157561E-3</v>
      </c>
      <c r="N30" s="116">
        <v>141241</v>
      </c>
      <c r="O30" s="11">
        <v>132050</v>
      </c>
      <c r="P30" s="8"/>
      <c r="Q30" s="9">
        <v>0.51700000000000002</v>
      </c>
      <c r="R30" s="9">
        <v>0.48299999999999998</v>
      </c>
      <c r="S30" s="9">
        <f t="shared" si="10"/>
        <v>0.51700000000000002</v>
      </c>
      <c r="T30" s="9">
        <f t="shared" si="11"/>
        <v>0.48299999999999998</v>
      </c>
      <c r="U30" s="10">
        <f t="shared" si="12"/>
        <v>3.400000000000003E-2</v>
      </c>
      <c r="V30" s="9">
        <v>0.50800000000000001</v>
      </c>
      <c r="W30" s="9">
        <v>0.46799999999999997</v>
      </c>
      <c r="X30" s="10">
        <f t="shared" si="5"/>
        <v>0.50075000000000003</v>
      </c>
      <c r="Y30" s="11"/>
      <c r="Z30" s="11"/>
      <c r="AA30" s="10"/>
      <c r="AB30" s="12"/>
      <c r="AC30" s="12"/>
      <c r="AD30" s="10"/>
    </row>
    <row r="31" spans="1:34" ht="15.75" thickBot="1" x14ac:dyDescent="0.3">
      <c r="A31" s="8" t="s">
        <v>40</v>
      </c>
      <c r="B31" s="8">
        <v>8</v>
      </c>
      <c r="C31" s="8" t="s">
        <v>47</v>
      </c>
      <c r="D31" s="8" t="s">
        <v>470</v>
      </c>
      <c r="E31" s="27">
        <v>2012</v>
      </c>
      <c r="F31" s="120">
        <v>37056</v>
      </c>
      <c r="G31" s="121">
        <v>77480</v>
      </c>
      <c r="H31" s="122">
        <v>0</v>
      </c>
      <c r="I31" s="9">
        <f t="shared" si="0"/>
        <v>0.32353146608926453</v>
      </c>
      <c r="J31" s="9">
        <f t="shared" si="1"/>
        <v>0.67646853391073547</v>
      </c>
      <c r="K31" s="9">
        <f t="shared" si="2"/>
        <v>0.32353146608926453</v>
      </c>
      <c r="L31" s="9">
        <f t="shared" si="3"/>
        <v>0.67646853391073547</v>
      </c>
      <c r="M31" s="10">
        <f t="shared" si="4"/>
        <v>0.35293706782147094</v>
      </c>
      <c r="N31" s="22">
        <v>0</v>
      </c>
      <c r="O31" s="8">
        <v>179644</v>
      </c>
      <c r="P31" s="8">
        <v>0</v>
      </c>
      <c r="Q31" s="9">
        <v>0</v>
      </c>
      <c r="R31" s="9">
        <v>1</v>
      </c>
      <c r="S31" s="9">
        <f>Q31/(Q31+R31)</f>
        <v>0</v>
      </c>
      <c r="T31" s="9">
        <f>R31/(R31+Q31)</f>
        <v>1</v>
      </c>
      <c r="U31" s="10">
        <f>ABS((R31/(R31+Q31))-(Q31/(R31+Q31)))</f>
        <v>1</v>
      </c>
      <c r="V31" s="9">
        <v>0.41700000000000004</v>
      </c>
      <c r="W31" s="9">
        <v>0.55600000000000005</v>
      </c>
      <c r="X31" s="10">
        <f t="shared" si="5"/>
        <v>0.41125</v>
      </c>
      <c r="Y31" s="11"/>
      <c r="Z31" s="11"/>
      <c r="AA31" s="10"/>
      <c r="AB31" s="12"/>
      <c r="AC31" s="12"/>
      <c r="AD31" s="10"/>
    </row>
    <row r="32" spans="1:34" ht="15.75" thickBot="1" x14ac:dyDescent="0.3">
      <c r="A32" s="8" t="s">
        <v>40</v>
      </c>
      <c r="B32" s="8">
        <v>9</v>
      </c>
      <c r="C32" s="8" t="s">
        <v>48</v>
      </c>
      <c r="D32" s="8" t="s">
        <v>471</v>
      </c>
      <c r="E32" s="27">
        <v>2006</v>
      </c>
      <c r="F32" s="120">
        <v>63475</v>
      </c>
      <c r="G32" s="121">
        <v>57729</v>
      </c>
      <c r="H32" s="122">
        <v>0</v>
      </c>
      <c r="I32" s="9">
        <f t="shared" si="0"/>
        <v>0.52370383815715649</v>
      </c>
      <c r="J32" s="9">
        <f t="shared" si="1"/>
        <v>0.47629616184284346</v>
      </c>
      <c r="K32" s="9">
        <f t="shared" si="2"/>
        <v>0.52370383815715649</v>
      </c>
      <c r="L32" s="9">
        <f t="shared" si="3"/>
        <v>0.47629616184284346</v>
      </c>
      <c r="M32" s="10">
        <f t="shared" si="4"/>
        <v>4.740767631431303E-2</v>
      </c>
      <c r="N32" s="22">
        <v>118373</v>
      </c>
      <c r="O32" s="8">
        <v>94704</v>
      </c>
      <c r="P32" s="8">
        <v>0</v>
      </c>
      <c r="Q32" s="9">
        <v>0.55554095467835574</v>
      </c>
      <c r="R32" s="9">
        <v>0.44445904532164426</v>
      </c>
      <c r="S32" s="9">
        <f>Q32/(Q32+R32)</f>
        <v>0.55554095467835574</v>
      </c>
      <c r="T32" s="9">
        <f>R32/(R32+Q32)</f>
        <v>0.44445904532164426</v>
      </c>
      <c r="U32" s="10">
        <f>ABS((R32/(R32+Q32))-(Q32/(R32+Q32)))</f>
        <v>0.11108190935671147</v>
      </c>
      <c r="V32" s="9">
        <v>0.57799999999999996</v>
      </c>
      <c r="W32" s="9">
        <v>0.40100000000000002</v>
      </c>
      <c r="X32" s="10">
        <f t="shared" si="5"/>
        <v>0.56924999999999992</v>
      </c>
      <c r="Y32" s="11">
        <v>115361</v>
      </c>
      <c r="Z32" s="11">
        <v>112703</v>
      </c>
      <c r="AA32" s="10">
        <f>ABS((Z32/(Z32+Y32))-(Y32/(Z32+Y32)))</f>
        <v>1.1654623263645247E-2</v>
      </c>
      <c r="AB32" s="12">
        <v>0.54</v>
      </c>
      <c r="AC32" s="12">
        <v>0.44</v>
      </c>
      <c r="AD32" s="10">
        <f t="shared" ref="AD32:AD37" si="13">(AB32-AC32-7.2%)/2+0.5</f>
        <v>0.51400000000000001</v>
      </c>
    </row>
    <row r="33" spans="1:30" ht="15.75" thickBot="1" x14ac:dyDescent="0.3">
      <c r="A33" s="8" t="s">
        <v>40</v>
      </c>
      <c r="B33" s="8">
        <v>10</v>
      </c>
      <c r="C33" s="8" t="s">
        <v>49</v>
      </c>
      <c r="D33" s="8" t="s">
        <v>470</v>
      </c>
      <c r="E33" s="27">
        <v>2010</v>
      </c>
      <c r="F33" s="120">
        <v>55123</v>
      </c>
      <c r="G33" s="121">
        <v>70582</v>
      </c>
      <c r="H33" s="122">
        <v>0</v>
      </c>
      <c r="I33" s="9">
        <f t="shared" si="0"/>
        <v>0.43851079909311486</v>
      </c>
      <c r="J33" s="9">
        <f t="shared" si="1"/>
        <v>0.56148920090688514</v>
      </c>
      <c r="K33" s="9">
        <f t="shared" si="2"/>
        <v>0.43851079909311486</v>
      </c>
      <c r="L33" s="9">
        <f t="shared" si="3"/>
        <v>0.56148920090688514</v>
      </c>
      <c r="M33" s="10">
        <f t="shared" si="4"/>
        <v>0.12297840181377029</v>
      </c>
      <c r="N33" s="22">
        <v>98934</v>
      </c>
      <c r="O33" s="8">
        <v>110265</v>
      </c>
      <c r="P33" s="8">
        <v>0</v>
      </c>
      <c r="Q33" s="9">
        <v>0.47291813058379822</v>
      </c>
      <c r="R33" s="9">
        <v>0.52708186941620183</v>
      </c>
      <c r="S33" s="9">
        <f>Q33/(Q33+R33)</f>
        <v>0.47291813058379822</v>
      </c>
      <c r="T33" s="9">
        <f>R33/(R33+Q33)</f>
        <v>0.52708186941620183</v>
      </c>
      <c r="U33" s="10">
        <f>ABS((R33/(R33+Q33))-(Q33/(R33+Q33)))</f>
        <v>5.4163738832403607E-2</v>
      </c>
      <c r="V33" s="9">
        <v>0.50600000000000001</v>
      </c>
      <c r="W33" s="9">
        <v>0.47</v>
      </c>
      <c r="X33" s="10">
        <f t="shared" si="5"/>
        <v>0.49875000000000003</v>
      </c>
      <c r="Y33" s="11">
        <v>69912</v>
      </c>
      <c r="Z33" s="11">
        <v>128394</v>
      </c>
      <c r="AA33" s="10">
        <f>ABS((Z33/(Z33+Y33))-(Y33/(Z33+Y33)))</f>
        <v>0.2949078696559862</v>
      </c>
      <c r="AB33" s="12">
        <v>0.46</v>
      </c>
      <c r="AC33" s="12">
        <v>0.52</v>
      </c>
      <c r="AD33" s="10">
        <f t="shared" si="13"/>
        <v>0.434</v>
      </c>
    </row>
    <row r="34" spans="1:30" ht="15.75" thickBot="1" x14ac:dyDescent="0.3">
      <c r="A34" s="8" t="s">
        <v>40</v>
      </c>
      <c r="B34" s="8">
        <v>11</v>
      </c>
      <c r="C34" s="8" t="s">
        <v>526</v>
      </c>
      <c r="D34" s="8" t="s">
        <v>471</v>
      </c>
      <c r="E34" s="27">
        <v>2014</v>
      </c>
      <c r="F34" s="120">
        <v>117502</v>
      </c>
      <c r="G34" s="121">
        <v>57160</v>
      </c>
      <c r="H34" s="122">
        <v>0</v>
      </c>
      <c r="I34" s="9">
        <f t="shared" si="0"/>
        <v>0.67273934799784729</v>
      </c>
      <c r="J34" s="9">
        <f t="shared" si="1"/>
        <v>0.32726065200215271</v>
      </c>
      <c r="K34" s="9">
        <f t="shared" si="2"/>
        <v>0.67273934799784729</v>
      </c>
      <c r="L34" s="9">
        <f t="shared" si="3"/>
        <v>0.32726065200215271</v>
      </c>
      <c r="M34" s="10">
        <f t="shared" si="4"/>
        <v>0.34547869599569458</v>
      </c>
      <c r="O34" s="8"/>
      <c r="P34" s="8"/>
      <c r="Q34" s="9"/>
      <c r="R34" s="9"/>
      <c r="S34" s="9"/>
      <c r="T34" s="9"/>
      <c r="U34" s="10"/>
      <c r="V34" s="9">
        <v>0.67599999999999993</v>
      </c>
      <c r="W34" s="9">
        <v>0.3</v>
      </c>
      <c r="X34" s="10">
        <f t="shared" si="5"/>
        <v>0.66874999999999996</v>
      </c>
      <c r="Y34" s="11"/>
      <c r="Z34" s="11"/>
      <c r="AA34" s="10"/>
      <c r="AB34" s="12">
        <v>0.72</v>
      </c>
      <c r="AC34" s="12">
        <v>0.27</v>
      </c>
      <c r="AD34" s="10">
        <f t="shared" si="13"/>
        <v>0.68899999999999995</v>
      </c>
    </row>
    <row r="35" spans="1:30" ht="15.75" thickBot="1" x14ac:dyDescent="0.3">
      <c r="A35" s="8" t="s">
        <v>40</v>
      </c>
      <c r="B35" s="8">
        <v>12</v>
      </c>
      <c r="C35" s="8" t="s">
        <v>50</v>
      </c>
      <c r="D35" s="8" t="s">
        <v>471</v>
      </c>
      <c r="E35" s="27">
        <v>1987</v>
      </c>
      <c r="F35" s="120">
        <v>160067</v>
      </c>
      <c r="G35" s="121">
        <v>32197</v>
      </c>
      <c r="H35" s="122">
        <v>0</v>
      </c>
      <c r="I35" s="9">
        <f t="shared" si="0"/>
        <v>0.83253755253193529</v>
      </c>
      <c r="J35" s="9">
        <f t="shared" si="1"/>
        <v>0.16746244746806474</v>
      </c>
      <c r="K35" s="9">
        <f t="shared" si="2"/>
        <v>0.83253755253193529</v>
      </c>
      <c r="L35" s="9">
        <f t="shared" si="3"/>
        <v>0.16746244746806474</v>
      </c>
      <c r="M35" s="10">
        <f t="shared" si="4"/>
        <v>0.66507510506387058</v>
      </c>
      <c r="N35" s="22">
        <v>253709</v>
      </c>
      <c r="O35" s="8">
        <v>44478</v>
      </c>
      <c r="P35" s="8">
        <v>0</v>
      </c>
      <c r="Q35" s="9">
        <v>0.85083856774440203</v>
      </c>
      <c r="R35" s="9">
        <v>0.149161432255598</v>
      </c>
      <c r="S35" s="9">
        <f>Q35/(Q35+R35)</f>
        <v>0.85083856774440203</v>
      </c>
      <c r="T35" s="9">
        <f>R35/(R35+Q35)</f>
        <v>0.149161432255598</v>
      </c>
      <c r="U35" s="10">
        <f>ABS((R35/(R35+Q35))-(Q35/(R35+Q35)))</f>
        <v>0.70167713548880406</v>
      </c>
      <c r="V35" s="9">
        <v>0.84099999999999997</v>
      </c>
      <c r="W35" s="9">
        <v>0.125</v>
      </c>
      <c r="X35" s="10">
        <f t="shared" si="5"/>
        <v>0.83875</v>
      </c>
      <c r="Y35" s="11">
        <v>167957</v>
      </c>
      <c r="Z35" s="11">
        <v>31711</v>
      </c>
      <c r="AA35" s="10">
        <f>ABS((Z35/(Z35+Y35))-(Y35/(Z35+Y35)))</f>
        <v>0.68236272211871718</v>
      </c>
      <c r="AB35" s="12">
        <v>0.85</v>
      </c>
      <c r="AC35" s="12">
        <v>0.12</v>
      </c>
      <c r="AD35" s="10">
        <f t="shared" si="13"/>
        <v>0.82899999999999996</v>
      </c>
    </row>
    <row r="36" spans="1:30" ht="15.75" thickBot="1" x14ac:dyDescent="0.3">
      <c r="A36" s="8" t="s">
        <v>40</v>
      </c>
      <c r="B36" s="8">
        <v>13</v>
      </c>
      <c r="C36" s="8" t="s">
        <v>51</v>
      </c>
      <c r="D36" s="8" t="s">
        <v>471</v>
      </c>
      <c r="E36" s="27">
        <v>1998</v>
      </c>
      <c r="F36" s="120">
        <v>168491</v>
      </c>
      <c r="G36" s="121">
        <v>21940</v>
      </c>
      <c r="H36" s="122">
        <v>0</v>
      </c>
      <c r="I36" s="9">
        <f t="shared" si="0"/>
        <v>0.88478766587372859</v>
      </c>
      <c r="J36" s="9">
        <f t="shared" si="1"/>
        <v>0.11521233412627145</v>
      </c>
      <c r="K36" s="9">
        <f t="shared" si="2"/>
        <v>0.88478766587372859</v>
      </c>
      <c r="L36" s="9">
        <f t="shared" si="3"/>
        <v>0.11521233412627145</v>
      </c>
      <c r="M36" s="10">
        <f t="shared" si="4"/>
        <v>0.76957533174745718</v>
      </c>
      <c r="N36" s="22">
        <v>250436</v>
      </c>
      <c r="O36" s="8">
        <v>0</v>
      </c>
      <c r="P36" s="8">
        <v>38146</v>
      </c>
      <c r="Q36" s="9">
        <v>0.86781573348303087</v>
      </c>
      <c r="R36" s="9">
        <v>0</v>
      </c>
      <c r="S36" s="9">
        <f>Q36/(Q36+R36)</f>
        <v>1</v>
      </c>
      <c r="T36" s="9">
        <f>R36/(R36+Q36)</f>
        <v>0</v>
      </c>
      <c r="U36" s="10">
        <f>ABS((R36/(R36+Q36))-(Q36/(R36+Q36)))</f>
        <v>1</v>
      </c>
      <c r="V36" s="9">
        <v>0.875</v>
      </c>
      <c r="W36" s="9">
        <v>0.09</v>
      </c>
      <c r="X36" s="10">
        <f t="shared" si="5"/>
        <v>0.87325000000000008</v>
      </c>
      <c r="Y36" s="11">
        <v>180400</v>
      </c>
      <c r="Z36" s="11">
        <v>23054</v>
      </c>
      <c r="AA36" s="10">
        <f>ABS((Z36/(Z36+Y36))-(Y36/(Z36+Y36)))</f>
        <v>0.77337383388874148</v>
      </c>
      <c r="AB36" s="12">
        <v>0.88</v>
      </c>
      <c r="AC36" s="12">
        <v>0.1</v>
      </c>
      <c r="AD36" s="10">
        <f t="shared" si="13"/>
        <v>0.85399999999999998</v>
      </c>
    </row>
    <row r="37" spans="1:30" ht="15.75" thickBot="1" x14ac:dyDescent="0.3">
      <c r="A37" s="8" t="s">
        <v>40</v>
      </c>
      <c r="B37" s="8">
        <v>14</v>
      </c>
      <c r="C37" s="8" t="s">
        <v>52</v>
      </c>
      <c r="D37" s="8" t="s">
        <v>471</v>
      </c>
      <c r="E37" s="27">
        <v>2007.5</v>
      </c>
      <c r="F37" s="120">
        <v>114389</v>
      </c>
      <c r="G37" s="121">
        <v>34757</v>
      </c>
      <c r="H37" s="122">
        <v>0</v>
      </c>
      <c r="I37" s="9">
        <f t="shared" si="0"/>
        <v>0.76695989164979284</v>
      </c>
      <c r="J37" s="9">
        <f t="shared" si="1"/>
        <v>0.23304010835020719</v>
      </c>
      <c r="K37" s="9">
        <f t="shared" si="2"/>
        <v>0.76695989164979284</v>
      </c>
      <c r="L37" s="9">
        <f t="shared" si="3"/>
        <v>0.23304010835020719</v>
      </c>
      <c r="M37" s="10">
        <f t="shared" si="4"/>
        <v>0.53391978329958567</v>
      </c>
      <c r="N37" s="22">
        <v>203828</v>
      </c>
      <c r="O37" s="8">
        <v>54455</v>
      </c>
      <c r="P37" s="8">
        <v>0</v>
      </c>
      <c r="Q37" s="9">
        <v>0.78916537286619715</v>
      </c>
      <c r="R37" s="9">
        <v>0.21083462713380285</v>
      </c>
      <c r="S37" s="9">
        <f>Q37/(Q37+R37)</f>
        <v>0.78916537286619715</v>
      </c>
      <c r="T37" s="9">
        <f>R37/(R37+Q37)</f>
        <v>0.21083462713380285</v>
      </c>
      <c r="U37" s="10">
        <f>ABS((R37/(R37+Q37))-(Q37/(R37+Q37)))</f>
        <v>0.57833074573239429</v>
      </c>
      <c r="V37" s="9">
        <v>0.74199999999999999</v>
      </c>
      <c r="W37" s="9">
        <v>0.23600000000000002</v>
      </c>
      <c r="X37" s="10">
        <f t="shared" si="5"/>
        <v>0.73375000000000001</v>
      </c>
      <c r="Y37" s="11">
        <v>152044</v>
      </c>
      <c r="Z37" s="11">
        <v>44475</v>
      </c>
      <c r="AA37" s="10">
        <f>ABS((Z37/(Z37+Y37))-(Y37/(Z37+Y37)))</f>
        <v>0.54737200983111056</v>
      </c>
      <c r="AB37" s="12">
        <v>0.74</v>
      </c>
      <c r="AC37" s="12">
        <v>0.24</v>
      </c>
      <c r="AD37" s="10">
        <f t="shared" si="13"/>
        <v>0.71399999999999997</v>
      </c>
    </row>
    <row r="38" spans="1:30" ht="15.75" thickBot="1" x14ac:dyDescent="0.3">
      <c r="A38" s="8" t="s">
        <v>40</v>
      </c>
      <c r="B38" s="8">
        <v>15</v>
      </c>
      <c r="C38" s="8" t="s">
        <v>53</v>
      </c>
      <c r="D38" s="8" t="s">
        <v>471</v>
      </c>
      <c r="E38" s="27">
        <v>2012</v>
      </c>
      <c r="F38" s="120">
        <v>99756</v>
      </c>
      <c r="G38" s="121">
        <v>43148</v>
      </c>
      <c r="H38" s="122">
        <v>0</v>
      </c>
      <c r="I38" s="9">
        <f t="shared" si="0"/>
        <v>0.69806303532441361</v>
      </c>
      <c r="J38" s="9">
        <f t="shared" si="1"/>
        <v>0.30193696467558639</v>
      </c>
      <c r="K38" s="9">
        <f t="shared" si="2"/>
        <v>0.69806303532441361</v>
      </c>
      <c r="L38" s="9">
        <f t="shared" si="3"/>
        <v>0.30193696467558639</v>
      </c>
      <c r="M38" s="10">
        <f t="shared" si="4"/>
        <v>0.39612607064882721</v>
      </c>
      <c r="N38" s="22">
        <v>231034</v>
      </c>
      <c r="O38" s="8">
        <v>0</v>
      </c>
      <c r="P38" s="8">
        <v>0</v>
      </c>
      <c r="Q38" s="9">
        <v>1</v>
      </c>
      <c r="R38" s="9">
        <v>0</v>
      </c>
      <c r="S38" s="9">
        <f>Q38/(Q38+R38)</f>
        <v>1</v>
      </c>
      <c r="T38" s="9">
        <f>R38/(R38+Q38)</f>
        <v>0</v>
      </c>
      <c r="U38" s="10">
        <f>ABS((R38/(R38+Q38))-(Q38/(R38+Q38)))</f>
        <v>1</v>
      </c>
      <c r="V38" s="9">
        <v>0.68</v>
      </c>
      <c r="W38" s="9">
        <v>0.29799999999999999</v>
      </c>
      <c r="X38" s="10">
        <f t="shared" si="5"/>
        <v>0.67175000000000007</v>
      </c>
      <c r="Y38" s="11"/>
      <c r="Z38" s="11"/>
      <c r="AA38" s="10"/>
      <c r="AB38" s="12"/>
      <c r="AC38" s="12"/>
      <c r="AD38" s="10"/>
    </row>
    <row r="39" spans="1:30" ht="15.75" thickBot="1" x14ac:dyDescent="0.3">
      <c r="A39" s="8" t="s">
        <v>40</v>
      </c>
      <c r="B39" s="8">
        <v>16</v>
      </c>
      <c r="C39" s="8" t="s">
        <v>596</v>
      </c>
      <c r="D39" s="8" t="s">
        <v>471</v>
      </c>
      <c r="E39" s="27">
        <v>2004</v>
      </c>
      <c r="F39" s="120">
        <v>46277</v>
      </c>
      <c r="G39" s="121">
        <v>44943</v>
      </c>
      <c r="H39" s="122">
        <v>0</v>
      </c>
      <c r="I39" s="9">
        <f t="shared" si="0"/>
        <v>0.50731199298399476</v>
      </c>
      <c r="J39" s="9">
        <f t="shared" si="1"/>
        <v>0.49268800701600524</v>
      </c>
      <c r="K39" s="9">
        <f t="shared" si="2"/>
        <v>0.50731199298399476</v>
      </c>
      <c r="L39" s="9">
        <f t="shared" si="3"/>
        <v>0.49268800701600524</v>
      </c>
      <c r="M39" s="10">
        <f t="shared" si="4"/>
        <v>1.4623985967989528E-2</v>
      </c>
      <c r="N39" s="22">
        <v>84649</v>
      </c>
      <c r="O39" s="8">
        <v>62801</v>
      </c>
      <c r="P39" s="8">
        <v>0</v>
      </c>
      <c r="Q39" s="9">
        <v>0.5740861308918277</v>
      </c>
      <c r="R39" s="9">
        <v>0.42591386910817225</v>
      </c>
      <c r="S39" s="9">
        <f t="shared" ref="S39" si="14">Q39/(Q39+R39)</f>
        <v>0.5740861308918277</v>
      </c>
      <c r="T39" s="9">
        <f t="shared" ref="T39" si="15">R39/(R39+Q39)</f>
        <v>0.42591386910817225</v>
      </c>
      <c r="U39" s="10">
        <f t="shared" ref="U39" si="16">ABS((R39/(R39+Q39))-(Q39/(R39+Q39)))</f>
        <v>0.14817226178365545</v>
      </c>
      <c r="V39" s="9">
        <v>0.58599999999999997</v>
      </c>
      <c r="W39" s="9">
        <v>0.39399999999999996</v>
      </c>
      <c r="X39" s="10">
        <f t="shared" si="5"/>
        <v>0.57674999999999998</v>
      </c>
      <c r="Y39" s="11">
        <v>46247</v>
      </c>
      <c r="Z39" s="11">
        <v>43197</v>
      </c>
      <c r="AA39" s="10">
        <f>ABS((Z39/(Z39+Y39))-(Y39/(Z39+Y39)))</f>
        <v>3.4099548320736972E-2</v>
      </c>
      <c r="AB39" s="12">
        <v>0.6</v>
      </c>
      <c r="AC39" s="12">
        <v>0.39</v>
      </c>
      <c r="AD39" s="10">
        <f>(AB39-AC39-7.2%)/2+0.5</f>
        <v>0.56899999999999995</v>
      </c>
    </row>
    <row r="40" spans="1:30" ht="15.75" thickBot="1" x14ac:dyDescent="0.3">
      <c r="A40" s="8" t="s">
        <v>40</v>
      </c>
      <c r="B40" s="8">
        <v>17</v>
      </c>
      <c r="C40" s="8" t="s">
        <v>54</v>
      </c>
      <c r="D40" s="8" t="s">
        <v>471</v>
      </c>
      <c r="E40" s="27">
        <v>2000</v>
      </c>
      <c r="F40" s="120">
        <v>134408</v>
      </c>
      <c r="G40" s="125">
        <v>0</v>
      </c>
      <c r="H40" s="122">
        <v>0</v>
      </c>
      <c r="I40" s="9">
        <f t="shared" si="0"/>
        <v>1</v>
      </c>
      <c r="J40" s="9">
        <f t="shared" si="1"/>
        <v>0</v>
      </c>
      <c r="K40" s="9">
        <f t="shared" si="2"/>
        <v>1</v>
      </c>
      <c r="L40" s="9">
        <f t="shared" si="3"/>
        <v>0</v>
      </c>
      <c r="M40" s="10">
        <f t="shared" si="4"/>
        <v>1</v>
      </c>
      <c r="N40" s="22">
        <v>159392</v>
      </c>
      <c r="O40" s="8">
        <v>57336</v>
      </c>
      <c r="P40" s="8">
        <v>0</v>
      </c>
      <c r="Q40" s="9">
        <v>0.73544719648591783</v>
      </c>
      <c r="R40" s="9">
        <v>0.26455280351408217</v>
      </c>
      <c r="S40" s="9">
        <f t="shared" ref="S40:S47" si="17">Q40/(Q40+R40)</f>
        <v>0.73544719648591783</v>
      </c>
      <c r="T40" s="9">
        <f t="shared" ref="T40:T47" si="18">R40/(R40+Q40)</f>
        <v>0.26455280351408217</v>
      </c>
      <c r="U40" s="10">
        <f t="shared" ref="U40:U47" si="19">ABS((R40/(R40+Q40))-(Q40/(R40+Q40)))</f>
        <v>0.47089439297183566</v>
      </c>
      <c r="V40" s="9">
        <v>0.71900000000000008</v>
      </c>
      <c r="W40" s="9">
        <v>0.255</v>
      </c>
      <c r="X40" s="10">
        <f t="shared" si="5"/>
        <v>0.71274999999999999</v>
      </c>
      <c r="Y40" s="11">
        <v>126147</v>
      </c>
      <c r="Z40" s="11">
        <v>60468</v>
      </c>
      <c r="AA40" s="10">
        <f>ABS((Z40/(Z40+Y40))-(Y40/(Z40+Y40)))</f>
        <v>0.35194920022506232</v>
      </c>
      <c r="AB40" s="12">
        <v>0.68</v>
      </c>
      <c r="AC40" s="12">
        <v>0.3</v>
      </c>
      <c r="AD40" s="10">
        <f>(AB40-AC40-7.2%)/2+0.5</f>
        <v>0.65400000000000003</v>
      </c>
    </row>
    <row r="41" spans="1:30" ht="15.75" thickBot="1" x14ac:dyDescent="0.3">
      <c r="A41" s="8" t="s">
        <v>40</v>
      </c>
      <c r="B41" s="8">
        <v>18</v>
      </c>
      <c r="C41" s="8" t="s">
        <v>55</v>
      </c>
      <c r="D41" s="8" t="s">
        <v>471</v>
      </c>
      <c r="E41" s="27">
        <v>1992</v>
      </c>
      <c r="F41" s="120">
        <v>133060</v>
      </c>
      <c r="G41" s="121">
        <v>63326</v>
      </c>
      <c r="H41" s="122">
        <v>0</v>
      </c>
      <c r="I41" s="9">
        <f t="shared" si="0"/>
        <v>0.67754320572749582</v>
      </c>
      <c r="J41" s="9">
        <f t="shared" si="1"/>
        <v>0.32245679427250418</v>
      </c>
      <c r="K41" s="9">
        <f t="shared" si="2"/>
        <v>0.67754320572749582</v>
      </c>
      <c r="L41" s="9">
        <f t="shared" si="3"/>
        <v>0.32245679427250418</v>
      </c>
      <c r="M41" s="10">
        <f t="shared" si="4"/>
        <v>0.35508641145499165</v>
      </c>
      <c r="N41" s="22">
        <v>212831</v>
      </c>
      <c r="O41" s="8">
        <v>89103</v>
      </c>
      <c r="P41" s="8">
        <v>0</v>
      </c>
      <c r="Q41" s="9">
        <v>0.70489245994157668</v>
      </c>
      <c r="R41" s="9">
        <v>0.29510754005842338</v>
      </c>
      <c r="S41" s="9">
        <f t="shared" si="17"/>
        <v>0.70489245994157668</v>
      </c>
      <c r="T41" s="9">
        <f t="shared" si="18"/>
        <v>0.29510754005842338</v>
      </c>
      <c r="U41" s="10">
        <f t="shared" si="19"/>
        <v>0.4097849198831533</v>
      </c>
      <c r="V41" s="9">
        <v>0.68200000000000005</v>
      </c>
      <c r="W41" s="9">
        <v>0.28899999999999998</v>
      </c>
      <c r="X41" s="10">
        <f t="shared" si="5"/>
        <v>0.67725000000000002</v>
      </c>
      <c r="Y41" s="11">
        <v>151217</v>
      </c>
      <c r="Z41" s="11">
        <v>60917</v>
      </c>
      <c r="AA41" s="10">
        <f>ABS((Z41/(Z41+Y41))-(Y41/(Z41+Y41)))</f>
        <v>0.42567433791848552</v>
      </c>
      <c r="AB41" s="12">
        <v>0.73</v>
      </c>
      <c r="AC41" s="12">
        <v>0.25</v>
      </c>
      <c r="AD41" s="10">
        <f>(AB41-AC41-7.2%)/2+0.5</f>
        <v>0.70399999999999996</v>
      </c>
    </row>
    <row r="42" spans="1:30" ht="15.75" thickBot="1" x14ac:dyDescent="0.3">
      <c r="A42" s="8" t="s">
        <v>40</v>
      </c>
      <c r="B42" s="8">
        <v>19</v>
      </c>
      <c r="C42" s="8" t="s">
        <v>56</v>
      </c>
      <c r="D42" s="8" t="s">
        <v>471</v>
      </c>
      <c r="E42" s="27">
        <v>1994</v>
      </c>
      <c r="F42" s="120">
        <v>127788</v>
      </c>
      <c r="G42" s="125">
        <v>0</v>
      </c>
      <c r="H42" s="122">
        <v>0</v>
      </c>
      <c r="I42" s="9">
        <f t="shared" si="0"/>
        <v>1</v>
      </c>
      <c r="J42" s="9">
        <f t="shared" si="1"/>
        <v>0</v>
      </c>
      <c r="K42" s="9">
        <f t="shared" si="2"/>
        <v>1</v>
      </c>
      <c r="L42" s="9">
        <f t="shared" si="3"/>
        <v>0</v>
      </c>
      <c r="M42" s="10">
        <f t="shared" si="4"/>
        <v>1</v>
      </c>
      <c r="N42" s="22">
        <v>162300</v>
      </c>
      <c r="O42" s="8">
        <v>59313</v>
      </c>
      <c r="P42" s="8">
        <v>0</v>
      </c>
      <c r="Q42" s="9">
        <v>0.7323577587957385</v>
      </c>
      <c r="R42" s="9">
        <v>0.2676422412042615</v>
      </c>
      <c r="S42" s="9">
        <f t="shared" si="17"/>
        <v>0.7323577587957385</v>
      </c>
      <c r="T42" s="9">
        <f t="shared" si="18"/>
        <v>0.2676422412042615</v>
      </c>
      <c r="U42" s="10">
        <f t="shared" si="19"/>
        <v>0.464715517591477</v>
      </c>
      <c r="V42" s="9">
        <v>0.71200000000000008</v>
      </c>
      <c r="W42" s="9">
        <v>0.26500000000000001</v>
      </c>
      <c r="X42" s="10">
        <f t="shared" si="5"/>
        <v>0.70425000000000004</v>
      </c>
      <c r="Y42" s="11">
        <v>105841</v>
      </c>
      <c r="Z42" s="11">
        <v>37913</v>
      </c>
      <c r="AA42" s="10">
        <f>ABS((Z42/(Z42+Y42))-(Y42/(Z42+Y42)))</f>
        <v>0.47252946004980734</v>
      </c>
      <c r="AB42" s="12">
        <v>0.7</v>
      </c>
      <c r="AC42" s="12">
        <v>0.28999999999999998</v>
      </c>
      <c r="AD42" s="10">
        <f>(AB42-AC42-7.2%)/2+0.5</f>
        <v>0.66900000000000004</v>
      </c>
    </row>
    <row r="43" spans="1:30" ht="15.75" thickBot="1" x14ac:dyDescent="0.3">
      <c r="A43" s="8" t="s">
        <v>40</v>
      </c>
      <c r="B43" s="8">
        <v>20</v>
      </c>
      <c r="C43" s="8" t="s">
        <v>57</v>
      </c>
      <c r="D43" s="8" t="s">
        <v>471</v>
      </c>
      <c r="E43" s="27">
        <v>1993</v>
      </c>
      <c r="F43" s="120">
        <v>106034</v>
      </c>
      <c r="G43" s="125">
        <v>0</v>
      </c>
      <c r="H43" s="124">
        <v>35010</v>
      </c>
      <c r="I43" s="9">
        <f t="shared" si="0"/>
        <v>1</v>
      </c>
      <c r="J43" s="9">
        <f t="shared" si="1"/>
        <v>0</v>
      </c>
      <c r="K43" s="9">
        <f t="shared" si="2"/>
        <v>1</v>
      </c>
      <c r="L43" s="9">
        <f t="shared" si="3"/>
        <v>0</v>
      </c>
      <c r="M43" s="10">
        <f t="shared" si="4"/>
        <v>1</v>
      </c>
      <c r="N43" s="22">
        <v>172996</v>
      </c>
      <c r="O43" s="8">
        <v>60566</v>
      </c>
      <c r="P43" s="8">
        <v>0</v>
      </c>
      <c r="Q43" s="9">
        <v>0.74068555672583725</v>
      </c>
      <c r="R43" s="9">
        <v>0.25931444327416275</v>
      </c>
      <c r="S43" s="9">
        <f t="shared" si="17"/>
        <v>0.74068555672583725</v>
      </c>
      <c r="T43" s="9">
        <f t="shared" si="18"/>
        <v>0.25931444327416275</v>
      </c>
      <c r="U43" s="10">
        <f t="shared" si="19"/>
        <v>0.48137111345167449</v>
      </c>
      <c r="V43" s="9">
        <v>0.70900000000000007</v>
      </c>
      <c r="W43" s="9">
        <v>0.26200000000000001</v>
      </c>
      <c r="X43" s="10">
        <f t="shared" si="5"/>
        <v>0.70425000000000004</v>
      </c>
      <c r="Y43" s="11">
        <v>118734</v>
      </c>
      <c r="Z43" s="11">
        <v>53176</v>
      </c>
      <c r="AA43" s="10">
        <f>ABS((Z43/(Z43+Y43))-(Y43/(Z43+Y43)))</f>
        <v>0.3813507067651678</v>
      </c>
      <c r="AB43" s="12">
        <v>0.72</v>
      </c>
      <c r="AC43" s="12">
        <v>0.26</v>
      </c>
      <c r="AD43" s="10">
        <f>(AB43-AC43-7.2%)/2+0.5</f>
        <v>0.69399999999999995</v>
      </c>
    </row>
    <row r="44" spans="1:30" ht="15.75" thickBot="1" x14ac:dyDescent="0.3">
      <c r="A44" s="8" t="s">
        <v>40</v>
      </c>
      <c r="B44" s="8">
        <v>21</v>
      </c>
      <c r="C44" s="8" t="s">
        <v>58</v>
      </c>
      <c r="D44" s="8" t="s">
        <v>470</v>
      </c>
      <c r="E44" s="27">
        <v>2012</v>
      </c>
      <c r="F44" s="120">
        <v>33470</v>
      </c>
      <c r="G44" s="121">
        <v>45907</v>
      </c>
      <c r="H44" s="122">
        <v>0</v>
      </c>
      <c r="I44" s="9">
        <f t="shared" si="0"/>
        <v>0.42165866686823639</v>
      </c>
      <c r="J44" s="9">
        <f t="shared" si="1"/>
        <v>0.57834133313176361</v>
      </c>
      <c r="K44" s="9">
        <f t="shared" si="2"/>
        <v>0.42165866686823639</v>
      </c>
      <c r="L44" s="9">
        <f t="shared" si="3"/>
        <v>0.57834133313176361</v>
      </c>
      <c r="M44" s="10">
        <f t="shared" si="4"/>
        <v>0.15668266626352723</v>
      </c>
      <c r="N44" s="22">
        <v>49119</v>
      </c>
      <c r="O44" s="8">
        <v>67164</v>
      </c>
      <c r="P44" s="8">
        <v>0</v>
      </c>
      <c r="Q44" s="9">
        <v>0.42240912257165708</v>
      </c>
      <c r="R44" s="9">
        <v>0.57759087742834292</v>
      </c>
      <c r="S44" s="9">
        <f t="shared" si="17"/>
        <v>0.42240912257165708</v>
      </c>
      <c r="T44" s="9">
        <f t="shared" si="18"/>
        <v>0.57759087742834292</v>
      </c>
      <c r="U44" s="10">
        <f t="shared" si="19"/>
        <v>0.15518175485668584</v>
      </c>
      <c r="V44" s="9">
        <v>0.54600000000000004</v>
      </c>
      <c r="W44" s="9">
        <v>0.435</v>
      </c>
      <c r="X44" s="10">
        <f t="shared" si="5"/>
        <v>0.53625</v>
      </c>
      <c r="Y44" s="11"/>
      <c r="Z44" s="11"/>
      <c r="AA44" s="10"/>
      <c r="AB44" s="12"/>
      <c r="AC44" s="12"/>
      <c r="AD44" s="10"/>
    </row>
    <row r="45" spans="1:30" ht="15.75" thickBot="1" x14ac:dyDescent="0.3">
      <c r="A45" s="8" t="s">
        <v>40</v>
      </c>
      <c r="B45" s="8">
        <v>22</v>
      </c>
      <c r="C45" s="8" t="s">
        <v>59</v>
      </c>
      <c r="D45" s="8" t="s">
        <v>470</v>
      </c>
      <c r="E45" s="27">
        <v>2002</v>
      </c>
      <c r="F45" s="120">
        <v>37289</v>
      </c>
      <c r="G45" s="121">
        <v>96053</v>
      </c>
      <c r="H45" s="122">
        <v>0</v>
      </c>
      <c r="I45" s="9">
        <f t="shared" si="0"/>
        <v>0.27964932279401838</v>
      </c>
      <c r="J45" s="9">
        <f t="shared" si="1"/>
        <v>0.72035067720598156</v>
      </c>
      <c r="K45" s="9">
        <f t="shared" si="2"/>
        <v>0.27964932279401838</v>
      </c>
      <c r="L45" s="9">
        <f t="shared" si="3"/>
        <v>0.72035067720598156</v>
      </c>
      <c r="M45" s="10">
        <f t="shared" si="4"/>
        <v>0.44070135441196318</v>
      </c>
      <c r="N45" s="22">
        <v>81555</v>
      </c>
      <c r="O45" s="8">
        <v>132386</v>
      </c>
      <c r="P45" s="8">
        <v>0</v>
      </c>
      <c r="Q45" s="9">
        <v>0.38120322892760156</v>
      </c>
      <c r="R45" s="9">
        <v>0.6187967710723985</v>
      </c>
      <c r="S45" s="9">
        <f t="shared" si="17"/>
        <v>0.38120322892760156</v>
      </c>
      <c r="T45" s="9">
        <f t="shared" si="18"/>
        <v>0.6187967710723985</v>
      </c>
      <c r="U45" s="10">
        <f t="shared" si="19"/>
        <v>0.23759354214479694</v>
      </c>
      <c r="V45" s="9">
        <v>0.41600000000000004</v>
      </c>
      <c r="W45" s="9">
        <v>0.56600000000000006</v>
      </c>
      <c r="X45" s="10">
        <f t="shared" si="5"/>
        <v>0.40575</v>
      </c>
      <c r="Y45" s="11">
        <v>0</v>
      </c>
      <c r="Z45" s="11">
        <v>135979</v>
      </c>
      <c r="AA45" s="10">
        <f>ABS((Z45/(Z45+Y45))-(Y45/(Z45+Y45)))</f>
        <v>1</v>
      </c>
      <c r="AB45" s="12">
        <v>0.42</v>
      </c>
      <c r="AC45" s="12">
        <v>0.56000000000000005</v>
      </c>
      <c r="AD45" s="10">
        <f>(AB45-AC45-7.2%)/2+0.5</f>
        <v>0.39399999999999996</v>
      </c>
    </row>
    <row r="46" spans="1:30" ht="15.75" thickBot="1" x14ac:dyDescent="0.3">
      <c r="A46" s="8" t="s">
        <v>40</v>
      </c>
      <c r="B46" s="8">
        <v>23</v>
      </c>
      <c r="C46" s="8" t="s">
        <v>60</v>
      </c>
      <c r="D46" s="8" t="s">
        <v>470</v>
      </c>
      <c r="E46" s="27">
        <v>2006</v>
      </c>
      <c r="F46" s="120">
        <v>33726</v>
      </c>
      <c r="G46" s="121">
        <v>100317</v>
      </c>
      <c r="H46" s="122">
        <v>0</v>
      </c>
      <c r="I46" s="9">
        <f t="shared" si="0"/>
        <v>0.2516058279805734</v>
      </c>
      <c r="J46" s="9">
        <f t="shared" si="1"/>
        <v>0.7483941720194266</v>
      </c>
      <c r="K46" s="9">
        <f t="shared" si="2"/>
        <v>0.2516058279805734</v>
      </c>
      <c r="L46" s="9">
        <f t="shared" si="3"/>
        <v>0.7483941720194266</v>
      </c>
      <c r="M46" s="10">
        <f t="shared" si="4"/>
        <v>0.49678834403885319</v>
      </c>
      <c r="N46" s="22">
        <v>0</v>
      </c>
      <c r="O46" s="8">
        <v>158161</v>
      </c>
      <c r="P46" s="8">
        <v>57842</v>
      </c>
      <c r="Q46" s="9">
        <v>0</v>
      </c>
      <c r="R46" s="9">
        <v>0.73221668217571056</v>
      </c>
      <c r="S46" s="9">
        <f t="shared" si="17"/>
        <v>0</v>
      </c>
      <c r="T46" s="9">
        <f t="shared" si="18"/>
        <v>1</v>
      </c>
      <c r="U46" s="10">
        <f t="shared" si="19"/>
        <v>1</v>
      </c>
      <c r="V46" s="9">
        <v>0.36099999999999999</v>
      </c>
      <c r="W46" s="9">
        <v>0.61499999999999999</v>
      </c>
      <c r="X46" s="10">
        <f t="shared" si="5"/>
        <v>0.35375000000000001</v>
      </c>
      <c r="Y46" s="11">
        <v>0</v>
      </c>
      <c r="Z46" s="11">
        <v>173490</v>
      </c>
      <c r="AA46" s="10">
        <f>ABS((Z46/(Z46+Y46))-(Y46/(Z46+Y46)))</f>
        <v>1</v>
      </c>
      <c r="AB46" s="12">
        <v>0.38</v>
      </c>
      <c r="AC46" s="12">
        <v>0.6</v>
      </c>
      <c r="AD46" s="10">
        <f>(AB46-AC46-7.2%)/2+0.5</f>
        <v>0.35399999999999998</v>
      </c>
    </row>
    <row r="47" spans="1:30" ht="15.75" thickBot="1" x14ac:dyDescent="0.3">
      <c r="A47" s="8" t="s">
        <v>40</v>
      </c>
      <c r="B47" s="8">
        <v>24</v>
      </c>
      <c r="C47" s="8" t="s">
        <v>627</v>
      </c>
      <c r="D47" s="8" t="s">
        <v>471</v>
      </c>
      <c r="E47" s="27">
        <v>1998</v>
      </c>
      <c r="F47" s="120">
        <v>103228</v>
      </c>
      <c r="G47" s="121">
        <v>95566</v>
      </c>
      <c r="H47" s="122">
        <v>0</v>
      </c>
      <c r="I47" s="9">
        <f t="shared" si="0"/>
        <v>0.51927120536837124</v>
      </c>
      <c r="J47" s="9">
        <f t="shared" si="1"/>
        <v>0.48072879463162871</v>
      </c>
      <c r="K47" s="9">
        <f t="shared" si="2"/>
        <v>0.51927120536837124</v>
      </c>
      <c r="L47" s="9">
        <f t="shared" si="3"/>
        <v>0.48072879463162871</v>
      </c>
      <c r="M47" s="10">
        <f t="shared" si="4"/>
        <v>3.8542410736742527E-2</v>
      </c>
      <c r="N47" s="22">
        <v>156749</v>
      </c>
      <c r="O47" s="8">
        <v>127746</v>
      </c>
      <c r="P47" s="8">
        <v>0</v>
      </c>
      <c r="Q47" s="9">
        <v>0.55097277632295827</v>
      </c>
      <c r="R47" s="9">
        <v>0.44902722367704179</v>
      </c>
      <c r="S47" s="9">
        <f t="shared" si="17"/>
        <v>0.55097277632295827</v>
      </c>
      <c r="T47" s="9">
        <f t="shared" si="18"/>
        <v>0.44902722367704179</v>
      </c>
      <c r="U47" s="10">
        <f t="shared" si="19"/>
        <v>0.10194555264591648</v>
      </c>
      <c r="V47" s="9">
        <v>0.54100000000000004</v>
      </c>
      <c r="W47" s="9">
        <v>0.43099999999999999</v>
      </c>
      <c r="X47" s="10">
        <f t="shared" si="5"/>
        <v>0.53575000000000006</v>
      </c>
      <c r="Y47" s="11">
        <v>111768</v>
      </c>
      <c r="Z47" s="11">
        <v>72744</v>
      </c>
      <c r="AA47" s="10">
        <f>ABS((Z47/(Z47+Y47))-(Y47/(Z47+Y47)))</f>
        <v>0.21149843912591049</v>
      </c>
      <c r="AB47" s="12">
        <v>0.66</v>
      </c>
      <c r="AC47" s="12">
        <v>0.32</v>
      </c>
      <c r="AD47" s="10">
        <f>(AB47-AC47-7.2%)/2+0.5</f>
        <v>0.63400000000000001</v>
      </c>
    </row>
    <row r="48" spans="1:30" ht="15.75" thickBot="1" x14ac:dyDescent="0.3">
      <c r="A48" s="8" t="s">
        <v>40</v>
      </c>
      <c r="B48" s="8">
        <v>25</v>
      </c>
      <c r="C48" s="8" t="s">
        <v>527</v>
      </c>
      <c r="D48" s="8" t="s">
        <v>470</v>
      </c>
      <c r="E48" s="27">
        <v>2014</v>
      </c>
      <c r="F48" s="123">
        <v>0</v>
      </c>
      <c r="G48" s="121">
        <v>114072</v>
      </c>
      <c r="H48" s="122">
        <v>0</v>
      </c>
      <c r="I48" s="9">
        <f t="shared" si="0"/>
        <v>0</v>
      </c>
      <c r="J48" s="9">
        <f t="shared" si="1"/>
        <v>1</v>
      </c>
      <c r="K48" s="9">
        <f t="shared" si="2"/>
        <v>0</v>
      </c>
      <c r="L48" s="9">
        <f t="shared" si="3"/>
        <v>1</v>
      </c>
      <c r="M48" s="10">
        <f t="shared" si="4"/>
        <v>1</v>
      </c>
      <c r="O48" s="8"/>
      <c r="P48" s="8"/>
      <c r="Q48" s="9"/>
      <c r="R48" s="9"/>
      <c r="S48" s="9"/>
      <c r="T48" s="9"/>
      <c r="U48" s="10"/>
      <c r="V48" s="9">
        <v>0.47799999999999998</v>
      </c>
      <c r="W48" s="9">
        <v>0.49700000000000005</v>
      </c>
      <c r="X48" s="10">
        <f t="shared" si="5"/>
        <v>0.47124999999999995</v>
      </c>
      <c r="Y48" s="11"/>
      <c r="Z48" s="11"/>
      <c r="AA48" s="10"/>
      <c r="AB48" s="12">
        <v>0.49</v>
      </c>
      <c r="AC48" s="12">
        <v>0.48</v>
      </c>
      <c r="AD48" s="10">
        <f>(AB48-AC48-7.2%)/2+0.5</f>
        <v>0.46899999999999997</v>
      </c>
    </row>
    <row r="49" spans="1:34" ht="15.75" thickBot="1" x14ac:dyDescent="0.3">
      <c r="A49" s="8" t="s">
        <v>40</v>
      </c>
      <c r="B49" s="8">
        <v>26</v>
      </c>
      <c r="C49" s="8" t="s">
        <v>62</v>
      </c>
      <c r="D49" s="8" t="s">
        <v>471</v>
      </c>
      <c r="E49" s="27">
        <v>2012</v>
      </c>
      <c r="F49" s="120">
        <v>87176</v>
      </c>
      <c r="G49" s="121">
        <v>82653</v>
      </c>
      <c r="H49" s="122">
        <v>0</v>
      </c>
      <c r="I49" s="9">
        <f t="shared" si="0"/>
        <v>0.51331633584370162</v>
      </c>
      <c r="J49" s="9">
        <f t="shared" si="1"/>
        <v>0.48668366415629838</v>
      </c>
      <c r="K49" s="9">
        <f t="shared" si="2"/>
        <v>0.51331633584370162</v>
      </c>
      <c r="L49" s="9">
        <f t="shared" si="3"/>
        <v>0.48668366415629838</v>
      </c>
      <c r="M49" s="10">
        <f t="shared" si="4"/>
        <v>2.6632671687403242E-2</v>
      </c>
      <c r="N49" s="22">
        <v>139072</v>
      </c>
      <c r="O49" s="8">
        <v>124863</v>
      </c>
      <c r="P49" s="8">
        <v>0</v>
      </c>
      <c r="Q49" s="9">
        <v>0.52691761229090495</v>
      </c>
      <c r="R49" s="9">
        <v>0.47308238770909505</v>
      </c>
      <c r="S49" s="9">
        <f>Q49/(Q49+R49)</f>
        <v>0.52691761229090495</v>
      </c>
      <c r="T49" s="9">
        <f>R49/(R49+Q49)</f>
        <v>0.47308238770909505</v>
      </c>
      <c r="U49" s="10">
        <f>ABS((R49/(R49+Q49))-(Q49/(R49+Q49)))</f>
        <v>5.3835224581809893E-2</v>
      </c>
      <c r="V49" s="9">
        <v>0.54</v>
      </c>
      <c r="W49" s="9">
        <v>0.43700000000000006</v>
      </c>
      <c r="X49" s="10">
        <f t="shared" si="5"/>
        <v>0.53225</v>
      </c>
      <c r="Y49" s="11"/>
      <c r="Z49" s="11"/>
      <c r="AA49" s="10"/>
      <c r="AB49" s="12"/>
      <c r="AC49" s="12"/>
      <c r="AD49" s="10"/>
    </row>
    <row r="50" spans="1:34" ht="15.75" thickBot="1" x14ac:dyDescent="0.3">
      <c r="A50" s="8" t="s">
        <v>40</v>
      </c>
      <c r="B50" s="8">
        <v>27</v>
      </c>
      <c r="C50" s="8" t="s">
        <v>63</v>
      </c>
      <c r="D50" s="8" t="s">
        <v>471</v>
      </c>
      <c r="E50" s="27">
        <v>2009</v>
      </c>
      <c r="F50" s="120">
        <v>75728</v>
      </c>
      <c r="G50" s="121">
        <v>51852</v>
      </c>
      <c r="H50" s="122">
        <v>0</v>
      </c>
      <c r="I50" s="9">
        <f t="shared" si="0"/>
        <v>0.59357266029158173</v>
      </c>
      <c r="J50" s="9">
        <f t="shared" si="1"/>
        <v>0.40642733970841827</v>
      </c>
      <c r="K50" s="9">
        <f t="shared" si="2"/>
        <v>0.59357266029158173</v>
      </c>
      <c r="L50" s="9">
        <f t="shared" si="3"/>
        <v>0.40642733970841827</v>
      </c>
      <c r="M50" s="10">
        <f t="shared" si="4"/>
        <v>0.18714532058316347</v>
      </c>
      <c r="N50" s="22">
        <v>154191</v>
      </c>
      <c r="O50" s="8">
        <v>86817</v>
      </c>
      <c r="P50" s="8">
        <v>0</v>
      </c>
      <c r="Q50" s="9">
        <v>0.63977544313881696</v>
      </c>
      <c r="R50" s="9">
        <v>0.36022455686118304</v>
      </c>
      <c r="S50" s="9">
        <f>Q50/(Q50+R50)</f>
        <v>0.63977544313881696</v>
      </c>
      <c r="T50" s="9">
        <f>R50/(R50+Q50)</f>
        <v>0.36022455686118304</v>
      </c>
      <c r="U50" s="10">
        <f>ABS((R50/(R50+Q50))-(Q50/(R50+Q50)))</f>
        <v>0.27955088627763391</v>
      </c>
      <c r="V50" s="9">
        <v>0.626</v>
      </c>
      <c r="W50" s="9">
        <v>0.35</v>
      </c>
      <c r="X50" s="10">
        <f t="shared" si="5"/>
        <v>0.61875000000000002</v>
      </c>
      <c r="Y50" s="11">
        <v>77759</v>
      </c>
      <c r="Z50" s="11">
        <v>31697</v>
      </c>
      <c r="AA50" s="10">
        <f>ABS((Z50/(Z50+Y50))-(Y50/(Z50+Y50)))</f>
        <v>0.42082663353310923</v>
      </c>
      <c r="AB50" s="12">
        <v>0.68</v>
      </c>
      <c r="AC50" s="12">
        <v>0.3</v>
      </c>
      <c r="AD50" s="10">
        <f>(AB50-AC50-7.2%)/2+0.5</f>
        <v>0.65400000000000003</v>
      </c>
    </row>
    <row r="51" spans="1:34" ht="15.75" thickBot="1" x14ac:dyDescent="0.3">
      <c r="A51" s="8" t="s">
        <v>40</v>
      </c>
      <c r="B51" s="8">
        <v>28</v>
      </c>
      <c r="C51" s="8" t="s">
        <v>64</v>
      </c>
      <c r="D51" s="8" t="s">
        <v>471</v>
      </c>
      <c r="E51" s="27">
        <v>2000</v>
      </c>
      <c r="F51" s="120">
        <v>91996</v>
      </c>
      <c r="G51" s="125">
        <v>0</v>
      </c>
      <c r="H51" s="124">
        <v>28268</v>
      </c>
      <c r="I51" s="9">
        <f t="shared" si="0"/>
        <v>1</v>
      </c>
      <c r="J51" s="9">
        <f t="shared" si="1"/>
        <v>0</v>
      </c>
      <c r="K51" s="9">
        <f t="shared" si="2"/>
        <v>1</v>
      </c>
      <c r="L51" s="9">
        <f t="shared" si="3"/>
        <v>0</v>
      </c>
      <c r="M51" s="10">
        <f t="shared" si="4"/>
        <v>1</v>
      </c>
      <c r="N51" s="22">
        <v>188703</v>
      </c>
      <c r="O51" s="8">
        <v>58008</v>
      </c>
      <c r="P51" s="8">
        <v>0</v>
      </c>
      <c r="Q51" s="9">
        <v>0.76487469144059239</v>
      </c>
      <c r="R51" s="9">
        <v>0.23512530855940755</v>
      </c>
      <c r="S51" s="9">
        <f>Q51/(Q51+R51)</f>
        <v>0.76487469144059239</v>
      </c>
      <c r="T51" s="9">
        <f>R51/(R51+Q51)</f>
        <v>0.23512530855940755</v>
      </c>
      <c r="U51" s="10">
        <f>ABS((R51/(R51+Q51))-(Q51/(R51+Q51)))</f>
        <v>0.52974938288118478</v>
      </c>
      <c r="V51" s="9">
        <v>0.70299999999999996</v>
      </c>
      <c r="W51" s="9">
        <v>0.26500000000000001</v>
      </c>
      <c r="X51" s="10">
        <f t="shared" si="5"/>
        <v>0.69974999999999998</v>
      </c>
      <c r="Y51" s="11">
        <v>104374</v>
      </c>
      <c r="Z51" s="11">
        <v>51534</v>
      </c>
      <c r="AA51" s="10">
        <f>ABS((Z51/(Z51+Y51))-(Y51/(Z51+Y51)))</f>
        <v>0.33891782333170845</v>
      </c>
      <c r="AB51" s="12">
        <v>0.68</v>
      </c>
      <c r="AC51" s="12">
        <v>0.3</v>
      </c>
      <c r="AD51" s="10">
        <f>(AB51-AC51-7.2%)/2+0.5</f>
        <v>0.65400000000000003</v>
      </c>
      <c r="AH51" s="8"/>
    </row>
    <row r="52" spans="1:34" ht="15.75" thickBot="1" x14ac:dyDescent="0.3">
      <c r="A52" s="8" t="s">
        <v>40</v>
      </c>
      <c r="B52" s="8">
        <v>29</v>
      </c>
      <c r="C52" s="8" t="s">
        <v>65</v>
      </c>
      <c r="D52" s="8" t="s">
        <v>471</v>
      </c>
      <c r="E52" s="27">
        <v>2012</v>
      </c>
      <c r="F52" s="120">
        <v>50096</v>
      </c>
      <c r="G52" s="121">
        <v>17045</v>
      </c>
      <c r="H52" s="122">
        <v>0</v>
      </c>
      <c r="I52" s="9">
        <f t="shared" si="0"/>
        <v>0.746131275971463</v>
      </c>
      <c r="J52" s="9">
        <f t="shared" si="1"/>
        <v>0.25386872402853694</v>
      </c>
      <c r="K52" s="9">
        <f t="shared" si="2"/>
        <v>0.746131275971463</v>
      </c>
      <c r="L52" s="9">
        <f t="shared" si="3"/>
        <v>0.25386872402853694</v>
      </c>
      <c r="M52" s="10">
        <f t="shared" si="4"/>
        <v>0.49226255194292606</v>
      </c>
      <c r="N52" s="22">
        <v>111287</v>
      </c>
      <c r="O52" s="8">
        <v>0</v>
      </c>
      <c r="P52" s="8">
        <v>38994</v>
      </c>
      <c r="Q52" s="9">
        <v>0.74052608114132856</v>
      </c>
      <c r="R52" s="9">
        <v>0</v>
      </c>
      <c r="S52" s="9">
        <f>Q52/(Q52+R52)</f>
        <v>1</v>
      </c>
      <c r="T52" s="9">
        <f>R52/(R52+Q52)</f>
        <v>0</v>
      </c>
      <c r="U52" s="10">
        <f>ABS((R52/(R52+Q52))-(Q52/(R52+Q52)))</f>
        <v>1</v>
      </c>
      <c r="V52" s="9">
        <v>0.77</v>
      </c>
      <c r="W52" s="9">
        <v>0.20499999999999999</v>
      </c>
      <c r="X52" s="10">
        <f t="shared" si="5"/>
        <v>0.76324999999999998</v>
      </c>
      <c r="Y52" s="11"/>
      <c r="Z52" s="11"/>
      <c r="AA52" s="10"/>
      <c r="AB52" s="12"/>
      <c r="AC52" s="12"/>
      <c r="AD52" s="10"/>
    </row>
    <row r="53" spans="1:34" ht="15.75" thickBot="1" x14ac:dyDescent="0.3">
      <c r="A53" s="8" t="s">
        <v>40</v>
      </c>
      <c r="B53" s="8">
        <v>30</v>
      </c>
      <c r="C53" s="8" t="s">
        <v>66</v>
      </c>
      <c r="D53" s="8" t="s">
        <v>471</v>
      </c>
      <c r="E53" s="27">
        <v>1982</v>
      </c>
      <c r="F53" s="120">
        <v>86568</v>
      </c>
      <c r="G53" s="121">
        <v>45315</v>
      </c>
      <c r="H53" s="122">
        <v>0</v>
      </c>
      <c r="I53" s="9">
        <f t="shared" si="0"/>
        <v>0.65639999090102596</v>
      </c>
      <c r="J53" s="9">
        <f t="shared" si="1"/>
        <v>0.34360000909897409</v>
      </c>
      <c r="K53" s="9">
        <f t="shared" si="2"/>
        <v>0.65639999090102596</v>
      </c>
      <c r="L53" s="9">
        <f t="shared" si="3"/>
        <v>0.34360000909897409</v>
      </c>
      <c r="M53" s="10">
        <f t="shared" si="4"/>
        <v>0.31279998180205187</v>
      </c>
      <c r="N53" s="22">
        <v>247851</v>
      </c>
      <c r="O53" s="8">
        <v>0</v>
      </c>
      <c r="P53" s="8">
        <v>0</v>
      </c>
      <c r="Q53" s="9">
        <v>1</v>
      </c>
      <c r="R53" s="9">
        <v>0</v>
      </c>
      <c r="S53" s="9">
        <f>Q53/(Q53+R53)</f>
        <v>1</v>
      </c>
      <c r="T53" s="9">
        <f>R53/(R53+Q53)</f>
        <v>0</v>
      </c>
      <c r="U53" s="10">
        <f>ABS((R53/(R53+Q53))-(Q53/(R53+Q53)))</f>
        <v>1</v>
      </c>
      <c r="V53" s="9">
        <v>0.65300000000000002</v>
      </c>
      <c r="W53" s="9">
        <v>0.32100000000000001</v>
      </c>
      <c r="X53" s="10">
        <f t="shared" si="5"/>
        <v>0.64675000000000005</v>
      </c>
      <c r="Y53" s="11">
        <v>88385</v>
      </c>
      <c r="Z53" s="11">
        <v>28493</v>
      </c>
      <c r="AA53" s="10">
        <f>ABS((Z53/(Z53+Y53))-(Y53/(Z53+Y53)))</f>
        <v>0.51243176645733168</v>
      </c>
      <c r="AB53" s="12">
        <v>0.76</v>
      </c>
      <c r="AC53" s="12">
        <v>0.22</v>
      </c>
      <c r="AD53" s="10">
        <f>(AB53-AC53-7.2%)/2+0.5</f>
        <v>0.73399999999999999</v>
      </c>
    </row>
    <row r="54" spans="1:34" ht="15.75" thickBot="1" x14ac:dyDescent="0.3">
      <c r="A54" s="8" t="s">
        <v>40</v>
      </c>
      <c r="B54" s="8">
        <v>31</v>
      </c>
      <c r="C54" s="8" t="s">
        <v>528</v>
      </c>
      <c r="D54" s="8" t="s">
        <v>471</v>
      </c>
      <c r="E54" s="27">
        <v>2014</v>
      </c>
      <c r="F54" s="120">
        <v>51622</v>
      </c>
      <c r="G54" s="121">
        <v>48162</v>
      </c>
      <c r="H54" s="122">
        <v>0</v>
      </c>
      <c r="I54" s="9">
        <f t="shared" si="0"/>
        <v>0.51733744888960154</v>
      </c>
      <c r="J54" s="9">
        <f t="shared" si="1"/>
        <v>0.48266255111039846</v>
      </c>
      <c r="K54" s="9">
        <f t="shared" si="2"/>
        <v>0.51733744888960154</v>
      </c>
      <c r="L54" s="9">
        <f t="shared" si="3"/>
        <v>0.48266255111039846</v>
      </c>
      <c r="M54" s="10">
        <f t="shared" si="4"/>
        <v>3.4674897779203073E-2</v>
      </c>
      <c r="O54" s="8"/>
      <c r="P54" s="8"/>
      <c r="Q54" s="9"/>
      <c r="R54" s="9"/>
      <c r="S54" s="9"/>
      <c r="T54" s="9"/>
      <c r="U54" s="10"/>
      <c r="V54" s="9">
        <v>0.57200000000000006</v>
      </c>
      <c r="W54" s="9">
        <v>0.40600000000000003</v>
      </c>
      <c r="X54" s="10">
        <f t="shared" si="5"/>
        <v>0.56374999999999997</v>
      </c>
      <c r="Y54" s="11"/>
      <c r="Z54" s="11"/>
      <c r="AA54" s="10"/>
      <c r="AB54" s="12">
        <v>0.45</v>
      </c>
      <c r="AC54" s="12">
        <v>0.53</v>
      </c>
      <c r="AD54" s="10">
        <f>(AB54-AC54-7.2%)/2+0.5</f>
        <v>0.42399999999999999</v>
      </c>
    </row>
    <row r="55" spans="1:34" ht="15.75" thickBot="1" x14ac:dyDescent="0.3">
      <c r="A55" s="8" t="s">
        <v>40</v>
      </c>
      <c r="B55" s="8">
        <v>32</v>
      </c>
      <c r="C55" s="8" t="s">
        <v>67</v>
      </c>
      <c r="D55" s="8" t="s">
        <v>471</v>
      </c>
      <c r="E55" s="27">
        <v>1998</v>
      </c>
      <c r="F55" s="120">
        <v>50353</v>
      </c>
      <c r="G55" s="121">
        <v>34053</v>
      </c>
      <c r="H55" s="122">
        <v>0</v>
      </c>
      <c r="I55" s="9">
        <f t="shared" si="0"/>
        <v>0.59655711679264511</v>
      </c>
      <c r="J55" s="9">
        <f t="shared" si="1"/>
        <v>0.40344288320735494</v>
      </c>
      <c r="K55" s="9">
        <f t="shared" si="2"/>
        <v>0.59655711679264511</v>
      </c>
      <c r="L55" s="9">
        <f t="shared" si="3"/>
        <v>0.40344288320735494</v>
      </c>
      <c r="M55" s="10">
        <f t="shared" si="4"/>
        <v>0.19311423358529017</v>
      </c>
      <c r="N55" s="22">
        <v>124903</v>
      </c>
      <c r="O55" s="8">
        <v>65208</v>
      </c>
      <c r="P55" s="8">
        <v>0</v>
      </c>
      <c r="Q55" s="9">
        <v>0.65700038398619753</v>
      </c>
      <c r="R55" s="9">
        <v>0.34299961601380247</v>
      </c>
      <c r="S55" s="9">
        <f>Q55/(Q55+R55)</f>
        <v>0.65700038398619753</v>
      </c>
      <c r="T55" s="9">
        <f>R55/(R55+Q55)</f>
        <v>0.34299961601380247</v>
      </c>
      <c r="U55" s="10">
        <f>ABS((R55/(R55+Q55))-(Q55/(R55+Q55)))</f>
        <v>0.31400076797239507</v>
      </c>
      <c r="V55" s="9">
        <v>0.65200000000000002</v>
      </c>
      <c r="W55" s="9">
        <v>0.32500000000000001</v>
      </c>
      <c r="X55" s="10">
        <f t="shared" si="5"/>
        <v>0.64424999999999999</v>
      </c>
      <c r="Y55" s="11">
        <v>85459</v>
      </c>
      <c r="Z55" s="11">
        <v>30883</v>
      </c>
      <c r="AA55" s="10">
        <f>ABS((Z55/(Z55+Y55))-(Y55/(Z55+Y55)))</f>
        <v>0.46909972322978799</v>
      </c>
      <c r="AB55" s="12">
        <v>0.71</v>
      </c>
      <c r="AC55" s="12">
        <v>0.27</v>
      </c>
      <c r="AD55" s="10">
        <f>(AB55-AC55-7.2%)/2+0.5</f>
        <v>0.68399999999999994</v>
      </c>
    </row>
    <row r="56" spans="1:34" ht="15.75" thickBot="1" x14ac:dyDescent="0.3">
      <c r="A56" s="8" t="s">
        <v>40</v>
      </c>
      <c r="B56" s="8">
        <v>33</v>
      </c>
      <c r="C56" s="8" t="s">
        <v>529</v>
      </c>
      <c r="D56" s="8" t="s">
        <v>471</v>
      </c>
      <c r="E56" s="27">
        <v>2014</v>
      </c>
      <c r="F56" s="120">
        <v>108331</v>
      </c>
      <c r="G56" s="121">
        <v>74700</v>
      </c>
      <c r="H56" s="122">
        <v>0</v>
      </c>
      <c r="I56" s="9">
        <f t="shared" si="0"/>
        <v>0.59187241505537314</v>
      </c>
      <c r="J56" s="9">
        <f t="shared" si="1"/>
        <v>0.40812758494462686</v>
      </c>
      <c r="K56" s="9">
        <f t="shared" si="2"/>
        <v>0.59187241505537314</v>
      </c>
      <c r="L56" s="9">
        <f t="shared" si="3"/>
        <v>0.40812758494462686</v>
      </c>
      <c r="M56" s="10">
        <f t="shared" si="4"/>
        <v>0.18374483011074627</v>
      </c>
      <c r="O56" s="8"/>
      <c r="P56" s="8"/>
      <c r="Q56" s="9"/>
      <c r="R56" s="9"/>
      <c r="S56" s="9"/>
      <c r="T56" s="9"/>
      <c r="U56" s="10"/>
      <c r="V56" s="9">
        <v>0.60599999999999998</v>
      </c>
      <c r="W56" s="9">
        <v>0.36799999999999999</v>
      </c>
      <c r="X56" s="10">
        <f t="shared" si="5"/>
        <v>0.59975000000000001</v>
      </c>
      <c r="Y56" s="11"/>
      <c r="Z56" s="11"/>
      <c r="AA56" s="10"/>
      <c r="AB56" s="12">
        <v>0.7</v>
      </c>
      <c r="AC56" s="12">
        <v>0.28000000000000003</v>
      </c>
      <c r="AD56" s="10">
        <f>(AB56-AC56-7.2%)/2+0.5</f>
        <v>0.67399999999999993</v>
      </c>
    </row>
    <row r="57" spans="1:34" ht="15.75" thickBot="1" x14ac:dyDescent="0.3">
      <c r="A57" s="8" t="s">
        <v>40</v>
      </c>
      <c r="B57" s="8">
        <v>34</v>
      </c>
      <c r="C57" s="8" t="s">
        <v>68</v>
      </c>
      <c r="D57" s="8" t="s">
        <v>471</v>
      </c>
      <c r="E57" s="27">
        <v>1992</v>
      </c>
      <c r="F57" s="120">
        <v>61607</v>
      </c>
      <c r="G57" s="125">
        <v>0</v>
      </c>
      <c r="H57" s="122">
        <v>0</v>
      </c>
      <c r="I57" s="9">
        <f t="shared" si="0"/>
        <v>1</v>
      </c>
      <c r="J57" s="9">
        <f t="shared" si="1"/>
        <v>0</v>
      </c>
      <c r="K57" s="9">
        <f t="shared" si="2"/>
        <v>1</v>
      </c>
      <c r="L57" s="9">
        <f t="shared" si="3"/>
        <v>0</v>
      </c>
      <c r="M57" s="10">
        <f t="shared" si="4"/>
        <v>1</v>
      </c>
      <c r="N57" s="22">
        <v>120367</v>
      </c>
      <c r="O57" s="8">
        <v>20223</v>
      </c>
      <c r="P57" s="8">
        <v>0</v>
      </c>
      <c r="Q57" s="9">
        <v>0.85615619887616479</v>
      </c>
      <c r="R57" s="9">
        <v>0.14384380112383527</v>
      </c>
      <c r="S57" s="9">
        <f>Q57/(Q57+R57)</f>
        <v>0.85615619887616479</v>
      </c>
      <c r="T57" s="9">
        <f>R57/(R57+Q57)</f>
        <v>0.14384380112383527</v>
      </c>
      <c r="U57" s="10">
        <f>ABS((R57/(R57+Q57))-(Q57/(R57+Q57)))</f>
        <v>0.71231239775232957</v>
      </c>
      <c r="V57" s="9">
        <v>0.83</v>
      </c>
      <c r="W57" s="9">
        <v>0.14099999999999999</v>
      </c>
      <c r="X57" s="10">
        <f t="shared" si="5"/>
        <v>0.82525000000000004</v>
      </c>
      <c r="Y57" s="11">
        <v>76363</v>
      </c>
      <c r="Z57" s="11">
        <v>14740</v>
      </c>
      <c r="AA57" s="10">
        <f>ABS((Z57/(Z57+Y57))-(Y57/(Z57+Y57)))</f>
        <v>0.67641021700712378</v>
      </c>
      <c r="AB57" s="12">
        <v>0.8</v>
      </c>
      <c r="AC57" s="12">
        <v>0.18</v>
      </c>
      <c r="AD57" s="10">
        <f>(AB57-AC57-7.2%)/2+0.5</f>
        <v>0.77400000000000002</v>
      </c>
    </row>
    <row r="58" spans="1:34" ht="15.75" thickBot="1" x14ac:dyDescent="0.3">
      <c r="A58" s="8" t="s">
        <v>40</v>
      </c>
      <c r="B58" s="8">
        <v>35</v>
      </c>
      <c r="C58" s="8" t="s">
        <v>530</v>
      </c>
      <c r="D58" s="8" t="s">
        <v>471</v>
      </c>
      <c r="E58" s="27">
        <v>2014</v>
      </c>
      <c r="F58" s="120">
        <v>62255</v>
      </c>
      <c r="G58" s="125">
        <v>0</v>
      </c>
      <c r="H58" s="122">
        <v>0</v>
      </c>
      <c r="I58" s="9">
        <f t="shared" si="0"/>
        <v>1</v>
      </c>
      <c r="J58" s="9">
        <f t="shared" si="1"/>
        <v>0</v>
      </c>
      <c r="K58" s="9">
        <f t="shared" si="2"/>
        <v>1</v>
      </c>
      <c r="L58" s="9">
        <f t="shared" si="3"/>
        <v>0</v>
      </c>
      <c r="M58" s="10">
        <f t="shared" si="4"/>
        <v>1</v>
      </c>
      <c r="O58" s="8"/>
      <c r="P58" s="8"/>
      <c r="Q58" s="9"/>
      <c r="R58" s="9"/>
      <c r="S58" s="9"/>
      <c r="T58" s="9"/>
      <c r="U58" s="10"/>
      <c r="V58" s="9">
        <v>0.67400000000000004</v>
      </c>
      <c r="W58" s="9">
        <v>0.30599999999999999</v>
      </c>
      <c r="X58" s="10">
        <f t="shared" si="5"/>
        <v>0.66475000000000006</v>
      </c>
      <c r="Y58" s="11"/>
      <c r="Z58" s="11"/>
      <c r="AA58" s="10"/>
      <c r="AB58" s="12"/>
      <c r="AC58" s="12"/>
      <c r="AD58" s="10"/>
    </row>
    <row r="59" spans="1:34" ht="15.75" thickBot="1" x14ac:dyDescent="0.3">
      <c r="A59" s="8" t="s">
        <v>40</v>
      </c>
      <c r="B59" s="8">
        <v>36</v>
      </c>
      <c r="C59" s="8" t="s">
        <v>69</v>
      </c>
      <c r="D59" s="8" t="s">
        <v>471</v>
      </c>
      <c r="E59" s="27">
        <v>2012</v>
      </c>
      <c r="F59" s="120">
        <v>72682</v>
      </c>
      <c r="G59" s="121">
        <v>61457</v>
      </c>
      <c r="H59" s="122">
        <v>0</v>
      </c>
      <c r="I59" s="9">
        <f t="shared" si="0"/>
        <v>0.54184092620341584</v>
      </c>
      <c r="J59" s="9">
        <f t="shared" si="1"/>
        <v>0.45815907379658416</v>
      </c>
      <c r="K59" s="9">
        <f t="shared" si="2"/>
        <v>0.54184092620341584</v>
      </c>
      <c r="L59" s="9">
        <f t="shared" si="3"/>
        <v>0.45815907379658416</v>
      </c>
      <c r="M59" s="10">
        <f t="shared" si="4"/>
        <v>8.368185240683168E-2</v>
      </c>
      <c r="N59" s="22">
        <v>110189</v>
      </c>
      <c r="O59" s="8">
        <v>97953</v>
      </c>
      <c r="P59" s="8">
        <v>0</v>
      </c>
      <c r="Q59" s="9">
        <v>0.52939339489387049</v>
      </c>
      <c r="R59" s="9">
        <v>0.47060660510612945</v>
      </c>
      <c r="S59" s="9">
        <f t="shared" ref="S59:S67" si="20">Q59/(Q59+R59)</f>
        <v>0.52939339489387049</v>
      </c>
      <c r="T59" s="9">
        <f t="shared" ref="T59:T67" si="21">R59/(R59+Q59)</f>
        <v>0.47060660510612945</v>
      </c>
      <c r="U59" s="10">
        <f t="shared" ref="U59:U67" si="22">ABS((R59/(R59+Q59))-(Q59/(R59+Q59)))</f>
        <v>5.8786789787741045E-2</v>
      </c>
      <c r="V59" s="9">
        <v>0.50700000000000001</v>
      </c>
      <c r="W59" s="9">
        <v>0.47499999999999998</v>
      </c>
      <c r="X59" s="10">
        <f t="shared" si="5"/>
        <v>0.49675000000000002</v>
      </c>
      <c r="Y59" s="11"/>
      <c r="Z59" s="11"/>
      <c r="AA59" s="10"/>
      <c r="AB59" s="12"/>
      <c r="AC59" s="12"/>
      <c r="AD59" s="10"/>
    </row>
    <row r="60" spans="1:34" ht="15.75" thickBot="1" x14ac:dyDescent="0.3">
      <c r="A60" s="8" t="s">
        <v>40</v>
      </c>
      <c r="B60" s="8">
        <v>37</v>
      </c>
      <c r="C60" s="8" t="s">
        <v>70</v>
      </c>
      <c r="D60" s="8" t="s">
        <v>471</v>
      </c>
      <c r="E60" s="27">
        <v>2010</v>
      </c>
      <c r="F60" s="120">
        <v>96787</v>
      </c>
      <c r="G60" s="121">
        <v>18051</v>
      </c>
      <c r="H60" s="122">
        <v>0</v>
      </c>
      <c r="I60" s="9">
        <f t="shared" si="0"/>
        <v>0.84281335446455008</v>
      </c>
      <c r="J60" s="9">
        <f t="shared" si="1"/>
        <v>0.15718664553544995</v>
      </c>
      <c r="K60" s="9">
        <f t="shared" si="2"/>
        <v>0.84281335446455008</v>
      </c>
      <c r="L60" s="9">
        <f t="shared" si="3"/>
        <v>0.15718664553544995</v>
      </c>
      <c r="M60" s="10">
        <f t="shared" si="4"/>
        <v>0.68562670892910016</v>
      </c>
      <c r="N60" s="22">
        <v>207039</v>
      </c>
      <c r="O60" s="8">
        <v>32541</v>
      </c>
      <c r="P60" s="8">
        <v>0</v>
      </c>
      <c r="Q60" s="9">
        <v>0.86417480591034312</v>
      </c>
      <c r="R60" s="9">
        <v>0.1358251940896569</v>
      </c>
      <c r="S60" s="9">
        <f t="shared" si="20"/>
        <v>0.86417480591034312</v>
      </c>
      <c r="T60" s="9">
        <f t="shared" si="21"/>
        <v>0.1358251940896569</v>
      </c>
      <c r="U60" s="10">
        <f t="shared" si="22"/>
        <v>0.72834961182068625</v>
      </c>
      <c r="V60" s="9">
        <v>0.84900000000000009</v>
      </c>
      <c r="W60" s="9">
        <v>0.127</v>
      </c>
      <c r="X60" s="10">
        <f t="shared" si="5"/>
        <v>0.84175</v>
      </c>
      <c r="Y60" s="11">
        <v>131990</v>
      </c>
      <c r="Z60" s="11">
        <v>21342</v>
      </c>
      <c r="AA60" s="10">
        <f>ABS((Z60/(Z60+Y60))-(Y60/(Z60+Y60)))</f>
        <v>0.72162366629275043</v>
      </c>
      <c r="AB60" s="12">
        <v>0.87</v>
      </c>
      <c r="AC60" s="12">
        <v>0.12</v>
      </c>
      <c r="AD60" s="10">
        <f>(AB60-AC60-7.2%)/2+0.5</f>
        <v>0.83899999999999997</v>
      </c>
    </row>
    <row r="61" spans="1:34" ht="15.75" thickBot="1" x14ac:dyDescent="0.3">
      <c r="A61" s="8" t="s">
        <v>40</v>
      </c>
      <c r="B61" s="8">
        <v>38</v>
      </c>
      <c r="C61" s="8" t="s">
        <v>71</v>
      </c>
      <c r="D61" s="8" t="s">
        <v>471</v>
      </c>
      <c r="E61" s="27">
        <v>2002</v>
      </c>
      <c r="F61" s="120">
        <v>58192</v>
      </c>
      <c r="G61" s="121">
        <v>40288</v>
      </c>
      <c r="H61" s="122">
        <v>0</v>
      </c>
      <c r="I61" s="9">
        <f t="shared" si="0"/>
        <v>0.59090170593013813</v>
      </c>
      <c r="J61" s="9">
        <f t="shared" si="1"/>
        <v>0.40909829406986192</v>
      </c>
      <c r="K61" s="9">
        <f t="shared" si="2"/>
        <v>0.59090170593013813</v>
      </c>
      <c r="L61" s="9">
        <f t="shared" si="3"/>
        <v>0.40909829406986192</v>
      </c>
      <c r="M61" s="10">
        <f t="shared" si="4"/>
        <v>0.18180341186027621</v>
      </c>
      <c r="N61" s="22">
        <v>145280</v>
      </c>
      <c r="O61" s="8">
        <v>69807</v>
      </c>
      <c r="P61" s="8">
        <v>0</v>
      </c>
      <c r="Q61" s="9">
        <v>0.67544760957194061</v>
      </c>
      <c r="R61" s="9">
        <v>0.32455239042805933</v>
      </c>
      <c r="S61" s="9">
        <f t="shared" si="20"/>
        <v>0.67544760957194061</v>
      </c>
      <c r="T61" s="9">
        <f t="shared" si="21"/>
        <v>0.32455239042805933</v>
      </c>
      <c r="U61" s="10">
        <f t="shared" si="22"/>
        <v>0.35089521914388128</v>
      </c>
      <c r="V61" s="9">
        <v>0.64900000000000002</v>
      </c>
      <c r="W61" s="9">
        <v>0.33</v>
      </c>
      <c r="X61" s="10">
        <f t="shared" si="5"/>
        <v>0.64024999999999999</v>
      </c>
      <c r="Y61" s="11">
        <v>81590</v>
      </c>
      <c r="Z61" s="11">
        <v>42037</v>
      </c>
      <c r="AA61" s="10">
        <f>ABS((Z61/(Z61+Y61))-(Y61/(Z61+Y61)))</f>
        <v>0.31993820120200284</v>
      </c>
      <c r="AB61" s="12">
        <v>0.65</v>
      </c>
      <c r="AC61" s="12">
        <v>0.32</v>
      </c>
      <c r="AD61" s="10">
        <f>(AB61-AC61-7.2%)/2+0.5</f>
        <v>0.629</v>
      </c>
    </row>
    <row r="62" spans="1:34" ht="15.75" thickBot="1" x14ac:dyDescent="0.3">
      <c r="A62" s="8" t="s">
        <v>40</v>
      </c>
      <c r="B62" s="8">
        <v>39</v>
      </c>
      <c r="C62" s="8" t="s">
        <v>72</v>
      </c>
      <c r="D62" s="8" t="s">
        <v>470</v>
      </c>
      <c r="E62" s="27">
        <v>1992</v>
      </c>
      <c r="F62" s="120">
        <v>41906</v>
      </c>
      <c r="G62" s="121">
        <v>91319</v>
      </c>
      <c r="H62" s="122">
        <v>0</v>
      </c>
      <c r="I62" s="9">
        <f t="shared" si="0"/>
        <v>0.31455057234002626</v>
      </c>
      <c r="J62" s="9">
        <f t="shared" si="1"/>
        <v>0.68544942765997374</v>
      </c>
      <c r="K62" s="9">
        <f t="shared" si="2"/>
        <v>0.31455057234002626</v>
      </c>
      <c r="L62" s="9">
        <f t="shared" si="3"/>
        <v>0.68544942765997374</v>
      </c>
      <c r="M62" s="10">
        <f t="shared" si="4"/>
        <v>0.37089885531994748</v>
      </c>
      <c r="N62" s="22">
        <v>106360</v>
      </c>
      <c r="O62" s="8">
        <v>145607</v>
      </c>
      <c r="P62" s="8">
        <v>0</v>
      </c>
      <c r="Q62" s="9">
        <v>0.42211876952140559</v>
      </c>
      <c r="R62" s="9">
        <v>0.57788123047859441</v>
      </c>
      <c r="S62" s="9">
        <f t="shared" si="20"/>
        <v>0.42211876952140559</v>
      </c>
      <c r="T62" s="9">
        <f t="shared" si="21"/>
        <v>0.57788123047859441</v>
      </c>
      <c r="U62" s="10">
        <f t="shared" si="22"/>
        <v>0.15576246095718882</v>
      </c>
      <c r="V62" s="9">
        <v>0.47100000000000003</v>
      </c>
      <c r="W62" s="9">
        <v>0.50800000000000001</v>
      </c>
      <c r="X62" s="10">
        <f t="shared" si="5"/>
        <v>0.46224999999999999</v>
      </c>
      <c r="Y62" s="11">
        <v>59400</v>
      </c>
      <c r="Z62" s="11">
        <v>119455</v>
      </c>
      <c r="AA62" s="10">
        <f>ABS((Z62/(Z62+Y62))-(Y62/(Z62+Y62)))</f>
        <v>0.3357747896340611</v>
      </c>
      <c r="AB62" s="12">
        <v>0.47</v>
      </c>
      <c r="AC62" s="12">
        <v>0.51</v>
      </c>
      <c r="AD62" s="10">
        <f>(AB62-AC62-7.2%)/2+0.5</f>
        <v>0.44399999999999995</v>
      </c>
    </row>
    <row r="63" spans="1:34" ht="15.75" thickBot="1" x14ac:dyDescent="0.3">
      <c r="A63" s="8" t="s">
        <v>40</v>
      </c>
      <c r="B63" s="8">
        <v>40</v>
      </c>
      <c r="C63" s="8" t="s">
        <v>73</v>
      </c>
      <c r="D63" s="8" t="s">
        <v>471</v>
      </c>
      <c r="E63" s="27">
        <v>1992</v>
      </c>
      <c r="F63" s="120">
        <v>49379</v>
      </c>
      <c r="G63" s="125">
        <v>0</v>
      </c>
      <c r="H63" s="122">
        <v>0</v>
      </c>
      <c r="I63" s="9">
        <f t="shared" si="0"/>
        <v>1</v>
      </c>
      <c r="J63" s="9">
        <f t="shared" si="1"/>
        <v>0</v>
      </c>
      <c r="K63" s="9">
        <f t="shared" si="2"/>
        <v>1</v>
      </c>
      <c r="L63" s="9">
        <f t="shared" si="3"/>
        <v>0</v>
      </c>
      <c r="M63" s="10">
        <f t="shared" si="4"/>
        <v>1</v>
      </c>
      <c r="N63" s="22">
        <v>125553</v>
      </c>
      <c r="O63" s="8">
        <v>0</v>
      </c>
      <c r="P63" s="8">
        <v>0</v>
      </c>
      <c r="Q63" s="9">
        <v>1</v>
      </c>
      <c r="R63" s="9">
        <v>0</v>
      </c>
      <c r="S63" s="9">
        <f t="shared" si="20"/>
        <v>1</v>
      </c>
      <c r="T63" s="9">
        <f t="shared" si="21"/>
        <v>0</v>
      </c>
      <c r="U63" s="10">
        <f t="shared" si="22"/>
        <v>1</v>
      </c>
      <c r="V63" s="9">
        <v>0.81499999999999995</v>
      </c>
      <c r="W63" s="9">
        <v>0.16500000000000001</v>
      </c>
      <c r="X63" s="10">
        <f t="shared" si="5"/>
        <v>0.80574999999999997</v>
      </c>
      <c r="Y63" s="11">
        <v>69382</v>
      </c>
      <c r="Z63" s="11">
        <v>20457</v>
      </c>
      <c r="AA63" s="10">
        <f>ABS((Z63/(Z63+Y63))-(Y63/(Z63+Y63)))</f>
        <v>0.5445853137278911</v>
      </c>
      <c r="AB63" s="12">
        <v>0.75</v>
      </c>
      <c r="AC63" s="12">
        <v>0.23</v>
      </c>
      <c r="AD63" s="10">
        <f>(AB63-AC63-7.2%)/2+0.5</f>
        <v>0.72399999999999998</v>
      </c>
    </row>
    <row r="64" spans="1:34" ht="15.75" thickBot="1" x14ac:dyDescent="0.3">
      <c r="A64" s="8" t="s">
        <v>40</v>
      </c>
      <c r="B64" s="8">
        <v>41</v>
      </c>
      <c r="C64" s="8" t="s">
        <v>74</v>
      </c>
      <c r="D64" s="8" t="s">
        <v>471</v>
      </c>
      <c r="E64" s="27">
        <v>2012</v>
      </c>
      <c r="F64" s="120">
        <v>46948</v>
      </c>
      <c r="G64" s="121">
        <v>35936</v>
      </c>
      <c r="H64" s="122">
        <v>0</v>
      </c>
      <c r="I64" s="9">
        <f t="shared" si="0"/>
        <v>0.56643019159306984</v>
      </c>
      <c r="J64" s="9">
        <f t="shared" si="1"/>
        <v>0.43356980840693016</v>
      </c>
      <c r="K64" s="9">
        <f t="shared" si="2"/>
        <v>0.56643019159306984</v>
      </c>
      <c r="L64" s="9">
        <f t="shared" si="3"/>
        <v>0.43356980840693016</v>
      </c>
      <c r="M64" s="10">
        <f t="shared" si="4"/>
        <v>0.13286038318613969</v>
      </c>
      <c r="N64" s="22">
        <v>103578</v>
      </c>
      <c r="O64" s="8">
        <v>72074</v>
      </c>
      <c r="P64" s="8">
        <v>0</v>
      </c>
      <c r="Q64" s="9">
        <v>0.58967731651219457</v>
      </c>
      <c r="R64" s="9">
        <v>0.41032268348780543</v>
      </c>
      <c r="S64" s="9">
        <f t="shared" si="20"/>
        <v>0.58967731651219457</v>
      </c>
      <c r="T64" s="9">
        <f t="shared" si="21"/>
        <v>0.41032268348780543</v>
      </c>
      <c r="U64" s="10">
        <f t="shared" si="22"/>
        <v>0.17935463302438914</v>
      </c>
      <c r="V64" s="9">
        <v>0.61499999999999999</v>
      </c>
      <c r="W64" s="9">
        <v>0.36299999999999999</v>
      </c>
      <c r="X64" s="10">
        <f t="shared" si="5"/>
        <v>0.60675000000000001</v>
      </c>
      <c r="Y64" s="11"/>
      <c r="Z64" s="11"/>
      <c r="AA64" s="10"/>
      <c r="AB64" s="12"/>
      <c r="AC64" s="12"/>
      <c r="AD64" s="10"/>
    </row>
    <row r="65" spans="1:34" ht="15.75" thickBot="1" x14ac:dyDescent="0.3">
      <c r="A65" s="8" t="s">
        <v>40</v>
      </c>
      <c r="B65" s="8">
        <v>42</v>
      </c>
      <c r="C65" s="8" t="s">
        <v>75</v>
      </c>
      <c r="D65" s="8" t="s">
        <v>470</v>
      </c>
      <c r="E65" s="27">
        <v>1992</v>
      </c>
      <c r="F65" s="120">
        <v>38850</v>
      </c>
      <c r="G65" s="121">
        <v>74540</v>
      </c>
      <c r="H65" s="122">
        <v>0</v>
      </c>
      <c r="I65" s="9">
        <f t="shared" si="0"/>
        <v>0.34262280624393687</v>
      </c>
      <c r="J65" s="9">
        <f t="shared" si="1"/>
        <v>0.65737719375606318</v>
      </c>
      <c r="K65" s="9">
        <f t="shared" si="2"/>
        <v>0.34262280624393687</v>
      </c>
      <c r="L65" s="9">
        <f t="shared" si="3"/>
        <v>0.65737719375606318</v>
      </c>
      <c r="M65" s="10">
        <f t="shared" si="4"/>
        <v>0.31475438751212631</v>
      </c>
      <c r="N65" s="22">
        <v>84702</v>
      </c>
      <c r="O65" s="8">
        <v>130245</v>
      </c>
      <c r="P65" s="8">
        <v>0</v>
      </c>
      <c r="Q65" s="9">
        <v>0.39405993105277115</v>
      </c>
      <c r="R65" s="9">
        <v>0.60594006894722885</v>
      </c>
      <c r="S65" s="9">
        <f t="shared" si="20"/>
        <v>0.39405993105277115</v>
      </c>
      <c r="T65" s="9">
        <f t="shared" si="21"/>
        <v>0.60594006894722885</v>
      </c>
      <c r="U65" s="10">
        <f t="shared" si="22"/>
        <v>0.2118801378944577</v>
      </c>
      <c r="V65" s="9">
        <v>0.41399999999999998</v>
      </c>
      <c r="W65" s="9">
        <v>0.56499999999999995</v>
      </c>
      <c r="X65" s="10">
        <f t="shared" si="5"/>
        <v>0.40525</v>
      </c>
      <c r="Y65" s="11">
        <v>85784</v>
      </c>
      <c r="Z65" s="11">
        <v>107482</v>
      </c>
      <c r="AA65" s="10">
        <f>ABS((Z65/(Z65+Y65))-(Y65/(Z65+Y65)))</f>
        <v>0.11227013546097092</v>
      </c>
      <c r="AB65" s="12">
        <v>0.5</v>
      </c>
      <c r="AC65" s="12">
        <v>0.49</v>
      </c>
      <c r="AD65" s="10">
        <f>(AB65-AC65-7.2%)/2+0.5</f>
        <v>0.46899999999999997</v>
      </c>
    </row>
    <row r="66" spans="1:34" ht="15.75" thickBot="1" x14ac:dyDescent="0.3">
      <c r="A66" s="8" t="s">
        <v>40</v>
      </c>
      <c r="B66" s="8">
        <v>43</v>
      </c>
      <c r="C66" s="8" t="s">
        <v>76</v>
      </c>
      <c r="D66" s="8" t="s">
        <v>471</v>
      </c>
      <c r="E66" s="27">
        <v>1990</v>
      </c>
      <c r="F66" s="120">
        <v>69681</v>
      </c>
      <c r="G66" s="121">
        <v>28521</v>
      </c>
      <c r="H66" s="122">
        <v>0</v>
      </c>
      <c r="I66" s="9">
        <f t="shared" si="0"/>
        <v>0.70956803323761231</v>
      </c>
      <c r="J66" s="9">
        <f t="shared" si="1"/>
        <v>0.29043196676238775</v>
      </c>
      <c r="K66" s="9">
        <f t="shared" si="2"/>
        <v>0.70956803323761231</v>
      </c>
      <c r="L66" s="9">
        <f t="shared" si="3"/>
        <v>0.29043196676238775</v>
      </c>
      <c r="M66" s="10">
        <f t="shared" si="4"/>
        <v>0.41913606647522456</v>
      </c>
      <c r="N66" s="22">
        <v>200894</v>
      </c>
      <c r="O66" s="8">
        <v>0</v>
      </c>
      <c r="P66" s="8">
        <v>0</v>
      </c>
      <c r="Q66" s="9">
        <v>1</v>
      </c>
      <c r="R66" s="9">
        <v>0</v>
      </c>
      <c r="S66" s="9">
        <f t="shared" si="20"/>
        <v>1</v>
      </c>
      <c r="T66" s="9">
        <f t="shared" si="21"/>
        <v>0</v>
      </c>
      <c r="U66" s="10">
        <f t="shared" si="22"/>
        <v>1</v>
      </c>
      <c r="V66" s="9">
        <v>0.78</v>
      </c>
      <c r="W66" s="9">
        <v>0.2</v>
      </c>
      <c r="X66" s="10">
        <f t="shared" si="5"/>
        <v>0.77075000000000005</v>
      </c>
      <c r="Y66" s="11">
        <v>98131</v>
      </c>
      <c r="Z66" s="11">
        <v>25561</v>
      </c>
      <c r="AA66" s="10">
        <f>ABS((Z66/(Z66+Y66))-(Y66/(Z66+Y66)))</f>
        <v>0.58669922064482738</v>
      </c>
      <c r="AB66" s="12">
        <v>0.84</v>
      </c>
      <c r="AC66" s="12">
        <v>0.14000000000000001</v>
      </c>
      <c r="AD66" s="10">
        <f>(AB66-AC66-7.2%)/2+0.5</f>
        <v>0.81399999999999995</v>
      </c>
    </row>
    <row r="67" spans="1:34" ht="15.75" thickBot="1" x14ac:dyDescent="0.3">
      <c r="A67" s="8" t="s">
        <v>40</v>
      </c>
      <c r="B67" s="8">
        <v>44</v>
      </c>
      <c r="C67" s="8" t="s">
        <v>77</v>
      </c>
      <c r="D67" s="8" t="s">
        <v>471</v>
      </c>
      <c r="E67" s="27">
        <v>2011</v>
      </c>
      <c r="F67" s="120">
        <v>59670</v>
      </c>
      <c r="G67" s="125">
        <v>0</v>
      </c>
      <c r="H67" s="124">
        <v>9192</v>
      </c>
      <c r="I67" s="9">
        <f t="shared" ref="I67:I130" si="23">F67/(F67+G67)</f>
        <v>1</v>
      </c>
      <c r="J67" s="9">
        <f t="shared" ref="J67:J130" si="24">G67/(G67+F67)</f>
        <v>0</v>
      </c>
      <c r="K67" s="9">
        <f t="shared" ref="K67:K130" si="25">I67/(I67+J67)</f>
        <v>1</v>
      </c>
      <c r="L67" s="9">
        <f t="shared" ref="L67:L130" si="26">J67/(J67+K67)</f>
        <v>0</v>
      </c>
      <c r="M67" s="10">
        <f t="shared" ref="M67:M130" si="27">ABS((J67/(J67+I67))-(I67/(J67+I67)))</f>
        <v>1</v>
      </c>
      <c r="N67" s="22">
        <v>165898</v>
      </c>
      <c r="O67" s="8">
        <v>0</v>
      </c>
      <c r="P67" s="8">
        <v>0</v>
      </c>
      <c r="Q67" s="9">
        <v>1</v>
      </c>
      <c r="R67" s="9">
        <v>0</v>
      </c>
      <c r="S67" s="9">
        <f t="shared" si="20"/>
        <v>1</v>
      </c>
      <c r="T67" s="9">
        <f t="shared" si="21"/>
        <v>0</v>
      </c>
      <c r="U67" s="10">
        <f t="shared" si="22"/>
        <v>1</v>
      </c>
      <c r="V67" s="9">
        <v>0.84699999999999998</v>
      </c>
      <c r="W67" s="9">
        <v>0.13600000000000001</v>
      </c>
      <c r="X67" s="10">
        <f t="shared" ref="X67:X130" si="28">(V67-W67-3.85%)/2+0.5</f>
        <v>0.83624999999999994</v>
      </c>
      <c r="Y67" s="11"/>
      <c r="Z67" s="11"/>
      <c r="AA67" s="10"/>
      <c r="AB67" s="12">
        <v>0.64</v>
      </c>
      <c r="AC67" s="12">
        <v>0.34</v>
      </c>
      <c r="AD67" s="10">
        <f>(AB67-AC67-7.2%)/2+0.5</f>
        <v>0.61399999999999999</v>
      </c>
    </row>
    <row r="68" spans="1:34" ht="15.75" thickBot="1" x14ac:dyDescent="0.3">
      <c r="A68" s="8" t="s">
        <v>40</v>
      </c>
      <c r="B68" s="8">
        <v>45</v>
      </c>
      <c r="C68" s="8" t="s">
        <v>531</v>
      </c>
      <c r="D68" s="8" t="s">
        <v>470</v>
      </c>
      <c r="E68" s="27">
        <v>2014</v>
      </c>
      <c r="F68" s="120">
        <v>56819</v>
      </c>
      <c r="G68" s="121">
        <v>106083</v>
      </c>
      <c r="H68" s="122">
        <v>0</v>
      </c>
      <c r="I68" s="9">
        <f t="shared" si="23"/>
        <v>0.34879252556751911</v>
      </c>
      <c r="J68" s="9">
        <f t="shared" si="24"/>
        <v>0.65120747443248084</v>
      </c>
      <c r="K68" s="9">
        <f t="shared" si="25"/>
        <v>0.34879252556751911</v>
      </c>
      <c r="L68" s="9">
        <f t="shared" si="26"/>
        <v>0.65120747443248084</v>
      </c>
      <c r="M68" s="10">
        <f t="shared" si="27"/>
        <v>0.30241494886496173</v>
      </c>
      <c r="O68" s="8"/>
      <c r="P68" s="8"/>
      <c r="Q68" s="9"/>
      <c r="R68" s="9"/>
      <c r="S68" s="9"/>
      <c r="T68" s="9"/>
      <c r="U68" s="10"/>
      <c r="V68" s="9">
        <v>0.43</v>
      </c>
      <c r="W68" s="9">
        <v>0.54799999999999993</v>
      </c>
      <c r="X68" s="10">
        <f t="shared" si="28"/>
        <v>0.42175000000000001</v>
      </c>
      <c r="Y68" s="11"/>
      <c r="Z68" s="11"/>
      <c r="AA68" s="10"/>
      <c r="AB68" s="12">
        <v>0.49</v>
      </c>
      <c r="AC68" s="12">
        <v>0.49</v>
      </c>
      <c r="AD68" s="10">
        <f>(AB68-AC68-7.2%)/2+0.5</f>
        <v>0.46399999999999997</v>
      </c>
    </row>
    <row r="69" spans="1:34" ht="15.75" thickBot="1" x14ac:dyDescent="0.3">
      <c r="A69" s="8" t="s">
        <v>40</v>
      </c>
      <c r="B69" s="8">
        <v>46</v>
      </c>
      <c r="C69" s="8" t="s">
        <v>616</v>
      </c>
      <c r="D69" s="8" t="s">
        <v>471</v>
      </c>
      <c r="E69" s="27">
        <v>1996</v>
      </c>
      <c r="F69" s="120">
        <v>49738</v>
      </c>
      <c r="G69" s="121">
        <v>33577</v>
      </c>
      <c r="H69" s="122">
        <v>0</v>
      </c>
      <c r="I69" s="9">
        <f t="shared" si="23"/>
        <v>0.59698733721418717</v>
      </c>
      <c r="J69" s="9">
        <f t="shared" si="24"/>
        <v>0.40301266278581288</v>
      </c>
      <c r="K69" s="9">
        <f t="shared" si="25"/>
        <v>0.59698733721418717</v>
      </c>
      <c r="L69" s="9">
        <f t="shared" si="26"/>
        <v>0.40301266278581288</v>
      </c>
      <c r="M69" s="10">
        <f t="shared" si="27"/>
        <v>0.19397467442837429</v>
      </c>
      <c r="N69" s="22">
        <v>95694</v>
      </c>
      <c r="O69" s="8">
        <v>54121</v>
      </c>
      <c r="P69" s="8">
        <v>0</v>
      </c>
      <c r="Q69" s="9">
        <v>0.63874778893969231</v>
      </c>
      <c r="R69" s="9">
        <v>0.36125221106030769</v>
      </c>
      <c r="S69" s="9">
        <f t="shared" ref="S69:S75" si="29">Q69/(Q69+R69)</f>
        <v>0.63874778893969231</v>
      </c>
      <c r="T69" s="9">
        <f t="shared" ref="T69:T75" si="30">R69/(R69+Q69)</f>
        <v>0.36125221106030769</v>
      </c>
      <c r="U69" s="10">
        <f t="shared" ref="U69:U75" si="31">ABS((R69/(R69+Q69))-(Q69/(R69+Q69)))</f>
        <v>0.27749557787938461</v>
      </c>
      <c r="V69" s="9">
        <v>0.61399999999999999</v>
      </c>
      <c r="W69" s="9">
        <v>0.36200000000000004</v>
      </c>
      <c r="X69" s="10">
        <f t="shared" si="28"/>
        <v>0.60675000000000001</v>
      </c>
      <c r="Y69" s="11">
        <v>50832</v>
      </c>
      <c r="Z69" s="11">
        <v>37679</v>
      </c>
      <c r="AA69" s="10">
        <f>ABS((Z69/(Z69+Y69))-(Y69/(Z69+Y69)))</f>
        <v>0.14860299849736186</v>
      </c>
      <c r="AB69" s="12">
        <v>0.6</v>
      </c>
      <c r="AC69" s="12">
        <v>0.38</v>
      </c>
      <c r="AD69" s="10">
        <f>(AB69-AC69-7.2%)/2+0.5</f>
        <v>0.57399999999999995</v>
      </c>
    </row>
    <row r="70" spans="1:34" ht="15.75" thickBot="1" x14ac:dyDescent="0.3">
      <c r="A70" s="8" t="s">
        <v>40</v>
      </c>
      <c r="B70" s="8">
        <v>47</v>
      </c>
      <c r="C70" s="8" t="s">
        <v>79</v>
      </c>
      <c r="D70" s="8" t="s">
        <v>471</v>
      </c>
      <c r="E70" s="27">
        <v>2012</v>
      </c>
      <c r="F70" s="120">
        <v>69091</v>
      </c>
      <c r="G70" s="121">
        <v>54309</v>
      </c>
      <c r="H70" s="122">
        <v>0</v>
      </c>
      <c r="I70" s="9">
        <f t="shared" si="23"/>
        <v>0.5598946515397083</v>
      </c>
      <c r="J70" s="9">
        <f t="shared" si="24"/>
        <v>0.44010534846029176</v>
      </c>
      <c r="K70" s="9">
        <f t="shared" si="25"/>
        <v>0.5598946515397083</v>
      </c>
      <c r="L70" s="9">
        <f t="shared" si="26"/>
        <v>0.44010534846029176</v>
      </c>
      <c r="M70" s="10">
        <f t="shared" si="27"/>
        <v>0.11978930307941654</v>
      </c>
      <c r="N70" s="22">
        <v>130093</v>
      </c>
      <c r="O70" s="8">
        <v>99919</v>
      </c>
      <c r="P70" s="8">
        <v>0</v>
      </c>
      <c r="Q70" s="9">
        <v>0.56559222997061021</v>
      </c>
      <c r="R70" s="9">
        <v>0.43440777002938979</v>
      </c>
      <c r="S70" s="9">
        <f t="shared" si="29"/>
        <v>0.56559222997061021</v>
      </c>
      <c r="T70" s="9">
        <f t="shared" si="30"/>
        <v>0.43440777002938979</v>
      </c>
      <c r="U70" s="10">
        <f t="shared" si="31"/>
        <v>0.13118445994122041</v>
      </c>
      <c r="V70" s="9">
        <v>0.6</v>
      </c>
      <c r="W70" s="9">
        <v>0.375</v>
      </c>
      <c r="X70" s="10">
        <f t="shared" si="28"/>
        <v>0.59324999999999994</v>
      </c>
      <c r="Y70" s="11"/>
      <c r="Z70" s="11"/>
      <c r="AA70" s="10"/>
      <c r="AB70" s="12"/>
      <c r="AC70" s="12"/>
      <c r="AD70" s="10"/>
      <c r="AH70" s="8"/>
    </row>
    <row r="71" spans="1:34" ht="15.75" thickBot="1" x14ac:dyDescent="0.3">
      <c r="A71" s="8" t="s">
        <v>40</v>
      </c>
      <c r="B71" s="8">
        <v>48</v>
      </c>
      <c r="C71" s="8" t="s">
        <v>80</v>
      </c>
      <c r="D71" s="8" t="s">
        <v>470</v>
      </c>
      <c r="E71" s="27">
        <v>1988</v>
      </c>
      <c r="F71" s="120">
        <v>62713</v>
      </c>
      <c r="G71" s="121">
        <v>112082</v>
      </c>
      <c r="H71" s="122">
        <v>0</v>
      </c>
      <c r="I71" s="9">
        <f t="shared" si="23"/>
        <v>0.35878028547727336</v>
      </c>
      <c r="J71" s="9">
        <f t="shared" si="24"/>
        <v>0.64121971452272664</v>
      </c>
      <c r="K71" s="9">
        <f t="shared" si="25"/>
        <v>0.35878028547727336</v>
      </c>
      <c r="L71" s="9">
        <f t="shared" si="26"/>
        <v>0.64121971452272664</v>
      </c>
      <c r="M71" s="10">
        <f t="shared" si="27"/>
        <v>0.28243942904545327</v>
      </c>
      <c r="N71" s="22">
        <v>113358</v>
      </c>
      <c r="O71" s="8">
        <v>177144</v>
      </c>
      <c r="P71" s="8">
        <v>0</v>
      </c>
      <c r="Q71" s="9">
        <v>0.39021418096949417</v>
      </c>
      <c r="R71" s="9">
        <v>0.60978581903050577</v>
      </c>
      <c r="S71" s="9">
        <f t="shared" si="29"/>
        <v>0.39021418096949417</v>
      </c>
      <c r="T71" s="9">
        <f t="shared" si="30"/>
        <v>0.60978581903050577</v>
      </c>
      <c r="U71" s="10">
        <f t="shared" si="31"/>
        <v>0.2195716380610116</v>
      </c>
      <c r="V71" s="9">
        <v>0.43</v>
      </c>
      <c r="W71" s="9">
        <v>0.54700000000000004</v>
      </c>
      <c r="X71" s="10">
        <f t="shared" si="28"/>
        <v>0.42224999999999996</v>
      </c>
      <c r="Y71" s="11">
        <v>84940</v>
      </c>
      <c r="Z71" s="11">
        <v>139822</v>
      </c>
      <c r="AA71" s="10">
        <f>ABS((Z71/(Z71+Y71))-(Y71/(Z71+Y71)))</f>
        <v>0.24417828636513295</v>
      </c>
      <c r="AB71" s="12">
        <v>0.48</v>
      </c>
      <c r="AC71" s="12">
        <v>0.5</v>
      </c>
      <c r="AD71" s="10">
        <f>(AB71-AC71-7.2%)/2+0.5</f>
        <v>0.45399999999999996</v>
      </c>
    </row>
    <row r="72" spans="1:34" ht="15.75" thickBot="1" x14ac:dyDescent="0.3">
      <c r="A72" s="8" t="s">
        <v>40</v>
      </c>
      <c r="B72" s="8">
        <v>49</v>
      </c>
      <c r="C72" s="8" t="s">
        <v>81</v>
      </c>
      <c r="D72" s="8" t="s">
        <v>470</v>
      </c>
      <c r="E72" s="27">
        <v>2000</v>
      </c>
      <c r="F72" s="120">
        <v>64981</v>
      </c>
      <c r="G72" s="121">
        <v>98161</v>
      </c>
      <c r="H72" s="122">
        <v>0</v>
      </c>
      <c r="I72" s="9">
        <f t="shared" si="23"/>
        <v>0.3983094482107612</v>
      </c>
      <c r="J72" s="9">
        <f t="shared" si="24"/>
        <v>0.6016905517892388</v>
      </c>
      <c r="K72" s="9">
        <f t="shared" si="25"/>
        <v>0.3983094482107612</v>
      </c>
      <c r="L72" s="9">
        <f t="shared" si="26"/>
        <v>0.6016905517892388</v>
      </c>
      <c r="M72" s="10">
        <f t="shared" si="27"/>
        <v>0.20338110357847761</v>
      </c>
      <c r="N72" s="22">
        <v>114893</v>
      </c>
      <c r="O72" s="8">
        <v>159725</v>
      </c>
      <c r="P72" s="8">
        <v>0</v>
      </c>
      <c r="Q72" s="9">
        <v>0.41837388663525332</v>
      </c>
      <c r="R72" s="9">
        <v>0.58162611336474668</v>
      </c>
      <c r="S72" s="9">
        <f t="shared" si="29"/>
        <v>0.41837388663525332</v>
      </c>
      <c r="T72" s="9">
        <f t="shared" si="30"/>
        <v>0.58162611336474668</v>
      </c>
      <c r="U72" s="10">
        <f t="shared" si="31"/>
        <v>0.16325222672949335</v>
      </c>
      <c r="V72" s="9">
        <v>0.45700000000000002</v>
      </c>
      <c r="W72" s="9">
        <v>0.52400000000000002</v>
      </c>
      <c r="X72" s="10">
        <f t="shared" si="28"/>
        <v>0.44724999999999998</v>
      </c>
      <c r="Y72" s="11">
        <v>59714</v>
      </c>
      <c r="Z72" s="11">
        <v>119088</v>
      </c>
      <c r="AA72" s="10">
        <f>ABS((Z72/(Z72+Y72))-(Y72/(Z72+Y72)))</f>
        <v>0.3320656368496997</v>
      </c>
      <c r="AB72" s="12">
        <v>0.45</v>
      </c>
      <c r="AC72" s="12">
        <v>0.53</v>
      </c>
      <c r="AD72" s="10">
        <f>(AB72-AC72-7.2%)/2+0.5</f>
        <v>0.42399999999999999</v>
      </c>
    </row>
    <row r="73" spans="1:34" ht="15.75" thickBot="1" x14ac:dyDescent="0.3">
      <c r="A73" s="8" t="s">
        <v>40</v>
      </c>
      <c r="B73" s="8">
        <v>50</v>
      </c>
      <c r="C73" s="8" t="s">
        <v>82</v>
      </c>
      <c r="D73" s="8" t="s">
        <v>470</v>
      </c>
      <c r="E73" s="27">
        <v>2008</v>
      </c>
      <c r="F73" s="120">
        <v>45302</v>
      </c>
      <c r="G73" s="121">
        <v>111997</v>
      </c>
      <c r="H73" s="122">
        <v>0</v>
      </c>
      <c r="I73" s="9">
        <f t="shared" si="23"/>
        <v>0.28799928798021601</v>
      </c>
      <c r="J73" s="9">
        <f t="shared" si="24"/>
        <v>0.71200071201978399</v>
      </c>
      <c r="K73" s="9">
        <f t="shared" si="25"/>
        <v>0.28799928798021601</v>
      </c>
      <c r="L73" s="9">
        <f t="shared" si="26"/>
        <v>0.71200071201978399</v>
      </c>
      <c r="M73" s="10">
        <f t="shared" si="27"/>
        <v>0.42400142403956798</v>
      </c>
      <c r="N73" s="22">
        <v>83455</v>
      </c>
      <c r="O73" s="8">
        <v>174838</v>
      </c>
      <c r="P73" s="8">
        <v>0</v>
      </c>
      <c r="Q73" s="9">
        <v>0.32310205851494234</v>
      </c>
      <c r="R73" s="9">
        <v>0.67689794148505766</v>
      </c>
      <c r="S73" s="9">
        <f t="shared" si="29"/>
        <v>0.32310205851494234</v>
      </c>
      <c r="T73" s="9">
        <f t="shared" si="30"/>
        <v>0.67689794148505766</v>
      </c>
      <c r="U73" s="10">
        <f t="shared" si="31"/>
        <v>0.35379588297011533</v>
      </c>
      <c r="V73" s="9">
        <v>0.376</v>
      </c>
      <c r="W73" s="9">
        <v>0.60399999999999998</v>
      </c>
      <c r="X73" s="10">
        <f t="shared" si="28"/>
        <v>0.36675000000000002</v>
      </c>
      <c r="Y73" s="11">
        <v>70870</v>
      </c>
      <c r="Z73" s="11">
        <v>139460</v>
      </c>
      <c r="AA73" s="10">
        <f>ABS((Z73/(Z73+Y73))-(Y73/(Z73+Y73)))</f>
        <v>0.32610659439927736</v>
      </c>
      <c r="AB73" s="12">
        <v>0.45</v>
      </c>
      <c r="AC73" s="12">
        <v>0.53</v>
      </c>
      <c r="AD73" s="10">
        <f>(AB73-AC73-7.2%)/2+0.5</f>
        <v>0.42399999999999999</v>
      </c>
    </row>
    <row r="74" spans="1:34" ht="15.75" thickBot="1" x14ac:dyDescent="0.3">
      <c r="A74" s="8" t="s">
        <v>40</v>
      </c>
      <c r="B74" s="8">
        <v>51</v>
      </c>
      <c r="C74" s="8" t="s">
        <v>83</v>
      </c>
      <c r="D74" s="8" t="s">
        <v>471</v>
      </c>
      <c r="E74" s="27">
        <v>2012</v>
      </c>
      <c r="F74" s="120">
        <v>56373</v>
      </c>
      <c r="G74" s="121">
        <v>25577</v>
      </c>
      <c r="H74" s="122">
        <v>0</v>
      </c>
      <c r="I74" s="9">
        <f t="shared" si="23"/>
        <v>0.6878950579621721</v>
      </c>
      <c r="J74" s="9">
        <f t="shared" si="24"/>
        <v>0.31210494203782796</v>
      </c>
      <c r="K74" s="9">
        <f t="shared" si="25"/>
        <v>0.6878950579621721</v>
      </c>
      <c r="L74" s="9">
        <f t="shared" si="26"/>
        <v>0.31210494203782796</v>
      </c>
      <c r="M74" s="10">
        <f t="shared" si="27"/>
        <v>0.37579011592434414</v>
      </c>
      <c r="N74" s="22">
        <v>113934</v>
      </c>
      <c r="O74" s="8">
        <v>45464</v>
      </c>
      <c r="P74" s="8">
        <v>0</v>
      </c>
      <c r="Q74" s="9">
        <v>0.71477684789018681</v>
      </c>
      <c r="R74" s="9">
        <v>0.28522315210981319</v>
      </c>
      <c r="S74" s="9">
        <f t="shared" si="29"/>
        <v>0.71477684789018681</v>
      </c>
      <c r="T74" s="9">
        <f t="shared" si="30"/>
        <v>0.28522315210981319</v>
      </c>
      <c r="U74" s="10">
        <f t="shared" si="31"/>
        <v>0.42955369578037361</v>
      </c>
      <c r="V74" s="9">
        <v>0.69400000000000006</v>
      </c>
      <c r="W74" s="9">
        <v>0.28899999999999998</v>
      </c>
      <c r="X74" s="10">
        <f t="shared" si="28"/>
        <v>0.68325000000000002</v>
      </c>
      <c r="Y74" s="11"/>
      <c r="Z74" s="11"/>
      <c r="AA74" s="10"/>
      <c r="AB74" s="12"/>
      <c r="AC74" s="12"/>
      <c r="AD74" s="10"/>
    </row>
    <row r="75" spans="1:34" ht="15.75" thickBot="1" x14ac:dyDescent="0.3">
      <c r="A75" s="8" t="s">
        <v>40</v>
      </c>
      <c r="B75" s="8">
        <v>52</v>
      </c>
      <c r="C75" s="8" t="s">
        <v>597</v>
      </c>
      <c r="D75" s="11" t="s">
        <v>471</v>
      </c>
      <c r="E75" s="27">
        <v>2012</v>
      </c>
      <c r="F75" s="120">
        <v>98826</v>
      </c>
      <c r="G75" s="121">
        <v>92746</v>
      </c>
      <c r="H75" s="122">
        <v>0</v>
      </c>
      <c r="I75" s="9">
        <f t="shared" si="23"/>
        <v>0.51586870732674917</v>
      </c>
      <c r="J75" s="9">
        <f t="shared" si="24"/>
        <v>0.48413129267325078</v>
      </c>
      <c r="K75" s="9">
        <f t="shared" si="25"/>
        <v>0.51586870732674917</v>
      </c>
      <c r="L75" s="9">
        <f t="shared" si="26"/>
        <v>0.48413129267325078</v>
      </c>
      <c r="M75" s="10">
        <f t="shared" si="27"/>
        <v>3.1737414653498386E-2</v>
      </c>
      <c r="N75" s="22">
        <v>151451</v>
      </c>
      <c r="O75" s="8">
        <v>144459</v>
      </c>
      <c r="P75" s="8">
        <v>0</v>
      </c>
      <c r="Q75" s="9">
        <v>0.51181440302794767</v>
      </c>
      <c r="R75" s="9">
        <v>0.48818559697205233</v>
      </c>
      <c r="S75" s="9">
        <f t="shared" si="29"/>
        <v>0.51181440302794767</v>
      </c>
      <c r="T75" s="9">
        <f t="shared" si="30"/>
        <v>0.48818559697205233</v>
      </c>
      <c r="U75" s="10">
        <f t="shared" si="31"/>
        <v>2.3628806055895346E-2</v>
      </c>
      <c r="V75" s="9">
        <v>0.52100000000000002</v>
      </c>
      <c r="W75" s="9">
        <v>0.45700000000000002</v>
      </c>
      <c r="X75" s="10">
        <f t="shared" si="28"/>
        <v>0.51275000000000004</v>
      </c>
      <c r="Y75" s="11"/>
      <c r="Z75" s="11"/>
      <c r="AA75" s="10"/>
      <c r="AB75" s="12"/>
      <c r="AC75" s="12"/>
      <c r="AD75" s="10"/>
    </row>
    <row r="76" spans="1:34" ht="15.75" thickBot="1" x14ac:dyDescent="0.3">
      <c r="A76" s="8" t="s">
        <v>40</v>
      </c>
      <c r="B76" s="8">
        <v>53</v>
      </c>
      <c r="C76" s="8" t="s">
        <v>84</v>
      </c>
      <c r="D76" s="8" t="s">
        <v>471</v>
      </c>
      <c r="E76" s="27">
        <v>2000</v>
      </c>
      <c r="F76" s="120">
        <v>87104</v>
      </c>
      <c r="G76" s="121">
        <v>60940</v>
      </c>
      <c r="H76" s="122">
        <v>0</v>
      </c>
      <c r="I76" s="9">
        <f t="shared" si="23"/>
        <v>0.58836562103158518</v>
      </c>
      <c r="J76" s="9">
        <f t="shared" si="24"/>
        <v>0.41163437896841482</v>
      </c>
      <c r="K76" s="9">
        <f t="shared" si="25"/>
        <v>0.58836562103158518</v>
      </c>
      <c r="L76" s="9">
        <f t="shared" si="26"/>
        <v>0.41163437896841482</v>
      </c>
      <c r="M76" s="10">
        <f t="shared" si="27"/>
        <v>0.17673124206317037</v>
      </c>
      <c r="N76" s="22">
        <v>164825</v>
      </c>
      <c r="O76" s="8">
        <v>103482</v>
      </c>
      <c r="P76" s="8">
        <v>0</v>
      </c>
      <c r="Q76" s="9">
        <v>0.61431494519337926</v>
      </c>
      <c r="R76" s="9">
        <v>0.3856850548066208</v>
      </c>
      <c r="S76" s="9">
        <f>Q76/(Q76+R76)</f>
        <v>0.61431494519337926</v>
      </c>
      <c r="T76" s="9">
        <f>R76/(R76+Q76)</f>
        <v>0.3856850548066208</v>
      </c>
      <c r="U76" s="10">
        <f>ABS((R76/(R76+Q76))-(Q76/(R76+Q76)))</f>
        <v>0.22862989038675846</v>
      </c>
      <c r="V76" s="9">
        <v>0.61399999999999999</v>
      </c>
      <c r="W76" s="9">
        <v>0.36399999999999999</v>
      </c>
      <c r="X76" s="10">
        <f t="shared" si="28"/>
        <v>0.60575000000000001</v>
      </c>
      <c r="Y76" s="11">
        <v>104800</v>
      </c>
      <c r="Z76" s="11">
        <v>57230</v>
      </c>
      <c r="AA76" s="10">
        <f>ABS((Z76/(Z76+Y76))-(Y76/(Z76+Y76)))</f>
        <v>0.29358760723322841</v>
      </c>
      <c r="AB76" s="12">
        <v>0.68</v>
      </c>
      <c r="AC76" s="12">
        <v>0.3</v>
      </c>
      <c r="AD76" s="10">
        <f t="shared" ref="AD76:AD87" si="32">(AB76-AC76-7.2%)/2+0.5</f>
        <v>0.65400000000000003</v>
      </c>
    </row>
    <row r="77" spans="1:34" ht="15.75" thickBot="1" x14ac:dyDescent="0.3">
      <c r="A77" s="8" t="s">
        <v>85</v>
      </c>
      <c r="B77" s="8">
        <v>1</v>
      </c>
      <c r="C77" s="8" t="s">
        <v>86</v>
      </c>
      <c r="D77" s="8" t="s">
        <v>471</v>
      </c>
      <c r="E77" s="27">
        <v>1996</v>
      </c>
      <c r="F77" s="120">
        <v>183281</v>
      </c>
      <c r="G77" s="121">
        <v>80682</v>
      </c>
      <c r="H77" s="124">
        <v>14528</v>
      </c>
      <c r="I77" s="9">
        <f t="shared" si="23"/>
        <v>0.69434352541833511</v>
      </c>
      <c r="J77" s="9">
        <f t="shared" si="24"/>
        <v>0.30565647458166484</v>
      </c>
      <c r="K77" s="9">
        <f t="shared" si="25"/>
        <v>0.69434352541833511</v>
      </c>
      <c r="L77" s="9">
        <f t="shared" si="26"/>
        <v>0.30565647458166484</v>
      </c>
      <c r="M77" s="10">
        <f t="shared" si="27"/>
        <v>0.38868705083667027</v>
      </c>
      <c r="N77" s="22">
        <v>237579</v>
      </c>
      <c r="O77" s="8">
        <v>93217</v>
      </c>
      <c r="P77" s="8">
        <v>17432</v>
      </c>
      <c r="Q77" s="9">
        <v>0.68225128364175192</v>
      </c>
      <c r="R77" s="9">
        <v>0.26768955971375075</v>
      </c>
      <c r="S77" s="9">
        <f>Q77/(Q77+R77)</f>
        <v>0.71820396860905211</v>
      </c>
      <c r="T77" s="9">
        <f>R77/(R77+Q77)</f>
        <v>0.28179603139094789</v>
      </c>
      <c r="U77" s="10">
        <f>ABS((R77/(R77+Q77))-(Q77/(R77+Q77)))</f>
        <v>0.43640793721810422</v>
      </c>
      <c r="V77" s="9">
        <v>0.69</v>
      </c>
      <c r="W77" s="9">
        <v>0.28800000000000003</v>
      </c>
      <c r="X77" s="10">
        <f t="shared" si="28"/>
        <v>0.68174999999999997</v>
      </c>
      <c r="Y77" s="11">
        <v>140073</v>
      </c>
      <c r="Z77" s="11">
        <v>59747</v>
      </c>
      <c r="AA77" s="10">
        <f>ABS((Z77/(Z77+Y77))-(Y77/(Z77+Y77)))</f>
        <v>0.40199179261335205</v>
      </c>
      <c r="AB77" s="12">
        <v>0.74</v>
      </c>
      <c r="AC77" s="12">
        <v>0.24</v>
      </c>
      <c r="AD77" s="10">
        <f t="shared" si="32"/>
        <v>0.71399999999999997</v>
      </c>
      <c r="AH77" s="8"/>
    </row>
    <row r="78" spans="1:34" ht="15.75" thickBot="1" x14ac:dyDescent="0.3">
      <c r="A78" s="8" t="s">
        <v>85</v>
      </c>
      <c r="B78" s="8">
        <v>2</v>
      </c>
      <c r="C78" s="8" t="s">
        <v>87</v>
      </c>
      <c r="D78" s="8" t="s">
        <v>471</v>
      </c>
      <c r="E78" s="27">
        <v>2008</v>
      </c>
      <c r="F78" s="120">
        <v>196300</v>
      </c>
      <c r="G78" s="121">
        <v>149645</v>
      </c>
      <c r="H78" s="122">
        <v>0</v>
      </c>
      <c r="I78" s="9">
        <f t="shared" si="23"/>
        <v>0.56743123906979431</v>
      </c>
      <c r="J78" s="9">
        <f t="shared" si="24"/>
        <v>0.43256876093020569</v>
      </c>
      <c r="K78" s="9">
        <f t="shared" si="25"/>
        <v>0.56743123906979431</v>
      </c>
      <c r="L78" s="9">
        <f t="shared" si="26"/>
        <v>0.43256876093020569</v>
      </c>
      <c r="M78" s="10">
        <f t="shared" si="27"/>
        <v>0.13486247813958863</v>
      </c>
      <c r="N78" s="22">
        <v>234758</v>
      </c>
      <c r="O78" s="8">
        <v>162639</v>
      </c>
      <c r="P78" s="8">
        <v>24183</v>
      </c>
      <c r="Q78" s="9">
        <v>0.5568527918781726</v>
      </c>
      <c r="R78" s="9">
        <v>0.38578443000142321</v>
      </c>
      <c r="S78" s="9">
        <f>Q78/(Q78+R78)</f>
        <v>0.59073923557550767</v>
      </c>
      <c r="T78" s="9">
        <f>R78/(R78+Q78)</f>
        <v>0.40926076442449238</v>
      </c>
      <c r="U78" s="10">
        <f>ABS((R78/(R78+Q78))-(Q78/(R78+Q78)))</f>
        <v>0.18147847115101529</v>
      </c>
      <c r="V78" s="9">
        <v>0.57899999999999996</v>
      </c>
      <c r="W78" s="9">
        <v>0.39500000000000002</v>
      </c>
      <c r="X78" s="10">
        <f t="shared" si="28"/>
        <v>0.57274999999999998</v>
      </c>
      <c r="Y78" s="11">
        <v>148720</v>
      </c>
      <c r="Z78" s="11">
        <v>98171</v>
      </c>
      <c r="AA78" s="10">
        <f>ABS((Z78/(Z78+Y78))-(Y78/(Z78+Y78)))</f>
        <v>0.20474217367178227</v>
      </c>
      <c r="AB78" s="12">
        <v>0.64</v>
      </c>
      <c r="AC78" s="12">
        <v>0.34</v>
      </c>
      <c r="AD78" s="10">
        <f t="shared" si="32"/>
        <v>0.61399999999999999</v>
      </c>
    </row>
    <row r="79" spans="1:34" ht="15.75" thickBot="1" x14ac:dyDescent="0.3">
      <c r="A79" s="8" t="s">
        <v>85</v>
      </c>
      <c r="B79" s="8">
        <v>3</v>
      </c>
      <c r="C79" s="8" t="s">
        <v>88</v>
      </c>
      <c r="D79" s="8" t="s">
        <v>470</v>
      </c>
      <c r="E79" s="27">
        <v>2010</v>
      </c>
      <c r="F79" s="120">
        <v>100364</v>
      </c>
      <c r="G79" s="121">
        <v>163011</v>
      </c>
      <c r="H79" s="124">
        <v>17766</v>
      </c>
      <c r="I79" s="9">
        <f t="shared" si="23"/>
        <v>0.38106881822496441</v>
      </c>
      <c r="J79" s="9">
        <f t="shared" si="24"/>
        <v>0.61893118177503559</v>
      </c>
      <c r="K79" s="9">
        <f t="shared" si="25"/>
        <v>0.38106881822496441</v>
      </c>
      <c r="L79" s="9">
        <f t="shared" si="26"/>
        <v>0.61893118177503559</v>
      </c>
      <c r="M79" s="10">
        <f t="shared" si="27"/>
        <v>0.23786236355007118</v>
      </c>
      <c r="N79" s="22">
        <v>142619</v>
      </c>
      <c r="O79" s="8">
        <v>185291</v>
      </c>
      <c r="P79" s="8">
        <v>19362</v>
      </c>
      <c r="Q79" s="9">
        <v>0.41068384436407196</v>
      </c>
      <c r="R79" s="9">
        <v>0.53356158861065672</v>
      </c>
      <c r="S79" s="9">
        <f>Q79/(Q79+R79)</f>
        <v>0.43493336586258424</v>
      </c>
      <c r="T79" s="9">
        <f>R79/(R79+Q79)</f>
        <v>0.56506663413741565</v>
      </c>
      <c r="U79" s="10">
        <f>ABS((R79/(R79+Q79))-(Q79/(R79+Q79)))</f>
        <v>0.1301332682748314</v>
      </c>
      <c r="V79" s="9">
        <v>0.45799999999999996</v>
      </c>
      <c r="W79" s="9">
        <v>0.51800000000000002</v>
      </c>
      <c r="X79" s="10">
        <f t="shared" si="28"/>
        <v>0.45074999999999998</v>
      </c>
      <c r="Y79" s="11">
        <v>118048</v>
      </c>
      <c r="Z79" s="11">
        <v>129257</v>
      </c>
      <c r="AA79" s="10">
        <f>ABS((Z79/(Z79+Y79))-(Y79/(Z79+Y79)))</f>
        <v>4.532459917915127E-2</v>
      </c>
      <c r="AB79" s="12">
        <v>0.47</v>
      </c>
      <c r="AC79" s="12">
        <v>0.5</v>
      </c>
      <c r="AD79" s="10">
        <f t="shared" si="32"/>
        <v>0.44899999999999995</v>
      </c>
    </row>
    <row r="80" spans="1:34" ht="15.75" thickBot="1" x14ac:dyDescent="0.3">
      <c r="A80" s="8" t="s">
        <v>85</v>
      </c>
      <c r="B80" s="8">
        <v>4</v>
      </c>
      <c r="C80" s="8" t="s">
        <v>532</v>
      </c>
      <c r="D80" s="8" t="s">
        <v>470</v>
      </c>
      <c r="E80" s="27">
        <v>2014</v>
      </c>
      <c r="F80" s="120">
        <v>83727</v>
      </c>
      <c r="G80" s="121">
        <v>185292</v>
      </c>
      <c r="H80" s="124">
        <v>17488</v>
      </c>
      <c r="I80" s="9">
        <f t="shared" si="23"/>
        <v>0.31123080525910807</v>
      </c>
      <c r="J80" s="9">
        <f t="shared" si="24"/>
        <v>0.68876919474089193</v>
      </c>
      <c r="K80" s="9">
        <f t="shared" si="25"/>
        <v>0.31123080525910807</v>
      </c>
      <c r="L80" s="9">
        <f t="shared" si="26"/>
        <v>0.68876919474089193</v>
      </c>
      <c r="M80" s="10">
        <f t="shared" si="27"/>
        <v>0.37753838948178386</v>
      </c>
      <c r="O80" s="8"/>
      <c r="P80" s="8"/>
      <c r="Q80" s="9"/>
      <c r="R80" s="9"/>
      <c r="S80" s="9"/>
      <c r="T80" s="9"/>
      <c r="U80" s="10"/>
      <c r="V80" s="9">
        <v>0.39200000000000002</v>
      </c>
      <c r="W80" s="9">
        <v>0.58499999999999996</v>
      </c>
      <c r="X80" s="10">
        <f t="shared" si="28"/>
        <v>0.38425000000000004</v>
      </c>
      <c r="Y80" s="11"/>
      <c r="Z80" s="11"/>
      <c r="AA80" s="10"/>
      <c r="AB80" s="12">
        <v>0.49</v>
      </c>
      <c r="AC80" s="12">
        <v>0.5</v>
      </c>
      <c r="AD80" s="10">
        <f t="shared" si="32"/>
        <v>0.45899999999999996</v>
      </c>
    </row>
    <row r="81" spans="1:34" ht="15.75" thickBot="1" x14ac:dyDescent="0.3">
      <c r="A81" s="8" t="s">
        <v>85</v>
      </c>
      <c r="B81" s="8">
        <v>5</v>
      </c>
      <c r="C81" s="8" t="s">
        <v>89</v>
      </c>
      <c r="D81" s="8" t="s">
        <v>470</v>
      </c>
      <c r="E81" s="27">
        <v>2006</v>
      </c>
      <c r="F81" s="120">
        <v>105673</v>
      </c>
      <c r="G81" s="121">
        <v>157182</v>
      </c>
      <c r="H81" s="122">
        <v>0</v>
      </c>
      <c r="I81" s="9">
        <f t="shared" si="23"/>
        <v>0.40202012516406382</v>
      </c>
      <c r="J81" s="9">
        <f t="shared" si="24"/>
        <v>0.59797987483593618</v>
      </c>
      <c r="K81" s="9">
        <f t="shared" si="25"/>
        <v>0.40202012516406382</v>
      </c>
      <c r="L81" s="9">
        <f t="shared" si="26"/>
        <v>0.59797987483593618</v>
      </c>
      <c r="M81" s="10">
        <f t="shared" si="27"/>
        <v>0.19595974967187235</v>
      </c>
      <c r="N81" s="22">
        <v>0</v>
      </c>
      <c r="O81" s="8">
        <v>199639</v>
      </c>
      <c r="P81" s="8">
        <v>107598</v>
      </c>
      <c r="Q81" s="9">
        <v>0</v>
      </c>
      <c r="R81" s="9">
        <v>0.64978827419874563</v>
      </c>
      <c r="S81" s="9">
        <f t="shared" ref="S81:S90" si="33">Q81/(Q81+R81)</f>
        <v>0</v>
      </c>
      <c r="T81" s="9">
        <f t="shared" ref="T81:T90" si="34">R81/(R81+Q81)</f>
        <v>1</v>
      </c>
      <c r="U81" s="10">
        <f t="shared" ref="U81:U90" si="35">ABS((R81/(R81+Q81))-(Q81/(R81+Q81)))</f>
        <v>1</v>
      </c>
      <c r="V81" s="9">
        <v>0.38299999999999995</v>
      </c>
      <c r="W81" s="9">
        <v>0.59099999999999997</v>
      </c>
      <c r="X81" s="10">
        <f t="shared" si="28"/>
        <v>0.37674999999999997</v>
      </c>
      <c r="Y81" s="11">
        <v>68039</v>
      </c>
      <c r="Z81" s="11">
        <v>152829</v>
      </c>
      <c r="AA81" s="10">
        <f t="shared" ref="AA81:AA87" si="36">ABS((Z81/(Z81+Y81))-(Y81/(Z81+Y81)))</f>
        <v>0.38389445279533474</v>
      </c>
      <c r="AB81" s="12">
        <v>0.4</v>
      </c>
      <c r="AC81" s="12">
        <v>0.59</v>
      </c>
      <c r="AD81" s="10">
        <f t="shared" si="32"/>
        <v>0.36899999999999999</v>
      </c>
    </row>
    <row r="82" spans="1:34" ht="15.75" thickBot="1" x14ac:dyDescent="0.3">
      <c r="A82" s="8" t="s">
        <v>85</v>
      </c>
      <c r="B82" s="8">
        <v>6</v>
      </c>
      <c r="C82" s="8" t="s">
        <v>90</v>
      </c>
      <c r="D82" s="8" t="s">
        <v>470</v>
      </c>
      <c r="E82" s="27">
        <v>2008</v>
      </c>
      <c r="F82" s="120">
        <v>118847</v>
      </c>
      <c r="G82" s="121">
        <v>143467</v>
      </c>
      <c r="H82" s="124">
        <v>14126</v>
      </c>
      <c r="I82" s="9">
        <f t="shared" si="23"/>
        <v>0.45307150971736165</v>
      </c>
      <c r="J82" s="9">
        <f t="shared" si="24"/>
        <v>0.54692849028263835</v>
      </c>
      <c r="K82" s="9">
        <f t="shared" si="25"/>
        <v>0.45307150971736165</v>
      </c>
      <c r="L82" s="9">
        <f t="shared" si="26"/>
        <v>0.54692849028263835</v>
      </c>
      <c r="M82" s="10">
        <f t="shared" si="27"/>
        <v>9.3856980565276693E-2</v>
      </c>
      <c r="N82" s="22">
        <v>156937</v>
      </c>
      <c r="O82" s="8">
        <v>163938</v>
      </c>
      <c r="P82" s="8">
        <v>22039</v>
      </c>
      <c r="Q82" s="9">
        <v>0.45765702187720536</v>
      </c>
      <c r="R82" s="9">
        <v>0.47807321952442888</v>
      </c>
      <c r="S82" s="9">
        <f t="shared" si="33"/>
        <v>0.48909076743280094</v>
      </c>
      <c r="T82" s="9">
        <f t="shared" si="34"/>
        <v>0.51090923256719911</v>
      </c>
      <c r="U82" s="10">
        <f t="shared" si="35"/>
        <v>2.1818465134398168E-2</v>
      </c>
      <c r="V82" s="9">
        <v>0.51600000000000001</v>
      </c>
      <c r="W82" s="9">
        <v>0.46500000000000002</v>
      </c>
      <c r="X82" s="10">
        <f t="shared" si="28"/>
        <v>0.50624999999999998</v>
      </c>
      <c r="Y82" s="11">
        <v>104104</v>
      </c>
      <c r="Z82" s="11">
        <v>217368</v>
      </c>
      <c r="AA82" s="10">
        <f t="shared" si="36"/>
        <v>0.35232928528767671</v>
      </c>
      <c r="AB82" s="12">
        <v>0.46</v>
      </c>
      <c r="AC82" s="12">
        <v>0.53</v>
      </c>
      <c r="AD82" s="10">
        <f t="shared" si="32"/>
        <v>0.42899999999999999</v>
      </c>
    </row>
    <row r="83" spans="1:34" ht="15.75" thickBot="1" x14ac:dyDescent="0.3">
      <c r="A83" s="8" t="s">
        <v>85</v>
      </c>
      <c r="B83" s="8">
        <v>7</v>
      </c>
      <c r="C83" s="8" t="s">
        <v>91</v>
      </c>
      <c r="D83" s="8" t="s">
        <v>471</v>
      </c>
      <c r="E83" s="27">
        <v>2006</v>
      </c>
      <c r="F83" s="120">
        <v>148225</v>
      </c>
      <c r="G83" s="121">
        <v>120918</v>
      </c>
      <c r="H83" s="122">
        <v>0</v>
      </c>
      <c r="I83" s="9">
        <f t="shared" si="23"/>
        <v>0.55072953782933232</v>
      </c>
      <c r="J83" s="9">
        <f t="shared" si="24"/>
        <v>0.44927046217066763</v>
      </c>
      <c r="K83" s="9">
        <f t="shared" si="25"/>
        <v>0.55072953782933232</v>
      </c>
      <c r="L83" s="9">
        <f t="shared" si="26"/>
        <v>0.44927046217066763</v>
      </c>
      <c r="M83" s="10">
        <f t="shared" si="27"/>
        <v>0.10145907565866469</v>
      </c>
      <c r="N83" s="22">
        <v>182460</v>
      </c>
      <c r="O83" s="8">
        <v>139066</v>
      </c>
      <c r="P83" s="8">
        <v>19444</v>
      </c>
      <c r="Q83" s="9">
        <v>0.5351203918233276</v>
      </c>
      <c r="R83" s="9">
        <v>0.40785406340733787</v>
      </c>
      <c r="S83" s="9">
        <f t="shared" si="33"/>
        <v>0.56748132343885105</v>
      </c>
      <c r="T83" s="9">
        <f t="shared" si="34"/>
        <v>0.43251867656114901</v>
      </c>
      <c r="U83" s="10">
        <f t="shared" si="35"/>
        <v>0.13496264687770204</v>
      </c>
      <c r="V83" s="9">
        <v>0.56100000000000005</v>
      </c>
      <c r="W83" s="9">
        <v>0.41299999999999998</v>
      </c>
      <c r="X83" s="10">
        <f t="shared" si="28"/>
        <v>0.55475000000000008</v>
      </c>
      <c r="Y83" s="11">
        <v>112667</v>
      </c>
      <c r="Z83" s="11">
        <v>88026</v>
      </c>
      <c r="AA83" s="10">
        <f t="shared" si="36"/>
        <v>0.12277956879412838</v>
      </c>
      <c r="AB83" s="12">
        <v>0.59</v>
      </c>
      <c r="AC83" s="12">
        <v>0.4</v>
      </c>
      <c r="AD83" s="10">
        <f t="shared" si="32"/>
        <v>0.55899999999999994</v>
      </c>
    </row>
    <row r="84" spans="1:34" ht="15.75" thickBot="1" x14ac:dyDescent="0.3">
      <c r="A84" s="8" t="s">
        <v>92</v>
      </c>
      <c r="B84" s="8">
        <v>1</v>
      </c>
      <c r="C84" s="8" t="s">
        <v>93</v>
      </c>
      <c r="D84" s="8" t="s">
        <v>471</v>
      </c>
      <c r="E84" s="27">
        <v>1998</v>
      </c>
      <c r="F84" s="120">
        <v>135686</v>
      </c>
      <c r="G84" s="121">
        <v>78520</v>
      </c>
      <c r="H84" s="124">
        <v>3490</v>
      </c>
      <c r="I84" s="9">
        <f t="shared" si="23"/>
        <v>0.6334369718868752</v>
      </c>
      <c r="J84" s="9">
        <f t="shared" si="24"/>
        <v>0.36656302811312474</v>
      </c>
      <c r="K84" s="9">
        <f t="shared" si="25"/>
        <v>0.6334369718868752</v>
      </c>
      <c r="L84" s="9">
        <f t="shared" si="26"/>
        <v>0.36656302811312474</v>
      </c>
      <c r="M84" s="10">
        <f t="shared" si="27"/>
        <v>0.26687394377375045</v>
      </c>
      <c r="N84" s="22">
        <v>206973</v>
      </c>
      <c r="O84" s="8">
        <v>82321</v>
      </c>
      <c r="P84" s="8">
        <v>7767</v>
      </c>
      <c r="Q84" s="9">
        <v>0.69673568728308333</v>
      </c>
      <c r="R84" s="9">
        <v>0.27711816764906871</v>
      </c>
      <c r="S84" s="9">
        <f t="shared" si="33"/>
        <v>0.71544173055784077</v>
      </c>
      <c r="T84" s="9">
        <f t="shared" si="34"/>
        <v>0.28455826944215917</v>
      </c>
      <c r="U84" s="10">
        <f t="shared" si="35"/>
        <v>0.4308834611156816</v>
      </c>
      <c r="V84" s="9">
        <v>0.63</v>
      </c>
      <c r="W84" s="9">
        <v>0.36</v>
      </c>
      <c r="X84" s="10">
        <f t="shared" si="28"/>
        <v>0.61575000000000002</v>
      </c>
      <c r="Y84" s="11">
        <v>138440</v>
      </c>
      <c r="Z84" s="11">
        <v>84076</v>
      </c>
      <c r="AA84" s="10">
        <f t="shared" si="36"/>
        <v>0.24431501554944363</v>
      </c>
      <c r="AB84" s="12">
        <v>0.66</v>
      </c>
      <c r="AC84" s="12">
        <v>0.33</v>
      </c>
      <c r="AD84" s="10">
        <f t="shared" si="32"/>
        <v>0.629</v>
      </c>
      <c r="AH84" s="8"/>
    </row>
    <row r="85" spans="1:34" ht="15.75" thickBot="1" x14ac:dyDescent="0.3">
      <c r="A85" s="8" t="s">
        <v>92</v>
      </c>
      <c r="B85" s="8">
        <v>2</v>
      </c>
      <c r="C85" s="8" t="s">
        <v>94</v>
      </c>
      <c r="D85" s="8" t="s">
        <v>471</v>
      </c>
      <c r="E85" s="27">
        <v>2006</v>
      </c>
      <c r="F85" s="120">
        <v>141851</v>
      </c>
      <c r="G85" s="121">
        <v>80842</v>
      </c>
      <c r="H85" s="124">
        <v>5057</v>
      </c>
      <c r="I85" s="9">
        <f t="shared" si="23"/>
        <v>0.63698005774766153</v>
      </c>
      <c r="J85" s="9">
        <f t="shared" si="24"/>
        <v>0.36301994225233841</v>
      </c>
      <c r="K85" s="9">
        <f t="shared" si="25"/>
        <v>0.63698005774766153</v>
      </c>
      <c r="L85" s="9">
        <f t="shared" si="26"/>
        <v>0.36301994225233841</v>
      </c>
      <c r="M85" s="10">
        <f t="shared" si="27"/>
        <v>0.27396011549532312</v>
      </c>
      <c r="N85" s="22">
        <v>204708</v>
      </c>
      <c r="O85" s="8">
        <v>88103</v>
      </c>
      <c r="P85" s="8">
        <v>7149</v>
      </c>
      <c r="Q85" s="9">
        <v>0.68245099346579541</v>
      </c>
      <c r="R85" s="9">
        <v>0.29371582877717028</v>
      </c>
      <c r="S85" s="9">
        <f t="shared" si="33"/>
        <v>0.69911307976817805</v>
      </c>
      <c r="T85" s="9">
        <f t="shared" si="34"/>
        <v>0.3008869202318219</v>
      </c>
      <c r="U85" s="10">
        <f t="shared" si="35"/>
        <v>0.39822615953635615</v>
      </c>
      <c r="V85" s="9">
        <v>0.56000000000000005</v>
      </c>
      <c r="W85" s="9">
        <v>0.43</v>
      </c>
      <c r="X85" s="10">
        <f t="shared" si="28"/>
        <v>0.54575000000000007</v>
      </c>
      <c r="Y85" s="11">
        <v>147748</v>
      </c>
      <c r="Z85" s="11">
        <v>95671</v>
      </c>
      <c r="AA85" s="10">
        <f t="shared" si="36"/>
        <v>0.21393974997843229</v>
      </c>
      <c r="AB85" s="12">
        <v>0.59</v>
      </c>
      <c r="AC85" s="12">
        <v>0.4</v>
      </c>
      <c r="AD85" s="10">
        <f t="shared" si="32"/>
        <v>0.55899999999999994</v>
      </c>
    </row>
    <row r="86" spans="1:34" ht="15.75" thickBot="1" x14ac:dyDescent="0.3">
      <c r="A86" s="8" t="s">
        <v>92</v>
      </c>
      <c r="B86" s="8">
        <v>3</v>
      </c>
      <c r="C86" s="8" t="s">
        <v>95</v>
      </c>
      <c r="D86" s="8" t="s">
        <v>471</v>
      </c>
      <c r="E86" s="27">
        <v>1990</v>
      </c>
      <c r="F86" s="120">
        <v>141197</v>
      </c>
      <c r="G86" s="121">
        <v>69223</v>
      </c>
      <c r="H86" s="122">
        <v>0</v>
      </c>
      <c r="I86" s="9">
        <f t="shared" si="23"/>
        <v>0.67102461743180308</v>
      </c>
      <c r="J86" s="9">
        <f t="shared" si="24"/>
        <v>0.32897538256819692</v>
      </c>
      <c r="K86" s="9">
        <f t="shared" si="25"/>
        <v>0.67102461743180308</v>
      </c>
      <c r="L86" s="9">
        <f t="shared" si="26"/>
        <v>0.32897538256819692</v>
      </c>
      <c r="M86" s="10">
        <f t="shared" si="27"/>
        <v>0.34204923486360617</v>
      </c>
      <c r="N86" s="22">
        <v>217573</v>
      </c>
      <c r="O86" s="8">
        <v>73726</v>
      </c>
      <c r="P86" s="8">
        <v>2</v>
      </c>
      <c r="Q86" s="9">
        <v>0.74690097184698989</v>
      </c>
      <c r="R86" s="9">
        <v>0.25309216240246341</v>
      </c>
      <c r="S86" s="9">
        <f t="shared" si="33"/>
        <v>0.74690609991795376</v>
      </c>
      <c r="T86" s="9">
        <f t="shared" si="34"/>
        <v>0.2530939000820463</v>
      </c>
      <c r="U86" s="10">
        <f t="shared" si="35"/>
        <v>0.49381219983590746</v>
      </c>
      <c r="V86" s="9">
        <v>0.63</v>
      </c>
      <c r="W86" s="9">
        <v>0.36</v>
      </c>
      <c r="X86" s="10">
        <f t="shared" si="28"/>
        <v>0.61575000000000002</v>
      </c>
      <c r="Y86" s="11">
        <v>143565</v>
      </c>
      <c r="Z86" s="11">
        <v>74107</v>
      </c>
      <c r="AA86" s="10">
        <f t="shared" si="36"/>
        <v>0.31909478481384834</v>
      </c>
      <c r="AB86" s="12">
        <v>0.63</v>
      </c>
      <c r="AC86" s="12">
        <v>0.36</v>
      </c>
      <c r="AD86" s="10">
        <f t="shared" si="32"/>
        <v>0.59899999999999998</v>
      </c>
    </row>
    <row r="87" spans="1:34" ht="15.75" thickBot="1" x14ac:dyDescent="0.3">
      <c r="A87" s="8" t="s">
        <v>92</v>
      </c>
      <c r="B87" s="8">
        <v>4</v>
      </c>
      <c r="C87" s="8" t="s">
        <v>96</v>
      </c>
      <c r="D87" s="8" t="s">
        <v>471</v>
      </c>
      <c r="E87" s="27">
        <v>2008</v>
      </c>
      <c r="F87" s="120">
        <v>106791</v>
      </c>
      <c r="G87" s="121">
        <v>91928</v>
      </c>
      <c r="H87" s="122">
        <v>0</v>
      </c>
      <c r="I87" s="9">
        <f t="shared" si="23"/>
        <v>0.53739702796411015</v>
      </c>
      <c r="J87" s="9">
        <f t="shared" si="24"/>
        <v>0.46260297203588985</v>
      </c>
      <c r="K87" s="9">
        <f t="shared" si="25"/>
        <v>0.53739702796411015</v>
      </c>
      <c r="L87" s="9">
        <f t="shared" si="26"/>
        <v>0.46260297203588985</v>
      </c>
      <c r="M87" s="10">
        <f t="shared" si="27"/>
        <v>7.4794055928220304E-2</v>
      </c>
      <c r="N87" s="22">
        <v>175929</v>
      </c>
      <c r="O87" s="8">
        <v>117503</v>
      </c>
      <c r="P87" s="8">
        <v>0</v>
      </c>
      <c r="Q87" s="9">
        <v>0.5995562856130211</v>
      </c>
      <c r="R87" s="9">
        <v>0.4004437143869789</v>
      </c>
      <c r="S87" s="9">
        <f t="shared" si="33"/>
        <v>0.5995562856130211</v>
      </c>
      <c r="T87" s="9">
        <f t="shared" si="34"/>
        <v>0.4004437143869789</v>
      </c>
      <c r="U87" s="10">
        <f t="shared" si="35"/>
        <v>0.1991125712260422</v>
      </c>
      <c r="V87" s="9">
        <v>0.55000000000000004</v>
      </c>
      <c r="W87" s="9">
        <v>0.44</v>
      </c>
      <c r="X87" s="10">
        <f t="shared" si="28"/>
        <v>0.53575000000000006</v>
      </c>
      <c r="Y87" s="11">
        <v>115351</v>
      </c>
      <c r="Z87" s="11">
        <v>102030</v>
      </c>
      <c r="AA87" s="10">
        <f t="shared" si="36"/>
        <v>6.1279504648520389E-2</v>
      </c>
      <c r="AB87" s="12">
        <v>0.6</v>
      </c>
      <c r="AC87" s="12">
        <v>0.4</v>
      </c>
      <c r="AD87" s="10">
        <f t="shared" si="32"/>
        <v>0.56399999999999995</v>
      </c>
    </row>
    <row r="88" spans="1:34" ht="15.75" thickBot="1" x14ac:dyDescent="0.3">
      <c r="A88" s="8" t="s">
        <v>92</v>
      </c>
      <c r="B88" s="8">
        <v>5</v>
      </c>
      <c r="C88" s="8" t="s">
        <v>97</v>
      </c>
      <c r="D88" s="8" t="s">
        <v>471</v>
      </c>
      <c r="E88" s="27">
        <v>2012</v>
      </c>
      <c r="F88" s="120">
        <v>112550</v>
      </c>
      <c r="G88" s="121">
        <v>96625</v>
      </c>
      <c r="H88" s="124">
        <v>1948</v>
      </c>
      <c r="I88" s="9">
        <f t="shared" si="23"/>
        <v>0.538066212501494</v>
      </c>
      <c r="J88" s="9">
        <f t="shared" si="24"/>
        <v>0.46193378749850605</v>
      </c>
      <c r="K88" s="9">
        <f t="shared" si="25"/>
        <v>0.538066212501494</v>
      </c>
      <c r="L88" s="9">
        <f t="shared" si="26"/>
        <v>0.46193378749850605</v>
      </c>
      <c r="M88" s="10">
        <f t="shared" si="27"/>
        <v>7.6132425002987947E-2</v>
      </c>
      <c r="N88" s="22">
        <v>146098</v>
      </c>
      <c r="O88" s="8">
        <v>138637</v>
      </c>
      <c r="P88" s="8">
        <v>22</v>
      </c>
      <c r="Q88" s="9">
        <v>0.51306201427884124</v>
      </c>
      <c r="R88" s="9">
        <v>0.48686072686536241</v>
      </c>
      <c r="S88" s="9">
        <f t="shared" si="33"/>
        <v>0.51310165592568524</v>
      </c>
      <c r="T88" s="9">
        <f t="shared" si="34"/>
        <v>0.48689834407431476</v>
      </c>
      <c r="U88" s="10">
        <f t="shared" si="35"/>
        <v>2.6203311851370481E-2</v>
      </c>
      <c r="V88" s="9">
        <v>0.54</v>
      </c>
      <c r="W88" s="9">
        <v>0.45</v>
      </c>
      <c r="X88" s="10">
        <f t="shared" si="28"/>
        <v>0.52575000000000005</v>
      </c>
      <c r="Y88" s="11"/>
      <c r="Z88" s="11"/>
      <c r="AA88" s="10"/>
      <c r="AB88" s="12"/>
      <c r="AC88" s="12"/>
      <c r="AD88" s="10"/>
    </row>
    <row r="89" spans="1:34" ht="15.75" thickBot="1" x14ac:dyDescent="0.3">
      <c r="A89" s="8" t="s">
        <v>98</v>
      </c>
      <c r="B89" s="8" t="s">
        <v>27</v>
      </c>
      <c r="C89" s="8" t="s">
        <v>99</v>
      </c>
      <c r="D89" s="8" t="s">
        <v>471</v>
      </c>
      <c r="E89" s="27">
        <v>2010</v>
      </c>
      <c r="F89" s="120">
        <v>137251</v>
      </c>
      <c r="G89" s="121">
        <v>85146</v>
      </c>
      <c r="H89" s="124">
        <v>9220</v>
      </c>
      <c r="I89" s="9">
        <f t="shared" si="23"/>
        <v>0.61714411615264597</v>
      </c>
      <c r="J89" s="9">
        <f t="shared" si="24"/>
        <v>0.38285588384735408</v>
      </c>
      <c r="K89" s="9">
        <f t="shared" si="25"/>
        <v>0.61714411615264597</v>
      </c>
      <c r="L89" s="9">
        <f t="shared" si="26"/>
        <v>0.38285588384735408</v>
      </c>
      <c r="M89" s="10">
        <f t="shared" si="27"/>
        <v>0.23428823230529189</v>
      </c>
      <c r="N89" s="22">
        <v>249933</v>
      </c>
      <c r="O89" s="8">
        <v>129757</v>
      </c>
      <c r="P89" s="8">
        <v>8369</v>
      </c>
      <c r="Q89" s="9">
        <v>0.64405927964562093</v>
      </c>
      <c r="R89" s="9">
        <v>0.33437441213836039</v>
      </c>
      <c r="S89" s="9">
        <f t="shared" si="33"/>
        <v>0.65825541889436123</v>
      </c>
      <c r="T89" s="9">
        <f t="shared" si="34"/>
        <v>0.34174458110563877</v>
      </c>
      <c r="U89" s="10">
        <f t="shared" si="35"/>
        <v>0.31651083778872247</v>
      </c>
      <c r="V89" s="9">
        <v>0.58599999999999997</v>
      </c>
      <c r="W89" s="9">
        <v>0.4</v>
      </c>
      <c r="X89" s="10">
        <f t="shared" si="28"/>
        <v>0.57374999999999998</v>
      </c>
      <c r="Y89" s="11">
        <v>173543</v>
      </c>
      <c r="Z89" s="11">
        <v>125442</v>
      </c>
      <c r="AA89" s="10">
        <f>ABS((Z89/(Z89+Y89))-(Y89/(Z89+Y89)))</f>
        <v>0.16088098065120326</v>
      </c>
      <c r="AB89" s="12">
        <v>0.62</v>
      </c>
      <c r="AC89" s="12">
        <v>0.37</v>
      </c>
      <c r="AD89" s="10">
        <f>(AB89-AC89-7.2%)/2+0.5</f>
        <v>0.58899999999999997</v>
      </c>
    </row>
    <row r="90" spans="1:34" ht="15.75" thickBot="1" x14ac:dyDescent="0.3">
      <c r="A90" s="8" t="s">
        <v>100</v>
      </c>
      <c r="B90" s="8">
        <v>1</v>
      </c>
      <c r="C90" s="8" t="s">
        <v>101</v>
      </c>
      <c r="D90" s="8" t="s">
        <v>470</v>
      </c>
      <c r="E90" s="27">
        <v>2001</v>
      </c>
      <c r="F90" s="120">
        <v>54976</v>
      </c>
      <c r="G90" s="121">
        <v>165086</v>
      </c>
      <c r="H90" s="124">
        <v>15281</v>
      </c>
      <c r="I90" s="9">
        <f t="shared" si="23"/>
        <v>0.24982050513037235</v>
      </c>
      <c r="J90" s="9">
        <f t="shared" si="24"/>
        <v>0.75017949486962765</v>
      </c>
      <c r="K90" s="9">
        <f t="shared" si="25"/>
        <v>0.24982050513037235</v>
      </c>
      <c r="L90" s="9">
        <f t="shared" si="26"/>
        <v>0.75017949486962765</v>
      </c>
      <c r="M90" s="10">
        <f t="shared" si="27"/>
        <v>0.5003589897392553</v>
      </c>
      <c r="N90" s="22">
        <v>92961</v>
      </c>
      <c r="O90" s="8">
        <v>238440</v>
      </c>
      <c r="P90" s="8">
        <v>11193</v>
      </c>
      <c r="Q90" s="9">
        <v>0.27134450690905271</v>
      </c>
      <c r="R90" s="9">
        <v>0.695984167848824</v>
      </c>
      <c r="S90" s="9">
        <f t="shared" si="33"/>
        <v>0.2805091113183123</v>
      </c>
      <c r="T90" s="9">
        <f t="shared" si="34"/>
        <v>0.71949088868168776</v>
      </c>
      <c r="U90" s="10">
        <f t="shared" si="35"/>
        <v>0.43898177736337546</v>
      </c>
      <c r="V90" s="9">
        <v>0.30199999999999999</v>
      </c>
      <c r="W90" s="9">
        <v>0.68700000000000006</v>
      </c>
      <c r="X90" s="10">
        <f t="shared" si="28"/>
        <v>0.28825000000000001</v>
      </c>
      <c r="Y90" s="11">
        <v>0</v>
      </c>
      <c r="Z90" s="11">
        <v>170821</v>
      </c>
      <c r="AA90" s="10">
        <f>ABS((Z90/(Z90+Y90))-(Y90/(Z90+Y90)))</f>
        <v>1</v>
      </c>
      <c r="AB90" s="12">
        <v>0.32</v>
      </c>
      <c r="AC90" s="12">
        <v>0.67</v>
      </c>
      <c r="AD90" s="10">
        <f>(AB90-AC90-7.2%)/2+0.5</f>
        <v>0.28899999999999998</v>
      </c>
      <c r="AH90" s="8"/>
    </row>
    <row r="91" spans="1:34" ht="15.75" thickBot="1" x14ac:dyDescent="0.3">
      <c r="A91" s="8" t="s">
        <v>100</v>
      </c>
      <c r="B91" s="8">
        <v>2</v>
      </c>
      <c r="C91" s="8" t="s">
        <v>577</v>
      </c>
      <c r="D91" s="8" t="s">
        <v>471</v>
      </c>
      <c r="E91" s="27">
        <v>2014</v>
      </c>
      <c r="F91" s="120">
        <v>126096</v>
      </c>
      <c r="G91" s="121">
        <v>123262</v>
      </c>
      <c r="H91" s="122">
        <v>422</v>
      </c>
      <c r="I91" s="9">
        <f t="shared" si="23"/>
        <v>0.50568259289856354</v>
      </c>
      <c r="J91" s="9">
        <f t="shared" si="24"/>
        <v>0.49431740710143651</v>
      </c>
      <c r="K91" s="9">
        <f t="shared" si="25"/>
        <v>0.50568259289856354</v>
      </c>
      <c r="L91" s="9">
        <f t="shared" si="26"/>
        <v>0.49431740710143651</v>
      </c>
      <c r="M91" s="10">
        <f t="shared" si="27"/>
        <v>1.1365185797127031E-2</v>
      </c>
      <c r="O91" s="8"/>
      <c r="P91" s="8"/>
      <c r="Q91" s="9"/>
      <c r="R91" s="9"/>
      <c r="S91" s="9"/>
      <c r="T91" s="9"/>
      <c r="U91" s="10"/>
      <c r="V91" s="9">
        <v>0.46500000000000002</v>
      </c>
      <c r="W91" s="9">
        <v>0.52300000000000002</v>
      </c>
      <c r="X91" s="10">
        <f t="shared" si="28"/>
        <v>0.45174999999999998</v>
      </c>
      <c r="Y91" s="11"/>
      <c r="Z91" s="11"/>
      <c r="AA91" s="10"/>
      <c r="AB91" s="12">
        <v>0.45</v>
      </c>
      <c r="AC91" s="12">
        <v>0.54</v>
      </c>
      <c r="AD91" s="10">
        <f>(AB91-AC91-7.2%)/2+0.5</f>
        <v>0.41899999999999998</v>
      </c>
    </row>
    <row r="92" spans="1:34" ht="15.75" thickBot="1" x14ac:dyDescent="0.3">
      <c r="A92" s="8" t="s">
        <v>100</v>
      </c>
      <c r="B92" s="8">
        <v>3</v>
      </c>
      <c r="C92" s="8" t="s">
        <v>102</v>
      </c>
      <c r="D92" s="8" t="s">
        <v>470</v>
      </c>
      <c r="E92" s="27">
        <v>2012</v>
      </c>
      <c r="F92" s="120">
        <v>73910</v>
      </c>
      <c r="G92" s="121">
        <v>148691</v>
      </c>
      <c r="H92" s="124">
        <v>6208</v>
      </c>
      <c r="I92" s="9">
        <f t="shared" si="23"/>
        <v>0.33202905647324138</v>
      </c>
      <c r="J92" s="9">
        <f t="shared" si="24"/>
        <v>0.66797094352675868</v>
      </c>
      <c r="K92" s="9">
        <f t="shared" si="25"/>
        <v>0.33202905647324138</v>
      </c>
      <c r="L92" s="9">
        <f t="shared" si="26"/>
        <v>0.66797094352675868</v>
      </c>
      <c r="M92" s="10">
        <f t="shared" si="27"/>
        <v>0.3359418870535173</v>
      </c>
      <c r="N92" s="22">
        <v>102468</v>
      </c>
      <c r="O92" s="8">
        <v>204331</v>
      </c>
      <c r="P92" s="8">
        <v>8870</v>
      </c>
      <c r="Q92" s="9">
        <v>0.32460583712686392</v>
      </c>
      <c r="R92" s="9">
        <v>0.64729510975103666</v>
      </c>
      <c r="S92" s="9">
        <f t="shared" ref="S92:S114" si="37">Q92/(Q92+R92)</f>
        <v>0.33399065837893871</v>
      </c>
      <c r="T92" s="9">
        <f t="shared" ref="T92:T114" si="38">R92/(R92+Q92)</f>
        <v>0.6660093416210614</v>
      </c>
      <c r="U92" s="10">
        <f t="shared" ref="U92:U114" si="39">ABS((R92/(R92+Q92))-(Q92/(R92+Q92)))</f>
        <v>0.33201868324212269</v>
      </c>
      <c r="V92" s="9">
        <v>0.374</v>
      </c>
      <c r="W92" s="9">
        <v>0.61499999999999999</v>
      </c>
      <c r="X92" s="10">
        <f t="shared" si="28"/>
        <v>0.36025000000000001</v>
      </c>
      <c r="Y92" s="11"/>
      <c r="Z92" s="11"/>
      <c r="AA92" s="10"/>
      <c r="AB92" s="12"/>
      <c r="AC92" s="12"/>
      <c r="AD92" s="10"/>
    </row>
    <row r="93" spans="1:34" ht="15.75" thickBot="1" x14ac:dyDescent="0.3">
      <c r="A93" s="8" t="s">
        <v>100</v>
      </c>
      <c r="B93" s="8">
        <v>4</v>
      </c>
      <c r="C93" s="8" t="s">
        <v>103</v>
      </c>
      <c r="D93" s="8" t="s">
        <v>470</v>
      </c>
      <c r="E93" s="27">
        <v>2000</v>
      </c>
      <c r="F93" s="123">
        <v>0</v>
      </c>
      <c r="G93" s="121">
        <v>177887</v>
      </c>
      <c r="H93" s="124">
        <v>49366</v>
      </c>
      <c r="I93" s="9">
        <f t="shared" si="23"/>
        <v>0</v>
      </c>
      <c r="J93" s="9">
        <f t="shared" si="24"/>
        <v>1</v>
      </c>
      <c r="K93" s="9">
        <f t="shared" si="25"/>
        <v>0</v>
      </c>
      <c r="L93" s="9">
        <f t="shared" si="26"/>
        <v>1</v>
      </c>
      <c r="M93" s="10">
        <f t="shared" si="27"/>
        <v>1</v>
      </c>
      <c r="N93" s="22">
        <v>0</v>
      </c>
      <c r="O93" s="8">
        <v>239988</v>
      </c>
      <c r="P93" s="8">
        <v>75482</v>
      </c>
      <c r="Q93" s="9">
        <v>0</v>
      </c>
      <c r="R93" s="9">
        <v>0.76073160680888829</v>
      </c>
      <c r="S93" s="9">
        <f t="shared" si="37"/>
        <v>0</v>
      </c>
      <c r="T93" s="9">
        <f t="shared" si="38"/>
        <v>1</v>
      </c>
      <c r="U93" s="10">
        <f t="shared" si="39"/>
        <v>1</v>
      </c>
      <c r="V93" s="9">
        <v>0.35399999999999998</v>
      </c>
      <c r="W93" s="9">
        <v>0.63700000000000001</v>
      </c>
      <c r="X93" s="10">
        <f t="shared" si="28"/>
        <v>0.33925</v>
      </c>
      <c r="Y93" s="11">
        <v>0</v>
      </c>
      <c r="Z93" s="11">
        <v>178238</v>
      </c>
      <c r="AA93" s="10">
        <f>ABS((Z93/(Z93+Y93))-(Y93/(Z93+Y93)))</f>
        <v>1</v>
      </c>
      <c r="AB93" s="12">
        <v>0.38</v>
      </c>
      <c r="AC93" s="12">
        <v>0.61</v>
      </c>
      <c r="AD93" s="10">
        <f>(AB93-AC93-7.2%)/2+0.5</f>
        <v>0.34899999999999998</v>
      </c>
    </row>
    <row r="94" spans="1:34" ht="15.75" thickBot="1" x14ac:dyDescent="0.3">
      <c r="A94" s="8" t="s">
        <v>100</v>
      </c>
      <c r="B94" s="8">
        <v>5</v>
      </c>
      <c r="C94" s="8" t="s">
        <v>104</v>
      </c>
      <c r="D94" s="8" t="s">
        <v>471</v>
      </c>
      <c r="E94" s="27">
        <v>1992</v>
      </c>
      <c r="F94" s="120">
        <v>112340</v>
      </c>
      <c r="G94" s="121">
        <v>59237</v>
      </c>
      <c r="H94" s="122">
        <v>0</v>
      </c>
      <c r="I94" s="9">
        <f t="shared" si="23"/>
        <v>0.65474976249730443</v>
      </c>
      <c r="J94" s="9">
        <f t="shared" si="24"/>
        <v>0.34525023750269557</v>
      </c>
      <c r="K94" s="9">
        <f t="shared" si="25"/>
        <v>0.65474976249730443</v>
      </c>
      <c r="L94" s="9">
        <f t="shared" si="26"/>
        <v>0.34525023750269557</v>
      </c>
      <c r="M94" s="10">
        <f t="shared" si="27"/>
        <v>0.30949952499460887</v>
      </c>
      <c r="N94" s="22">
        <v>190472</v>
      </c>
      <c r="O94" s="8">
        <v>70700</v>
      </c>
      <c r="P94" s="8">
        <v>7981</v>
      </c>
      <c r="Q94" s="9">
        <v>0.70767184463855126</v>
      </c>
      <c r="R94" s="9">
        <v>0.26267587580298196</v>
      </c>
      <c r="S94" s="9">
        <f t="shared" si="37"/>
        <v>0.72929716814972512</v>
      </c>
      <c r="T94" s="9">
        <f t="shared" si="38"/>
        <v>0.27070283185027494</v>
      </c>
      <c r="U94" s="10">
        <f t="shared" si="39"/>
        <v>0.45859433629945018</v>
      </c>
      <c r="V94" s="9">
        <v>0.71200000000000008</v>
      </c>
      <c r="W94" s="9">
        <v>0.28100000000000003</v>
      </c>
      <c r="X94" s="10">
        <f t="shared" si="28"/>
        <v>0.69625000000000004</v>
      </c>
      <c r="Y94" s="11">
        <v>94744</v>
      </c>
      <c r="Z94" s="11">
        <v>50932</v>
      </c>
      <c r="AA94" s="10">
        <f>ABS((Z94/(Z94+Y94))-(Y94/(Z94+Y94)))</f>
        <v>0.30074960872072265</v>
      </c>
      <c r="AB94" s="12">
        <v>0.73</v>
      </c>
      <c r="AC94" s="12">
        <v>0.26</v>
      </c>
      <c r="AD94" s="10">
        <f>(AB94-AC94-7.2%)/2+0.5</f>
        <v>0.69899999999999995</v>
      </c>
    </row>
    <row r="95" spans="1:34" ht="15.75" thickBot="1" x14ac:dyDescent="0.3">
      <c r="A95" s="8" t="s">
        <v>100</v>
      </c>
      <c r="B95" s="8">
        <v>6</v>
      </c>
      <c r="C95" s="8" t="s">
        <v>617</v>
      </c>
      <c r="D95" s="8" t="s">
        <v>470</v>
      </c>
      <c r="E95" s="27">
        <v>2012</v>
      </c>
      <c r="F95" s="120">
        <v>99563</v>
      </c>
      <c r="G95" s="121">
        <v>166254</v>
      </c>
      <c r="H95" s="122">
        <v>0</v>
      </c>
      <c r="I95" s="9">
        <f t="shared" si="23"/>
        <v>0.37455467483268562</v>
      </c>
      <c r="J95" s="9">
        <f t="shared" si="24"/>
        <v>0.62544532516731433</v>
      </c>
      <c r="K95" s="9">
        <f t="shared" si="25"/>
        <v>0.37455467483268562</v>
      </c>
      <c r="L95" s="9">
        <f t="shared" si="26"/>
        <v>0.62544532516731433</v>
      </c>
      <c r="M95" s="10">
        <f t="shared" si="27"/>
        <v>0.25089065033462871</v>
      </c>
      <c r="N95" s="22">
        <v>146489</v>
      </c>
      <c r="O95" s="8">
        <v>195962</v>
      </c>
      <c r="P95" s="8">
        <v>0</v>
      </c>
      <c r="Q95" s="9">
        <v>0.42776630817255606</v>
      </c>
      <c r="R95" s="9">
        <v>0.57223369182744388</v>
      </c>
      <c r="S95" s="9">
        <f t="shared" si="37"/>
        <v>0.42776630817255606</v>
      </c>
      <c r="T95" s="9">
        <f t="shared" si="38"/>
        <v>0.57223369182744388</v>
      </c>
      <c r="U95" s="10">
        <f t="shared" si="39"/>
        <v>0.14446738365488782</v>
      </c>
      <c r="V95" s="9">
        <v>0.41399999999999998</v>
      </c>
      <c r="W95" s="9">
        <v>0.57700000000000007</v>
      </c>
      <c r="X95" s="10">
        <f t="shared" si="28"/>
        <v>0.39924999999999994</v>
      </c>
      <c r="Y95" s="11"/>
      <c r="Z95" s="11"/>
      <c r="AA95" s="10"/>
      <c r="AB95" s="12"/>
      <c r="AC95" s="12"/>
      <c r="AD95" s="10"/>
    </row>
    <row r="96" spans="1:34" ht="15.75" thickBot="1" x14ac:dyDescent="0.3">
      <c r="A96" s="8" t="s">
        <v>100</v>
      </c>
      <c r="B96" s="8">
        <v>7</v>
      </c>
      <c r="C96" s="8" t="s">
        <v>106</v>
      </c>
      <c r="D96" s="8" t="s">
        <v>470</v>
      </c>
      <c r="E96" s="27">
        <v>2012</v>
      </c>
      <c r="F96" s="120">
        <v>73011</v>
      </c>
      <c r="G96" s="121">
        <v>144474</v>
      </c>
      <c r="H96" s="124">
        <v>9679</v>
      </c>
      <c r="I96" s="9">
        <f t="shared" si="23"/>
        <v>0.3357059107524657</v>
      </c>
      <c r="J96" s="9">
        <f t="shared" si="24"/>
        <v>0.6642940892475343</v>
      </c>
      <c r="K96" s="9">
        <f t="shared" si="25"/>
        <v>0.3357059107524657</v>
      </c>
      <c r="L96" s="9">
        <f t="shared" si="26"/>
        <v>0.6642940892475343</v>
      </c>
      <c r="M96" s="10">
        <f t="shared" si="27"/>
        <v>0.32858817849506861</v>
      </c>
      <c r="N96" s="22">
        <v>130479</v>
      </c>
      <c r="O96" s="8">
        <v>185518</v>
      </c>
      <c r="P96" s="8">
        <v>13</v>
      </c>
      <c r="Q96" s="9">
        <v>0.41289516154552069</v>
      </c>
      <c r="R96" s="9">
        <v>0.58706370051580647</v>
      </c>
      <c r="S96" s="9">
        <f t="shared" si="37"/>
        <v>0.4129121479001383</v>
      </c>
      <c r="T96" s="9">
        <f t="shared" si="38"/>
        <v>0.58708785209986181</v>
      </c>
      <c r="U96" s="10">
        <f t="shared" si="39"/>
        <v>0.1741757041997235</v>
      </c>
      <c r="V96" s="9">
        <v>0.47100000000000003</v>
      </c>
      <c r="W96" s="9">
        <v>0.51800000000000002</v>
      </c>
      <c r="X96" s="10">
        <f t="shared" si="28"/>
        <v>0.45724999999999999</v>
      </c>
      <c r="Y96" s="13">
        <v>82999</v>
      </c>
      <c r="Z96" s="13">
        <v>184868</v>
      </c>
      <c r="AA96" s="10">
        <f>ABS((Z96/(Z96+Y96))-(Y96/(Z96+Y96)))</f>
        <v>0.38029693840599998</v>
      </c>
      <c r="AB96" s="12">
        <v>0.42899999999999999</v>
      </c>
      <c r="AC96" s="12">
        <v>0.57099999999999995</v>
      </c>
      <c r="AD96" s="10">
        <f t="shared" ref="AD96:AD101" si="40">(AB96-AC96-7.2%)/2+0.5</f>
        <v>0.39300000000000002</v>
      </c>
    </row>
    <row r="97" spans="1:34" ht="15.75" thickBot="1" x14ac:dyDescent="0.3">
      <c r="A97" s="8" t="s">
        <v>100</v>
      </c>
      <c r="B97" s="8">
        <v>8</v>
      </c>
      <c r="C97" s="8" t="s">
        <v>107</v>
      </c>
      <c r="D97" s="8" t="s">
        <v>470</v>
      </c>
      <c r="E97" s="27">
        <v>2008</v>
      </c>
      <c r="F97" s="120">
        <v>93724</v>
      </c>
      <c r="G97" s="121">
        <v>180728</v>
      </c>
      <c r="H97" s="122">
        <v>61</v>
      </c>
      <c r="I97" s="9">
        <f t="shared" si="23"/>
        <v>0.34149505195808372</v>
      </c>
      <c r="J97" s="9">
        <f t="shared" si="24"/>
        <v>0.65850494804191628</v>
      </c>
      <c r="K97" s="9">
        <f t="shared" si="25"/>
        <v>0.34149505195808372</v>
      </c>
      <c r="L97" s="9">
        <f t="shared" si="26"/>
        <v>0.65850494804191628</v>
      </c>
      <c r="M97" s="10">
        <f t="shared" si="27"/>
        <v>0.31700989608383257</v>
      </c>
      <c r="N97" s="22">
        <v>130870</v>
      </c>
      <c r="O97" s="8">
        <v>205432</v>
      </c>
      <c r="P97" s="8">
        <v>12607</v>
      </c>
      <c r="Q97" s="9">
        <v>0.37508347448761714</v>
      </c>
      <c r="R97" s="9">
        <v>0.58878389494108774</v>
      </c>
      <c r="S97" s="9">
        <f t="shared" si="37"/>
        <v>0.3891442810331191</v>
      </c>
      <c r="T97" s="9">
        <f t="shared" si="38"/>
        <v>0.61085571896688096</v>
      </c>
      <c r="U97" s="10">
        <f t="shared" si="39"/>
        <v>0.22171143793376186</v>
      </c>
      <c r="V97" s="9">
        <v>0.42200000000000004</v>
      </c>
      <c r="W97" s="9">
        <v>0.56799999999999995</v>
      </c>
      <c r="X97" s="10">
        <f t="shared" si="28"/>
        <v>0.40775000000000006</v>
      </c>
      <c r="Y97" s="11">
        <v>85595</v>
      </c>
      <c r="Z97" s="11">
        <v>157079</v>
      </c>
      <c r="AA97" s="10">
        <f>ABS((Z97/(Z97+Y97))-(Y97/(Z97+Y97)))</f>
        <v>0.29456802129605975</v>
      </c>
      <c r="AB97" s="12">
        <v>0.48</v>
      </c>
      <c r="AC97" s="12">
        <v>0.51</v>
      </c>
      <c r="AD97" s="10">
        <f t="shared" si="40"/>
        <v>0.44899999999999995</v>
      </c>
    </row>
    <row r="98" spans="1:34" ht="15.75" thickBot="1" x14ac:dyDescent="0.3">
      <c r="A98" s="8" t="s">
        <v>100</v>
      </c>
      <c r="B98" s="8">
        <v>9</v>
      </c>
      <c r="C98" s="8" t="s">
        <v>618</v>
      </c>
      <c r="D98" s="8" t="s">
        <v>471</v>
      </c>
      <c r="E98" s="27">
        <v>2012</v>
      </c>
      <c r="F98" s="120">
        <v>93850</v>
      </c>
      <c r="G98" s="121">
        <v>74963</v>
      </c>
      <c r="H98" s="124">
        <v>5065</v>
      </c>
      <c r="I98" s="9">
        <f t="shared" si="23"/>
        <v>0.55594059699193787</v>
      </c>
      <c r="J98" s="9">
        <f t="shared" si="24"/>
        <v>0.44405940300806218</v>
      </c>
      <c r="K98" s="9">
        <f t="shared" si="25"/>
        <v>0.55594059699193787</v>
      </c>
      <c r="L98" s="9">
        <f t="shared" si="26"/>
        <v>0.44405940300806218</v>
      </c>
      <c r="M98" s="10">
        <f t="shared" si="27"/>
        <v>0.11188119398387569</v>
      </c>
      <c r="N98" s="22">
        <v>164891</v>
      </c>
      <c r="O98" s="8">
        <v>98856</v>
      </c>
      <c r="P98" s="8">
        <v>0</v>
      </c>
      <c r="Q98" s="9">
        <v>0.62518625804274552</v>
      </c>
      <c r="R98" s="9">
        <v>0.37481374195725448</v>
      </c>
      <c r="S98" s="9">
        <f t="shared" si="37"/>
        <v>0.62518625804274552</v>
      </c>
      <c r="T98" s="9">
        <f t="shared" si="38"/>
        <v>0.37481374195725448</v>
      </c>
      <c r="U98" s="10">
        <f t="shared" si="39"/>
        <v>0.25037251608549105</v>
      </c>
      <c r="V98" s="9">
        <v>0.61899999999999999</v>
      </c>
      <c r="W98" s="9">
        <v>0.37200000000000005</v>
      </c>
      <c r="X98" s="10">
        <f t="shared" si="28"/>
        <v>0.60424999999999995</v>
      </c>
      <c r="Y98" s="16">
        <v>84036</v>
      </c>
      <c r="Z98" s="16">
        <v>123464</v>
      </c>
      <c r="AA98" s="10">
        <f>-ABS((Z98/(Z98+Y98))-(Y98/(Z98+Y98)))</f>
        <v>-0.19001445783132526</v>
      </c>
      <c r="AB98" s="17">
        <v>0.53</v>
      </c>
      <c r="AC98" s="17">
        <v>0.47</v>
      </c>
      <c r="AD98" s="10">
        <f t="shared" si="40"/>
        <v>0.49399999999999999</v>
      </c>
      <c r="AH98" s="8"/>
    </row>
    <row r="99" spans="1:34" ht="15.75" thickBot="1" x14ac:dyDescent="0.3">
      <c r="A99" s="8" t="s">
        <v>100</v>
      </c>
      <c r="B99" s="8">
        <v>10</v>
      </c>
      <c r="C99" s="8" t="s">
        <v>109</v>
      </c>
      <c r="D99" s="8" t="s">
        <v>470</v>
      </c>
      <c r="E99" s="27">
        <v>2010</v>
      </c>
      <c r="F99" s="120">
        <v>89426</v>
      </c>
      <c r="G99" s="121">
        <v>143128</v>
      </c>
      <c r="H99" s="122">
        <v>20</v>
      </c>
      <c r="I99" s="9">
        <f t="shared" si="23"/>
        <v>0.38453864478787725</v>
      </c>
      <c r="J99" s="9">
        <f t="shared" si="24"/>
        <v>0.61546135521212275</v>
      </c>
      <c r="K99" s="9">
        <f t="shared" si="25"/>
        <v>0.38453864478787725</v>
      </c>
      <c r="L99" s="9">
        <f t="shared" si="26"/>
        <v>0.61546135521212275</v>
      </c>
      <c r="M99" s="10">
        <f t="shared" si="27"/>
        <v>0.2309227104242455</v>
      </c>
      <c r="N99" s="22">
        <v>153574</v>
      </c>
      <c r="O99" s="8">
        <v>164649</v>
      </c>
      <c r="P99" s="8">
        <v>46</v>
      </c>
      <c r="Q99" s="9">
        <v>0.48252892993034197</v>
      </c>
      <c r="R99" s="9">
        <v>0.51732653824280717</v>
      </c>
      <c r="S99" s="9">
        <f t="shared" si="37"/>
        <v>0.48259868079931373</v>
      </c>
      <c r="T99" s="9">
        <f t="shared" si="38"/>
        <v>0.51740131920068633</v>
      </c>
      <c r="U99" s="10">
        <f t="shared" si="39"/>
        <v>3.4802638401372599E-2</v>
      </c>
      <c r="V99" s="9">
        <v>0.45700000000000002</v>
      </c>
      <c r="W99" s="9">
        <v>0.53400000000000003</v>
      </c>
      <c r="X99" s="10">
        <f t="shared" si="28"/>
        <v>0.44224999999999998</v>
      </c>
      <c r="Y99" s="11">
        <v>84167</v>
      </c>
      <c r="Z99" s="11">
        <v>123586</v>
      </c>
      <c r="AA99" s="10">
        <f>ABS((Z99/(Z99+Y99))-(Y99/(Z99+Y99)))</f>
        <v>0.18973973901700575</v>
      </c>
      <c r="AB99" s="12">
        <v>0.53</v>
      </c>
      <c r="AC99" s="12">
        <v>0.47</v>
      </c>
      <c r="AD99" s="10">
        <f t="shared" si="40"/>
        <v>0.49399999999999999</v>
      </c>
    </row>
    <row r="100" spans="1:34" ht="15.75" thickBot="1" x14ac:dyDescent="0.3">
      <c r="A100" s="8" t="s">
        <v>100</v>
      </c>
      <c r="B100" s="8">
        <v>11</v>
      </c>
      <c r="C100" s="8" t="s">
        <v>110</v>
      </c>
      <c r="D100" s="8" t="s">
        <v>470</v>
      </c>
      <c r="E100" s="27">
        <v>2010</v>
      </c>
      <c r="F100" s="120">
        <v>90786</v>
      </c>
      <c r="G100" s="121">
        <v>181508</v>
      </c>
      <c r="H100" s="122">
        <v>0</v>
      </c>
      <c r="I100" s="9">
        <f t="shared" si="23"/>
        <v>0.33341168002232879</v>
      </c>
      <c r="J100" s="9">
        <f t="shared" si="24"/>
        <v>0.66658831997767121</v>
      </c>
      <c r="K100" s="9">
        <f t="shared" si="25"/>
        <v>0.33341168002232879</v>
      </c>
      <c r="L100" s="9">
        <f t="shared" si="26"/>
        <v>0.66658831997767121</v>
      </c>
      <c r="M100" s="10">
        <f t="shared" si="27"/>
        <v>0.33317663995534241</v>
      </c>
      <c r="N100" s="22">
        <v>120303</v>
      </c>
      <c r="O100" s="8">
        <v>218360</v>
      </c>
      <c r="P100" s="8">
        <v>0</v>
      </c>
      <c r="Q100" s="9">
        <v>0.35522923968665016</v>
      </c>
      <c r="R100" s="9">
        <v>0.6447707603133499</v>
      </c>
      <c r="S100" s="9">
        <f t="shared" si="37"/>
        <v>0.35522923968665016</v>
      </c>
      <c r="T100" s="9">
        <f t="shared" si="38"/>
        <v>0.6447707603133499</v>
      </c>
      <c r="U100" s="10">
        <f t="shared" si="39"/>
        <v>0.28954152062669974</v>
      </c>
      <c r="V100" s="9">
        <v>0.40200000000000002</v>
      </c>
      <c r="W100" s="9">
        <v>0.58799999999999997</v>
      </c>
      <c r="X100" s="10">
        <f t="shared" si="28"/>
        <v>0.38775000000000004</v>
      </c>
      <c r="Y100" s="11">
        <v>100858</v>
      </c>
      <c r="Z100" s="11">
        <v>208815</v>
      </c>
      <c r="AA100" s="10">
        <f>ABS((Z100/(Z100+Y100))-(Y100/(Z100+Y100)))</f>
        <v>0.34861612087589172</v>
      </c>
      <c r="AB100" s="12">
        <v>0.43</v>
      </c>
      <c r="AC100" s="12">
        <v>0.56000000000000005</v>
      </c>
      <c r="AD100" s="10">
        <f t="shared" si="40"/>
        <v>0.39899999999999997</v>
      </c>
    </row>
    <row r="101" spans="1:34" ht="15.75" thickBot="1" x14ac:dyDescent="0.3">
      <c r="A101" s="8" t="s">
        <v>100</v>
      </c>
      <c r="B101" s="8">
        <v>12</v>
      </c>
      <c r="C101" s="8" t="s">
        <v>111</v>
      </c>
      <c r="D101" s="8" t="s">
        <v>470</v>
      </c>
      <c r="E101" s="27">
        <v>2006</v>
      </c>
      <c r="F101" s="123">
        <v>0</v>
      </c>
      <c r="G101" s="125">
        <v>0</v>
      </c>
      <c r="H101" s="122">
        <v>0</v>
      </c>
      <c r="I101" s="9" t="e">
        <f t="shared" si="23"/>
        <v>#DIV/0!</v>
      </c>
      <c r="J101" s="9" t="e">
        <f t="shared" si="24"/>
        <v>#DIV/0!</v>
      </c>
      <c r="K101" s="9" t="e">
        <f t="shared" si="25"/>
        <v>#DIV/0!</v>
      </c>
      <c r="L101" s="9" t="e">
        <f t="shared" si="26"/>
        <v>#DIV/0!</v>
      </c>
      <c r="M101" s="10" t="e">
        <f t="shared" si="27"/>
        <v>#DIV/0!</v>
      </c>
      <c r="N101" s="22">
        <v>108770</v>
      </c>
      <c r="O101" s="8">
        <v>209604</v>
      </c>
      <c r="P101" s="8">
        <v>11793</v>
      </c>
      <c r="Q101" s="9">
        <v>0.32943934433180783</v>
      </c>
      <c r="R101" s="9">
        <v>0.63484236765031032</v>
      </c>
      <c r="S101" s="9">
        <f t="shared" si="37"/>
        <v>0.34164221952797652</v>
      </c>
      <c r="T101" s="9">
        <f t="shared" si="38"/>
        <v>0.65835778047202353</v>
      </c>
      <c r="U101" s="10">
        <f t="shared" si="39"/>
        <v>0.31671556094404701</v>
      </c>
      <c r="V101" s="9">
        <v>0.44799999999999995</v>
      </c>
      <c r="W101" s="9">
        <v>0.54</v>
      </c>
      <c r="X101" s="10">
        <f t="shared" si="28"/>
        <v>0.43474999999999997</v>
      </c>
      <c r="Y101" s="11">
        <v>66158</v>
      </c>
      <c r="Z101" s="11">
        <v>165433</v>
      </c>
      <c r="AA101" s="10">
        <f>ABS((Z101/(Z101+Y101))-(Y101/(Z101+Y101)))</f>
        <v>0.42866518992534247</v>
      </c>
      <c r="AB101" s="12">
        <v>0.47</v>
      </c>
      <c r="AC101" s="12">
        <v>0.52</v>
      </c>
      <c r="AD101" s="10">
        <f t="shared" si="40"/>
        <v>0.43899999999999995</v>
      </c>
    </row>
    <row r="102" spans="1:34" ht="15.75" thickBot="1" x14ac:dyDescent="0.3">
      <c r="A102" s="8" t="s">
        <v>100</v>
      </c>
      <c r="B102" s="8">
        <v>13</v>
      </c>
      <c r="C102" s="8" t="s">
        <v>619</v>
      </c>
      <c r="D102" s="8" t="s">
        <v>470</v>
      </c>
      <c r="E102" s="27">
        <v>2013.5</v>
      </c>
      <c r="F102" s="123">
        <v>0</v>
      </c>
      <c r="G102" s="121">
        <v>168172</v>
      </c>
      <c r="H102" s="124">
        <v>55404</v>
      </c>
      <c r="I102" s="9">
        <f t="shared" si="23"/>
        <v>0</v>
      </c>
      <c r="J102" s="9">
        <f t="shared" si="24"/>
        <v>1</v>
      </c>
      <c r="K102" s="9">
        <f t="shared" si="25"/>
        <v>0</v>
      </c>
      <c r="L102" s="9">
        <f t="shared" si="26"/>
        <v>1</v>
      </c>
      <c r="M102" s="10">
        <f t="shared" si="27"/>
        <v>1</v>
      </c>
      <c r="N102" s="23">
        <v>89099</v>
      </c>
      <c r="O102" s="18">
        <v>85642</v>
      </c>
      <c r="P102" s="18">
        <v>8893</v>
      </c>
      <c r="Q102" s="9">
        <v>0.48399999999999999</v>
      </c>
      <c r="R102" s="19">
        <v>0.46550000000000002</v>
      </c>
      <c r="S102" s="9">
        <f t="shared" si="37"/>
        <v>0.5097419694576093</v>
      </c>
      <c r="T102" s="9">
        <f t="shared" si="38"/>
        <v>0.49025803054239075</v>
      </c>
      <c r="U102" s="10">
        <f t="shared" si="39"/>
        <v>1.9483938915218546E-2</v>
      </c>
      <c r="V102" s="9">
        <v>0.501</v>
      </c>
      <c r="W102" s="9">
        <v>0.48599999999999999</v>
      </c>
      <c r="X102" s="10">
        <f t="shared" si="28"/>
        <v>0.48825000000000002</v>
      </c>
      <c r="Y102" s="11"/>
      <c r="Z102" s="11"/>
      <c r="AA102" s="10"/>
      <c r="AB102" s="12"/>
      <c r="AC102" s="12"/>
      <c r="AD102" s="10"/>
    </row>
    <row r="103" spans="1:34" ht="15.75" thickBot="1" x14ac:dyDescent="0.3">
      <c r="A103" s="8" t="s">
        <v>100</v>
      </c>
      <c r="B103" s="8">
        <v>14</v>
      </c>
      <c r="C103" s="8" t="s">
        <v>112</v>
      </c>
      <c r="D103" s="8" t="s">
        <v>471</v>
      </c>
      <c r="E103" s="27">
        <v>2006</v>
      </c>
      <c r="F103" s="123">
        <v>0</v>
      </c>
      <c r="G103" s="125">
        <v>0</v>
      </c>
      <c r="H103" s="122">
        <v>0</v>
      </c>
      <c r="I103" s="9" t="e">
        <f t="shared" si="23"/>
        <v>#DIV/0!</v>
      </c>
      <c r="J103" s="9" t="e">
        <f t="shared" si="24"/>
        <v>#DIV/0!</v>
      </c>
      <c r="K103" s="9" t="e">
        <f t="shared" si="25"/>
        <v>#DIV/0!</v>
      </c>
      <c r="L103" s="9" t="e">
        <f t="shared" si="26"/>
        <v>#DIV/0!</v>
      </c>
      <c r="M103" s="10" t="e">
        <f t="shared" si="27"/>
        <v>#DIV/0!</v>
      </c>
      <c r="N103" s="22">
        <v>197121</v>
      </c>
      <c r="O103" s="8">
        <v>83480</v>
      </c>
      <c r="P103" s="8">
        <v>0</v>
      </c>
      <c r="Q103" s="9">
        <v>0.70249571455554327</v>
      </c>
      <c r="R103" s="9">
        <v>0.29750428544445673</v>
      </c>
      <c r="S103" s="9">
        <f t="shared" si="37"/>
        <v>0.70249571455554327</v>
      </c>
      <c r="T103" s="9">
        <f t="shared" si="38"/>
        <v>0.29750428544445673</v>
      </c>
      <c r="U103" s="10">
        <f t="shared" si="39"/>
        <v>0.40499142911108654</v>
      </c>
      <c r="V103" s="9">
        <v>0.65099999999999991</v>
      </c>
      <c r="W103" s="9">
        <v>0.34</v>
      </c>
      <c r="X103" s="10">
        <f t="shared" si="28"/>
        <v>0.63624999999999998</v>
      </c>
      <c r="Y103" s="11">
        <v>91328</v>
      </c>
      <c r="Z103" s="11">
        <v>61817</v>
      </c>
      <c r="AA103" s="10">
        <f>ABS((Z103/(Z103+Y103))-(Y103/(Z103+Y103)))</f>
        <v>0.19269972901498583</v>
      </c>
      <c r="AB103" s="12">
        <v>0.66</v>
      </c>
      <c r="AC103" s="12">
        <v>0.33</v>
      </c>
      <c r="AD103" s="10">
        <f>(AB103-AC103-7.2%)/2+0.5</f>
        <v>0.629</v>
      </c>
    </row>
    <row r="104" spans="1:34" ht="15.75" thickBot="1" x14ac:dyDescent="0.3">
      <c r="A104" s="8" t="s">
        <v>100</v>
      </c>
      <c r="B104" s="8">
        <v>15</v>
      </c>
      <c r="C104" s="8" t="s">
        <v>113</v>
      </c>
      <c r="D104" s="8" t="s">
        <v>470</v>
      </c>
      <c r="E104" s="27">
        <v>2010</v>
      </c>
      <c r="F104" s="120">
        <v>84832</v>
      </c>
      <c r="G104" s="121">
        <v>128750</v>
      </c>
      <c r="H104" s="122">
        <v>0</v>
      </c>
      <c r="I104" s="9">
        <f t="shared" si="23"/>
        <v>0.39718702886947405</v>
      </c>
      <c r="J104" s="9">
        <f t="shared" si="24"/>
        <v>0.60281297113052601</v>
      </c>
      <c r="K104" s="9">
        <f t="shared" si="25"/>
        <v>0.39718702886947405</v>
      </c>
      <c r="L104" s="9">
        <f t="shared" si="26"/>
        <v>0.60281297113052601</v>
      </c>
      <c r="M104" s="10">
        <f t="shared" si="27"/>
        <v>0.20562594226105196</v>
      </c>
      <c r="N104" s="22">
        <v>0</v>
      </c>
      <c r="O104" s="8">
        <v>0</v>
      </c>
      <c r="P104" s="8">
        <v>0</v>
      </c>
      <c r="Q104" s="9">
        <v>0</v>
      </c>
      <c r="R104" s="9">
        <v>1</v>
      </c>
      <c r="S104" s="9">
        <f t="shared" si="37"/>
        <v>0</v>
      </c>
      <c r="T104" s="9">
        <f t="shared" si="38"/>
        <v>1</v>
      </c>
      <c r="U104" s="10">
        <f t="shared" si="39"/>
        <v>1</v>
      </c>
      <c r="V104" s="9">
        <v>0.45600000000000002</v>
      </c>
      <c r="W104" s="9">
        <v>0.53299999999999992</v>
      </c>
      <c r="X104" s="10">
        <f t="shared" si="28"/>
        <v>0.44225000000000003</v>
      </c>
      <c r="Y104" s="11">
        <v>87769</v>
      </c>
      <c r="Z104" s="11">
        <v>102704</v>
      </c>
      <c r="AA104" s="10">
        <f>ABS((Z104/(Z104+Y104))-(Y104/(Z104+Y104)))</f>
        <v>7.8410063368561378E-2</v>
      </c>
      <c r="AB104" s="12">
        <v>0.49</v>
      </c>
      <c r="AC104" s="12">
        <v>0.5</v>
      </c>
      <c r="AD104" s="10">
        <f>(AB104-AC104-7.2%)/2+0.5</f>
        <v>0.45899999999999996</v>
      </c>
    </row>
    <row r="105" spans="1:34" ht="15.75" thickBot="1" x14ac:dyDescent="0.3">
      <c r="A105" s="8" t="s">
        <v>100</v>
      </c>
      <c r="B105" s="8">
        <v>16</v>
      </c>
      <c r="C105" s="8" t="s">
        <v>114</v>
      </c>
      <c r="D105" s="8" t="s">
        <v>470</v>
      </c>
      <c r="E105" s="27">
        <v>2006</v>
      </c>
      <c r="F105" s="120">
        <v>105483</v>
      </c>
      <c r="G105" s="121">
        <v>169126</v>
      </c>
      <c r="H105" s="122">
        <v>220</v>
      </c>
      <c r="I105" s="9">
        <f t="shared" si="23"/>
        <v>0.38412069524305464</v>
      </c>
      <c r="J105" s="9">
        <f t="shared" si="24"/>
        <v>0.6158793047569453</v>
      </c>
      <c r="K105" s="9">
        <f t="shared" si="25"/>
        <v>0.38412069524305464</v>
      </c>
      <c r="L105" s="9">
        <f t="shared" si="26"/>
        <v>0.6158793047569453</v>
      </c>
      <c r="M105" s="10">
        <f t="shared" si="27"/>
        <v>0.23175860951389066</v>
      </c>
      <c r="N105" s="22">
        <v>161929</v>
      </c>
      <c r="O105" s="8">
        <v>187147</v>
      </c>
      <c r="P105" s="8">
        <v>0</v>
      </c>
      <c r="Q105" s="9">
        <v>0.46387892607913461</v>
      </c>
      <c r="R105" s="9">
        <v>0.53612107392086539</v>
      </c>
      <c r="S105" s="9">
        <f t="shared" si="37"/>
        <v>0.46387892607913461</v>
      </c>
      <c r="T105" s="9">
        <f t="shared" si="38"/>
        <v>0.53612107392086539</v>
      </c>
      <c r="U105" s="10">
        <f t="shared" si="39"/>
        <v>7.2242147841730775E-2</v>
      </c>
      <c r="V105" s="9">
        <v>0.44900000000000001</v>
      </c>
      <c r="W105" s="9">
        <v>0.54200000000000004</v>
      </c>
      <c r="X105" s="10">
        <f t="shared" si="28"/>
        <v>0.43424999999999997</v>
      </c>
      <c r="Y105" s="11">
        <v>83123</v>
      </c>
      <c r="Z105" s="11">
        <v>183811</v>
      </c>
      <c r="AA105" s="10">
        <f>ABS((Z105/(Z105+Y105))-(Y105/(Z105+Y105)))</f>
        <v>0.37720185514022192</v>
      </c>
      <c r="AB105" s="12">
        <v>0.47</v>
      </c>
      <c r="AC105" s="12">
        <v>0.52</v>
      </c>
      <c r="AD105" s="10">
        <f>(AB105-AC105-7.2%)/2+0.5</f>
        <v>0.43899999999999995</v>
      </c>
    </row>
    <row r="106" spans="1:34" ht="15.75" thickBot="1" x14ac:dyDescent="0.3">
      <c r="A106" s="8" t="s">
        <v>100</v>
      </c>
      <c r="B106" s="8">
        <v>17</v>
      </c>
      <c r="C106" s="8" t="s">
        <v>115</v>
      </c>
      <c r="D106" s="8" t="s">
        <v>470</v>
      </c>
      <c r="E106" s="27">
        <v>2008</v>
      </c>
      <c r="F106" s="120">
        <v>82263</v>
      </c>
      <c r="G106" s="121">
        <v>141493</v>
      </c>
      <c r="H106" s="122">
        <v>0</v>
      </c>
      <c r="I106" s="9">
        <f t="shared" si="23"/>
        <v>0.36764600725790592</v>
      </c>
      <c r="J106" s="9">
        <f t="shared" si="24"/>
        <v>0.63235399274209403</v>
      </c>
      <c r="K106" s="9">
        <f t="shared" si="25"/>
        <v>0.36764600725790592</v>
      </c>
      <c r="L106" s="9">
        <f t="shared" si="26"/>
        <v>0.63235399274209403</v>
      </c>
      <c r="M106" s="10">
        <f t="shared" si="27"/>
        <v>0.26470798548418811</v>
      </c>
      <c r="N106" s="22">
        <v>116766</v>
      </c>
      <c r="O106" s="8">
        <v>165488</v>
      </c>
      <c r="P106" s="8">
        <v>12</v>
      </c>
      <c r="Q106" s="9">
        <v>0.41367362700431509</v>
      </c>
      <c r="R106" s="9">
        <v>0.58628385990519583</v>
      </c>
      <c r="S106" s="9">
        <f t="shared" si="37"/>
        <v>0.41369121429634303</v>
      </c>
      <c r="T106" s="9">
        <f t="shared" si="38"/>
        <v>0.58630878570365697</v>
      </c>
      <c r="U106" s="10">
        <f t="shared" si="39"/>
        <v>0.17261757140731393</v>
      </c>
      <c r="V106" s="9">
        <v>0.41200000000000003</v>
      </c>
      <c r="W106" s="9">
        <v>0.57899999999999996</v>
      </c>
      <c r="X106" s="10">
        <f t="shared" si="28"/>
        <v>0.39725000000000005</v>
      </c>
      <c r="Y106" s="11">
        <v>80327</v>
      </c>
      <c r="Z106" s="11">
        <v>162285</v>
      </c>
      <c r="AA106" s="10">
        <f>ABS((Z106/(Z106+Y106))-(Y106/(Z106+Y106)))</f>
        <v>0.33781511219560451</v>
      </c>
      <c r="AB106" s="12">
        <v>0.47</v>
      </c>
      <c r="AC106" s="12">
        <v>0.52</v>
      </c>
      <c r="AD106" s="10">
        <f>(AB106-AC106-7.2%)/2+0.5</f>
        <v>0.43899999999999995</v>
      </c>
    </row>
    <row r="107" spans="1:34" ht="15.75" thickBot="1" x14ac:dyDescent="0.3">
      <c r="A107" s="8" t="s">
        <v>100</v>
      </c>
      <c r="B107" s="8">
        <v>18</v>
      </c>
      <c r="C107" s="8" t="s">
        <v>620</v>
      </c>
      <c r="D107" s="8" t="s">
        <v>471</v>
      </c>
      <c r="E107" s="27">
        <v>2012</v>
      </c>
      <c r="F107" s="120">
        <v>151478</v>
      </c>
      <c r="G107" s="121">
        <v>101896</v>
      </c>
      <c r="H107" s="122">
        <v>0</v>
      </c>
      <c r="I107" s="9">
        <f t="shared" si="23"/>
        <v>0.5978435040690836</v>
      </c>
      <c r="J107" s="9">
        <f t="shared" si="24"/>
        <v>0.40215649593091635</v>
      </c>
      <c r="K107" s="9">
        <f t="shared" si="25"/>
        <v>0.5978435040690836</v>
      </c>
      <c r="L107" s="9">
        <f t="shared" si="26"/>
        <v>0.40215649593091635</v>
      </c>
      <c r="M107" s="10">
        <f t="shared" si="27"/>
        <v>0.19568700813816725</v>
      </c>
      <c r="N107" s="22">
        <v>166257</v>
      </c>
      <c r="O107" s="8">
        <v>164353</v>
      </c>
      <c r="P107" s="8">
        <v>55</v>
      </c>
      <c r="Q107" s="9">
        <v>0.50279588102762618</v>
      </c>
      <c r="R107" s="9">
        <v>0.49703778748884825</v>
      </c>
      <c r="S107" s="9">
        <f t="shared" si="37"/>
        <v>0.50287952572517469</v>
      </c>
      <c r="T107" s="9">
        <f t="shared" si="38"/>
        <v>0.49712047427482536</v>
      </c>
      <c r="U107" s="10">
        <f t="shared" si="39"/>
        <v>5.7590514503493284E-3</v>
      </c>
      <c r="V107" s="9">
        <v>0.47600000000000003</v>
      </c>
      <c r="W107" s="9">
        <v>0.51700000000000002</v>
      </c>
      <c r="X107" s="10">
        <f t="shared" si="28"/>
        <v>0.46024999999999999</v>
      </c>
      <c r="Y107" s="11"/>
      <c r="Z107" s="11"/>
      <c r="AA107" s="10"/>
      <c r="AB107" s="12"/>
      <c r="AC107" s="12"/>
      <c r="AD107" s="10"/>
    </row>
    <row r="108" spans="1:34" ht="15.75" thickBot="1" x14ac:dyDescent="0.3">
      <c r="A108" s="8" t="s">
        <v>100</v>
      </c>
      <c r="B108" s="8">
        <v>19</v>
      </c>
      <c r="C108" s="8" t="s">
        <v>491</v>
      </c>
      <c r="D108" s="8" t="s">
        <v>470</v>
      </c>
      <c r="E108" s="27">
        <v>2014</v>
      </c>
      <c r="F108" s="120">
        <v>80824</v>
      </c>
      <c r="G108" s="121">
        <v>159354</v>
      </c>
      <c r="H108" s="124">
        <v>6683</v>
      </c>
      <c r="I108" s="9">
        <f t="shared" si="23"/>
        <v>0.33651708316332052</v>
      </c>
      <c r="J108" s="9">
        <f t="shared" si="24"/>
        <v>0.66348291683667948</v>
      </c>
      <c r="K108" s="9">
        <f t="shared" si="25"/>
        <v>0.33651708316332052</v>
      </c>
      <c r="L108" s="9">
        <f t="shared" si="26"/>
        <v>0.66348291683667948</v>
      </c>
      <c r="M108" s="10">
        <f t="shared" si="27"/>
        <v>0.32696583367335896</v>
      </c>
      <c r="N108" s="8">
        <v>29306</v>
      </c>
      <c r="O108" s="8">
        <v>66917</v>
      </c>
      <c r="P108" s="8">
        <v>3735</v>
      </c>
      <c r="Q108" s="9">
        <v>0.29320000000000002</v>
      </c>
      <c r="R108" s="9">
        <v>0.66949999999999998</v>
      </c>
      <c r="S108" s="9">
        <f t="shared" si="37"/>
        <v>0.30456009140957724</v>
      </c>
      <c r="T108" s="9">
        <f t="shared" si="38"/>
        <v>0.69543990859042271</v>
      </c>
      <c r="U108" s="10">
        <f t="shared" si="39"/>
        <v>0.39087981718084547</v>
      </c>
      <c r="V108" s="9">
        <v>0.38799999999999996</v>
      </c>
      <c r="W108" s="9">
        <v>0.60599999999999998</v>
      </c>
      <c r="X108" s="10">
        <f t="shared" si="28"/>
        <v>0.37175000000000002</v>
      </c>
      <c r="Y108" s="11"/>
      <c r="Z108" s="11"/>
      <c r="AA108" s="10"/>
      <c r="AB108" s="12"/>
      <c r="AC108" s="12"/>
      <c r="AD108" s="10"/>
    </row>
    <row r="109" spans="1:34" ht="15.75" thickBot="1" x14ac:dyDescent="0.3">
      <c r="A109" s="8" t="s">
        <v>100</v>
      </c>
      <c r="B109" s="8">
        <v>20</v>
      </c>
      <c r="C109" s="8" t="s">
        <v>117</v>
      </c>
      <c r="D109" s="8" t="s">
        <v>471</v>
      </c>
      <c r="E109" s="27">
        <v>1992</v>
      </c>
      <c r="F109" s="120">
        <v>128498</v>
      </c>
      <c r="G109" s="121">
        <v>28968</v>
      </c>
      <c r="H109" s="122">
        <v>0</v>
      </c>
      <c r="I109" s="9">
        <f t="shared" si="23"/>
        <v>0.81603647771582433</v>
      </c>
      <c r="J109" s="9">
        <f t="shared" si="24"/>
        <v>0.18396352228417562</v>
      </c>
      <c r="K109" s="9">
        <f t="shared" si="25"/>
        <v>0.81603647771582433</v>
      </c>
      <c r="L109" s="9">
        <f t="shared" si="26"/>
        <v>0.18396352228417562</v>
      </c>
      <c r="M109" s="10">
        <f t="shared" si="27"/>
        <v>0.63207295543164865</v>
      </c>
      <c r="N109" s="22">
        <v>214727</v>
      </c>
      <c r="O109" s="8">
        <v>0</v>
      </c>
      <c r="P109" s="8">
        <v>29558</v>
      </c>
      <c r="Q109" s="9">
        <v>0.87900198538592222</v>
      </c>
      <c r="R109" s="9">
        <v>0</v>
      </c>
      <c r="S109" s="9">
        <f t="shared" si="37"/>
        <v>1</v>
      </c>
      <c r="T109" s="9">
        <f t="shared" si="38"/>
        <v>0</v>
      </c>
      <c r="U109" s="10">
        <f t="shared" si="39"/>
        <v>1</v>
      </c>
      <c r="V109" s="9">
        <v>0.82599999999999996</v>
      </c>
      <c r="W109" s="9">
        <v>0.17</v>
      </c>
      <c r="X109" s="10">
        <f t="shared" si="28"/>
        <v>0.80874999999999997</v>
      </c>
      <c r="Y109" s="11">
        <v>100066</v>
      </c>
      <c r="Z109" s="11">
        <v>26414</v>
      </c>
      <c r="AA109" s="10">
        <f>ABS((Z109/(Z109+Y109))-(Y109/(Z109+Y109)))</f>
        <v>0.58232131562302336</v>
      </c>
      <c r="AB109" s="12">
        <v>0.83</v>
      </c>
      <c r="AC109" s="12">
        <v>0.17</v>
      </c>
      <c r="AD109" s="10">
        <f>(AB109-AC109-7.2%)/2+0.5</f>
        <v>0.79399999999999993</v>
      </c>
      <c r="AH109" s="8"/>
    </row>
    <row r="110" spans="1:34" ht="15.75" thickBot="1" x14ac:dyDescent="0.3">
      <c r="A110" s="8" t="s">
        <v>100</v>
      </c>
      <c r="B110" s="8">
        <v>21</v>
      </c>
      <c r="C110" s="8" t="s">
        <v>118</v>
      </c>
      <c r="D110" s="8" t="s">
        <v>471</v>
      </c>
      <c r="E110" s="27">
        <v>2010</v>
      </c>
      <c r="F110" s="120">
        <v>153395</v>
      </c>
      <c r="G110" s="125">
        <v>0</v>
      </c>
      <c r="H110" s="122">
        <v>575</v>
      </c>
      <c r="I110" s="9">
        <f t="shared" si="23"/>
        <v>1</v>
      </c>
      <c r="J110" s="9">
        <f t="shared" si="24"/>
        <v>0</v>
      </c>
      <c r="K110" s="9">
        <f t="shared" si="25"/>
        <v>1</v>
      </c>
      <c r="L110" s="9">
        <f t="shared" si="26"/>
        <v>0</v>
      </c>
      <c r="M110" s="10">
        <f t="shared" si="27"/>
        <v>1</v>
      </c>
      <c r="N110" s="22">
        <v>221263</v>
      </c>
      <c r="O110" s="8">
        <v>0</v>
      </c>
      <c r="P110" s="8">
        <v>63137</v>
      </c>
      <c r="Q110" s="9">
        <v>0.77799929676511959</v>
      </c>
      <c r="R110" s="9">
        <v>0</v>
      </c>
      <c r="S110" s="9">
        <f t="shared" si="37"/>
        <v>1</v>
      </c>
      <c r="T110" s="9">
        <f t="shared" si="38"/>
        <v>0</v>
      </c>
      <c r="U110" s="10">
        <f t="shared" si="39"/>
        <v>1</v>
      </c>
      <c r="V110" s="9">
        <v>0.60599999999999998</v>
      </c>
      <c r="W110" s="9">
        <v>0.38900000000000001</v>
      </c>
      <c r="X110" s="10">
        <f t="shared" si="28"/>
        <v>0.58924999999999994</v>
      </c>
      <c r="Y110" s="11">
        <v>132098</v>
      </c>
      <c r="Z110" s="11">
        <v>78733</v>
      </c>
      <c r="AA110" s="10">
        <f>ABS((Z110/(Z110+Y110))-(Y110/(Z110+Y110)))</f>
        <v>0.25311742580550295</v>
      </c>
      <c r="AB110" s="12">
        <v>0.65</v>
      </c>
      <c r="AC110" s="12">
        <v>0.34</v>
      </c>
      <c r="AD110" s="10">
        <f>(AB110-AC110-7.2%)/2+0.5</f>
        <v>0.61899999999999999</v>
      </c>
    </row>
    <row r="111" spans="1:34" ht="15.75" thickBot="1" x14ac:dyDescent="0.3">
      <c r="A111" s="8" t="s">
        <v>100</v>
      </c>
      <c r="B111" s="8">
        <v>22</v>
      </c>
      <c r="C111" s="8" t="s">
        <v>119</v>
      </c>
      <c r="D111" s="8" t="s">
        <v>471</v>
      </c>
      <c r="E111" s="27">
        <v>2012</v>
      </c>
      <c r="F111" s="120">
        <v>125404</v>
      </c>
      <c r="G111" s="121">
        <v>90685</v>
      </c>
      <c r="H111" s="122">
        <v>6</v>
      </c>
      <c r="I111" s="9">
        <f t="shared" si="23"/>
        <v>0.58033495457890039</v>
      </c>
      <c r="J111" s="9">
        <f t="shared" si="24"/>
        <v>0.41966504542109961</v>
      </c>
      <c r="K111" s="9">
        <f t="shared" si="25"/>
        <v>0.58033495457890039</v>
      </c>
      <c r="L111" s="9">
        <f t="shared" si="26"/>
        <v>0.41966504542109961</v>
      </c>
      <c r="M111" s="10">
        <f t="shared" si="27"/>
        <v>0.16066990915780077</v>
      </c>
      <c r="N111" s="22">
        <v>171021</v>
      </c>
      <c r="O111" s="8">
        <v>142050</v>
      </c>
      <c r="P111" s="8">
        <v>0</v>
      </c>
      <c r="Q111" s="9">
        <v>0.54626905717872298</v>
      </c>
      <c r="R111" s="9">
        <v>0.45373094282127696</v>
      </c>
      <c r="S111" s="9">
        <f t="shared" si="37"/>
        <v>0.54626905717872298</v>
      </c>
      <c r="T111" s="9">
        <f t="shared" si="38"/>
        <v>0.45373094282127696</v>
      </c>
      <c r="U111" s="10">
        <f t="shared" si="39"/>
        <v>9.2538114357446022E-2</v>
      </c>
      <c r="V111" s="9">
        <v>0.54400000000000004</v>
      </c>
      <c r="W111" s="9">
        <v>0.44900000000000001</v>
      </c>
      <c r="X111" s="10">
        <f t="shared" si="28"/>
        <v>0.52825</v>
      </c>
      <c r="Y111" s="11"/>
      <c r="Z111" s="11"/>
      <c r="AA111" s="10"/>
      <c r="AB111" s="12"/>
      <c r="AC111" s="12"/>
      <c r="AD111" s="10"/>
    </row>
    <row r="112" spans="1:34" ht="15.75" thickBot="1" x14ac:dyDescent="0.3">
      <c r="A112" s="8" t="s">
        <v>100</v>
      </c>
      <c r="B112" s="8">
        <v>23</v>
      </c>
      <c r="C112" s="8" t="s">
        <v>120</v>
      </c>
      <c r="D112" s="8" t="s">
        <v>471</v>
      </c>
      <c r="E112" s="27">
        <v>2004</v>
      </c>
      <c r="F112" s="120">
        <v>103269</v>
      </c>
      <c r="G112" s="121">
        <v>61519</v>
      </c>
      <c r="H112" s="122">
        <v>0</v>
      </c>
      <c r="I112" s="9">
        <f t="shared" si="23"/>
        <v>0.62667791344029911</v>
      </c>
      <c r="J112" s="9">
        <f t="shared" si="24"/>
        <v>0.37332208655970095</v>
      </c>
      <c r="K112" s="9">
        <f t="shared" si="25"/>
        <v>0.62667791344029911</v>
      </c>
      <c r="L112" s="9">
        <f t="shared" si="26"/>
        <v>0.37332208655970095</v>
      </c>
      <c r="M112" s="10">
        <f t="shared" si="27"/>
        <v>0.25335582688059816</v>
      </c>
      <c r="N112" s="22">
        <v>174205</v>
      </c>
      <c r="O112" s="8">
        <v>98096</v>
      </c>
      <c r="P112" s="8">
        <v>3129</v>
      </c>
      <c r="Q112" s="9">
        <v>0.63248375267763135</v>
      </c>
      <c r="R112" s="9">
        <v>0.35615582906727661</v>
      </c>
      <c r="S112" s="9">
        <f t="shared" si="37"/>
        <v>0.6397515984149893</v>
      </c>
      <c r="T112" s="9">
        <f t="shared" si="38"/>
        <v>0.3602484015850107</v>
      </c>
      <c r="U112" s="10">
        <f t="shared" si="39"/>
        <v>0.2795031968299786</v>
      </c>
      <c r="V112" s="9">
        <v>0.61499999999999999</v>
      </c>
      <c r="W112" s="9">
        <v>0.379</v>
      </c>
      <c r="X112" s="10">
        <f t="shared" si="28"/>
        <v>0.59875</v>
      </c>
      <c r="Y112" s="11">
        <v>100787</v>
      </c>
      <c r="Z112" s="11">
        <v>63845</v>
      </c>
      <c r="AA112" s="10">
        <f>ABS((Z112/(Z112+Y112))-(Y112/(Z112+Y112)))</f>
        <v>0.22439136984304392</v>
      </c>
      <c r="AB112" s="12">
        <v>0.63</v>
      </c>
      <c r="AC112" s="12">
        <v>0.36</v>
      </c>
      <c r="AD112" s="10">
        <f>(AB112-AC112-7.2%)/2+0.5</f>
        <v>0.59899999999999998</v>
      </c>
    </row>
    <row r="113" spans="1:34" ht="15.75" thickBot="1" x14ac:dyDescent="0.3">
      <c r="A113" s="8" t="s">
        <v>100</v>
      </c>
      <c r="B113" s="8">
        <v>24</v>
      </c>
      <c r="C113" s="8" t="s">
        <v>121</v>
      </c>
      <c r="D113" s="8" t="s">
        <v>471</v>
      </c>
      <c r="E113" s="27">
        <v>2010</v>
      </c>
      <c r="F113" s="120">
        <v>129192</v>
      </c>
      <c r="G113" s="121">
        <v>15239</v>
      </c>
      <c r="H113" s="124">
        <v>5487</v>
      </c>
      <c r="I113" s="9">
        <f t="shared" si="23"/>
        <v>0.89448941016817718</v>
      </c>
      <c r="J113" s="9">
        <f t="shared" si="24"/>
        <v>0.10551058983182281</v>
      </c>
      <c r="K113" s="9">
        <f t="shared" si="25"/>
        <v>0.89448941016817718</v>
      </c>
      <c r="L113" s="9">
        <f t="shared" si="26"/>
        <v>0.10551058983182281</v>
      </c>
      <c r="M113" s="10">
        <f t="shared" si="27"/>
        <v>0.78897882033635436</v>
      </c>
      <c r="N113" s="22">
        <v>0</v>
      </c>
      <c r="O113" s="8">
        <v>0</v>
      </c>
      <c r="P113" s="8">
        <v>0</v>
      </c>
      <c r="Q113" s="9">
        <v>1</v>
      </c>
      <c r="R113" s="9">
        <v>0</v>
      </c>
      <c r="S113" s="9">
        <f t="shared" si="37"/>
        <v>1</v>
      </c>
      <c r="T113" s="9">
        <f t="shared" si="38"/>
        <v>0</v>
      </c>
      <c r="U113" s="10">
        <f t="shared" si="39"/>
        <v>1</v>
      </c>
      <c r="V113" s="9">
        <v>0.875</v>
      </c>
      <c r="W113" s="9">
        <v>0.121</v>
      </c>
      <c r="X113" s="10">
        <f t="shared" si="28"/>
        <v>0.85775000000000001</v>
      </c>
      <c r="Y113" s="11">
        <v>106361</v>
      </c>
      <c r="Z113" s="11">
        <v>0</v>
      </c>
      <c r="AA113" s="10">
        <f>ABS((Z113/(Z113+Y113))-(Y113/(Z113+Y113)))</f>
        <v>1</v>
      </c>
      <c r="AB113" s="12">
        <v>0.87</v>
      </c>
      <c r="AC113" s="12">
        <v>0.12</v>
      </c>
      <c r="AD113" s="10">
        <f>(AB113-AC113-7.2%)/2+0.5</f>
        <v>0.83899999999999997</v>
      </c>
    </row>
    <row r="114" spans="1:34" ht="15.75" thickBot="1" x14ac:dyDescent="0.3">
      <c r="A114" s="8" t="s">
        <v>100</v>
      </c>
      <c r="B114" s="8">
        <v>25</v>
      </c>
      <c r="C114" s="8" t="s">
        <v>122</v>
      </c>
      <c r="D114" s="8" t="s">
        <v>470</v>
      </c>
      <c r="E114" s="27">
        <v>2010</v>
      </c>
      <c r="F114" s="123">
        <v>0</v>
      </c>
      <c r="G114" s="125">
        <v>0</v>
      </c>
      <c r="H114" s="122">
        <v>0</v>
      </c>
      <c r="I114" s="9" t="e">
        <f t="shared" si="23"/>
        <v>#DIV/0!</v>
      </c>
      <c r="J114" s="9" t="e">
        <f t="shared" si="24"/>
        <v>#DIV/0!</v>
      </c>
      <c r="K114" s="9" t="e">
        <f t="shared" si="25"/>
        <v>#DIV/0!</v>
      </c>
      <c r="L114" s="9" t="e">
        <f t="shared" si="26"/>
        <v>#DIV/0!</v>
      </c>
      <c r="M114" s="10" t="e">
        <f t="shared" si="27"/>
        <v>#DIV/0!</v>
      </c>
      <c r="N114" s="22">
        <v>0</v>
      </c>
      <c r="O114" s="8">
        <v>151466</v>
      </c>
      <c r="P114" s="8">
        <v>48763</v>
      </c>
      <c r="Q114" s="9">
        <v>0</v>
      </c>
      <c r="R114" s="9">
        <v>0.75646384889301754</v>
      </c>
      <c r="S114" s="9">
        <f t="shared" si="37"/>
        <v>0</v>
      </c>
      <c r="T114" s="9">
        <f t="shared" si="38"/>
        <v>1</v>
      </c>
      <c r="U114" s="10">
        <f t="shared" si="39"/>
        <v>1</v>
      </c>
      <c r="V114" s="9">
        <v>0.48700000000000004</v>
      </c>
      <c r="W114" s="9">
        <v>0.50800000000000001</v>
      </c>
      <c r="X114" s="10">
        <f t="shared" si="28"/>
        <v>0.47025</v>
      </c>
      <c r="Y114" s="11">
        <v>0</v>
      </c>
      <c r="Z114" s="11">
        <v>1</v>
      </c>
      <c r="AA114" s="10">
        <f>ABS((Z114/(Z114+Y114))-(Y114/(Z114+Y114)))</f>
        <v>1</v>
      </c>
      <c r="AB114" s="12">
        <v>0.49</v>
      </c>
      <c r="AC114" s="12">
        <v>0.51</v>
      </c>
      <c r="AD114" s="10">
        <f>(AB114-AC114-7.2%)/2+0.5</f>
        <v>0.45399999999999996</v>
      </c>
    </row>
    <row r="115" spans="1:34" ht="15.75" thickBot="1" x14ac:dyDescent="0.3">
      <c r="A115" s="8" t="s">
        <v>100</v>
      </c>
      <c r="B115" s="8">
        <v>26</v>
      </c>
      <c r="C115" s="8" t="s">
        <v>565</v>
      </c>
      <c r="D115" s="8" t="s">
        <v>470</v>
      </c>
      <c r="E115" s="27">
        <v>2014</v>
      </c>
      <c r="F115" s="120">
        <v>78306</v>
      </c>
      <c r="G115" s="121">
        <v>83031</v>
      </c>
      <c r="H115" s="122">
        <v>0</v>
      </c>
      <c r="I115" s="9">
        <f t="shared" si="23"/>
        <v>0.48535673776009225</v>
      </c>
      <c r="J115" s="9">
        <f t="shared" si="24"/>
        <v>0.51464326223990775</v>
      </c>
      <c r="K115" s="9">
        <f t="shared" si="25"/>
        <v>0.48535673776009225</v>
      </c>
      <c r="L115" s="9">
        <f t="shared" si="26"/>
        <v>0.51464326223990775</v>
      </c>
      <c r="M115" s="10">
        <f t="shared" si="27"/>
        <v>2.9286524479815501E-2</v>
      </c>
      <c r="O115" s="8"/>
      <c r="P115" s="8"/>
      <c r="Q115" s="9"/>
      <c r="R115" s="9"/>
      <c r="S115" s="9"/>
      <c r="T115" s="9"/>
      <c r="U115" s="10"/>
      <c r="V115" s="9">
        <v>0.53100000000000003</v>
      </c>
      <c r="W115" s="9">
        <v>0.46399999999999997</v>
      </c>
      <c r="X115" s="10">
        <f t="shared" si="28"/>
        <v>0.51424999999999998</v>
      </c>
      <c r="Y115" s="11"/>
      <c r="Z115" s="11"/>
      <c r="AA115" s="10"/>
      <c r="AB115" s="12"/>
      <c r="AC115" s="12"/>
      <c r="AD115" s="10"/>
    </row>
    <row r="116" spans="1:34" ht="15.75" thickBot="1" x14ac:dyDescent="0.3">
      <c r="A116" s="8" t="s">
        <v>100</v>
      </c>
      <c r="B116" s="8">
        <v>27</v>
      </c>
      <c r="C116" s="8" t="s">
        <v>578</v>
      </c>
      <c r="D116" s="8" t="s">
        <v>470</v>
      </c>
      <c r="E116" s="27">
        <v>1989</v>
      </c>
      <c r="F116" s="123">
        <v>0</v>
      </c>
      <c r="G116" s="125">
        <v>0</v>
      </c>
      <c r="H116" s="122">
        <v>0</v>
      </c>
      <c r="I116" s="9" t="e">
        <f t="shared" si="23"/>
        <v>#DIV/0!</v>
      </c>
      <c r="J116" s="9" t="e">
        <f t="shared" si="24"/>
        <v>#DIV/0!</v>
      </c>
      <c r="K116" s="9" t="e">
        <f t="shared" si="25"/>
        <v>#DIV/0!</v>
      </c>
      <c r="L116" s="9" t="e">
        <f t="shared" si="26"/>
        <v>#DIV/0!</v>
      </c>
      <c r="M116" s="10" t="e">
        <f t="shared" si="27"/>
        <v>#DIV/0!</v>
      </c>
      <c r="N116" s="22">
        <v>85020</v>
      </c>
      <c r="O116" s="8">
        <v>138488</v>
      </c>
      <c r="P116" s="8">
        <v>6663</v>
      </c>
      <c r="Q116" s="9">
        <v>0.36937754973476239</v>
      </c>
      <c r="R116" s="9">
        <v>0.6016744072884942</v>
      </c>
      <c r="S116" s="9">
        <f>Q116/(Q116+R116)</f>
        <v>0.3803890688476475</v>
      </c>
      <c r="T116" s="9">
        <f>R116/(R116+Q116)</f>
        <v>0.61961093115235255</v>
      </c>
      <c r="U116" s="10">
        <f>ABS((R116/(R116+Q116))-(Q116/(R116+Q116)))</f>
        <v>0.23922186230470505</v>
      </c>
      <c r="V116" s="9">
        <v>0.53100000000000003</v>
      </c>
      <c r="W116" s="9">
        <v>0.46399999999999997</v>
      </c>
      <c r="X116" s="10">
        <f t="shared" si="28"/>
        <v>0.51424999999999998</v>
      </c>
      <c r="Y116" s="11">
        <v>46235</v>
      </c>
      <c r="Z116" s="11">
        <v>102360</v>
      </c>
      <c r="AA116" s="10">
        <f>ABS((Z116/(Z116+Y116))-(Y116/(Z116+Y116)))</f>
        <v>0.37770449880547802</v>
      </c>
      <c r="AB116" s="12">
        <v>0.51</v>
      </c>
      <c r="AC116" s="12">
        <v>0.49</v>
      </c>
      <c r="AD116" s="10">
        <f t="shared" ref="AD116:AD124" si="41">(AB116-AC116-7.2%)/2+0.5</f>
        <v>0.47399999999999998</v>
      </c>
    </row>
    <row r="117" spans="1:34" ht="15.75" thickBot="1" x14ac:dyDescent="0.3">
      <c r="A117" s="8" t="s">
        <v>123</v>
      </c>
      <c r="B117" s="8">
        <v>1</v>
      </c>
      <c r="C117" s="8" t="s">
        <v>580</v>
      </c>
      <c r="D117" s="8" t="s">
        <v>470</v>
      </c>
      <c r="E117" s="27">
        <v>2014</v>
      </c>
      <c r="F117" s="120">
        <v>61175</v>
      </c>
      <c r="G117" s="121">
        <v>95337</v>
      </c>
      <c r="H117" s="122">
        <v>0</v>
      </c>
      <c r="I117" s="9">
        <f t="shared" si="23"/>
        <v>0.39086459824166836</v>
      </c>
      <c r="J117" s="9">
        <f t="shared" si="24"/>
        <v>0.60913540175833158</v>
      </c>
      <c r="K117" s="9">
        <f t="shared" si="25"/>
        <v>0.39086459824166836</v>
      </c>
      <c r="L117" s="9">
        <f t="shared" si="26"/>
        <v>0.60913540175833158</v>
      </c>
      <c r="M117" s="10">
        <f t="shared" si="27"/>
        <v>0.21827080351666323</v>
      </c>
      <c r="O117" s="8"/>
      <c r="P117" s="8"/>
      <c r="Q117" s="9"/>
      <c r="R117" s="9"/>
      <c r="S117" s="9"/>
      <c r="T117" s="9"/>
      <c r="U117" s="10"/>
      <c r="V117" s="9">
        <v>0.43</v>
      </c>
      <c r="W117" s="9">
        <v>0.55899999999999994</v>
      </c>
      <c r="X117" s="10">
        <f t="shared" si="28"/>
        <v>0.41625000000000001</v>
      </c>
      <c r="Y117" s="11"/>
      <c r="Z117" s="11"/>
      <c r="AA117" s="10"/>
      <c r="AB117" s="12">
        <v>0.36</v>
      </c>
      <c r="AC117" s="12">
        <v>0.63</v>
      </c>
      <c r="AD117" s="10">
        <f t="shared" si="41"/>
        <v>0.32899999999999996</v>
      </c>
      <c r="AH117" s="8"/>
    </row>
    <row r="118" spans="1:34" ht="15.75" thickBot="1" x14ac:dyDescent="0.3">
      <c r="A118" s="8" t="s">
        <v>123</v>
      </c>
      <c r="B118" s="8">
        <v>2</v>
      </c>
      <c r="C118" s="8" t="s">
        <v>124</v>
      </c>
      <c r="D118" s="8" t="s">
        <v>471</v>
      </c>
      <c r="E118" s="27">
        <v>1992</v>
      </c>
      <c r="F118" s="120">
        <v>96363</v>
      </c>
      <c r="G118" s="121">
        <v>66537</v>
      </c>
      <c r="H118" s="122">
        <v>0</v>
      </c>
      <c r="I118" s="9">
        <f t="shared" si="23"/>
        <v>0.59154696132596685</v>
      </c>
      <c r="J118" s="9">
        <f t="shared" si="24"/>
        <v>0.40845303867403315</v>
      </c>
      <c r="K118" s="9">
        <f t="shared" si="25"/>
        <v>0.59154696132596685</v>
      </c>
      <c r="L118" s="9">
        <f t="shared" si="26"/>
        <v>0.40845303867403315</v>
      </c>
      <c r="M118" s="10">
        <f t="shared" si="27"/>
        <v>0.18309392265193369</v>
      </c>
      <c r="N118" s="22">
        <v>162751</v>
      </c>
      <c r="O118" s="8">
        <v>92410</v>
      </c>
      <c r="P118" s="8">
        <v>0</v>
      </c>
      <c r="Q118" s="9">
        <v>0.63783650322737406</v>
      </c>
      <c r="R118" s="9">
        <v>0.36216349677262594</v>
      </c>
      <c r="S118" s="9">
        <f t="shared" ref="S118:S125" si="42">Q118/(Q118+R118)</f>
        <v>0.63783650322737406</v>
      </c>
      <c r="T118" s="9">
        <f t="shared" ref="T118:T125" si="43">R118/(R118+Q118)</f>
        <v>0.36216349677262594</v>
      </c>
      <c r="U118" s="10">
        <f t="shared" ref="U118:U125" si="44">ABS((R118/(R118+Q118))-(Q118/(R118+Q118)))</f>
        <v>0.27567300645474813</v>
      </c>
      <c r="V118" s="9">
        <v>0.58599999999999997</v>
      </c>
      <c r="W118" s="9">
        <v>0.40799999999999997</v>
      </c>
      <c r="X118" s="10">
        <f t="shared" si="28"/>
        <v>0.56974999999999998</v>
      </c>
      <c r="Y118" s="11">
        <v>86520</v>
      </c>
      <c r="Z118" s="11">
        <v>81673</v>
      </c>
      <c r="AA118" s="10">
        <f t="shared" ref="AA118:AA124" si="45">ABS((Z118/(Z118+Y118))-(Y118/(Z118+Y118)))</f>
        <v>2.8818083986848431E-2</v>
      </c>
      <c r="AB118" s="12">
        <v>0.54</v>
      </c>
      <c r="AC118" s="12">
        <v>0.46</v>
      </c>
      <c r="AD118" s="10">
        <f t="shared" si="41"/>
        <v>0.504</v>
      </c>
    </row>
    <row r="119" spans="1:34" ht="15.75" thickBot="1" x14ac:dyDescent="0.3">
      <c r="A119" s="8" t="s">
        <v>123</v>
      </c>
      <c r="B119" s="8">
        <v>3</v>
      </c>
      <c r="C119" s="8" t="s">
        <v>125</v>
      </c>
      <c r="D119" s="8" t="s">
        <v>470</v>
      </c>
      <c r="E119" s="27">
        <v>2004</v>
      </c>
      <c r="F119" s="123">
        <v>0</v>
      </c>
      <c r="G119" s="121">
        <v>156277</v>
      </c>
      <c r="H119" s="122">
        <v>0</v>
      </c>
      <c r="I119" s="9">
        <f t="shared" si="23"/>
        <v>0</v>
      </c>
      <c r="J119" s="9">
        <f t="shared" si="24"/>
        <v>1</v>
      </c>
      <c r="K119" s="9">
        <f t="shared" si="25"/>
        <v>0</v>
      </c>
      <c r="L119" s="9">
        <f t="shared" si="26"/>
        <v>1</v>
      </c>
      <c r="M119" s="10">
        <f t="shared" si="27"/>
        <v>1</v>
      </c>
      <c r="N119" s="22">
        <v>0</v>
      </c>
      <c r="O119" s="8">
        <v>232380</v>
      </c>
      <c r="P119" s="8">
        <v>105</v>
      </c>
      <c r="Q119" s="9">
        <v>0</v>
      </c>
      <c r="R119" s="9">
        <v>0.99954835795857799</v>
      </c>
      <c r="S119" s="9">
        <f t="shared" si="42"/>
        <v>0</v>
      </c>
      <c r="T119" s="9">
        <f t="shared" si="43"/>
        <v>1</v>
      </c>
      <c r="U119" s="10">
        <f t="shared" si="44"/>
        <v>1</v>
      </c>
      <c r="V119" s="9">
        <v>0.33</v>
      </c>
      <c r="W119" s="9">
        <v>0.65900000000000003</v>
      </c>
      <c r="X119" s="10">
        <f t="shared" si="28"/>
        <v>0.31625000000000003</v>
      </c>
      <c r="Y119" s="11">
        <v>73932</v>
      </c>
      <c r="Z119" s="11">
        <v>168304</v>
      </c>
      <c r="AA119" s="10">
        <f t="shared" si="45"/>
        <v>0.38958701431661685</v>
      </c>
      <c r="AB119" s="12">
        <v>0.35</v>
      </c>
      <c r="AC119" s="12">
        <v>0.64</v>
      </c>
      <c r="AD119" s="10">
        <f t="shared" si="41"/>
        <v>0.31899999999999995</v>
      </c>
    </row>
    <row r="120" spans="1:34" ht="15.75" thickBot="1" x14ac:dyDescent="0.3">
      <c r="A120" s="8" t="s">
        <v>123</v>
      </c>
      <c r="B120" s="8">
        <v>4</v>
      </c>
      <c r="C120" s="8" t="s">
        <v>126</v>
      </c>
      <c r="D120" s="8" t="s">
        <v>471</v>
      </c>
      <c r="E120" s="27">
        <v>2006</v>
      </c>
      <c r="F120" s="120">
        <v>161211</v>
      </c>
      <c r="G120" s="125">
        <v>0</v>
      </c>
      <c r="H120" s="122">
        <v>0</v>
      </c>
      <c r="I120" s="9">
        <f t="shared" si="23"/>
        <v>1</v>
      </c>
      <c r="J120" s="9">
        <f t="shared" si="24"/>
        <v>0</v>
      </c>
      <c r="K120" s="9">
        <f t="shared" si="25"/>
        <v>1</v>
      </c>
      <c r="L120" s="9">
        <f t="shared" si="26"/>
        <v>0</v>
      </c>
      <c r="M120" s="10">
        <f t="shared" si="27"/>
        <v>1</v>
      </c>
      <c r="N120" s="22">
        <v>208861</v>
      </c>
      <c r="O120" s="8">
        <v>75041</v>
      </c>
      <c r="P120" s="8">
        <v>58</v>
      </c>
      <c r="Q120" s="9">
        <v>0.73552965206367094</v>
      </c>
      <c r="R120" s="9">
        <v>0.26426609381603045</v>
      </c>
      <c r="S120" s="9">
        <f t="shared" si="42"/>
        <v>0.73567991771808583</v>
      </c>
      <c r="T120" s="9">
        <f t="shared" si="43"/>
        <v>0.26432008228191423</v>
      </c>
      <c r="U120" s="10">
        <f t="shared" si="44"/>
        <v>0.4713598354361716</v>
      </c>
      <c r="V120" s="9">
        <v>0.73599999999999999</v>
      </c>
      <c r="W120" s="9">
        <v>0.25600000000000001</v>
      </c>
      <c r="X120" s="10">
        <f t="shared" si="28"/>
        <v>0.72075</v>
      </c>
      <c r="Y120" s="11">
        <v>131760</v>
      </c>
      <c r="Z120" s="11">
        <v>44707</v>
      </c>
      <c r="AA120" s="10">
        <f t="shared" si="45"/>
        <v>0.49331036397740086</v>
      </c>
      <c r="AB120" s="12">
        <v>0.79</v>
      </c>
      <c r="AC120" s="12">
        <v>0.21</v>
      </c>
      <c r="AD120" s="10">
        <f t="shared" si="41"/>
        <v>0.754</v>
      </c>
    </row>
    <row r="121" spans="1:34" ht="15.75" thickBot="1" x14ac:dyDescent="0.3">
      <c r="A121" s="8" t="s">
        <v>123</v>
      </c>
      <c r="B121" s="8">
        <v>5</v>
      </c>
      <c r="C121" s="8" t="s">
        <v>127</v>
      </c>
      <c r="D121" s="8" t="s">
        <v>471</v>
      </c>
      <c r="E121" s="27">
        <v>1986</v>
      </c>
      <c r="F121" s="120">
        <v>170326</v>
      </c>
      <c r="G121" s="125">
        <v>0</v>
      </c>
      <c r="H121" s="122">
        <v>0</v>
      </c>
      <c r="I121" s="9">
        <f t="shared" si="23"/>
        <v>1</v>
      </c>
      <c r="J121" s="9">
        <f t="shared" si="24"/>
        <v>0</v>
      </c>
      <c r="K121" s="9">
        <f t="shared" si="25"/>
        <v>1</v>
      </c>
      <c r="L121" s="9">
        <f t="shared" si="26"/>
        <v>0</v>
      </c>
      <c r="M121" s="10">
        <f t="shared" si="27"/>
        <v>1</v>
      </c>
      <c r="N121" s="22">
        <v>234330</v>
      </c>
      <c r="O121" s="8">
        <v>43335</v>
      </c>
      <c r="P121" s="8">
        <v>24</v>
      </c>
      <c r="Q121" s="9">
        <v>0.84385769691993562</v>
      </c>
      <c r="R121" s="9">
        <v>0.15605587545779631</v>
      </c>
      <c r="S121" s="9">
        <f t="shared" si="42"/>
        <v>0.84393063583815031</v>
      </c>
      <c r="T121" s="9">
        <f t="shared" si="43"/>
        <v>0.15606936416184972</v>
      </c>
      <c r="U121" s="10">
        <f t="shared" si="44"/>
        <v>0.68786127167630062</v>
      </c>
      <c r="V121" s="9">
        <v>0.83099999999999996</v>
      </c>
      <c r="W121" s="9">
        <v>0.158</v>
      </c>
      <c r="X121" s="10">
        <f t="shared" si="28"/>
        <v>0.81725000000000003</v>
      </c>
      <c r="Y121" s="11">
        <v>130782</v>
      </c>
      <c r="Z121" s="11">
        <v>46622</v>
      </c>
      <c r="AA121" s="10">
        <f t="shared" si="45"/>
        <v>0.47439742057676265</v>
      </c>
      <c r="AB121" s="12">
        <v>0.79</v>
      </c>
      <c r="AC121" s="12">
        <v>0.2</v>
      </c>
      <c r="AD121" s="10">
        <f t="shared" si="41"/>
        <v>0.75900000000000001</v>
      </c>
    </row>
    <row r="122" spans="1:34" ht="15.75" thickBot="1" x14ac:dyDescent="0.3">
      <c r="A122" s="8" t="s">
        <v>123</v>
      </c>
      <c r="B122" s="8">
        <v>6</v>
      </c>
      <c r="C122" s="8" t="s">
        <v>128</v>
      </c>
      <c r="D122" s="8" t="s">
        <v>470</v>
      </c>
      <c r="E122" s="27">
        <v>2004</v>
      </c>
      <c r="F122" s="120">
        <v>71486</v>
      </c>
      <c r="G122" s="121">
        <v>139018</v>
      </c>
      <c r="H122" s="122">
        <v>0</v>
      </c>
      <c r="I122" s="9">
        <f t="shared" si="23"/>
        <v>0.33959449701668376</v>
      </c>
      <c r="J122" s="9">
        <f t="shared" si="24"/>
        <v>0.66040550298331624</v>
      </c>
      <c r="K122" s="9">
        <f t="shared" si="25"/>
        <v>0.33959449701668376</v>
      </c>
      <c r="L122" s="9">
        <f t="shared" si="26"/>
        <v>0.66040550298331624</v>
      </c>
      <c r="M122" s="10">
        <f t="shared" si="27"/>
        <v>0.32081100596663248</v>
      </c>
      <c r="N122" s="22">
        <v>104365</v>
      </c>
      <c r="O122" s="8">
        <v>189669</v>
      </c>
      <c r="P122" s="8">
        <v>0</v>
      </c>
      <c r="Q122" s="9">
        <v>0.35494194548929714</v>
      </c>
      <c r="R122" s="9">
        <v>0.64505805451070286</v>
      </c>
      <c r="S122" s="9">
        <f t="shared" si="42"/>
        <v>0.35494194548929714</v>
      </c>
      <c r="T122" s="9">
        <f t="shared" si="43"/>
        <v>0.64505805451070286</v>
      </c>
      <c r="U122" s="10">
        <f t="shared" si="44"/>
        <v>0.29011610902140572</v>
      </c>
      <c r="V122" s="9">
        <v>0.375</v>
      </c>
      <c r="W122" s="9">
        <v>0.60799999999999998</v>
      </c>
      <c r="X122" s="10">
        <f t="shared" si="28"/>
        <v>0.36425000000000002</v>
      </c>
      <c r="Y122" s="11">
        <v>0</v>
      </c>
      <c r="Z122" s="11">
        <v>198100</v>
      </c>
      <c r="AA122" s="10">
        <f t="shared" si="45"/>
        <v>1</v>
      </c>
      <c r="AB122" s="12">
        <v>0.37</v>
      </c>
      <c r="AC122" s="12">
        <v>0.62</v>
      </c>
      <c r="AD122" s="10">
        <f t="shared" si="41"/>
        <v>0.33899999999999997</v>
      </c>
    </row>
    <row r="123" spans="1:34" ht="15.75" thickBot="1" x14ac:dyDescent="0.3">
      <c r="A123" s="8" t="s">
        <v>123</v>
      </c>
      <c r="B123" s="8">
        <v>7</v>
      </c>
      <c r="C123" s="8" t="s">
        <v>129</v>
      </c>
      <c r="D123" s="8" t="s">
        <v>470</v>
      </c>
      <c r="E123" s="27">
        <v>2010</v>
      </c>
      <c r="F123" s="120">
        <v>60112</v>
      </c>
      <c r="G123" s="121">
        <v>113557</v>
      </c>
      <c r="H123" s="122">
        <v>0</v>
      </c>
      <c r="I123" s="9">
        <f t="shared" si="23"/>
        <v>0.34612970651066111</v>
      </c>
      <c r="J123" s="9">
        <f t="shared" si="24"/>
        <v>0.65387029348933889</v>
      </c>
      <c r="K123" s="9">
        <f t="shared" si="25"/>
        <v>0.34612970651066111</v>
      </c>
      <c r="L123" s="9">
        <f t="shared" si="26"/>
        <v>0.65387029348933889</v>
      </c>
      <c r="M123" s="10">
        <f t="shared" si="27"/>
        <v>0.30774058697867779</v>
      </c>
      <c r="N123" s="22">
        <v>95377</v>
      </c>
      <c r="O123" s="8">
        <v>156689</v>
      </c>
      <c r="P123" s="8">
        <v>0</v>
      </c>
      <c r="Q123" s="9">
        <v>0.37838105892901064</v>
      </c>
      <c r="R123" s="9">
        <v>0.62161894107098936</v>
      </c>
      <c r="S123" s="9">
        <f t="shared" si="42"/>
        <v>0.37838105892901064</v>
      </c>
      <c r="T123" s="9">
        <f t="shared" si="43"/>
        <v>0.62161894107098936</v>
      </c>
      <c r="U123" s="10">
        <f t="shared" si="44"/>
        <v>0.24323788214197872</v>
      </c>
      <c r="V123" s="9">
        <v>0.38299999999999995</v>
      </c>
      <c r="W123" s="9">
        <v>0.60199999999999998</v>
      </c>
      <c r="X123" s="10">
        <f t="shared" si="28"/>
        <v>0.37124999999999997</v>
      </c>
      <c r="Y123" s="11">
        <v>78996</v>
      </c>
      <c r="Z123" s="11">
        <v>160898</v>
      </c>
      <c r="AA123" s="10">
        <f t="shared" si="45"/>
        <v>0.34140912236237675</v>
      </c>
      <c r="AB123" s="12">
        <v>0.39</v>
      </c>
      <c r="AC123" s="12">
        <v>0.6</v>
      </c>
      <c r="AD123" s="10">
        <f t="shared" si="41"/>
        <v>0.35899999999999999</v>
      </c>
    </row>
    <row r="124" spans="1:34" ht="15.75" thickBot="1" x14ac:dyDescent="0.3">
      <c r="A124" s="8" t="s">
        <v>123</v>
      </c>
      <c r="B124" s="8">
        <v>8</v>
      </c>
      <c r="C124" s="8" t="s">
        <v>130</v>
      </c>
      <c r="D124" s="8" t="s">
        <v>470</v>
      </c>
      <c r="E124" s="27">
        <v>2010</v>
      </c>
      <c r="F124" s="123">
        <v>0</v>
      </c>
      <c r="G124" s="121">
        <v>129938</v>
      </c>
      <c r="H124" s="122">
        <v>0</v>
      </c>
      <c r="I124" s="9">
        <f t="shared" si="23"/>
        <v>0</v>
      </c>
      <c r="J124" s="9">
        <f t="shared" si="24"/>
        <v>1</v>
      </c>
      <c r="K124" s="9">
        <f t="shared" si="25"/>
        <v>0</v>
      </c>
      <c r="L124" s="9">
        <f t="shared" si="26"/>
        <v>1</v>
      </c>
      <c r="M124" s="10">
        <f t="shared" si="27"/>
        <v>1</v>
      </c>
      <c r="N124" s="22">
        <v>0</v>
      </c>
      <c r="O124" s="8">
        <v>197789</v>
      </c>
      <c r="P124" s="8">
        <v>0</v>
      </c>
      <c r="Q124" s="9">
        <v>0</v>
      </c>
      <c r="R124" s="9">
        <v>1</v>
      </c>
      <c r="S124" s="9">
        <f t="shared" si="42"/>
        <v>0</v>
      </c>
      <c r="T124" s="9">
        <f t="shared" si="43"/>
        <v>1</v>
      </c>
      <c r="U124" s="10">
        <f t="shared" si="44"/>
        <v>1</v>
      </c>
      <c r="V124" s="9">
        <v>0.375</v>
      </c>
      <c r="W124" s="9">
        <v>0.61599999999999999</v>
      </c>
      <c r="X124" s="10">
        <f t="shared" si="28"/>
        <v>0.36025000000000001</v>
      </c>
      <c r="Y124" s="11">
        <v>92250</v>
      </c>
      <c r="Z124" s="11">
        <v>102770</v>
      </c>
      <c r="AA124" s="10">
        <f t="shared" si="45"/>
        <v>5.394318531432668E-2</v>
      </c>
      <c r="AB124" s="12">
        <v>0.43</v>
      </c>
      <c r="AC124" s="12">
        <v>0.56000000000000005</v>
      </c>
      <c r="AD124" s="10">
        <f t="shared" si="41"/>
        <v>0.39899999999999997</v>
      </c>
    </row>
    <row r="125" spans="1:34" ht="15.75" thickBot="1" x14ac:dyDescent="0.3">
      <c r="A125" s="8" t="s">
        <v>123</v>
      </c>
      <c r="B125" s="8">
        <v>9</v>
      </c>
      <c r="C125" s="8" t="s">
        <v>131</v>
      </c>
      <c r="D125" s="8" t="s">
        <v>470</v>
      </c>
      <c r="E125" s="27">
        <v>2012</v>
      </c>
      <c r="F125" s="120">
        <v>34988</v>
      </c>
      <c r="G125" s="121">
        <v>146059</v>
      </c>
      <c r="H125" s="122">
        <v>0</v>
      </c>
      <c r="I125" s="9">
        <f t="shared" si="23"/>
        <v>0.19325368550707828</v>
      </c>
      <c r="J125" s="9">
        <f t="shared" si="24"/>
        <v>0.80674631449292178</v>
      </c>
      <c r="K125" s="9">
        <f t="shared" si="25"/>
        <v>0.19325368550707828</v>
      </c>
      <c r="L125" s="9">
        <f t="shared" si="26"/>
        <v>0.80674631449292178</v>
      </c>
      <c r="M125" s="10">
        <f t="shared" si="27"/>
        <v>0.61349262898584356</v>
      </c>
      <c r="N125" s="22">
        <v>60052</v>
      </c>
      <c r="O125" s="8">
        <v>192101</v>
      </c>
      <c r="P125" s="8">
        <v>0</v>
      </c>
      <c r="Q125" s="9">
        <v>0.23815699198502496</v>
      </c>
      <c r="R125" s="9">
        <v>0.76184300801497506</v>
      </c>
      <c r="S125" s="9">
        <f t="shared" si="42"/>
        <v>0.23815699198502496</v>
      </c>
      <c r="T125" s="9">
        <f t="shared" si="43"/>
        <v>0.76184300801497506</v>
      </c>
      <c r="U125" s="10">
        <f t="shared" si="44"/>
        <v>0.52368601602995013</v>
      </c>
      <c r="V125" s="9">
        <v>0.20499999999999999</v>
      </c>
      <c r="W125" s="9">
        <v>0.78099999999999992</v>
      </c>
      <c r="X125" s="10">
        <f t="shared" si="28"/>
        <v>0.19275000000000003</v>
      </c>
      <c r="Y125" s="11"/>
      <c r="Z125" s="11"/>
      <c r="AA125" s="10"/>
      <c r="AB125" s="12"/>
      <c r="AC125" s="12"/>
      <c r="AD125" s="10"/>
    </row>
    <row r="126" spans="1:34" ht="15.75" thickBot="1" x14ac:dyDescent="0.3">
      <c r="A126" s="8" t="s">
        <v>123</v>
      </c>
      <c r="B126" s="8">
        <v>10</v>
      </c>
      <c r="C126" s="8" t="s">
        <v>533</v>
      </c>
      <c r="D126" s="8" t="s">
        <v>470</v>
      </c>
      <c r="E126" s="27">
        <v>2014</v>
      </c>
      <c r="F126" s="120">
        <v>65777</v>
      </c>
      <c r="G126" s="121">
        <v>130703</v>
      </c>
      <c r="H126" s="122">
        <v>0</v>
      </c>
      <c r="I126" s="9">
        <f t="shared" si="23"/>
        <v>0.33477707654723127</v>
      </c>
      <c r="J126" s="9">
        <f t="shared" si="24"/>
        <v>0.66522292345276868</v>
      </c>
      <c r="K126" s="9">
        <f t="shared" si="25"/>
        <v>0.33477707654723127</v>
      </c>
      <c r="L126" s="9">
        <f t="shared" si="26"/>
        <v>0.66522292345276868</v>
      </c>
      <c r="M126" s="10">
        <f t="shared" si="27"/>
        <v>0.33044584690553741</v>
      </c>
      <c r="O126" s="8"/>
      <c r="P126" s="8"/>
      <c r="Q126" s="9"/>
      <c r="R126" s="9"/>
      <c r="S126" s="9"/>
      <c r="T126" s="9"/>
      <c r="U126" s="10"/>
      <c r="V126" s="9">
        <v>0.36299999999999999</v>
      </c>
      <c r="W126" s="9">
        <v>0.625</v>
      </c>
      <c r="X126" s="10">
        <f t="shared" si="28"/>
        <v>0.34975000000000001</v>
      </c>
      <c r="Y126" s="11"/>
      <c r="Z126" s="11"/>
      <c r="AA126" s="10"/>
      <c r="AB126" s="12">
        <v>0.38</v>
      </c>
      <c r="AC126" s="12">
        <v>0.61</v>
      </c>
      <c r="AD126" s="10">
        <f t="shared" ref="AD126:AD131" si="46">(AB126-AC126-7.2%)/2+0.5</f>
        <v>0.34899999999999998</v>
      </c>
    </row>
    <row r="127" spans="1:34" ht="15.75" thickBot="1" x14ac:dyDescent="0.3">
      <c r="A127" s="8" t="s">
        <v>123</v>
      </c>
      <c r="B127" s="8">
        <v>11</v>
      </c>
      <c r="C127" s="8" t="s">
        <v>534</v>
      </c>
      <c r="D127" s="8" t="s">
        <v>470</v>
      </c>
      <c r="E127" s="27">
        <v>2014</v>
      </c>
      <c r="F127" s="123">
        <v>0</v>
      </c>
      <c r="G127" s="121">
        <v>161532</v>
      </c>
      <c r="H127" s="122">
        <v>0</v>
      </c>
      <c r="I127" s="9">
        <f t="shared" si="23"/>
        <v>0</v>
      </c>
      <c r="J127" s="9">
        <f t="shared" si="24"/>
        <v>1</v>
      </c>
      <c r="K127" s="9">
        <f t="shared" si="25"/>
        <v>0</v>
      </c>
      <c r="L127" s="9">
        <f t="shared" si="26"/>
        <v>1</v>
      </c>
      <c r="M127" s="10">
        <f t="shared" si="27"/>
        <v>1</v>
      </c>
      <c r="O127" s="8"/>
      <c r="P127" s="8"/>
      <c r="Q127" s="9"/>
      <c r="R127" s="9"/>
      <c r="S127" s="9"/>
      <c r="T127" s="9"/>
      <c r="U127" s="10"/>
      <c r="V127" s="9">
        <v>0.315</v>
      </c>
      <c r="W127" s="9">
        <v>0.66900000000000004</v>
      </c>
      <c r="X127" s="10">
        <f t="shared" si="28"/>
        <v>0.30374999999999996</v>
      </c>
      <c r="Y127" s="11"/>
      <c r="Z127" s="11"/>
      <c r="AA127" s="10"/>
      <c r="AB127" s="12">
        <v>0.33</v>
      </c>
      <c r="AC127" s="12">
        <v>0.66</v>
      </c>
      <c r="AD127" s="10">
        <f t="shared" si="46"/>
        <v>0.29899999999999999</v>
      </c>
    </row>
    <row r="128" spans="1:34" ht="15.75" thickBot="1" x14ac:dyDescent="0.3">
      <c r="A128" s="8" t="s">
        <v>123</v>
      </c>
      <c r="B128" s="8">
        <v>12</v>
      </c>
      <c r="C128" s="8" t="s">
        <v>566</v>
      </c>
      <c r="D128" s="8" t="s">
        <v>470</v>
      </c>
      <c r="E128" s="27">
        <v>2014</v>
      </c>
      <c r="F128" s="120">
        <v>75478</v>
      </c>
      <c r="G128" s="121">
        <v>91336</v>
      </c>
      <c r="H128" s="122">
        <v>0</v>
      </c>
      <c r="I128" s="9">
        <f t="shared" si="23"/>
        <v>0.45246801827184768</v>
      </c>
      <c r="J128" s="9">
        <f t="shared" si="24"/>
        <v>0.54753198172815232</v>
      </c>
      <c r="K128" s="9">
        <f t="shared" si="25"/>
        <v>0.45246801827184768</v>
      </c>
      <c r="L128" s="9">
        <f t="shared" si="26"/>
        <v>0.54753198172815232</v>
      </c>
      <c r="M128" s="10">
        <f t="shared" si="27"/>
        <v>9.5063963456304634E-2</v>
      </c>
      <c r="O128" s="8"/>
      <c r="P128" s="8"/>
      <c r="Q128" s="9"/>
      <c r="R128" s="9"/>
      <c r="S128" s="9"/>
      <c r="T128" s="9"/>
      <c r="U128" s="10"/>
      <c r="V128" s="9">
        <v>0.436</v>
      </c>
      <c r="W128" s="9">
        <v>0.55399999999999994</v>
      </c>
      <c r="X128" s="10">
        <f t="shared" si="28"/>
        <v>0.42175000000000001</v>
      </c>
      <c r="Y128" s="11"/>
      <c r="Z128" s="11"/>
      <c r="AA128" s="10"/>
      <c r="AB128" s="12">
        <v>0.54</v>
      </c>
      <c r="AC128" s="12">
        <v>0.45</v>
      </c>
      <c r="AD128" s="10">
        <f t="shared" si="46"/>
        <v>0.50900000000000001</v>
      </c>
    </row>
    <row r="129" spans="1:34" ht="15.75" thickBot="1" x14ac:dyDescent="0.3">
      <c r="A129" s="8" t="s">
        <v>123</v>
      </c>
      <c r="B129" s="8">
        <v>13</v>
      </c>
      <c r="C129" s="8" t="s">
        <v>132</v>
      </c>
      <c r="D129" s="8" t="s">
        <v>471</v>
      </c>
      <c r="E129" s="27">
        <v>2002</v>
      </c>
      <c r="F129" s="120">
        <v>159445</v>
      </c>
      <c r="G129" s="125">
        <v>0</v>
      </c>
      <c r="H129" s="122">
        <v>0</v>
      </c>
      <c r="I129" s="9">
        <f t="shared" si="23"/>
        <v>1</v>
      </c>
      <c r="J129" s="9">
        <f t="shared" si="24"/>
        <v>0</v>
      </c>
      <c r="K129" s="9">
        <f t="shared" si="25"/>
        <v>1</v>
      </c>
      <c r="L129" s="9">
        <f t="shared" si="26"/>
        <v>0</v>
      </c>
      <c r="M129" s="10">
        <f t="shared" si="27"/>
        <v>1</v>
      </c>
      <c r="N129" s="22">
        <v>201988</v>
      </c>
      <c r="O129" s="8">
        <v>79550</v>
      </c>
      <c r="P129" s="8">
        <v>0</v>
      </c>
      <c r="Q129" s="9">
        <v>0.71744489198616168</v>
      </c>
      <c r="R129" s="9">
        <v>0.28255510801383826</v>
      </c>
      <c r="S129" s="9">
        <f>Q129/(Q129+R129)</f>
        <v>0.71744489198616168</v>
      </c>
      <c r="T129" s="9">
        <f>R129/(R129+Q129)</f>
        <v>0.28255510801383826</v>
      </c>
      <c r="U129" s="10">
        <f>ABS((R129/(R129+Q129))-(Q129/(R129+Q129)))</f>
        <v>0.43488978397232342</v>
      </c>
      <c r="V129" s="9">
        <v>0.69200000000000006</v>
      </c>
      <c r="W129" s="9">
        <v>0.3</v>
      </c>
      <c r="X129" s="10">
        <f t="shared" si="28"/>
        <v>0.67675000000000007</v>
      </c>
      <c r="Y129" s="11">
        <v>140294</v>
      </c>
      <c r="Z129" s="11">
        <v>61771</v>
      </c>
      <c r="AA129" s="10">
        <f>ABS((Z129/(Z129+Y129))-(Y129/(Z129+Y129)))</f>
        <v>0.38860267735629628</v>
      </c>
      <c r="AB129" s="12">
        <v>0.71</v>
      </c>
      <c r="AC129" s="12">
        <v>0.28000000000000003</v>
      </c>
      <c r="AD129" s="10">
        <f t="shared" si="46"/>
        <v>0.67899999999999994</v>
      </c>
    </row>
    <row r="130" spans="1:34" ht="15.75" thickBot="1" x14ac:dyDescent="0.3">
      <c r="A130" s="8" t="s">
        <v>123</v>
      </c>
      <c r="B130" s="8">
        <v>14</v>
      </c>
      <c r="C130" s="8" t="s">
        <v>133</v>
      </c>
      <c r="D130" s="8" t="s">
        <v>470</v>
      </c>
      <c r="E130" s="27">
        <v>2010</v>
      </c>
      <c r="F130" s="123">
        <v>0</v>
      </c>
      <c r="G130" s="121">
        <v>118782</v>
      </c>
      <c r="H130" s="122">
        <v>0</v>
      </c>
      <c r="I130" s="9">
        <f t="shared" si="23"/>
        <v>0</v>
      </c>
      <c r="J130" s="9">
        <f t="shared" si="24"/>
        <v>1</v>
      </c>
      <c r="K130" s="9">
        <f t="shared" si="25"/>
        <v>0</v>
      </c>
      <c r="L130" s="9">
        <f t="shared" si="26"/>
        <v>1</v>
      </c>
      <c r="M130" s="10">
        <f t="shared" si="27"/>
        <v>1</v>
      </c>
      <c r="N130" s="22">
        <v>59245</v>
      </c>
      <c r="O130" s="8">
        <v>159947</v>
      </c>
      <c r="P130" s="8">
        <v>0</v>
      </c>
      <c r="Q130" s="9">
        <v>0.27028814920252564</v>
      </c>
      <c r="R130" s="9">
        <v>0.72971185079747436</v>
      </c>
      <c r="S130" s="9">
        <f>Q130/(Q130+R130)</f>
        <v>0.27028814920252564</v>
      </c>
      <c r="T130" s="9">
        <f>R130/(R130+Q130)</f>
        <v>0.72971185079747436</v>
      </c>
      <c r="U130" s="10">
        <f>ABS((R130/(R130+Q130))-(Q130/(R130+Q130)))</f>
        <v>0.45942370159494872</v>
      </c>
      <c r="V130" s="9">
        <v>0.253</v>
      </c>
      <c r="W130" s="9">
        <v>0.73199999999999998</v>
      </c>
      <c r="X130" s="10">
        <f t="shared" si="28"/>
        <v>0.24125000000000002</v>
      </c>
      <c r="Y130" s="11">
        <v>0</v>
      </c>
      <c r="Z130" s="11">
        <v>173512</v>
      </c>
      <c r="AA130" s="10">
        <f>ABS((Z130/(Z130+Y130))-(Y130/(Z130+Y130)))</f>
        <v>1</v>
      </c>
      <c r="AB130" s="12">
        <v>0.24</v>
      </c>
      <c r="AC130" s="12">
        <v>0.75</v>
      </c>
      <c r="AD130" s="10">
        <f t="shared" si="46"/>
        <v>0.20899999999999996</v>
      </c>
    </row>
    <row r="131" spans="1:34" ht="15.75" thickBot="1" x14ac:dyDescent="0.3">
      <c r="A131" s="8" t="s">
        <v>134</v>
      </c>
      <c r="B131" s="8">
        <v>1</v>
      </c>
      <c r="C131" s="8" t="s">
        <v>535</v>
      </c>
      <c r="D131" s="8" t="s">
        <v>471</v>
      </c>
      <c r="E131" s="27">
        <v>2014</v>
      </c>
      <c r="F131" s="120">
        <v>93390</v>
      </c>
      <c r="G131" s="121">
        <v>86454</v>
      </c>
      <c r="H131" s="122">
        <v>0</v>
      </c>
      <c r="I131" s="9">
        <f t="shared" ref="I131:I194" si="47">F131/(F131+G131)</f>
        <v>0.51928337892840459</v>
      </c>
      <c r="J131" s="9">
        <f t="shared" ref="J131:J194" si="48">G131/(G131+F131)</f>
        <v>0.48071662107159541</v>
      </c>
      <c r="K131" s="9">
        <f t="shared" ref="K131:K194" si="49">I131/(I131+J131)</f>
        <v>0.51928337892840459</v>
      </c>
      <c r="L131" s="9">
        <f t="shared" ref="L131:L194" si="50">J131/(J131+K131)</f>
        <v>0.48071662107159541</v>
      </c>
      <c r="M131" s="10">
        <f t="shared" ref="M131:M194" si="51">ABS((J131/(J131+I131))-(I131/(J131+I131)))</f>
        <v>3.8566757856809186E-2</v>
      </c>
      <c r="O131" s="8"/>
      <c r="P131" s="8"/>
      <c r="Q131" s="9"/>
      <c r="R131" s="9"/>
      <c r="S131" s="9"/>
      <c r="T131" s="9"/>
      <c r="U131" s="10"/>
      <c r="V131" s="9">
        <v>0.69700000000000006</v>
      </c>
      <c r="W131" s="9">
        <v>0.28999999999999998</v>
      </c>
      <c r="X131" s="10">
        <f t="shared" ref="X131:X194" si="52">(V131-W131-3.85%)/2+0.5</f>
        <v>0.68425000000000002</v>
      </c>
      <c r="Y131" s="11"/>
      <c r="Z131" s="11"/>
      <c r="AA131" s="10"/>
      <c r="AB131" s="12">
        <v>0.7</v>
      </c>
      <c r="AC131" s="12">
        <v>0.28000000000000003</v>
      </c>
      <c r="AD131" s="10">
        <f t="shared" si="46"/>
        <v>0.67399999999999993</v>
      </c>
      <c r="AH131" s="8"/>
    </row>
    <row r="132" spans="1:34" ht="15.75" thickBot="1" x14ac:dyDescent="0.3">
      <c r="A132" s="8" t="s">
        <v>134</v>
      </c>
      <c r="B132" s="8">
        <v>2</v>
      </c>
      <c r="C132" s="8" t="s">
        <v>135</v>
      </c>
      <c r="D132" s="8" t="s">
        <v>471</v>
      </c>
      <c r="E132" s="27">
        <v>2012</v>
      </c>
      <c r="F132" s="120">
        <v>142010</v>
      </c>
      <c r="G132" s="121">
        <v>33630</v>
      </c>
      <c r="H132" s="124">
        <v>4693</v>
      </c>
      <c r="I132" s="9">
        <f t="shared" si="47"/>
        <v>0.80852880892735135</v>
      </c>
      <c r="J132" s="9">
        <f t="shared" si="48"/>
        <v>0.19147119107264859</v>
      </c>
      <c r="K132" s="9">
        <f t="shared" si="49"/>
        <v>0.80852880892735135</v>
      </c>
      <c r="L132" s="9">
        <f t="shared" si="50"/>
        <v>0.19147119107264859</v>
      </c>
      <c r="M132" s="10">
        <f t="shared" si="51"/>
        <v>0.6170576178547027</v>
      </c>
      <c r="N132" s="22">
        <v>168503</v>
      </c>
      <c r="O132" s="8">
        <v>40707</v>
      </c>
      <c r="P132" s="8">
        <v>0</v>
      </c>
      <c r="Q132" s="9">
        <v>0.80542517088093302</v>
      </c>
      <c r="R132" s="9">
        <v>0.19457482911906696</v>
      </c>
      <c r="S132" s="9">
        <f t="shared" ref="S132:S145" si="53">Q132/(Q132+R132)</f>
        <v>0.80542517088093302</v>
      </c>
      <c r="T132" s="9">
        <f t="shared" ref="T132:T145" si="54">R132/(R132+Q132)</f>
        <v>0.19457482911906696</v>
      </c>
      <c r="U132" s="10">
        <f>ABS((R132/(R132+Q132))-(Q132/(R132+Q132)))</f>
        <v>0.61085034176186603</v>
      </c>
      <c r="V132" s="9">
        <v>0.71400000000000008</v>
      </c>
      <c r="W132" s="9">
        <v>0.26700000000000002</v>
      </c>
      <c r="X132" s="10">
        <f t="shared" si="52"/>
        <v>0.70425000000000004</v>
      </c>
      <c r="Y132" s="11"/>
      <c r="Z132" s="11"/>
      <c r="AA132" s="10"/>
      <c r="AB132" s="12"/>
      <c r="AC132" s="12"/>
      <c r="AD132" s="10"/>
    </row>
    <row r="133" spans="1:34" ht="15.75" thickBot="1" x14ac:dyDescent="0.3">
      <c r="A133" s="8" t="s">
        <v>136</v>
      </c>
      <c r="B133" s="8">
        <v>1</v>
      </c>
      <c r="C133" s="8" t="s">
        <v>137</v>
      </c>
      <c r="D133" s="8" t="s">
        <v>470</v>
      </c>
      <c r="E133" s="27">
        <v>2010</v>
      </c>
      <c r="F133" s="120">
        <v>77277</v>
      </c>
      <c r="G133" s="121">
        <v>143580</v>
      </c>
      <c r="H133" s="122">
        <v>7</v>
      </c>
      <c r="I133" s="9">
        <f t="shared" si="47"/>
        <v>0.3498960866080767</v>
      </c>
      <c r="J133" s="9">
        <f t="shared" si="48"/>
        <v>0.6501039133919233</v>
      </c>
      <c r="K133" s="9">
        <f t="shared" si="49"/>
        <v>0.3498960866080767</v>
      </c>
      <c r="L133" s="9">
        <f t="shared" si="50"/>
        <v>0.6501039133919233</v>
      </c>
      <c r="M133" s="10">
        <f t="shared" si="51"/>
        <v>0.30020782678384661</v>
      </c>
      <c r="N133" s="22">
        <v>97450</v>
      </c>
      <c r="O133" s="8">
        <v>199402</v>
      </c>
      <c r="P133" s="8">
        <v>19872</v>
      </c>
      <c r="Q133" s="9">
        <v>0.30768113562597088</v>
      </c>
      <c r="R133" s="9">
        <v>0.62957653982647355</v>
      </c>
      <c r="S133" s="9">
        <f t="shared" si="53"/>
        <v>0.32827806449004893</v>
      </c>
      <c r="T133" s="9">
        <f t="shared" si="54"/>
        <v>0.67172193550995107</v>
      </c>
      <c r="U133" s="10">
        <f>ABS((R133/(R133+Q133))-(Q133/(R133+Q133)))</f>
        <v>0.34344387101990215</v>
      </c>
      <c r="V133" s="9">
        <v>0.32200000000000001</v>
      </c>
      <c r="W133" s="9">
        <v>0.64900000000000002</v>
      </c>
      <c r="X133" s="10">
        <f t="shared" si="52"/>
        <v>0.31725000000000003</v>
      </c>
      <c r="Y133" s="11">
        <v>102135</v>
      </c>
      <c r="Z133" s="11">
        <v>126231</v>
      </c>
      <c r="AA133" s="10">
        <f>ABS((Z133/(Z133+Y133))-(Y133/(Z133+Y133)))</f>
        <v>0.10551483145476998</v>
      </c>
      <c r="AB133" s="12">
        <v>0.36</v>
      </c>
      <c r="AC133" s="12">
        <v>0.62</v>
      </c>
      <c r="AD133" s="10">
        <f t="shared" ref="AD133:AD141" si="55">(AB133-AC133-7.2%)/2+0.5</f>
        <v>0.33399999999999996</v>
      </c>
      <c r="AH133" s="8"/>
    </row>
    <row r="134" spans="1:34" ht="15.75" thickBot="1" x14ac:dyDescent="0.3">
      <c r="A134" s="8" t="s">
        <v>136</v>
      </c>
      <c r="B134" s="8">
        <v>2</v>
      </c>
      <c r="C134" s="8" t="s">
        <v>138</v>
      </c>
      <c r="D134" s="8" t="s">
        <v>470</v>
      </c>
      <c r="E134" s="27">
        <v>1998</v>
      </c>
      <c r="F134" s="120">
        <v>82801</v>
      </c>
      <c r="G134" s="121">
        <v>131492</v>
      </c>
      <c r="H134" s="122">
        <v>0</v>
      </c>
      <c r="I134" s="9">
        <f t="shared" si="47"/>
        <v>0.38639152935466858</v>
      </c>
      <c r="J134" s="9">
        <f t="shared" si="48"/>
        <v>0.61360847064533142</v>
      </c>
      <c r="K134" s="9">
        <f t="shared" si="49"/>
        <v>0.38639152935466858</v>
      </c>
      <c r="L134" s="9">
        <f t="shared" si="50"/>
        <v>0.61360847064533142</v>
      </c>
      <c r="M134" s="10">
        <f t="shared" si="51"/>
        <v>0.22721694129066283</v>
      </c>
      <c r="N134" s="22">
        <v>110847</v>
      </c>
      <c r="O134" s="8">
        <v>207412</v>
      </c>
      <c r="P134" s="8">
        <v>235</v>
      </c>
      <c r="Q134" s="9">
        <v>0.34803481384264695</v>
      </c>
      <c r="R134" s="9">
        <v>0.65122733866258076</v>
      </c>
      <c r="S134" s="9">
        <f t="shared" si="53"/>
        <v>0.34829180007478189</v>
      </c>
      <c r="T134" s="9">
        <f t="shared" si="54"/>
        <v>0.65170819992521822</v>
      </c>
      <c r="U134" s="10">
        <f>ABS((R134/(R134+Q134))-(Q134/(R134+Q134)))</f>
        <v>0.30341639985043634</v>
      </c>
      <c r="V134" s="9">
        <v>0.33100000000000002</v>
      </c>
      <c r="W134" s="9">
        <v>0.6409999999999999</v>
      </c>
      <c r="X134" s="10">
        <f t="shared" si="52"/>
        <v>0.3257500000000001</v>
      </c>
      <c r="Y134" s="11">
        <v>48749</v>
      </c>
      <c r="Z134" s="11">
        <v>137468</v>
      </c>
      <c r="AA134" s="10">
        <f>ABS((Z134/(Z134+Y134))-(Y134/(Z134+Y134)))</f>
        <v>0.47642803825644275</v>
      </c>
      <c r="AB134" s="12">
        <v>0.36</v>
      </c>
      <c r="AC134" s="12">
        <v>0.61</v>
      </c>
      <c r="AD134" s="10">
        <f t="shared" si="55"/>
        <v>0.33899999999999997</v>
      </c>
    </row>
    <row r="135" spans="1:34" ht="15.75" thickBot="1" x14ac:dyDescent="0.3">
      <c r="A135" s="8" t="s">
        <v>139</v>
      </c>
      <c r="B135" s="8">
        <v>1</v>
      </c>
      <c r="C135" s="8" t="s">
        <v>140</v>
      </c>
      <c r="D135" s="8" t="s">
        <v>471</v>
      </c>
      <c r="E135" s="27">
        <v>1992</v>
      </c>
      <c r="F135" s="120">
        <v>162268</v>
      </c>
      <c r="G135" s="121">
        <v>59749</v>
      </c>
      <c r="H135" s="122">
        <v>0</v>
      </c>
      <c r="I135" s="9">
        <f t="shared" si="47"/>
        <v>0.73088096857447848</v>
      </c>
      <c r="J135" s="9">
        <f t="shared" si="48"/>
        <v>0.26911903142552146</v>
      </c>
      <c r="K135" s="9">
        <f t="shared" si="49"/>
        <v>0.73088096857447848</v>
      </c>
      <c r="L135" s="9">
        <f t="shared" si="50"/>
        <v>0.26911903142552146</v>
      </c>
      <c r="M135" s="10">
        <f t="shared" si="51"/>
        <v>0.46176193714895702</v>
      </c>
      <c r="N135" s="22">
        <v>236854</v>
      </c>
      <c r="O135" s="8">
        <v>83989</v>
      </c>
      <c r="P135" s="8">
        <v>1</v>
      </c>
      <c r="Q135" s="9">
        <v>0.73822169029185525</v>
      </c>
      <c r="R135" s="9">
        <v>0.2617751929286507</v>
      </c>
      <c r="S135" s="9">
        <f t="shared" si="53"/>
        <v>0.73822399117325299</v>
      </c>
      <c r="T135" s="9">
        <f t="shared" si="54"/>
        <v>0.26177600882674706</v>
      </c>
      <c r="U135" s="10">
        <f>ABS((R135/(R135+Q135))-(Q135/(R135+Q135)))</f>
        <v>0.47644798234650593</v>
      </c>
      <c r="V135" s="9">
        <v>0.79</v>
      </c>
      <c r="W135" s="9">
        <v>0.20199999999999999</v>
      </c>
      <c r="X135" s="10">
        <f t="shared" si="52"/>
        <v>0.77475000000000005</v>
      </c>
      <c r="Y135" s="11">
        <v>148170</v>
      </c>
      <c r="Z135" s="11">
        <v>29253</v>
      </c>
      <c r="AA135" s="10">
        <f>ABS((Z135/(Z135+Y135))-(Y135/(Z135+Y135)))</f>
        <v>0.67024568404321871</v>
      </c>
      <c r="AB135" s="12">
        <v>0.87</v>
      </c>
      <c r="AC135" s="12">
        <v>0.13</v>
      </c>
      <c r="AD135" s="10">
        <f t="shared" si="55"/>
        <v>0.83399999999999996</v>
      </c>
      <c r="AH135" s="8"/>
    </row>
    <row r="136" spans="1:34" ht="15.75" thickBot="1" x14ac:dyDescent="0.3">
      <c r="A136" s="8" t="s">
        <v>139</v>
      </c>
      <c r="B136" s="8">
        <v>2</v>
      </c>
      <c r="C136" s="11" t="s">
        <v>485</v>
      </c>
      <c r="D136" s="11" t="s">
        <v>471</v>
      </c>
      <c r="E136" s="27"/>
      <c r="F136" s="120">
        <v>160337</v>
      </c>
      <c r="G136" s="121">
        <v>43799</v>
      </c>
      <c r="H136" s="122">
        <v>130</v>
      </c>
      <c r="I136" s="9">
        <f t="shared" si="47"/>
        <v>0.78544205823568602</v>
      </c>
      <c r="J136" s="9">
        <f t="shared" si="48"/>
        <v>0.21455794176431398</v>
      </c>
      <c r="K136" s="9">
        <f t="shared" si="49"/>
        <v>0.78544205823568602</v>
      </c>
      <c r="L136" s="9">
        <f t="shared" si="50"/>
        <v>0.21455794176431398</v>
      </c>
      <c r="M136" s="10">
        <f t="shared" si="51"/>
        <v>0.57088411647137205</v>
      </c>
      <c r="N136" s="18">
        <v>58142</v>
      </c>
      <c r="O136" s="20">
        <v>18072</v>
      </c>
      <c r="P136" s="8"/>
      <c r="Q136" s="9">
        <f>N136/(N136+O136)</f>
        <v>0.76287821135224498</v>
      </c>
      <c r="R136" s="9">
        <f>O136/(O136+N136)</f>
        <v>0.23712178864775502</v>
      </c>
      <c r="S136" s="9">
        <f t="shared" si="53"/>
        <v>0.76287821135224498</v>
      </c>
      <c r="T136" s="9">
        <f t="shared" si="54"/>
        <v>0.23712178864775502</v>
      </c>
      <c r="U136" s="80">
        <f>ABS((S136/(S136+T136))-(T136/(S136+T136)))</f>
        <v>0.52575642270448997</v>
      </c>
      <c r="V136" s="9">
        <v>0.80700000000000005</v>
      </c>
      <c r="W136" s="9">
        <v>0.185</v>
      </c>
      <c r="X136" s="10">
        <f t="shared" si="52"/>
        <v>0.79175000000000006</v>
      </c>
      <c r="Y136" s="11"/>
      <c r="Z136" s="11"/>
      <c r="AA136" s="10"/>
      <c r="AB136" s="12">
        <v>0.9</v>
      </c>
      <c r="AC136" s="12">
        <v>0.1</v>
      </c>
      <c r="AD136" s="10">
        <f t="shared" si="55"/>
        <v>0.86399999999999999</v>
      </c>
    </row>
    <row r="137" spans="1:34" ht="15.75" thickBot="1" x14ac:dyDescent="0.3">
      <c r="A137" s="8" t="s">
        <v>139</v>
      </c>
      <c r="B137" s="8">
        <v>3</v>
      </c>
      <c r="C137" s="8" t="s">
        <v>141</v>
      </c>
      <c r="D137" s="8" t="s">
        <v>471</v>
      </c>
      <c r="E137" s="27">
        <v>2004</v>
      </c>
      <c r="F137" s="120">
        <v>116764</v>
      </c>
      <c r="G137" s="121">
        <v>64091</v>
      </c>
      <c r="H137" s="122">
        <v>0</v>
      </c>
      <c r="I137" s="9">
        <f t="shared" si="47"/>
        <v>0.64562218351718226</v>
      </c>
      <c r="J137" s="9">
        <f t="shared" si="48"/>
        <v>0.35437781648281774</v>
      </c>
      <c r="K137" s="9">
        <f t="shared" si="49"/>
        <v>0.64562218351718226</v>
      </c>
      <c r="L137" s="9">
        <f t="shared" si="50"/>
        <v>0.35437781648281774</v>
      </c>
      <c r="M137" s="10">
        <f t="shared" si="51"/>
        <v>0.29124436703436452</v>
      </c>
      <c r="N137" s="22">
        <v>168738</v>
      </c>
      <c r="O137" s="8">
        <v>77653</v>
      </c>
      <c r="P137" s="8">
        <v>7</v>
      </c>
      <c r="Q137" s="9">
        <v>0.68481887028303801</v>
      </c>
      <c r="R137" s="9">
        <v>0.31515272039545777</v>
      </c>
      <c r="S137" s="9">
        <f t="shared" si="53"/>
        <v>0.68483832607522188</v>
      </c>
      <c r="T137" s="9">
        <f t="shared" si="54"/>
        <v>0.31516167392477812</v>
      </c>
      <c r="U137" s="10">
        <f t="shared" ref="U137:U145" si="56">ABS((R137/(R137+Q137))-(Q137/(R137+Q137)))</f>
        <v>0.36967665215044376</v>
      </c>
      <c r="V137" s="9">
        <v>0.55899999999999994</v>
      </c>
      <c r="W137" s="9">
        <v>0.42599999999999999</v>
      </c>
      <c r="X137" s="10">
        <f t="shared" si="52"/>
        <v>0.54725000000000001</v>
      </c>
      <c r="Y137" s="11">
        <v>116120</v>
      </c>
      <c r="Z137" s="11">
        <v>40479</v>
      </c>
      <c r="AA137" s="10">
        <f>ABS((Z137/(Z137+Y137))-(Y137/(Z137+Y137)))</f>
        <v>0.48302351866870158</v>
      </c>
      <c r="AB137" s="12">
        <v>0.64</v>
      </c>
      <c r="AC137" s="12">
        <v>0.35</v>
      </c>
      <c r="AD137" s="10">
        <f t="shared" si="55"/>
        <v>0.60899999999999999</v>
      </c>
    </row>
    <row r="138" spans="1:34" ht="15.75" thickBot="1" x14ac:dyDescent="0.3">
      <c r="A138" s="8" t="s">
        <v>139</v>
      </c>
      <c r="B138" s="8">
        <v>4</v>
      </c>
      <c r="C138" s="8" t="s">
        <v>142</v>
      </c>
      <c r="D138" s="8" t="s">
        <v>471</v>
      </c>
      <c r="E138" s="27">
        <v>1992</v>
      </c>
      <c r="F138" s="120">
        <v>79666</v>
      </c>
      <c r="G138" s="121">
        <v>22278</v>
      </c>
      <c r="H138" s="122">
        <v>0</v>
      </c>
      <c r="I138" s="9">
        <f t="shared" si="47"/>
        <v>0.78146825708231971</v>
      </c>
      <c r="J138" s="9">
        <f t="shared" si="48"/>
        <v>0.21853174291768029</v>
      </c>
      <c r="K138" s="9">
        <f t="shared" si="49"/>
        <v>0.78146825708231971</v>
      </c>
      <c r="L138" s="9">
        <f t="shared" si="50"/>
        <v>0.21853174291768029</v>
      </c>
      <c r="M138" s="10">
        <f t="shared" si="51"/>
        <v>0.56293651416463941</v>
      </c>
      <c r="N138" s="22">
        <v>133226</v>
      </c>
      <c r="O138" s="8">
        <v>27279</v>
      </c>
      <c r="P138" s="8">
        <v>4</v>
      </c>
      <c r="Q138" s="9">
        <v>0.83002199253624409</v>
      </c>
      <c r="R138" s="9">
        <v>0.16995308674279946</v>
      </c>
      <c r="S138" s="9">
        <f t="shared" si="53"/>
        <v>0.8300426777981994</v>
      </c>
      <c r="T138" s="9">
        <f t="shared" si="54"/>
        <v>0.16995732220180054</v>
      </c>
      <c r="U138" s="10">
        <f t="shared" si="56"/>
        <v>0.6600853555963988</v>
      </c>
      <c r="V138" s="9">
        <v>0.80900000000000005</v>
      </c>
      <c r="W138" s="9">
        <v>0.17100000000000001</v>
      </c>
      <c r="X138" s="10">
        <f t="shared" si="52"/>
        <v>0.79974999999999996</v>
      </c>
      <c r="Y138" s="11">
        <v>63273</v>
      </c>
      <c r="Z138" s="11">
        <v>11711</v>
      </c>
      <c r="AA138" s="10">
        <f>ABS((Z138/(Z138+Y138))-(Y138/(Z138+Y138)))</f>
        <v>0.68764002987303963</v>
      </c>
      <c r="AB138" s="12">
        <v>0.85</v>
      </c>
      <c r="AC138" s="12">
        <v>0.13</v>
      </c>
      <c r="AD138" s="10">
        <f t="shared" si="55"/>
        <v>0.82399999999999995</v>
      </c>
    </row>
    <row r="139" spans="1:34" ht="15.75" thickBot="1" x14ac:dyDescent="0.3">
      <c r="A139" s="8" t="s">
        <v>139</v>
      </c>
      <c r="B139" s="8">
        <v>5</v>
      </c>
      <c r="C139" s="8" t="s">
        <v>143</v>
      </c>
      <c r="D139" s="8" t="s">
        <v>471</v>
      </c>
      <c r="E139" s="27">
        <v>2009</v>
      </c>
      <c r="F139" s="120">
        <v>116364</v>
      </c>
      <c r="G139" s="121">
        <v>56350</v>
      </c>
      <c r="H139" s="124">
        <v>11305</v>
      </c>
      <c r="I139" s="9">
        <f t="shared" si="47"/>
        <v>0.6737380872424934</v>
      </c>
      <c r="J139" s="9">
        <f t="shared" si="48"/>
        <v>0.32626191275750666</v>
      </c>
      <c r="K139" s="9">
        <f t="shared" si="49"/>
        <v>0.6737380872424934</v>
      </c>
      <c r="L139" s="9">
        <f t="shared" si="50"/>
        <v>0.32626191275750666</v>
      </c>
      <c r="M139" s="10">
        <f t="shared" si="51"/>
        <v>0.34747617448498674</v>
      </c>
      <c r="N139" s="22">
        <v>177729</v>
      </c>
      <c r="O139" s="8">
        <v>77289</v>
      </c>
      <c r="P139" s="8">
        <v>15359</v>
      </c>
      <c r="Q139" s="9">
        <v>0.65733771733542423</v>
      </c>
      <c r="R139" s="9">
        <v>0.28585641530159739</v>
      </c>
      <c r="S139" s="9">
        <f t="shared" si="53"/>
        <v>0.69692727572171376</v>
      </c>
      <c r="T139" s="9">
        <f t="shared" si="54"/>
        <v>0.30307272427828624</v>
      </c>
      <c r="U139" s="10">
        <f t="shared" si="56"/>
        <v>0.39385455144342751</v>
      </c>
      <c r="V139" s="9">
        <v>0.66</v>
      </c>
      <c r="W139" s="9">
        <v>0.318</v>
      </c>
      <c r="X139" s="10">
        <f t="shared" si="52"/>
        <v>0.65175000000000005</v>
      </c>
      <c r="Y139" s="11">
        <v>108360</v>
      </c>
      <c r="Z139" s="11">
        <v>38935</v>
      </c>
      <c r="AA139" s="10">
        <f>ABS((Z139/(Z139+Y139))-(Y139/(Z139+Y139)))</f>
        <v>0.47133303913914254</v>
      </c>
      <c r="AB139" s="12">
        <v>0.73</v>
      </c>
      <c r="AC139" s="12">
        <v>0.26</v>
      </c>
      <c r="AD139" s="10">
        <f t="shared" si="55"/>
        <v>0.69899999999999995</v>
      </c>
    </row>
    <row r="140" spans="1:34" ht="15.75" thickBot="1" x14ac:dyDescent="0.3">
      <c r="A140" s="8" t="s">
        <v>139</v>
      </c>
      <c r="B140" s="8">
        <v>6</v>
      </c>
      <c r="C140" s="8" t="s">
        <v>144</v>
      </c>
      <c r="D140" s="8" t="s">
        <v>470</v>
      </c>
      <c r="E140" s="27">
        <v>2006</v>
      </c>
      <c r="F140" s="120">
        <v>78465</v>
      </c>
      <c r="G140" s="121">
        <v>160287</v>
      </c>
      <c r="H140" s="122">
        <v>0</v>
      </c>
      <c r="I140" s="9">
        <f t="shared" si="47"/>
        <v>0.32864646160032168</v>
      </c>
      <c r="J140" s="9">
        <f t="shared" si="48"/>
        <v>0.67135353839967837</v>
      </c>
      <c r="K140" s="9">
        <f t="shared" si="49"/>
        <v>0.32864646160032168</v>
      </c>
      <c r="L140" s="9">
        <f t="shared" si="50"/>
        <v>0.67135353839967837</v>
      </c>
      <c r="M140" s="10">
        <f t="shared" si="51"/>
        <v>0.34270707679935669</v>
      </c>
      <c r="N140" s="22">
        <v>132991</v>
      </c>
      <c r="O140" s="8">
        <v>193138</v>
      </c>
      <c r="P140" s="8">
        <v>0</v>
      </c>
      <c r="Q140" s="9">
        <v>0.40778648939530066</v>
      </c>
      <c r="R140" s="9">
        <v>0.5922135106046994</v>
      </c>
      <c r="S140" s="9">
        <f t="shared" si="53"/>
        <v>0.40778648939530066</v>
      </c>
      <c r="T140" s="9">
        <f t="shared" si="54"/>
        <v>0.5922135106046994</v>
      </c>
      <c r="U140" s="10">
        <f t="shared" si="56"/>
        <v>0.18442702120939874</v>
      </c>
      <c r="V140" s="9">
        <v>0.45100000000000001</v>
      </c>
      <c r="W140" s="9">
        <v>0.53299999999999992</v>
      </c>
      <c r="X140" s="10">
        <f t="shared" si="52"/>
        <v>0.43975000000000003</v>
      </c>
      <c r="Y140" s="11">
        <v>65379</v>
      </c>
      <c r="Z140" s="11">
        <v>114456</v>
      </c>
      <c r="AA140" s="10">
        <f>ABS((Z140/(Z140+Y140))-(Y140/(Z140+Y140)))</f>
        <v>0.27290015847860544</v>
      </c>
      <c r="AB140" s="12">
        <v>0.56000000000000005</v>
      </c>
      <c r="AC140" s="12">
        <v>0.43</v>
      </c>
      <c r="AD140" s="10">
        <f t="shared" si="55"/>
        <v>0.52900000000000003</v>
      </c>
    </row>
    <row r="141" spans="1:34" ht="15.75" thickBot="1" x14ac:dyDescent="0.3">
      <c r="A141" s="8" t="s">
        <v>139</v>
      </c>
      <c r="B141" s="8">
        <v>7</v>
      </c>
      <c r="C141" s="8" t="s">
        <v>145</v>
      </c>
      <c r="D141" s="8" t="s">
        <v>471</v>
      </c>
      <c r="E141" s="27">
        <v>1996</v>
      </c>
      <c r="F141" s="120">
        <v>155110</v>
      </c>
      <c r="G141" s="121">
        <v>27168</v>
      </c>
      <c r="H141" s="122">
        <v>0</v>
      </c>
      <c r="I141" s="9">
        <f t="shared" si="47"/>
        <v>0.85095294001470279</v>
      </c>
      <c r="J141" s="9">
        <f t="shared" si="48"/>
        <v>0.14904705998529719</v>
      </c>
      <c r="K141" s="9">
        <f t="shared" si="49"/>
        <v>0.85095294001470279</v>
      </c>
      <c r="L141" s="9">
        <f t="shared" si="50"/>
        <v>0.14904705998529719</v>
      </c>
      <c r="M141" s="10">
        <f t="shared" si="51"/>
        <v>0.70190588002940557</v>
      </c>
      <c r="N141" s="22">
        <v>242439</v>
      </c>
      <c r="O141" s="8">
        <v>31466</v>
      </c>
      <c r="P141" s="8">
        <v>12530</v>
      </c>
      <c r="Q141" s="9">
        <v>0.84640145233648123</v>
      </c>
      <c r="R141" s="9">
        <v>0.10985389355351127</v>
      </c>
      <c r="S141" s="9">
        <f t="shared" si="53"/>
        <v>0.88512075354593744</v>
      </c>
      <c r="T141" s="9">
        <f t="shared" si="54"/>
        <v>0.11487924645406254</v>
      </c>
      <c r="U141" s="10">
        <f t="shared" si="56"/>
        <v>0.77024150709187489</v>
      </c>
      <c r="V141" s="9">
        <v>0.872</v>
      </c>
      <c r="W141" s="9">
        <v>0.11800000000000001</v>
      </c>
      <c r="X141" s="10">
        <f t="shared" si="52"/>
        <v>0.85775000000000001</v>
      </c>
      <c r="Y141" s="11">
        <v>149846</v>
      </c>
      <c r="Z141" s="11">
        <v>29575</v>
      </c>
      <c r="AA141" s="10">
        <f>ABS((Z141/(Z141+Y141))-(Y141/(Z141+Y141)))</f>
        <v>0.67032844538822101</v>
      </c>
      <c r="AB141" s="12">
        <v>0.88</v>
      </c>
      <c r="AC141" s="12">
        <v>0.12</v>
      </c>
      <c r="AD141" s="10">
        <f t="shared" si="55"/>
        <v>0.84399999999999997</v>
      </c>
    </row>
    <row r="142" spans="1:34" ht="15.75" thickBot="1" x14ac:dyDescent="0.3">
      <c r="A142" s="8" t="s">
        <v>139</v>
      </c>
      <c r="B142" s="8">
        <v>8</v>
      </c>
      <c r="C142" s="8" t="s">
        <v>621</v>
      </c>
      <c r="D142" s="8" t="s">
        <v>471</v>
      </c>
      <c r="E142" s="27">
        <v>2012</v>
      </c>
      <c r="F142" s="120">
        <v>84178</v>
      </c>
      <c r="G142" s="121">
        <v>66878</v>
      </c>
      <c r="H142" s="122">
        <v>0</v>
      </c>
      <c r="I142" s="9">
        <f t="shared" si="47"/>
        <v>0.55726353140557139</v>
      </c>
      <c r="J142" s="9">
        <f t="shared" si="48"/>
        <v>0.44273646859442856</v>
      </c>
      <c r="K142" s="9">
        <f t="shared" si="49"/>
        <v>0.55726353140557139</v>
      </c>
      <c r="L142" s="9">
        <f t="shared" si="50"/>
        <v>0.44273646859442856</v>
      </c>
      <c r="M142" s="10">
        <f t="shared" si="51"/>
        <v>0.11452706281114283</v>
      </c>
      <c r="N142" s="22">
        <v>123206</v>
      </c>
      <c r="O142" s="8">
        <v>101860</v>
      </c>
      <c r="P142" s="8">
        <v>0</v>
      </c>
      <c r="Q142" s="9">
        <v>0.54742164520629499</v>
      </c>
      <c r="R142" s="9">
        <v>0.45257835479370495</v>
      </c>
      <c r="S142" s="9">
        <f t="shared" si="53"/>
        <v>0.54742164520629499</v>
      </c>
      <c r="T142" s="9">
        <f t="shared" si="54"/>
        <v>0.45257835479370495</v>
      </c>
      <c r="U142" s="10">
        <f t="shared" si="56"/>
        <v>9.4843290412590042E-2</v>
      </c>
      <c r="V142" s="9">
        <v>0.57399999999999995</v>
      </c>
      <c r="W142" s="9">
        <v>0.40899999999999997</v>
      </c>
      <c r="X142" s="10">
        <f t="shared" si="52"/>
        <v>0.56325000000000003</v>
      </c>
      <c r="Y142" s="11"/>
      <c r="Z142" s="11"/>
      <c r="AA142" s="10"/>
      <c r="AB142" s="12"/>
      <c r="AC142" s="12"/>
      <c r="AD142" s="10"/>
    </row>
    <row r="143" spans="1:34" ht="15.75" thickBot="1" x14ac:dyDescent="0.3">
      <c r="A143" s="8" t="s">
        <v>139</v>
      </c>
      <c r="B143" s="8">
        <v>9</v>
      </c>
      <c r="C143" s="8" t="s">
        <v>147</v>
      </c>
      <c r="D143" s="8" t="s">
        <v>471</v>
      </c>
      <c r="E143" s="27">
        <v>1998</v>
      </c>
      <c r="F143" s="120">
        <v>141000</v>
      </c>
      <c r="G143" s="121">
        <v>72384</v>
      </c>
      <c r="H143" s="122">
        <v>66</v>
      </c>
      <c r="I143" s="9">
        <f t="shared" si="47"/>
        <v>0.66078056461590373</v>
      </c>
      <c r="J143" s="9">
        <f t="shared" si="48"/>
        <v>0.33921943538409627</v>
      </c>
      <c r="K143" s="9">
        <f t="shared" si="49"/>
        <v>0.66078056461590373</v>
      </c>
      <c r="L143" s="9">
        <f t="shared" si="50"/>
        <v>0.33921943538409627</v>
      </c>
      <c r="M143" s="10">
        <f t="shared" si="51"/>
        <v>0.32156112923180746</v>
      </c>
      <c r="N143" s="22">
        <v>194869</v>
      </c>
      <c r="O143" s="8">
        <v>98924</v>
      </c>
      <c r="P143" s="8">
        <v>14</v>
      </c>
      <c r="Q143" s="9">
        <v>0.66325513006837822</v>
      </c>
      <c r="R143" s="9">
        <v>0.33669721960334503</v>
      </c>
      <c r="S143" s="9">
        <f t="shared" si="53"/>
        <v>0.66328673589908538</v>
      </c>
      <c r="T143" s="9">
        <f t="shared" si="54"/>
        <v>0.33671326410091457</v>
      </c>
      <c r="U143" s="10">
        <f t="shared" si="56"/>
        <v>0.32657347179817081</v>
      </c>
      <c r="V143" s="9">
        <v>0.65</v>
      </c>
      <c r="W143" s="9">
        <v>0.33299999999999996</v>
      </c>
      <c r="X143" s="10">
        <f t="shared" si="52"/>
        <v>0.6392500000000001</v>
      </c>
      <c r="Y143" s="11">
        <v>117553</v>
      </c>
      <c r="Z143" s="11">
        <v>55182</v>
      </c>
      <c r="AA143" s="10">
        <f>ABS((Z143/(Z143+Y143))-(Y143/(Z143+Y143)))</f>
        <v>0.3610791096187802</v>
      </c>
      <c r="AB143" s="12">
        <v>0.72</v>
      </c>
      <c r="AC143" s="12">
        <v>0.26</v>
      </c>
      <c r="AD143" s="10">
        <f>(AB143-AC143-7.2%)/2+0.5</f>
        <v>0.69399999999999995</v>
      </c>
    </row>
    <row r="144" spans="1:34" ht="15.75" thickBot="1" x14ac:dyDescent="0.3">
      <c r="A144" s="8" t="s">
        <v>139</v>
      </c>
      <c r="B144" s="8">
        <v>10</v>
      </c>
      <c r="C144" s="8" t="s">
        <v>567</v>
      </c>
      <c r="D144" s="8" t="s">
        <v>470</v>
      </c>
      <c r="E144" s="27">
        <v>2014</v>
      </c>
      <c r="F144" s="120">
        <v>91136</v>
      </c>
      <c r="G144" s="121">
        <v>95992</v>
      </c>
      <c r="H144" s="122">
        <v>0</v>
      </c>
      <c r="I144" s="9">
        <f t="shared" si="47"/>
        <v>0.48702492411611303</v>
      </c>
      <c r="J144" s="9">
        <f t="shared" si="48"/>
        <v>0.51297507588388691</v>
      </c>
      <c r="K144" s="9">
        <f t="shared" si="49"/>
        <v>0.48702492411611303</v>
      </c>
      <c r="L144" s="9">
        <f t="shared" si="50"/>
        <v>0.51297507588388691</v>
      </c>
      <c r="M144" s="10">
        <f t="shared" si="51"/>
        <v>2.5950151767773877E-2</v>
      </c>
      <c r="N144" s="22">
        <v>133890</v>
      </c>
      <c r="O144" s="8">
        <v>130564</v>
      </c>
      <c r="P144" s="8">
        <v>0</v>
      </c>
      <c r="Q144" s="9">
        <v>0.50628842823326548</v>
      </c>
      <c r="R144" s="9">
        <v>0.49371157176673447</v>
      </c>
      <c r="S144" s="9">
        <f t="shared" si="53"/>
        <v>0.50628842823326548</v>
      </c>
      <c r="T144" s="9">
        <f t="shared" si="54"/>
        <v>0.49371157176673447</v>
      </c>
      <c r="U144" s="10">
        <f t="shared" si="56"/>
        <v>1.2576856466531006E-2</v>
      </c>
      <c r="V144" s="9">
        <v>0.57499999999999996</v>
      </c>
      <c r="W144" s="9">
        <v>0.41100000000000003</v>
      </c>
      <c r="X144" s="10">
        <f t="shared" si="52"/>
        <v>0.56274999999999997</v>
      </c>
      <c r="Y144" s="11"/>
      <c r="Z144" s="11"/>
      <c r="AA144" s="10"/>
      <c r="AB144" s="12"/>
      <c r="AC144" s="12"/>
      <c r="AD144" s="10"/>
    </row>
    <row r="145" spans="1:34" ht="15.75" thickBot="1" x14ac:dyDescent="0.3">
      <c r="A145" s="8" t="s">
        <v>139</v>
      </c>
      <c r="B145" s="8">
        <v>11</v>
      </c>
      <c r="C145" s="8" t="s">
        <v>148</v>
      </c>
      <c r="D145" s="8" t="s">
        <v>471</v>
      </c>
      <c r="E145" s="27">
        <v>2012</v>
      </c>
      <c r="F145" s="120">
        <v>93436</v>
      </c>
      <c r="G145" s="121">
        <v>81335</v>
      </c>
      <c r="H145" s="122">
        <v>1</v>
      </c>
      <c r="I145" s="9">
        <f t="shared" si="47"/>
        <v>0.53461958791790398</v>
      </c>
      <c r="J145" s="9">
        <f t="shared" si="48"/>
        <v>0.46538041208209602</v>
      </c>
      <c r="K145" s="9">
        <f t="shared" si="49"/>
        <v>0.53461958791790398</v>
      </c>
      <c r="L145" s="9">
        <f t="shared" si="50"/>
        <v>0.46538041208209602</v>
      </c>
      <c r="M145" s="10">
        <f t="shared" si="51"/>
        <v>6.9239175835807965E-2</v>
      </c>
      <c r="N145" s="22">
        <v>148928</v>
      </c>
      <c r="O145" s="8">
        <v>105348</v>
      </c>
      <c r="P145" s="8">
        <v>19</v>
      </c>
      <c r="Q145" s="9">
        <v>0.58565052399771922</v>
      </c>
      <c r="R145" s="9">
        <v>0.41427475962956412</v>
      </c>
      <c r="S145" s="9">
        <f t="shared" si="53"/>
        <v>0.58569428495021159</v>
      </c>
      <c r="T145" s="9">
        <f t="shared" si="54"/>
        <v>0.41430571504978841</v>
      </c>
      <c r="U145" s="10">
        <f t="shared" si="56"/>
        <v>0.17138856990042317</v>
      </c>
      <c r="V145" s="9">
        <v>0.57799999999999996</v>
      </c>
      <c r="W145" s="9">
        <v>0.40600000000000003</v>
      </c>
      <c r="X145" s="10">
        <f t="shared" si="52"/>
        <v>0.56674999999999998</v>
      </c>
      <c r="Y145" s="13">
        <v>98645</v>
      </c>
      <c r="Z145" s="13">
        <v>112369</v>
      </c>
      <c r="AA145" s="10">
        <f>-ABS((Z145/(Z145+Y145))-(Y145/(Z145+Y145)))</f>
        <v>-6.5038338688428288E-2</v>
      </c>
      <c r="AB145" s="12">
        <v>0.51900000000000002</v>
      </c>
      <c r="AC145" s="12">
        <v>0.48099999999999998</v>
      </c>
      <c r="AD145" s="10">
        <f>(AB145-AC145-7.2%)/2+0.5</f>
        <v>0.48299999999999998</v>
      </c>
    </row>
    <row r="146" spans="1:34" ht="15.75" thickBot="1" x14ac:dyDescent="0.3">
      <c r="A146" s="8" t="s">
        <v>139</v>
      </c>
      <c r="B146" s="8">
        <v>12</v>
      </c>
      <c r="C146" s="8" t="s">
        <v>568</v>
      </c>
      <c r="D146" s="8" t="s">
        <v>470</v>
      </c>
      <c r="E146" s="27">
        <v>2014</v>
      </c>
      <c r="F146" s="120">
        <v>87860</v>
      </c>
      <c r="G146" s="121">
        <v>110038</v>
      </c>
      <c r="H146" s="124">
        <v>11840</v>
      </c>
      <c r="I146" s="9">
        <f t="shared" si="47"/>
        <v>0.44396608353798422</v>
      </c>
      <c r="J146" s="9">
        <f t="shared" si="48"/>
        <v>0.55603391646201583</v>
      </c>
      <c r="K146" s="9">
        <f t="shared" si="49"/>
        <v>0.44396608353798422</v>
      </c>
      <c r="L146" s="9">
        <f t="shared" si="50"/>
        <v>0.55603391646201583</v>
      </c>
      <c r="M146" s="10">
        <f t="shared" si="51"/>
        <v>0.11206783292403161</v>
      </c>
      <c r="O146" s="8"/>
      <c r="P146" s="8"/>
      <c r="Q146" s="9"/>
      <c r="R146" s="9"/>
      <c r="S146" s="9"/>
      <c r="T146" s="9"/>
      <c r="U146" s="10"/>
      <c r="V146" s="9">
        <v>0.49700000000000005</v>
      </c>
      <c r="W146" s="9">
        <v>0.48200000000000004</v>
      </c>
      <c r="X146" s="10">
        <f t="shared" si="52"/>
        <v>0.48825000000000002</v>
      </c>
      <c r="Y146" s="11"/>
      <c r="Z146" s="11"/>
      <c r="AA146" s="10"/>
      <c r="AB146" s="12"/>
      <c r="AC146" s="12"/>
      <c r="AD146" s="10"/>
    </row>
    <row r="147" spans="1:34" ht="15.75" thickBot="1" x14ac:dyDescent="0.3">
      <c r="A147" s="8" t="s">
        <v>139</v>
      </c>
      <c r="B147" s="8">
        <v>13</v>
      </c>
      <c r="C147" s="8" t="s">
        <v>149</v>
      </c>
      <c r="D147" s="8" t="s">
        <v>470</v>
      </c>
      <c r="E147" s="27">
        <v>2012</v>
      </c>
      <c r="F147" s="120">
        <v>86935</v>
      </c>
      <c r="G147" s="121">
        <v>123337</v>
      </c>
      <c r="H147" s="122">
        <v>0</v>
      </c>
      <c r="I147" s="9">
        <f t="shared" si="47"/>
        <v>0.41344068634910974</v>
      </c>
      <c r="J147" s="9">
        <f t="shared" si="48"/>
        <v>0.58655931365089031</v>
      </c>
      <c r="K147" s="9">
        <f t="shared" si="49"/>
        <v>0.41344068634910974</v>
      </c>
      <c r="L147" s="9">
        <f t="shared" si="50"/>
        <v>0.58655931365089031</v>
      </c>
      <c r="M147" s="10">
        <f t="shared" si="51"/>
        <v>0.17311862730178057</v>
      </c>
      <c r="N147" s="22">
        <v>136032</v>
      </c>
      <c r="O147" s="8">
        <v>137034</v>
      </c>
      <c r="P147" s="8">
        <v>21319</v>
      </c>
      <c r="Q147" s="9">
        <v>0.46208876131596377</v>
      </c>
      <c r="R147" s="9">
        <v>0.46549246734718142</v>
      </c>
      <c r="S147" s="9">
        <f t="shared" ref="S147:S161" si="57">Q147/(Q147+R147)</f>
        <v>0.49816527872382499</v>
      </c>
      <c r="T147" s="9">
        <f t="shared" ref="T147:T161" si="58">R147/(R147+Q147)</f>
        <v>0.50183472127617501</v>
      </c>
      <c r="U147" s="10">
        <f t="shared" ref="U147:U161" si="59">ABS((R147/(R147+Q147))-(Q147/(R147+Q147)))</f>
        <v>3.6694425523500218E-3</v>
      </c>
      <c r="V147" s="9">
        <v>0.48599999999999999</v>
      </c>
      <c r="W147" s="9">
        <v>0.48899999999999999</v>
      </c>
      <c r="X147" s="10">
        <f t="shared" si="52"/>
        <v>0.47925000000000001</v>
      </c>
      <c r="Y147" s="11"/>
      <c r="Z147" s="11"/>
      <c r="AA147" s="10"/>
      <c r="AB147" s="12"/>
      <c r="AC147" s="12"/>
      <c r="AD147" s="10"/>
    </row>
    <row r="148" spans="1:34" ht="15.75" thickBot="1" x14ac:dyDescent="0.3">
      <c r="A148" s="8" t="s">
        <v>139</v>
      </c>
      <c r="B148" s="8">
        <v>14</v>
      </c>
      <c r="C148" s="8" t="s">
        <v>150</v>
      </c>
      <c r="D148" s="8" t="s">
        <v>470</v>
      </c>
      <c r="E148" s="27">
        <v>2010</v>
      </c>
      <c r="F148" s="120">
        <v>76861</v>
      </c>
      <c r="G148" s="121">
        <v>145369</v>
      </c>
      <c r="H148" s="122">
        <v>0</v>
      </c>
      <c r="I148" s="9">
        <f t="shared" si="47"/>
        <v>0.34586239481618142</v>
      </c>
      <c r="J148" s="9">
        <f t="shared" si="48"/>
        <v>0.65413760518381858</v>
      </c>
      <c r="K148" s="9">
        <f t="shared" si="49"/>
        <v>0.34586239481618142</v>
      </c>
      <c r="L148" s="9">
        <f t="shared" si="50"/>
        <v>0.65413760518381858</v>
      </c>
      <c r="M148" s="10">
        <f t="shared" si="51"/>
        <v>0.30827521036763716</v>
      </c>
      <c r="N148" s="22">
        <v>124351</v>
      </c>
      <c r="O148" s="8">
        <v>177603</v>
      </c>
      <c r="P148" s="8">
        <v>0</v>
      </c>
      <c r="Q148" s="9">
        <v>0.41182100584857295</v>
      </c>
      <c r="R148" s="9">
        <v>0.58817899415142705</v>
      </c>
      <c r="S148" s="9">
        <f t="shared" si="57"/>
        <v>0.41182100584857295</v>
      </c>
      <c r="T148" s="9">
        <f t="shared" si="58"/>
        <v>0.58817899415142705</v>
      </c>
      <c r="U148" s="10">
        <f t="shared" si="59"/>
        <v>0.1763579883028541</v>
      </c>
      <c r="V148" s="9">
        <v>0.442</v>
      </c>
      <c r="W148" s="9">
        <v>0.54200000000000004</v>
      </c>
      <c r="X148" s="10">
        <f t="shared" si="52"/>
        <v>0.43074999999999997</v>
      </c>
      <c r="Y148" s="11">
        <v>98645</v>
      </c>
      <c r="Z148" s="11">
        <v>112369</v>
      </c>
      <c r="AA148" s="10">
        <f>ABS((Z148/(Z148+Y148))-(Y148/(Z148+Y148)))</f>
        <v>6.5038338688428288E-2</v>
      </c>
      <c r="AB148" s="12">
        <v>0.51900000000000002</v>
      </c>
      <c r="AC148" s="12">
        <v>0.48099999999999998</v>
      </c>
      <c r="AD148" s="10">
        <f>(AB148-AC148-7.2%)/2+0.5</f>
        <v>0.48299999999999998</v>
      </c>
    </row>
    <row r="149" spans="1:34" ht="15.75" thickBot="1" x14ac:dyDescent="0.3">
      <c r="A149" s="8" t="s">
        <v>139</v>
      </c>
      <c r="B149" s="8">
        <v>15</v>
      </c>
      <c r="C149" s="8" t="s">
        <v>151</v>
      </c>
      <c r="D149" s="8" t="s">
        <v>470</v>
      </c>
      <c r="E149" s="27">
        <v>1996</v>
      </c>
      <c r="F149" s="120">
        <v>55652</v>
      </c>
      <c r="G149" s="121">
        <v>166274</v>
      </c>
      <c r="H149" s="122">
        <v>0</v>
      </c>
      <c r="I149" s="9">
        <f t="shared" si="47"/>
        <v>0.25076827410938779</v>
      </c>
      <c r="J149" s="9">
        <f t="shared" si="48"/>
        <v>0.74923172589061215</v>
      </c>
      <c r="K149" s="9">
        <f t="shared" si="49"/>
        <v>0.25076827410938779</v>
      </c>
      <c r="L149" s="9">
        <f t="shared" si="50"/>
        <v>0.74923172589061215</v>
      </c>
      <c r="M149" s="10">
        <f t="shared" si="51"/>
        <v>0.49846345178122436</v>
      </c>
      <c r="N149" s="22">
        <v>94162</v>
      </c>
      <c r="O149" s="8">
        <v>205775</v>
      </c>
      <c r="P149" s="8">
        <v>0</v>
      </c>
      <c r="Q149" s="9">
        <v>0.31393926057805471</v>
      </c>
      <c r="R149" s="9">
        <v>0.68606073942194523</v>
      </c>
      <c r="S149" s="9">
        <f t="shared" si="57"/>
        <v>0.31393926057805471</v>
      </c>
      <c r="T149" s="9">
        <f t="shared" si="58"/>
        <v>0.68606073942194523</v>
      </c>
      <c r="U149" s="10">
        <f t="shared" si="59"/>
        <v>0.37212147884389052</v>
      </c>
      <c r="V149" s="9">
        <v>0.34100000000000003</v>
      </c>
      <c r="W149" s="9">
        <v>0.63900000000000001</v>
      </c>
      <c r="X149" s="10">
        <f t="shared" si="52"/>
        <v>0.33174999999999999</v>
      </c>
      <c r="Y149" s="11">
        <v>67132</v>
      </c>
      <c r="Z149" s="11">
        <v>166166</v>
      </c>
      <c r="AA149" s="10">
        <f>ABS((Z149/(Z149+Y149))-(Y149/(Z149+Y149)))</f>
        <v>0.42449570935027303</v>
      </c>
      <c r="AB149" s="12">
        <v>0.44</v>
      </c>
      <c r="AC149" s="12">
        <v>0.54</v>
      </c>
      <c r="AD149" s="10">
        <f>(AB149-AC149-7.2%)/2+0.5</f>
        <v>0.41399999999999998</v>
      </c>
    </row>
    <row r="150" spans="1:34" ht="15.75" thickBot="1" x14ac:dyDescent="0.3">
      <c r="A150" s="8" t="s">
        <v>139</v>
      </c>
      <c r="B150" s="8">
        <v>16</v>
      </c>
      <c r="C150" s="8" t="s">
        <v>152</v>
      </c>
      <c r="D150" s="8" t="s">
        <v>470</v>
      </c>
      <c r="E150" s="27">
        <v>2010</v>
      </c>
      <c r="F150" s="120">
        <v>63810</v>
      </c>
      <c r="G150" s="121">
        <v>153388</v>
      </c>
      <c r="H150" s="122">
        <v>0</v>
      </c>
      <c r="I150" s="9">
        <f t="shared" si="47"/>
        <v>0.29378723560990433</v>
      </c>
      <c r="J150" s="9">
        <f t="shared" si="48"/>
        <v>0.70621276439009573</v>
      </c>
      <c r="K150" s="9">
        <f t="shared" si="49"/>
        <v>0.29378723560990433</v>
      </c>
      <c r="L150" s="9">
        <f t="shared" si="50"/>
        <v>0.70621276439009573</v>
      </c>
      <c r="M150" s="10">
        <f t="shared" si="51"/>
        <v>0.4124255287801914</v>
      </c>
      <c r="N150" s="22">
        <v>112301</v>
      </c>
      <c r="O150" s="8">
        <v>181789</v>
      </c>
      <c r="P150" s="8">
        <v>0</v>
      </c>
      <c r="Q150" s="9">
        <v>0.38185929477370872</v>
      </c>
      <c r="R150" s="9">
        <v>0.61814070522629128</v>
      </c>
      <c r="S150" s="9">
        <f t="shared" si="57"/>
        <v>0.38185929477370872</v>
      </c>
      <c r="T150" s="9">
        <f t="shared" si="58"/>
        <v>0.61814070522629128</v>
      </c>
      <c r="U150" s="10">
        <f t="shared" si="59"/>
        <v>0.23628141045258255</v>
      </c>
      <c r="V150" s="9">
        <v>0.45200000000000001</v>
      </c>
      <c r="W150" s="9">
        <v>0.52900000000000003</v>
      </c>
      <c r="X150" s="10">
        <f t="shared" si="52"/>
        <v>0.44224999999999998</v>
      </c>
      <c r="Y150" s="11">
        <v>96019</v>
      </c>
      <c r="Z150" s="11">
        <v>129108</v>
      </c>
      <c r="AA150" s="10">
        <f>ABS((Z150/(Z150+Y150))-(Y150/(Z150+Y150)))</f>
        <v>0.14697926059513078</v>
      </c>
      <c r="AB150" s="12">
        <v>0.53</v>
      </c>
      <c r="AC150" s="12">
        <v>0.45</v>
      </c>
      <c r="AD150" s="10">
        <f>(AB150-AC150-7.2%)/2+0.5</f>
        <v>0.504</v>
      </c>
      <c r="AH150" s="8"/>
    </row>
    <row r="151" spans="1:34" ht="15.75" thickBot="1" x14ac:dyDescent="0.3">
      <c r="A151" s="8" t="s">
        <v>139</v>
      </c>
      <c r="B151" s="8">
        <v>17</v>
      </c>
      <c r="C151" s="8" t="s">
        <v>153</v>
      </c>
      <c r="D151" s="8" t="s">
        <v>471</v>
      </c>
      <c r="E151" s="27">
        <v>2012</v>
      </c>
      <c r="F151" s="120">
        <v>110560</v>
      </c>
      <c r="G151" s="121">
        <v>88785</v>
      </c>
      <c r="H151" s="122">
        <v>16</v>
      </c>
      <c r="I151" s="9">
        <f t="shared" si="47"/>
        <v>0.55461636860718855</v>
      </c>
      <c r="J151" s="9">
        <f t="shared" si="48"/>
        <v>0.44538363139281145</v>
      </c>
      <c r="K151" s="9">
        <f t="shared" si="49"/>
        <v>0.55461636860718855</v>
      </c>
      <c r="L151" s="9">
        <f t="shared" si="50"/>
        <v>0.44538363139281145</v>
      </c>
      <c r="M151" s="10">
        <f t="shared" si="51"/>
        <v>0.1092327372143771</v>
      </c>
      <c r="N151" s="22">
        <v>153519</v>
      </c>
      <c r="O151" s="8">
        <v>134623</v>
      </c>
      <c r="P151" s="8">
        <v>19</v>
      </c>
      <c r="Q151" s="9">
        <v>0.53275425890387662</v>
      </c>
      <c r="R151" s="9">
        <v>0.4671798057336003</v>
      </c>
      <c r="S151" s="9">
        <f t="shared" si="57"/>
        <v>0.53278938856536018</v>
      </c>
      <c r="T151" s="9">
        <f t="shared" si="58"/>
        <v>0.46721061143463988</v>
      </c>
      <c r="U151" s="10">
        <f t="shared" si="59"/>
        <v>6.55787771307203E-2</v>
      </c>
      <c r="V151" s="9">
        <v>0.57600000000000007</v>
      </c>
      <c r="W151" s="9">
        <v>0.40600000000000003</v>
      </c>
      <c r="X151" s="10">
        <f t="shared" si="52"/>
        <v>0.56574999999999998</v>
      </c>
      <c r="Y151" s="11"/>
      <c r="Z151" s="11"/>
      <c r="AA151" s="10"/>
      <c r="AB151" s="12"/>
      <c r="AC151" s="12"/>
      <c r="AD151" s="10"/>
    </row>
    <row r="152" spans="1:34" ht="15.75" thickBot="1" x14ac:dyDescent="0.3">
      <c r="A152" s="8" t="s">
        <v>139</v>
      </c>
      <c r="B152" s="8">
        <v>18</v>
      </c>
      <c r="C152" s="8" t="s">
        <v>613</v>
      </c>
      <c r="D152" s="8" t="s">
        <v>470</v>
      </c>
      <c r="E152" s="27">
        <v>2015</v>
      </c>
      <c r="F152" s="20">
        <v>15840</v>
      </c>
      <c r="G152" s="20">
        <v>34907</v>
      </c>
      <c r="H152" s="122">
        <v>0</v>
      </c>
      <c r="I152" s="9">
        <f t="shared" si="47"/>
        <v>0.31213667803022838</v>
      </c>
      <c r="J152" s="9">
        <f t="shared" si="48"/>
        <v>0.68786332196977162</v>
      </c>
      <c r="K152" s="9">
        <f t="shared" si="49"/>
        <v>0.31213667803022838</v>
      </c>
      <c r="L152" s="9">
        <f t="shared" si="50"/>
        <v>0.68786332196977162</v>
      </c>
      <c r="M152" s="10">
        <f t="shared" si="51"/>
        <v>0.37572664393954325</v>
      </c>
      <c r="O152" s="8"/>
      <c r="P152" s="8"/>
      <c r="Q152" s="9"/>
      <c r="R152" s="9"/>
      <c r="S152" s="9"/>
      <c r="T152" s="9"/>
      <c r="U152" s="10"/>
      <c r="V152" s="9">
        <v>0.374</v>
      </c>
      <c r="W152" s="9">
        <v>0.60699999999999998</v>
      </c>
      <c r="X152" s="10">
        <f t="shared" si="52"/>
        <v>0.36425000000000002</v>
      </c>
      <c r="Y152" s="11"/>
      <c r="Z152" s="11"/>
      <c r="AA152" s="10"/>
      <c r="AB152" s="12">
        <v>0.48</v>
      </c>
      <c r="AC152" s="12">
        <v>0.5</v>
      </c>
      <c r="AD152" s="10">
        <f>(AB152-AC152-7.2%)/2+0.5</f>
        <v>0.45399999999999996</v>
      </c>
      <c r="AH152" s="8"/>
    </row>
    <row r="153" spans="1:34" ht="15.75" thickBot="1" x14ac:dyDescent="0.3">
      <c r="A153" s="8" t="s">
        <v>155</v>
      </c>
      <c r="B153" s="8">
        <v>1</v>
      </c>
      <c r="C153" s="8" t="s">
        <v>156</v>
      </c>
      <c r="D153" s="8" t="s">
        <v>471</v>
      </c>
      <c r="E153" s="27">
        <v>1984</v>
      </c>
      <c r="F153" s="120">
        <v>86579</v>
      </c>
      <c r="G153" s="121">
        <v>51000</v>
      </c>
      <c r="H153" s="124">
        <v>4714</v>
      </c>
      <c r="I153" s="9">
        <f t="shared" si="47"/>
        <v>0.62930389085543581</v>
      </c>
      <c r="J153" s="9">
        <f t="shared" si="48"/>
        <v>0.37069610914456419</v>
      </c>
      <c r="K153" s="9">
        <f t="shared" si="49"/>
        <v>0.62930389085543581</v>
      </c>
      <c r="L153" s="9">
        <f t="shared" si="50"/>
        <v>0.37069610914456419</v>
      </c>
      <c r="M153" s="10">
        <f t="shared" si="51"/>
        <v>0.25860778171087162</v>
      </c>
      <c r="N153" s="22">
        <v>187743</v>
      </c>
      <c r="O153" s="8">
        <v>91291</v>
      </c>
      <c r="P153" s="8">
        <v>0</v>
      </c>
      <c r="Q153" s="9">
        <v>0.67283198463269711</v>
      </c>
      <c r="R153" s="9">
        <v>0.32716801536730289</v>
      </c>
      <c r="S153" s="9">
        <f t="shared" si="57"/>
        <v>0.67283198463269711</v>
      </c>
      <c r="T153" s="9">
        <f t="shared" si="58"/>
        <v>0.32716801536730289</v>
      </c>
      <c r="U153" s="10">
        <f t="shared" si="59"/>
        <v>0.34566396926539422</v>
      </c>
      <c r="V153" s="9">
        <v>0.61199999999999999</v>
      </c>
      <c r="W153" s="9">
        <v>0.374</v>
      </c>
      <c r="X153" s="10">
        <f t="shared" si="52"/>
        <v>0.59975000000000001</v>
      </c>
      <c r="Y153" s="11">
        <v>99387</v>
      </c>
      <c r="Z153" s="11">
        <v>65558</v>
      </c>
      <c r="AA153" s="10">
        <f>ABS((Z153/(Z153+Y153))-(Y153/(Z153+Y153)))</f>
        <v>0.20509260662645129</v>
      </c>
      <c r="AB153" s="12">
        <v>0.62</v>
      </c>
      <c r="AC153" s="12">
        <v>0.37</v>
      </c>
      <c r="AD153" s="10">
        <f>(AB153-AC153-7.2%)/2+0.5</f>
        <v>0.58899999999999997</v>
      </c>
      <c r="AH153" s="8"/>
    </row>
    <row r="154" spans="1:34" ht="15.75" thickBot="1" x14ac:dyDescent="0.3">
      <c r="A154" s="8" t="s">
        <v>155</v>
      </c>
      <c r="B154" s="8">
        <v>2</v>
      </c>
      <c r="C154" s="8" t="s">
        <v>157</v>
      </c>
      <c r="D154" s="8" t="s">
        <v>470</v>
      </c>
      <c r="E154" s="27">
        <v>2012</v>
      </c>
      <c r="F154" s="120">
        <v>55590</v>
      </c>
      <c r="G154" s="121">
        <v>85583</v>
      </c>
      <c r="H154" s="124">
        <v>4027</v>
      </c>
      <c r="I154" s="9">
        <f t="shared" si="47"/>
        <v>0.39377218023276406</v>
      </c>
      <c r="J154" s="9">
        <f t="shared" si="48"/>
        <v>0.60622781976723594</v>
      </c>
      <c r="K154" s="9">
        <f t="shared" si="49"/>
        <v>0.39377218023276406</v>
      </c>
      <c r="L154" s="9">
        <f t="shared" si="50"/>
        <v>0.60622781976723594</v>
      </c>
      <c r="M154" s="10">
        <f t="shared" si="51"/>
        <v>0.21245563953447189</v>
      </c>
      <c r="N154" s="22">
        <v>130113</v>
      </c>
      <c r="O154" s="8">
        <v>134033</v>
      </c>
      <c r="P154" s="8">
        <v>9329</v>
      </c>
      <c r="Q154" s="9">
        <v>0.47577657921199379</v>
      </c>
      <c r="R154" s="9">
        <v>0.49011061340159062</v>
      </c>
      <c r="S154" s="9">
        <f t="shared" si="57"/>
        <v>0.49257986113740132</v>
      </c>
      <c r="T154" s="9">
        <f t="shared" si="58"/>
        <v>0.50742013886259874</v>
      </c>
      <c r="U154" s="10">
        <f t="shared" si="59"/>
        <v>1.4840277725197415E-2</v>
      </c>
      <c r="V154" s="9">
        <v>0.42100000000000004</v>
      </c>
      <c r="W154" s="9">
        <v>0.56100000000000005</v>
      </c>
      <c r="X154" s="10">
        <f t="shared" si="52"/>
        <v>0.41075</v>
      </c>
      <c r="Y154" s="11"/>
      <c r="Z154" s="11"/>
      <c r="AA154" s="10"/>
      <c r="AB154" s="12"/>
      <c r="AC154" s="12"/>
      <c r="AD154" s="10"/>
    </row>
    <row r="155" spans="1:34" ht="15.75" thickBot="1" x14ac:dyDescent="0.3">
      <c r="A155" s="8" t="s">
        <v>155</v>
      </c>
      <c r="B155" s="8">
        <v>3</v>
      </c>
      <c r="C155" s="8" t="s">
        <v>622</v>
      </c>
      <c r="D155" s="8" t="s">
        <v>470</v>
      </c>
      <c r="E155" s="27">
        <v>2010</v>
      </c>
      <c r="F155" s="120">
        <v>39771</v>
      </c>
      <c r="G155" s="121">
        <v>97892</v>
      </c>
      <c r="H155" s="124">
        <v>11130</v>
      </c>
      <c r="I155" s="9">
        <f t="shared" si="47"/>
        <v>0.28890115717367776</v>
      </c>
      <c r="J155" s="9">
        <f t="shared" si="48"/>
        <v>0.7110988428263223</v>
      </c>
      <c r="K155" s="9">
        <f t="shared" si="49"/>
        <v>0.28890115717367776</v>
      </c>
      <c r="L155" s="9">
        <f t="shared" si="50"/>
        <v>0.7110988428263223</v>
      </c>
      <c r="M155" s="10">
        <f t="shared" si="51"/>
        <v>0.42219768565264454</v>
      </c>
      <c r="N155" s="22">
        <v>92363</v>
      </c>
      <c r="O155" s="8">
        <v>187872</v>
      </c>
      <c r="P155" s="8">
        <v>0</v>
      </c>
      <c r="Q155" s="9">
        <v>0.32959123592698986</v>
      </c>
      <c r="R155" s="9">
        <v>0.6704087640730102</v>
      </c>
      <c r="S155" s="9">
        <f t="shared" si="57"/>
        <v>0.32959123592698986</v>
      </c>
      <c r="T155" s="9">
        <f t="shared" si="58"/>
        <v>0.6704087640730102</v>
      </c>
      <c r="U155" s="10">
        <f t="shared" si="59"/>
        <v>0.34081752814602034</v>
      </c>
      <c r="V155" s="9">
        <v>0.35700000000000004</v>
      </c>
      <c r="W155" s="9">
        <v>0.625</v>
      </c>
      <c r="X155" s="10">
        <f t="shared" si="52"/>
        <v>0.34675</v>
      </c>
      <c r="Y155" s="11">
        <v>61267</v>
      </c>
      <c r="Z155" s="11">
        <v>116140</v>
      </c>
      <c r="AA155" s="10">
        <f>ABS((Z155/(Z155+Y155))-(Y155/(Z155+Y155)))</f>
        <v>0.30930572074382634</v>
      </c>
      <c r="AB155" s="12">
        <v>0.43</v>
      </c>
      <c r="AC155" s="12">
        <v>0.56000000000000005</v>
      </c>
      <c r="AD155" s="10">
        <f>(AB155-AC155-7.2%)/2+0.5</f>
        <v>0.39899999999999997</v>
      </c>
    </row>
    <row r="156" spans="1:34" ht="15.75" thickBot="1" x14ac:dyDescent="0.3">
      <c r="A156" s="8" t="s">
        <v>155</v>
      </c>
      <c r="B156" s="8">
        <v>4</v>
      </c>
      <c r="C156" s="8" t="s">
        <v>159</v>
      </c>
      <c r="D156" s="8" t="s">
        <v>470</v>
      </c>
      <c r="E156" s="27">
        <v>2010</v>
      </c>
      <c r="F156" s="120">
        <v>47056</v>
      </c>
      <c r="G156" s="121">
        <v>94998</v>
      </c>
      <c r="H156" s="122">
        <v>0</v>
      </c>
      <c r="I156" s="9">
        <f t="shared" si="47"/>
        <v>0.33125431174060571</v>
      </c>
      <c r="J156" s="9">
        <f t="shared" si="48"/>
        <v>0.66874568825939429</v>
      </c>
      <c r="K156" s="9">
        <f t="shared" si="49"/>
        <v>0.33125431174060571</v>
      </c>
      <c r="L156" s="9">
        <f t="shared" si="50"/>
        <v>0.66874568825939429</v>
      </c>
      <c r="M156" s="10">
        <f t="shared" si="51"/>
        <v>0.33749137651878858</v>
      </c>
      <c r="N156" s="22">
        <v>93015</v>
      </c>
      <c r="O156" s="8">
        <v>168688</v>
      </c>
      <c r="P156" s="8">
        <v>10565</v>
      </c>
      <c r="Q156" s="9">
        <v>0.34163030543435147</v>
      </c>
      <c r="R156" s="9">
        <v>0.61956601583733673</v>
      </c>
      <c r="S156" s="9">
        <f t="shared" si="57"/>
        <v>0.35542198599175401</v>
      </c>
      <c r="T156" s="9">
        <f t="shared" si="58"/>
        <v>0.64457801400824599</v>
      </c>
      <c r="U156" s="10">
        <f t="shared" si="59"/>
        <v>0.28915602801649198</v>
      </c>
      <c r="V156" s="9">
        <v>0.36899999999999999</v>
      </c>
      <c r="W156" s="9">
        <v>0.60899999999999999</v>
      </c>
      <c r="X156" s="10">
        <f t="shared" si="52"/>
        <v>0.36075000000000002</v>
      </c>
      <c r="Y156" s="11">
        <v>53167</v>
      </c>
      <c r="Z156" s="11">
        <v>138732</v>
      </c>
      <c r="AA156" s="10">
        <f>ABS((Z156/(Z156+Y156))-(Y156/(Z156+Y156)))</f>
        <v>0.44588559606876532</v>
      </c>
      <c r="AB156" s="12">
        <v>0.43</v>
      </c>
      <c r="AC156" s="12">
        <v>0.56000000000000005</v>
      </c>
      <c r="AD156" s="10">
        <f>(AB156-AC156-7.2%)/2+0.5</f>
        <v>0.39899999999999997</v>
      </c>
    </row>
    <row r="157" spans="1:34" ht="15.75" thickBot="1" x14ac:dyDescent="0.3">
      <c r="A157" s="8" t="s">
        <v>155</v>
      </c>
      <c r="B157" s="8">
        <v>5</v>
      </c>
      <c r="C157" s="8" t="s">
        <v>160</v>
      </c>
      <c r="D157" s="8" t="s">
        <v>470</v>
      </c>
      <c r="E157" s="27">
        <v>2012</v>
      </c>
      <c r="F157" s="120">
        <v>49756</v>
      </c>
      <c r="G157" s="121">
        <v>105277</v>
      </c>
      <c r="H157" s="124">
        <v>6407</v>
      </c>
      <c r="I157" s="9">
        <f t="shared" si="47"/>
        <v>0.32093812285126394</v>
      </c>
      <c r="J157" s="9">
        <f t="shared" si="48"/>
        <v>0.67906187714873611</v>
      </c>
      <c r="K157" s="9">
        <f t="shared" si="49"/>
        <v>0.32093812285126394</v>
      </c>
      <c r="L157" s="9">
        <f t="shared" si="50"/>
        <v>0.67906187714873611</v>
      </c>
      <c r="M157" s="10">
        <f t="shared" si="51"/>
        <v>0.35812375429747217</v>
      </c>
      <c r="N157" s="22">
        <v>125347</v>
      </c>
      <c r="O157" s="8">
        <v>194570</v>
      </c>
      <c r="P157" s="8">
        <v>13442</v>
      </c>
      <c r="Q157" s="9">
        <v>0.3760120470723754</v>
      </c>
      <c r="R157" s="9">
        <v>0.58366505779055011</v>
      </c>
      <c r="S157" s="9">
        <f t="shared" si="57"/>
        <v>0.39181100097837873</v>
      </c>
      <c r="T157" s="9">
        <f t="shared" si="58"/>
        <v>0.60818899902162116</v>
      </c>
      <c r="U157" s="10">
        <f t="shared" si="59"/>
        <v>0.21637799804324243</v>
      </c>
      <c r="V157" s="9">
        <v>0.40700000000000003</v>
      </c>
      <c r="W157" s="9">
        <v>0.57499999999999996</v>
      </c>
      <c r="X157" s="10">
        <f t="shared" si="52"/>
        <v>0.39675000000000005</v>
      </c>
      <c r="Y157" s="11"/>
      <c r="Z157" s="11"/>
      <c r="AA157" s="10"/>
      <c r="AB157" s="12"/>
      <c r="AC157" s="12"/>
      <c r="AD157" s="10"/>
    </row>
    <row r="158" spans="1:34" ht="15.75" thickBot="1" x14ac:dyDescent="0.3">
      <c r="A158" s="8" t="s">
        <v>155</v>
      </c>
      <c r="B158" s="8">
        <v>6</v>
      </c>
      <c r="C158" s="8" t="s">
        <v>161</v>
      </c>
      <c r="D158" s="8" t="s">
        <v>470</v>
      </c>
      <c r="E158" s="27">
        <v>2012</v>
      </c>
      <c r="F158" s="120">
        <v>45509</v>
      </c>
      <c r="G158" s="121">
        <v>102187</v>
      </c>
      <c r="H158" s="124">
        <v>7375</v>
      </c>
      <c r="I158" s="9">
        <f t="shared" si="47"/>
        <v>0.30812615101289137</v>
      </c>
      <c r="J158" s="9">
        <f t="shared" si="48"/>
        <v>0.69187384898710869</v>
      </c>
      <c r="K158" s="9">
        <f t="shared" si="49"/>
        <v>0.30812615101289137</v>
      </c>
      <c r="L158" s="9">
        <f t="shared" si="50"/>
        <v>0.69187384898710869</v>
      </c>
      <c r="M158" s="10">
        <f t="shared" si="51"/>
        <v>0.38374769797421732</v>
      </c>
      <c r="N158" s="22">
        <v>96678</v>
      </c>
      <c r="O158" s="8">
        <v>162613</v>
      </c>
      <c r="P158" s="8">
        <v>15962</v>
      </c>
      <c r="Q158" s="9">
        <v>0.35123322906562326</v>
      </c>
      <c r="R158" s="9">
        <v>0.59077648563321739</v>
      </c>
      <c r="S158" s="9">
        <f t="shared" si="57"/>
        <v>0.3728552090122681</v>
      </c>
      <c r="T158" s="9">
        <f t="shared" si="58"/>
        <v>0.6271447909877319</v>
      </c>
      <c r="U158" s="10">
        <f t="shared" si="59"/>
        <v>0.25428958197546381</v>
      </c>
      <c r="V158" s="9">
        <v>0.373</v>
      </c>
      <c r="W158" s="9">
        <v>0.60399999999999998</v>
      </c>
      <c r="X158" s="10">
        <f t="shared" si="52"/>
        <v>0.36525000000000002</v>
      </c>
      <c r="Y158" s="11"/>
      <c r="Z158" s="11"/>
      <c r="AA158" s="10"/>
      <c r="AB158" s="12"/>
      <c r="AC158" s="12"/>
      <c r="AD158" s="10"/>
    </row>
    <row r="159" spans="1:34" ht="15.75" thickBot="1" x14ac:dyDescent="0.3">
      <c r="A159" s="8" t="s">
        <v>155</v>
      </c>
      <c r="B159" s="8">
        <v>7</v>
      </c>
      <c r="C159" s="8" t="s">
        <v>162</v>
      </c>
      <c r="D159" s="8" t="s">
        <v>471</v>
      </c>
      <c r="E159" s="27">
        <v>2007.5</v>
      </c>
      <c r="F159" s="120">
        <v>61443</v>
      </c>
      <c r="G159" s="121">
        <v>46887</v>
      </c>
      <c r="H159" s="124">
        <v>3931</v>
      </c>
      <c r="I159" s="9">
        <f t="shared" si="47"/>
        <v>0.56718360564940462</v>
      </c>
      <c r="J159" s="9">
        <f t="shared" si="48"/>
        <v>0.43281639435059538</v>
      </c>
      <c r="K159" s="9">
        <f t="shared" si="49"/>
        <v>0.56718360564940462</v>
      </c>
      <c r="L159" s="9">
        <f t="shared" si="50"/>
        <v>0.43281639435059538</v>
      </c>
      <c r="M159" s="10">
        <f t="shared" si="51"/>
        <v>0.13436721129880924</v>
      </c>
      <c r="N159" s="22">
        <v>162122</v>
      </c>
      <c r="O159" s="8">
        <v>95828</v>
      </c>
      <c r="P159" s="8">
        <v>0</v>
      </c>
      <c r="Q159" s="9">
        <v>0.62850164760612526</v>
      </c>
      <c r="R159" s="9">
        <v>0.3714983523938748</v>
      </c>
      <c r="S159" s="9">
        <f t="shared" si="57"/>
        <v>0.62850164760612526</v>
      </c>
      <c r="T159" s="9">
        <f t="shared" si="58"/>
        <v>0.3714983523938748</v>
      </c>
      <c r="U159" s="10">
        <f t="shared" si="59"/>
        <v>0.25700329521225046</v>
      </c>
      <c r="V159" s="9">
        <v>0.629</v>
      </c>
      <c r="W159" s="9">
        <v>0.35399999999999998</v>
      </c>
      <c r="X159" s="10">
        <f t="shared" si="52"/>
        <v>0.61824999999999997</v>
      </c>
      <c r="Y159" s="11">
        <v>86011</v>
      </c>
      <c r="Z159" s="11">
        <v>55213</v>
      </c>
      <c r="AA159" s="10">
        <f>ABS((Z159/(Z159+Y159))-(Y159/(Z159+Y159)))</f>
        <v>0.21807908004305215</v>
      </c>
      <c r="AB159" s="12">
        <v>0.71</v>
      </c>
      <c r="AC159" s="12">
        <v>0.28000000000000003</v>
      </c>
      <c r="AD159" s="10">
        <f t="shared" ref="AD159:AD172" si="60">(AB159-AC159-7.2%)/2+0.5</f>
        <v>0.67899999999999994</v>
      </c>
    </row>
    <row r="160" spans="1:34" ht="15.75" thickBot="1" x14ac:dyDescent="0.3">
      <c r="A160" s="8" t="s">
        <v>155</v>
      </c>
      <c r="B160" s="8">
        <v>8</v>
      </c>
      <c r="C160" s="8" t="s">
        <v>163</v>
      </c>
      <c r="D160" s="8" t="s">
        <v>470</v>
      </c>
      <c r="E160" s="27">
        <v>2010</v>
      </c>
      <c r="F160" s="120">
        <v>61384</v>
      </c>
      <c r="G160" s="121">
        <v>103344</v>
      </c>
      <c r="H160" s="124">
        <v>6587</v>
      </c>
      <c r="I160" s="9">
        <f t="shared" si="47"/>
        <v>0.37263853139721237</v>
      </c>
      <c r="J160" s="9">
        <f t="shared" si="48"/>
        <v>0.62736146860278763</v>
      </c>
      <c r="K160" s="9">
        <f t="shared" si="49"/>
        <v>0.37263853139721237</v>
      </c>
      <c r="L160" s="9">
        <f t="shared" si="50"/>
        <v>0.62736146860278763</v>
      </c>
      <c r="M160" s="10">
        <f t="shared" si="51"/>
        <v>0.25472293720557526</v>
      </c>
      <c r="N160" s="22">
        <v>122325</v>
      </c>
      <c r="O160" s="8">
        <v>151533</v>
      </c>
      <c r="P160" s="8">
        <v>10134</v>
      </c>
      <c r="Q160" s="9">
        <v>0.4307339643370236</v>
      </c>
      <c r="R160" s="9">
        <v>0.53358193188540526</v>
      </c>
      <c r="S160" s="9">
        <f t="shared" si="57"/>
        <v>0.44667309335495037</v>
      </c>
      <c r="T160" s="9">
        <f t="shared" si="58"/>
        <v>0.55332690664504958</v>
      </c>
      <c r="U160" s="10">
        <f t="shared" si="59"/>
        <v>0.10665381329009921</v>
      </c>
      <c r="V160" s="9">
        <v>0.39600000000000002</v>
      </c>
      <c r="W160" s="9">
        <v>0.58399999999999996</v>
      </c>
      <c r="X160" s="10">
        <f t="shared" si="52"/>
        <v>0.38675000000000004</v>
      </c>
      <c r="Y160" s="11">
        <v>76265</v>
      </c>
      <c r="Z160" s="11">
        <v>117259</v>
      </c>
      <c r="AA160" s="10">
        <f>ABS((Z160/(Z160+Y160))-(Y160/(Z160+Y160)))</f>
        <v>0.21182902379033086</v>
      </c>
      <c r="AB160" s="12">
        <v>0.47</v>
      </c>
      <c r="AC160" s="12">
        <v>0.51</v>
      </c>
      <c r="AD160" s="10">
        <f t="shared" si="60"/>
        <v>0.44399999999999995</v>
      </c>
    </row>
    <row r="161" spans="1:34" ht="15.75" thickBot="1" x14ac:dyDescent="0.3">
      <c r="A161" s="8" t="s">
        <v>155</v>
      </c>
      <c r="B161" s="8">
        <v>9</v>
      </c>
      <c r="C161" s="8" t="s">
        <v>623</v>
      </c>
      <c r="D161" s="8" t="s">
        <v>470</v>
      </c>
      <c r="E161" s="27">
        <v>2010</v>
      </c>
      <c r="F161" s="120">
        <v>55016</v>
      </c>
      <c r="G161" s="121">
        <v>101594</v>
      </c>
      <c r="H161" s="124">
        <v>6777</v>
      </c>
      <c r="I161" s="9">
        <f t="shared" si="47"/>
        <v>0.35129302087989273</v>
      </c>
      <c r="J161" s="9">
        <f t="shared" si="48"/>
        <v>0.64870697912010722</v>
      </c>
      <c r="K161" s="9">
        <f t="shared" si="49"/>
        <v>0.35129302087989273</v>
      </c>
      <c r="L161" s="9">
        <f t="shared" si="50"/>
        <v>0.64870697912010722</v>
      </c>
      <c r="M161" s="10">
        <f t="shared" si="51"/>
        <v>0.29741395824021449</v>
      </c>
      <c r="N161" s="22">
        <v>132848</v>
      </c>
      <c r="O161" s="8">
        <v>165332</v>
      </c>
      <c r="P161" s="8">
        <v>0</v>
      </c>
      <c r="Q161" s="9">
        <v>0.44552954591186533</v>
      </c>
      <c r="R161" s="9">
        <v>0.55447045408813467</v>
      </c>
      <c r="S161" s="9">
        <f t="shared" si="57"/>
        <v>0.44552954591186533</v>
      </c>
      <c r="T161" s="9">
        <f t="shared" si="58"/>
        <v>0.55447045408813467</v>
      </c>
      <c r="U161" s="10">
        <f t="shared" si="59"/>
        <v>0.10894090817626934</v>
      </c>
      <c r="V161" s="9">
        <v>0.40700000000000003</v>
      </c>
      <c r="W161" s="9">
        <v>0.57200000000000006</v>
      </c>
      <c r="X161" s="10">
        <f t="shared" si="52"/>
        <v>0.39824999999999999</v>
      </c>
      <c r="Y161" s="11">
        <v>95353</v>
      </c>
      <c r="Z161" s="11">
        <v>118040</v>
      </c>
      <c r="AA161" s="10">
        <f>ABS((Z161/(Z161+Y161))-(Y161/(Z161+Y161)))</f>
        <v>0.10631557736195663</v>
      </c>
      <c r="AB161" s="12">
        <v>0.49</v>
      </c>
      <c r="AC161" s="12">
        <v>0.5</v>
      </c>
      <c r="AD161" s="10">
        <f t="shared" si="60"/>
        <v>0.45899999999999996</v>
      </c>
    </row>
    <row r="162" spans="1:34" ht="15.75" thickBot="1" x14ac:dyDescent="0.3">
      <c r="A162" s="8" t="s">
        <v>165</v>
      </c>
      <c r="B162" s="8">
        <v>1</v>
      </c>
      <c r="C162" s="8" t="s">
        <v>536</v>
      </c>
      <c r="D162" s="8" t="s">
        <v>470</v>
      </c>
      <c r="E162" s="27">
        <v>2014</v>
      </c>
      <c r="F162" s="120">
        <v>141145</v>
      </c>
      <c r="G162" s="121">
        <v>147762</v>
      </c>
      <c r="H162" s="122">
        <v>399</v>
      </c>
      <c r="I162" s="9">
        <f t="shared" si="47"/>
        <v>0.48854821793864461</v>
      </c>
      <c r="J162" s="9">
        <f t="shared" si="48"/>
        <v>0.51145178206135533</v>
      </c>
      <c r="K162" s="9">
        <f t="shared" si="49"/>
        <v>0.48854821793864461</v>
      </c>
      <c r="L162" s="9">
        <f t="shared" si="50"/>
        <v>0.51145178206135533</v>
      </c>
      <c r="M162" s="10">
        <f t="shared" si="51"/>
        <v>2.2903564122710718E-2</v>
      </c>
      <c r="O162" s="8"/>
      <c r="P162" s="8"/>
      <c r="Q162" s="9"/>
      <c r="R162" s="9"/>
      <c r="S162" s="9"/>
      <c r="T162" s="9"/>
      <c r="U162" s="10"/>
      <c r="V162" s="9">
        <v>0.56200000000000006</v>
      </c>
      <c r="W162" s="9">
        <v>0.42499999999999999</v>
      </c>
      <c r="X162" s="10">
        <f t="shared" si="52"/>
        <v>0.54925000000000002</v>
      </c>
      <c r="Y162" s="11"/>
      <c r="Z162" s="11"/>
      <c r="AA162" s="10"/>
      <c r="AB162" s="12">
        <v>0.57999999999999996</v>
      </c>
      <c r="AC162" s="12">
        <v>0.41</v>
      </c>
      <c r="AD162" s="10">
        <f t="shared" si="60"/>
        <v>0.54899999999999993</v>
      </c>
      <c r="AH162" s="8"/>
    </row>
    <row r="163" spans="1:34" ht="15.75" thickBot="1" x14ac:dyDescent="0.3">
      <c r="A163" s="8" t="s">
        <v>165</v>
      </c>
      <c r="B163" s="8">
        <v>2</v>
      </c>
      <c r="C163" s="8" t="s">
        <v>166</v>
      </c>
      <c r="D163" s="8" t="s">
        <v>471</v>
      </c>
      <c r="E163" s="27">
        <v>2006</v>
      </c>
      <c r="F163" s="120">
        <v>143431</v>
      </c>
      <c r="G163" s="121">
        <v>129455</v>
      </c>
      <c r="H163" s="122">
        <v>443</v>
      </c>
      <c r="I163" s="9">
        <f t="shared" si="47"/>
        <v>0.52560776294863054</v>
      </c>
      <c r="J163" s="9">
        <f t="shared" si="48"/>
        <v>0.47439223705136946</v>
      </c>
      <c r="K163" s="9">
        <f t="shared" si="49"/>
        <v>0.52560776294863054</v>
      </c>
      <c r="L163" s="9">
        <f t="shared" si="50"/>
        <v>0.47439223705136946</v>
      </c>
      <c r="M163" s="10">
        <f t="shared" si="51"/>
        <v>5.1215525897261083E-2</v>
      </c>
      <c r="N163" s="22">
        <v>211863</v>
      </c>
      <c r="O163" s="8">
        <v>161977</v>
      </c>
      <c r="P163" s="8">
        <v>7435</v>
      </c>
      <c r="Q163" s="9">
        <v>0.55566979214477741</v>
      </c>
      <c r="R163" s="9">
        <v>0.42482984722313288</v>
      </c>
      <c r="S163" s="9">
        <f>Q163/(Q163+R163)</f>
        <v>0.56672105713674303</v>
      </c>
      <c r="T163" s="9">
        <f>R163/(R163+Q163)</f>
        <v>0.43327894286325697</v>
      </c>
      <c r="U163" s="10">
        <f>ABS((R163/(R163+Q163))-(Q163/(R163+Q163)))</f>
        <v>0.13344211427348607</v>
      </c>
      <c r="V163" s="9">
        <v>0.55799999999999994</v>
      </c>
      <c r="W163" s="9">
        <v>0.42700000000000005</v>
      </c>
      <c r="X163" s="10">
        <f t="shared" si="52"/>
        <v>0.5462499999999999</v>
      </c>
      <c r="Y163" s="11">
        <v>115839</v>
      </c>
      <c r="Z163" s="11">
        <v>104319</v>
      </c>
      <c r="AA163" s="10">
        <f>ABS((Z163/(Z163+Y163))-(Y163/(Z163+Y163)))</f>
        <v>5.2326056741067772E-2</v>
      </c>
      <c r="AB163" s="12">
        <v>0.6</v>
      </c>
      <c r="AC163" s="12">
        <v>0.38</v>
      </c>
      <c r="AD163" s="10">
        <f t="shared" si="60"/>
        <v>0.57399999999999995</v>
      </c>
    </row>
    <row r="164" spans="1:34" ht="15.75" thickBot="1" x14ac:dyDescent="0.3">
      <c r="A164" s="8" t="s">
        <v>165</v>
      </c>
      <c r="B164" s="8">
        <v>3</v>
      </c>
      <c r="C164" s="8" t="s">
        <v>537</v>
      </c>
      <c r="D164" s="8" t="s">
        <v>470</v>
      </c>
      <c r="E164" s="27">
        <v>2014</v>
      </c>
      <c r="F164" s="120">
        <v>119109</v>
      </c>
      <c r="G164" s="121">
        <v>148814</v>
      </c>
      <c r="H164" s="124">
        <v>14143</v>
      </c>
      <c r="I164" s="9">
        <f t="shared" si="47"/>
        <v>0.4445642964583108</v>
      </c>
      <c r="J164" s="9">
        <f t="shared" si="48"/>
        <v>0.55543570354168925</v>
      </c>
      <c r="K164" s="9">
        <f t="shared" si="49"/>
        <v>0.4445642964583108</v>
      </c>
      <c r="L164" s="9">
        <f t="shared" si="50"/>
        <v>0.55543570354168925</v>
      </c>
      <c r="M164" s="10">
        <f t="shared" si="51"/>
        <v>0.11087140708337845</v>
      </c>
      <c r="O164" s="8"/>
      <c r="P164" s="8"/>
      <c r="Q164" s="9"/>
      <c r="R164" s="9"/>
      <c r="S164" s="9"/>
      <c r="T164" s="9"/>
      <c r="U164" s="10"/>
      <c r="V164" s="9">
        <v>0.51400000000000001</v>
      </c>
      <c r="W164" s="9">
        <v>0.47200000000000003</v>
      </c>
      <c r="X164" s="10">
        <f t="shared" si="52"/>
        <v>0.50175000000000003</v>
      </c>
      <c r="Y164" s="11"/>
      <c r="Z164" s="11"/>
      <c r="AA164" s="10"/>
      <c r="AB164" s="12">
        <v>0.54</v>
      </c>
      <c r="AC164" s="12">
        <v>0.44</v>
      </c>
      <c r="AD164" s="10">
        <f t="shared" si="60"/>
        <v>0.51400000000000001</v>
      </c>
    </row>
    <row r="165" spans="1:34" ht="15.75" thickBot="1" x14ac:dyDescent="0.3">
      <c r="A165" s="8" t="s">
        <v>165</v>
      </c>
      <c r="B165" s="8">
        <v>4</v>
      </c>
      <c r="C165" s="8" t="s">
        <v>167</v>
      </c>
      <c r="D165" s="8" t="s">
        <v>470</v>
      </c>
      <c r="E165" s="27">
        <v>2002</v>
      </c>
      <c r="F165" s="120">
        <v>105504</v>
      </c>
      <c r="G165" s="121">
        <v>169834</v>
      </c>
      <c r="H165" s="122">
        <v>295</v>
      </c>
      <c r="I165" s="9">
        <f t="shared" si="47"/>
        <v>0.38317994610260842</v>
      </c>
      <c r="J165" s="9">
        <f t="shared" si="48"/>
        <v>0.61682005389739158</v>
      </c>
      <c r="K165" s="9">
        <f t="shared" si="49"/>
        <v>0.38317994610260842</v>
      </c>
      <c r="L165" s="9">
        <f t="shared" si="50"/>
        <v>0.61682005389739158</v>
      </c>
      <c r="M165" s="10">
        <f t="shared" si="51"/>
        <v>0.23364010779478317</v>
      </c>
      <c r="N165" s="22">
        <v>169470</v>
      </c>
      <c r="O165" s="8">
        <v>200063</v>
      </c>
      <c r="P165" s="8">
        <v>8350</v>
      </c>
      <c r="Q165" s="9">
        <v>0.44847214614047204</v>
      </c>
      <c r="R165" s="9">
        <v>0.52943106728802303</v>
      </c>
      <c r="S165" s="9">
        <f t="shared" ref="S165:S182" si="61">Q165/(Q165+R165)</f>
        <v>0.45860586199338083</v>
      </c>
      <c r="T165" s="9">
        <f t="shared" ref="T165:T182" si="62">R165/(R165+Q165)</f>
        <v>0.54139413800661917</v>
      </c>
      <c r="U165" s="10">
        <f t="shared" ref="U165:U182" si="63">ABS((R165/(R165+Q165))-(Q165/(R165+Q165)))</f>
        <v>8.2788276013238349E-2</v>
      </c>
      <c r="V165" s="9">
        <v>0.45299999999999996</v>
      </c>
      <c r="W165" s="9">
        <v>0.53400000000000003</v>
      </c>
      <c r="X165" s="10">
        <f t="shared" si="52"/>
        <v>0.44024999999999997</v>
      </c>
      <c r="Y165" s="11">
        <v>63160</v>
      </c>
      <c r="Z165" s="11">
        <v>128363</v>
      </c>
      <c r="AA165" s="10">
        <f t="shared" ref="AA165:AA172" si="64">ABS((Z165/(Z165+Y165))-(Y165/(Z165+Y165)))</f>
        <v>0.34044475076100517</v>
      </c>
      <c r="AB165" s="12">
        <v>0.44</v>
      </c>
      <c r="AC165" s="12">
        <v>0.54</v>
      </c>
      <c r="AD165" s="10">
        <f t="shared" si="60"/>
        <v>0.41399999999999998</v>
      </c>
    </row>
    <row r="166" spans="1:34" ht="15.75" thickBot="1" x14ac:dyDescent="0.3">
      <c r="A166" s="8" t="s">
        <v>168</v>
      </c>
      <c r="B166" s="8">
        <v>1</v>
      </c>
      <c r="C166" s="8" t="s">
        <v>169</v>
      </c>
      <c r="D166" s="8" t="s">
        <v>470</v>
      </c>
      <c r="E166" s="27">
        <v>2010</v>
      </c>
      <c r="F166" s="120">
        <v>65397</v>
      </c>
      <c r="G166" s="121">
        <v>138764</v>
      </c>
      <c r="H166" s="122">
        <v>0</v>
      </c>
      <c r="I166" s="9">
        <f t="shared" si="47"/>
        <v>0.320320727269165</v>
      </c>
      <c r="J166" s="9">
        <f t="shared" si="48"/>
        <v>0.67967927273083495</v>
      </c>
      <c r="K166" s="9">
        <f t="shared" si="49"/>
        <v>0.320320727269165</v>
      </c>
      <c r="L166" s="9">
        <f t="shared" si="50"/>
        <v>0.67967927273083495</v>
      </c>
      <c r="M166" s="10">
        <f t="shared" si="51"/>
        <v>0.35935854546166995</v>
      </c>
      <c r="N166" s="22">
        <v>0</v>
      </c>
      <c r="O166" s="8">
        <v>211337</v>
      </c>
      <c r="P166" s="8">
        <v>0</v>
      </c>
      <c r="Q166" s="9">
        <v>0</v>
      </c>
      <c r="R166" s="9">
        <v>1</v>
      </c>
      <c r="S166" s="9">
        <f t="shared" si="61"/>
        <v>0</v>
      </c>
      <c r="T166" s="9">
        <f t="shared" si="62"/>
        <v>1</v>
      </c>
      <c r="U166" s="10">
        <f t="shared" si="63"/>
        <v>1</v>
      </c>
      <c r="V166" s="9">
        <v>0.27600000000000002</v>
      </c>
      <c r="W166" s="9">
        <v>0.70099999999999996</v>
      </c>
      <c r="X166" s="10">
        <f t="shared" si="52"/>
        <v>0.26825000000000004</v>
      </c>
      <c r="Y166" s="11">
        <v>44068</v>
      </c>
      <c r="Z166" s="11">
        <v>142281</v>
      </c>
      <c r="AA166" s="10">
        <f t="shared" si="64"/>
        <v>0.52703797712893552</v>
      </c>
      <c r="AB166" s="12">
        <v>0.3</v>
      </c>
      <c r="AC166" s="12">
        <v>0.69</v>
      </c>
      <c r="AD166" s="10">
        <f t="shared" si="60"/>
        <v>0.26900000000000002</v>
      </c>
    </row>
    <row r="167" spans="1:34" ht="15.75" thickBot="1" x14ac:dyDescent="0.3">
      <c r="A167" s="8" t="s">
        <v>168</v>
      </c>
      <c r="B167" s="8">
        <v>2</v>
      </c>
      <c r="C167" s="8" t="s">
        <v>170</v>
      </c>
      <c r="D167" s="8" t="s">
        <v>470</v>
      </c>
      <c r="E167" s="27">
        <v>2009</v>
      </c>
      <c r="F167" s="120">
        <v>87153</v>
      </c>
      <c r="G167" s="121">
        <v>128742</v>
      </c>
      <c r="H167" s="124">
        <v>9791</v>
      </c>
      <c r="I167" s="9">
        <f t="shared" si="47"/>
        <v>0.40368234558465921</v>
      </c>
      <c r="J167" s="9">
        <f t="shared" si="48"/>
        <v>0.59631765441534079</v>
      </c>
      <c r="K167" s="9">
        <f t="shared" si="49"/>
        <v>0.40368234558465921</v>
      </c>
      <c r="L167" s="9">
        <f t="shared" si="50"/>
        <v>0.59631765441534079</v>
      </c>
      <c r="M167" s="10">
        <f t="shared" si="51"/>
        <v>0.19263530883068158</v>
      </c>
      <c r="N167" s="22">
        <v>113735</v>
      </c>
      <c r="O167" s="8">
        <v>167463</v>
      </c>
      <c r="P167" s="8">
        <v>12520</v>
      </c>
      <c r="Q167" s="9">
        <v>0.38722516154951347</v>
      </c>
      <c r="R167" s="9">
        <v>0.57014891835025427</v>
      </c>
      <c r="S167" s="9">
        <f t="shared" si="61"/>
        <v>0.40446589236054314</v>
      </c>
      <c r="T167" s="9">
        <f t="shared" si="62"/>
        <v>0.59553410763945691</v>
      </c>
      <c r="U167" s="10">
        <f t="shared" si="63"/>
        <v>0.19106821527891377</v>
      </c>
      <c r="V167" s="9">
        <v>0.42</v>
      </c>
      <c r="W167" s="9">
        <v>0.55600000000000005</v>
      </c>
      <c r="X167" s="10">
        <f t="shared" si="52"/>
        <v>0.41274999999999995</v>
      </c>
      <c r="Y167" s="11">
        <v>66588</v>
      </c>
      <c r="Z167" s="11">
        <v>130034</v>
      </c>
      <c r="AA167" s="10">
        <f t="shared" si="64"/>
        <v>0.32268006632014729</v>
      </c>
      <c r="AB167" s="12">
        <v>0.43</v>
      </c>
      <c r="AC167" s="12">
        <v>0.55000000000000004</v>
      </c>
      <c r="AD167" s="10">
        <f t="shared" si="60"/>
        <v>0.40399999999999997</v>
      </c>
    </row>
    <row r="168" spans="1:34" ht="15.75" thickBot="1" x14ac:dyDescent="0.3">
      <c r="A168" s="8" t="s">
        <v>168</v>
      </c>
      <c r="B168" s="8">
        <v>3</v>
      </c>
      <c r="C168" s="8" t="s">
        <v>171</v>
      </c>
      <c r="D168" s="8" t="s">
        <v>470</v>
      </c>
      <c r="E168" s="27">
        <v>2010</v>
      </c>
      <c r="F168" s="120">
        <v>89584</v>
      </c>
      <c r="G168" s="121">
        <v>134493</v>
      </c>
      <c r="H168" s="122">
        <v>203</v>
      </c>
      <c r="I168" s="9">
        <f t="shared" si="47"/>
        <v>0.39979114322308851</v>
      </c>
      <c r="J168" s="9">
        <f t="shared" si="48"/>
        <v>0.60020885677691149</v>
      </c>
      <c r="K168" s="9">
        <f t="shared" si="49"/>
        <v>0.39979114322308851</v>
      </c>
      <c r="L168" s="9">
        <f t="shared" si="50"/>
        <v>0.60020885677691149</v>
      </c>
      <c r="M168" s="10">
        <f t="shared" si="51"/>
        <v>0.20041771355382298</v>
      </c>
      <c r="N168" s="22">
        <v>0</v>
      </c>
      <c r="O168" s="8">
        <v>201087</v>
      </c>
      <c r="P168" s="8">
        <v>92675</v>
      </c>
      <c r="Q168" s="9">
        <v>0</v>
      </c>
      <c r="R168" s="9">
        <v>0.68452352584745479</v>
      </c>
      <c r="S168" s="9">
        <f t="shared" si="61"/>
        <v>0</v>
      </c>
      <c r="T168" s="9">
        <f t="shared" si="62"/>
        <v>1</v>
      </c>
      <c r="U168" s="10">
        <f t="shared" si="63"/>
        <v>1</v>
      </c>
      <c r="V168" s="9">
        <v>0.44299999999999995</v>
      </c>
      <c r="W168" s="9">
        <v>0.53799999999999992</v>
      </c>
      <c r="X168" s="10">
        <f t="shared" si="52"/>
        <v>0.43325000000000002</v>
      </c>
      <c r="Y168" s="11">
        <v>90193</v>
      </c>
      <c r="Z168" s="11">
        <v>136246</v>
      </c>
      <c r="AA168" s="10">
        <f t="shared" si="64"/>
        <v>0.20337927653805221</v>
      </c>
      <c r="AB168" s="12">
        <v>0.51</v>
      </c>
      <c r="AC168" s="12">
        <v>0.48</v>
      </c>
      <c r="AD168" s="10">
        <f t="shared" si="60"/>
        <v>0.47899999999999998</v>
      </c>
    </row>
    <row r="169" spans="1:34" ht="15.75" thickBot="1" x14ac:dyDescent="0.3">
      <c r="A169" s="8" t="s">
        <v>168</v>
      </c>
      <c r="B169" s="8">
        <v>4</v>
      </c>
      <c r="C169" s="8" t="s">
        <v>172</v>
      </c>
      <c r="D169" s="8" t="s">
        <v>470</v>
      </c>
      <c r="E169" s="27">
        <v>2010</v>
      </c>
      <c r="F169" s="120">
        <v>69396</v>
      </c>
      <c r="G169" s="121">
        <v>138757</v>
      </c>
      <c r="H169" s="122">
        <v>0</v>
      </c>
      <c r="I169" s="9">
        <f t="shared" si="47"/>
        <v>0.33338938184892841</v>
      </c>
      <c r="J169" s="9">
        <f t="shared" si="48"/>
        <v>0.66661061815107159</v>
      </c>
      <c r="K169" s="9">
        <f t="shared" si="49"/>
        <v>0.33338938184892841</v>
      </c>
      <c r="L169" s="9">
        <f t="shared" si="50"/>
        <v>0.66661061815107159</v>
      </c>
      <c r="M169" s="10">
        <f t="shared" si="51"/>
        <v>0.33322123630214318</v>
      </c>
      <c r="N169" s="22">
        <v>81770</v>
      </c>
      <c r="O169" s="8">
        <v>161094</v>
      </c>
      <c r="P169" s="8">
        <v>16058</v>
      </c>
      <c r="Q169" s="9">
        <v>0.31580939433497346</v>
      </c>
      <c r="R169" s="9">
        <v>0.62217192822548872</v>
      </c>
      <c r="S169" s="9">
        <f t="shared" si="61"/>
        <v>0.33669049344489099</v>
      </c>
      <c r="T169" s="9">
        <f t="shared" si="62"/>
        <v>0.66330950655510901</v>
      </c>
      <c r="U169" s="10">
        <f t="shared" si="63"/>
        <v>0.32661901311021801</v>
      </c>
      <c r="V169" s="9">
        <v>0.36099999999999999</v>
      </c>
      <c r="W169" s="9">
        <v>0.61599999999999999</v>
      </c>
      <c r="X169" s="10">
        <f t="shared" si="52"/>
        <v>0.35325000000000001</v>
      </c>
      <c r="Y169" s="11">
        <v>74143</v>
      </c>
      <c r="Z169" s="11">
        <v>119575</v>
      </c>
      <c r="AA169" s="10">
        <f t="shared" si="64"/>
        <v>0.23452647663097909</v>
      </c>
      <c r="AB169" s="12">
        <v>0.4</v>
      </c>
      <c r="AC169" s="12">
        <v>0.57999999999999996</v>
      </c>
      <c r="AD169" s="10">
        <f t="shared" si="60"/>
        <v>0.374</v>
      </c>
    </row>
    <row r="170" spans="1:34" ht="15.75" thickBot="1" x14ac:dyDescent="0.3">
      <c r="A170" s="8" t="s">
        <v>173</v>
      </c>
      <c r="B170" s="8">
        <v>1</v>
      </c>
      <c r="C170" s="8" t="s">
        <v>174</v>
      </c>
      <c r="D170" s="8" t="s">
        <v>470</v>
      </c>
      <c r="E170" s="27">
        <v>1994</v>
      </c>
      <c r="F170" s="120">
        <v>63596</v>
      </c>
      <c r="G170" s="121">
        <v>173022</v>
      </c>
      <c r="H170" s="122">
        <v>0</v>
      </c>
      <c r="I170" s="9">
        <f t="shared" si="47"/>
        <v>0.26877076131148098</v>
      </c>
      <c r="J170" s="9">
        <f t="shared" si="48"/>
        <v>0.73122923868851908</v>
      </c>
      <c r="K170" s="9">
        <f t="shared" si="49"/>
        <v>0.26877076131148098</v>
      </c>
      <c r="L170" s="9">
        <f t="shared" si="50"/>
        <v>0.73122923868851908</v>
      </c>
      <c r="M170" s="10">
        <f t="shared" si="51"/>
        <v>0.4624584773770381</v>
      </c>
      <c r="N170" s="22">
        <v>87196</v>
      </c>
      <c r="O170" s="8">
        <v>199952</v>
      </c>
      <c r="P170" s="8">
        <v>0</v>
      </c>
      <c r="Q170" s="9">
        <v>0.30366222296516082</v>
      </c>
      <c r="R170" s="9">
        <v>0.69633777703483912</v>
      </c>
      <c r="S170" s="9">
        <f t="shared" si="61"/>
        <v>0.30366222296516082</v>
      </c>
      <c r="T170" s="9">
        <f t="shared" si="62"/>
        <v>0.69633777703483912</v>
      </c>
      <c r="U170" s="10">
        <f t="shared" si="63"/>
        <v>0.3926755540696783</v>
      </c>
      <c r="V170" s="9">
        <v>0.32100000000000001</v>
      </c>
      <c r="W170" s="9">
        <v>0.66400000000000003</v>
      </c>
      <c r="X170" s="10">
        <f t="shared" si="52"/>
        <v>0.30925000000000002</v>
      </c>
      <c r="Y170" s="11">
        <v>61960</v>
      </c>
      <c r="Z170" s="11">
        <v>153519</v>
      </c>
      <c r="AA170" s="10">
        <f t="shared" si="64"/>
        <v>0.4249091558806195</v>
      </c>
      <c r="AB170" s="12">
        <v>0.37</v>
      </c>
      <c r="AC170" s="12">
        <v>0.62</v>
      </c>
      <c r="AD170" s="10">
        <f t="shared" si="60"/>
        <v>0.33899999999999997</v>
      </c>
    </row>
    <row r="171" spans="1:34" ht="15.75" thickBot="1" x14ac:dyDescent="0.3">
      <c r="A171" s="8" t="s">
        <v>173</v>
      </c>
      <c r="B171" s="8">
        <v>2</v>
      </c>
      <c r="C171" s="8" t="s">
        <v>175</v>
      </c>
      <c r="D171" s="8" t="s">
        <v>470</v>
      </c>
      <c r="E171" s="27">
        <v>2008</v>
      </c>
      <c r="F171" s="120">
        <v>69898</v>
      </c>
      <c r="G171" s="121">
        <v>156936</v>
      </c>
      <c r="H171" s="122">
        <v>0</v>
      </c>
      <c r="I171" s="9">
        <f t="shared" si="47"/>
        <v>0.3081460451255103</v>
      </c>
      <c r="J171" s="9">
        <f t="shared" si="48"/>
        <v>0.69185395487448975</v>
      </c>
      <c r="K171" s="9">
        <f t="shared" si="49"/>
        <v>0.3081460451255103</v>
      </c>
      <c r="L171" s="9">
        <f t="shared" si="50"/>
        <v>0.69185395487448975</v>
      </c>
      <c r="M171" s="10">
        <f t="shared" si="51"/>
        <v>0.38370790974897945</v>
      </c>
      <c r="N171" s="22">
        <v>89541</v>
      </c>
      <c r="O171" s="8">
        <v>181508</v>
      </c>
      <c r="P171" s="8">
        <v>11218</v>
      </c>
      <c r="Q171" s="9">
        <v>0.31722092912030098</v>
      </c>
      <c r="R171" s="9">
        <v>0.64303655758554845</v>
      </c>
      <c r="S171" s="9">
        <f t="shared" si="61"/>
        <v>0.3303498629399112</v>
      </c>
      <c r="T171" s="9">
        <f t="shared" si="62"/>
        <v>0.6696501370600888</v>
      </c>
      <c r="U171" s="10">
        <f t="shared" si="63"/>
        <v>0.3393002741201776</v>
      </c>
      <c r="V171" s="9">
        <v>0.35100000000000003</v>
      </c>
      <c r="W171" s="9">
        <v>0.63300000000000001</v>
      </c>
      <c r="X171" s="10">
        <f t="shared" si="52"/>
        <v>0.33975</v>
      </c>
      <c r="Y171" s="11">
        <v>73749</v>
      </c>
      <c r="Z171" s="11">
        <v>155906</v>
      </c>
      <c r="AA171" s="10">
        <f t="shared" si="64"/>
        <v>0.35774095926498445</v>
      </c>
      <c r="AB171" s="12">
        <v>0.38</v>
      </c>
      <c r="AC171" s="12">
        <v>0.61</v>
      </c>
      <c r="AD171" s="10">
        <f t="shared" si="60"/>
        <v>0.34899999999999998</v>
      </c>
    </row>
    <row r="172" spans="1:34" ht="15.75" thickBot="1" x14ac:dyDescent="0.3">
      <c r="A172" s="8" t="s">
        <v>173</v>
      </c>
      <c r="B172" s="8">
        <v>3</v>
      </c>
      <c r="C172" s="8" t="s">
        <v>176</v>
      </c>
      <c r="D172" s="8" t="s">
        <v>471</v>
      </c>
      <c r="E172" s="27">
        <v>2006</v>
      </c>
      <c r="F172" s="120">
        <v>157056</v>
      </c>
      <c r="G172" s="121">
        <v>87981</v>
      </c>
      <c r="H172" s="124">
        <v>2318</v>
      </c>
      <c r="I172" s="9">
        <f t="shared" si="47"/>
        <v>0.64094810171525118</v>
      </c>
      <c r="J172" s="9">
        <f t="shared" si="48"/>
        <v>0.35905189828474882</v>
      </c>
      <c r="K172" s="9">
        <f t="shared" si="49"/>
        <v>0.64094810171525118</v>
      </c>
      <c r="L172" s="9">
        <f t="shared" si="50"/>
        <v>0.35905189828474882</v>
      </c>
      <c r="M172" s="10">
        <f t="shared" si="51"/>
        <v>0.28189620343050237</v>
      </c>
      <c r="N172" s="22">
        <v>206385</v>
      </c>
      <c r="O172" s="8">
        <v>111452</v>
      </c>
      <c r="P172" s="8">
        <v>4819</v>
      </c>
      <c r="Q172" s="9">
        <v>0.63964407914311217</v>
      </c>
      <c r="R172" s="9">
        <v>0.34542050976891797</v>
      </c>
      <c r="S172" s="9">
        <f t="shared" si="61"/>
        <v>0.6493422729260595</v>
      </c>
      <c r="T172" s="9">
        <f t="shared" si="62"/>
        <v>0.35065772707394038</v>
      </c>
      <c r="U172" s="10">
        <f t="shared" si="63"/>
        <v>0.29868454585211912</v>
      </c>
      <c r="V172" s="9">
        <v>0.55700000000000005</v>
      </c>
      <c r="W172" s="9">
        <v>0.42799999999999999</v>
      </c>
      <c r="X172" s="10">
        <f t="shared" si="52"/>
        <v>0.54525000000000001</v>
      </c>
      <c r="Y172" s="11">
        <v>139940</v>
      </c>
      <c r="Z172" s="11">
        <v>112627</v>
      </c>
      <c r="AA172" s="10">
        <f t="shared" si="64"/>
        <v>0.10814160203035234</v>
      </c>
      <c r="AB172" s="12">
        <v>0.56000000000000005</v>
      </c>
      <c r="AC172" s="12">
        <v>0.43</v>
      </c>
      <c r="AD172" s="10">
        <f t="shared" si="60"/>
        <v>0.52900000000000003</v>
      </c>
    </row>
    <row r="173" spans="1:34" ht="15.75" thickBot="1" x14ac:dyDescent="0.3">
      <c r="A173" s="8" t="s">
        <v>173</v>
      </c>
      <c r="B173" s="8">
        <v>4</v>
      </c>
      <c r="C173" s="8" t="s">
        <v>177</v>
      </c>
      <c r="D173" s="8" t="s">
        <v>470</v>
      </c>
      <c r="E173" s="27">
        <v>2012</v>
      </c>
      <c r="F173" s="120">
        <v>71694</v>
      </c>
      <c r="G173" s="121">
        <v>150464</v>
      </c>
      <c r="H173" s="122">
        <v>0</v>
      </c>
      <c r="I173" s="9">
        <f t="shared" si="47"/>
        <v>0.32271626500058515</v>
      </c>
      <c r="J173" s="9">
        <f t="shared" si="48"/>
        <v>0.67728373499941485</v>
      </c>
      <c r="K173" s="9">
        <f t="shared" si="49"/>
        <v>0.32271626500058515</v>
      </c>
      <c r="L173" s="9">
        <f t="shared" si="50"/>
        <v>0.67728373499941485</v>
      </c>
      <c r="M173" s="10">
        <f t="shared" si="51"/>
        <v>0.35456746999882971</v>
      </c>
      <c r="N173" s="22">
        <v>104733</v>
      </c>
      <c r="O173" s="8">
        <v>186036</v>
      </c>
      <c r="P173" s="8">
        <v>8674</v>
      </c>
      <c r="Q173" s="9">
        <v>0.34975938659444367</v>
      </c>
      <c r="R173" s="9">
        <v>0.62127349779423802</v>
      </c>
      <c r="S173" s="9">
        <f t="shared" si="61"/>
        <v>0.36019314301043093</v>
      </c>
      <c r="T173" s="9">
        <f t="shared" si="62"/>
        <v>0.63980685698956907</v>
      </c>
      <c r="U173" s="10">
        <f t="shared" si="63"/>
        <v>0.27961371397913815</v>
      </c>
      <c r="V173" s="9">
        <v>0.34799999999999998</v>
      </c>
      <c r="W173" s="9">
        <v>0.63400000000000001</v>
      </c>
      <c r="X173" s="10">
        <f t="shared" si="52"/>
        <v>0.33774999999999999</v>
      </c>
      <c r="Y173" s="11"/>
      <c r="Z173" s="11"/>
      <c r="AA173" s="10"/>
      <c r="AB173" s="12"/>
      <c r="AC173" s="12"/>
      <c r="AD173" s="10"/>
    </row>
    <row r="174" spans="1:34" ht="15.75" thickBot="1" x14ac:dyDescent="0.3">
      <c r="A174" s="8" t="s">
        <v>173</v>
      </c>
      <c r="B174" s="8">
        <v>5</v>
      </c>
      <c r="C174" s="8" t="s">
        <v>178</v>
      </c>
      <c r="D174" s="8" t="s">
        <v>470</v>
      </c>
      <c r="E174" s="27">
        <v>1980</v>
      </c>
      <c r="F174" s="120">
        <v>47617</v>
      </c>
      <c r="G174" s="121">
        <v>171350</v>
      </c>
      <c r="H174" s="122">
        <v>0</v>
      </c>
      <c r="I174" s="9">
        <f t="shared" si="47"/>
        <v>0.21746199198966054</v>
      </c>
      <c r="J174" s="9">
        <f t="shared" si="48"/>
        <v>0.78253800801033946</v>
      </c>
      <c r="K174" s="9">
        <f t="shared" si="49"/>
        <v>0.21746199198966054</v>
      </c>
      <c r="L174" s="9">
        <f t="shared" si="50"/>
        <v>0.78253800801033946</v>
      </c>
      <c r="M174" s="10">
        <f t="shared" si="51"/>
        <v>0.56507601602067892</v>
      </c>
      <c r="N174" s="22">
        <v>55447</v>
      </c>
      <c r="O174" s="8">
        <v>195408</v>
      </c>
      <c r="P174" s="8">
        <v>0</v>
      </c>
      <c r="Q174" s="9">
        <v>0.22103207031950728</v>
      </c>
      <c r="R174" s="9">
        <v>0.77896792968049267</v>
      </c>
      <c r="S174" s="9">
        <f t="shared" si="61"/>
        <v>0.22103207031950728</v>
      </c>
      <c r="T174" s="9">
        <f t="shared" si="62"/>
        <v>0.77896792968049267</v>
      </c>
      <c r="U174" s="10">
        <f t="shared" si="63"/>
        <v>0.55793585936098533</v>
      </c>
      <c r="V174" s="9">
        <v>0.23199999999999998</v>
      </c>
      <c r="W174" s="9">
        <v>0.75</v>
      </c>
      <c r="X174" s="10">
        <f t="shared" si="52"/>
        <v>0.22175</v>
      </c>
      <c r="Y174" s="11">
        <v>44034</v>
      </c>
      <c r="Z174" s="11">
        <v>151019</v>
      </c>
      <c r="AA174" s="10">
        <f>ABS((Z174/(Z174+Y174))-(Y174/(Z174+Y174)))</f>
        <v>0.54849194834224546</v>
      </c>
      <c r="AB174" s="12">
        <v>0.31</v>
      </c>
      <c r="AC174" s="12">
        <v>0.67</v>
      </c>
      <c r="AD174" s="10">
        <f>(AB174-AC174-7.2%)/2+0.5</f>
        <v>0.28399999999999997</v>
      </c>
    </row>
    <row r="175" spans="1:34" ht="15.75" thickBot="1" x14ac:dyDescent="0.3">
      <c r="A175" s="8" t="s">
        <v>173</v>
      </c>
      <c r="B175" s="8">
        <v>6</v>
      </c>
      <c r="C175" s="8" t="s">
        <v>179</v>
      </c>
      <c r="D175" s="8" t="s">
        <v>470</v>
      </c>
      <c r="E175" s="27">
        <v>2012</v>
      </c>
      <c r="F175" s="120">
        <v>98290</v>
      </c>
      <c r="G175" s="121">
        <v>147404</v>
      </c>
      <c r="H175" s="122">
        <v>0</v>
      </c>
      <c r="I175" s="9">
        <f t="shared" si="47"/>
        <v>0.4000504692829292</v>
      </c>
      <c r="J175" s="9">
        <f t="shared" si="48"/>
        <v>0.5999495307170708</v>
      </c>
      <c r="K175" s="9">
        <f t="shared" si="49"/>
        <v>0.4000504692829292</v>
      </c>
      <c r="L175" s="9">
        <f t="shared" si="50"/>
        <v>0.5999495307170708</v>
      </c>
      <c r="M175" s="10">
        <f t="shared" si="51"/>
        <v>0.1998990614341416</v>
      </c>
      <c r="N175" s="22">
        <v>141438</v>
      </c>
      <c r="O175" s="8">
        <v>153223</v>
      </c>
      <c r="P175" s="8">
        <v>8340</v>
      </c>
      <c r="Q175" s="9">
        <v>0.46679053864508696</v>
      </c>
      <c r="R175" s="9">
        <v>0.50568479972013292</v>
      </c>
      <c r="S175" s="9">
        <f t="shared" si="61"/>
        <v>0.48000244348590415</v>
      </c>
      <c r="T175" s="9">
        <f t="shared" si="62"/>
        <v>0.51999755651409585</v>
      </c>
      <c r="U175" s="10">
        <f t="shared" si="63"/>
        <v>3.9995113028191698E-2</v>
      </c>
      <c r="V175" s="9">
        <v>0.42200000000000004</v>
      </c>
      <c r="W175" s="9">
        <v>0.55799999999999994</v>
      </c>
      <c r="X175" s="10">
        <f t="shared" si="52"/>
        <v>0.41275000000000006</v>
      </c>
      <c r="Y175" s="11"/>
      <c r="Z175" s="11"/>
      <c r="AA175" s="10"/>
      <c r="AB175" s="12"/>
      <c r="AC175" s="12"/>
      <c r="AD175" s="10"/>
    </row>
    <row r="176" spans="1:34" ht="15.75" thickBot="1" x14ac:dyDescent="0.3">
      <c r="A176" s="8" t="s">
        <v>180</v>
      </c>
      <c r="B176" s="8">
        <v>1</v>
      </c>
      <c r="C176" s="8" t="s">
        <v>181</v>
      </c>
      <c r="D176" s="8" t="s">
        <v>470</v>
      </c>
      <c r="E176" s="27">
        <v>2007.5</v>
      </c>
      <c r="F176" s="120">
        <v>46047</v>
      </c>
      <c r="G176" s="121">
        <v>189250</v>
      </c>
      <c r="H176" s="124">
        <v>8707</v>
      </c>
      <c r="I176" s="9">
        <f t="shared" si="47"/>
        <v>0.19569735270742933</v>
      </c>
      <c r="J176" s="9">
        <f t="shared" si="48"/>
        <v>0.80430264729257062</v>
      </c>
      <c r="K176" s="9">
        <f t="shared" si="49"/>
        <v>0.19569735270742933</v>
      </c>
      <c r="L176" s="9">
        <f t="shared" si="50"/>
        <v>0.80430264729257062</v>
      </c>
      <c r="M176" s="10">
        <f t="shared" si="51"/>
        <v>0.60860529458514123</v>
      </c>
      <c r="N176" s="22">
        <v>61703</v>
      </c>
      <c r="O176" s="8">
        <v>218340</v>
      </c>
      <c r="P176" s="8">
        <v>10367</v>
      </c>
      <c r="Q176" s="9">
        <v>0.21246857890568507</v>
      </c>
      <c r="R176" s="9">
        <v>0.75183361454495368</v>
      </c>
      <c r="S176" s="9">
        <f t="shared" si="61"/>
        <v>0.22033402013262252</v>
      </c>
      <c r="T176" s="9">
        <f t="shared" si="62"/>
        <v>0.77966597986737751</v>
      </c>
      <c r="U176" s="10">
        <f t="shared" si="63"/>
        <v>0.55933195973475502</v>
      </c>
      <c r="V176" s="9">
        <v>0.26899999999999996</v>
      </c>
      <c r="W176" s="9">
        <v>0.70900000000000007</v>
      </c>
      <c r="X176" s="10">
        <f t="shared" si="52"/>
        <v>0.26074999999999993</v>
      </c>
      <c r="Y176" s="11">
        <v>38416</v>
      </c>
      <c r="Z176" s="11">
        <v>157182</v>
      </c>
      <c r="AA176" s="10">
        <f t="shared" ref="AA176:AA182" si="65">ABS((Z176/(Z176+Y176))-(Y176/(Z176+Y176)))</f>
        <v>0.6071943475904662</v>
      </c>
      <c r="AB176" s="12">
        <v>0.26</v>
      </c>
      <c r="AC176" s="12">
        <v>0.73</v>
      </c>
      <c r="AD176" s="10">
        <f t="shared" ref="AD176:AD188" si="66">(AB176-AC176-7.2%)/2+0.5</f>
        <v>0.22899999999999998</v>
      </c>
    </row>
    <row r="177" spans="1:34" ht="15.75" thickBot="1" x14ac:dyDescent="0.3">
      <c r="A177" s="8" t="s">
        <v>180</v>
      </c>
      <c r="B177" s="8">
        <v>2</v>
      </c>
      <c r="C177" s="8" t="s">
        <v>182</v>
      </c>
      <c r="D177" s="8" t="s">
        <v>471</v>
      </c>
      <c r="E177" s="27">
        <v>2010</v>
      </c>
      <c r="F177" s="120">
        <v>190000</v>
      </c>
      <c r="G177" s="125">
        <v>0</v>
      </c>
      <c r="H177" s="124">
        <v>31564</v>
      </c>
      <c r="I177" s="9">
        <f t="shared" si="47"/>
        <v>1</v>
      </c>
      <c r="J177" s="9">
        <f t="shared" si="48"/>
        <v>0</v>
      </c>
      <c r="K177" s="9">
        <f t="shared" si="49"/>
        <v>1</v>
      </c>
      <c r="L177" s="9">
        <f t="shared" si="50"/>
        <v>0</v>
      </c>
      <c r="M177" s="10">
        <f t="shared" si="51"/>
        <v>1</v>
      </c>
      <c r="N177" s="22">
        <v>230417</v>
      </c>
      <c r="O177" s="8">
        <v>50146</v>
      </c>
      <c r="P177" s="8">
        <v>6791</v>
      </c>
      <c r="Q177" s="9">
        <v>0.80185763900972318</v>
      </c>
      <c r="R177" s="9">
        <v>0.17450949003667951</v>
      </c>
      <c r="S177" s="9">
        <f t="shared" si="61"/>
        <v>0.82126652480904472</v>
      </c>
      <c r="T177" s="9">
        <f t="shared" si="62"/>
        <v>0.17873347519095534</v>
      </c>
      <c r="U177" s="10">
        <f t="shared" si="63"/>
        <v>0.64253304961808944</v>
      </c>
      <c r="V177" s="9">
        <v>0.75800000000000001</v>
      </c>
      <c r="W177" s="9">
        <v>0.22800000000000001</v>
      </c>
      <c r="X177" s="10">
        <f t="shared" si="52"/>
        <v>0.74575000000000002</v>
      </c>
      <c r="Y177" s="11">
        <v>83705</v>
      </c>
      <c r="Z177" s="11">
        <v>43378</v>
      </c>
      <c r="AA177" s="10">
        <f t="shared" si="65"/>
        <v>0.31732804545061105</v>
      </c>
      <c r="AB177" s="12">
        <v>0.74</v>
      </c>
      <c r="AC177" s="12">
        <v>0.25</v>
      </c>
      <c r="AD177" s="10">
        <f t="shared" si="66"/>
        <v>0.70899999999999996</v>
      </c>
    </row>
    <row r="178" spans="1:34" ht="15.75" thickBot="1" x14ac:dyDescent="0.3">
      <c r="A178" s="8" t="s">
        <v>180</v>
      </c>
      <c r="B178" s="8">
        <v>3</v>
      </c>
      <c r="C178" s="8" t="s">
        <v>183</v>
      </c>
      <c r="D178" s="8" t="s">
        <v>470</v>
      </c>
      <c r="E178" s="27">
        <v>2004</v>
      </c>
      <c r="F178" s="123">
        <v>0</v>
      </c>
      <c r="G178" s="121">
        <v>207926</v>
      </c>
      <c r="H178" s="124">
        <v>28342</v>
      </c>
      <c r="I178" s="9">
        <f t="shared" si="47"/>
        <v>0</v>
      </c>
      <c r="J178" s="9">
        <f t="shared" si="48"/>
        <v>1</v>
      </c>
      <c r="K178" s="9">
        <f t="shared" si="49"/>
        <v>0</v>
      </c>
      <c r="L178" s="9">
        <f t="shared" si="50"/>
        <v>1</v>
      </c>
      <c r="M178" s="10">
        <f t="shared" si="51"/>
        <v>1</v>
      </c>
      <c r="N178" s="22">
        <v>67070</v>
      </c>
      <c r="O178" s="8">
        <v>240558</v>
      </c>
      <c r="P178" s="8">
        <v>3765</v>
      </c>
      <c r="Q178" s="9">
        <v>0.21538698686226088</v>
      </c>
      <c r="R178" s="9">
        <v>0.77252218257956984</v>
      </c>
      <c r="S178" s="9">
        <f t="shared" si="61"/>
        <v>0.21802306682096559</v>
      </c>
      <c r="T178" s="9">
        <f t="shared" si="62"/>
        <v>0.78197693317903438</v>
      </c>
      <c r="U178" s="10">
        <f t="shared" si="63"/>
        <v>0.56395386635806877</v>
      </c>
      <c r="V178" s="9">
        <v>0.32299999999999995</v>
      </c>
      <c r="W178" s="9">
        <v>0.66099999999999992</v>
      </c>
      <c r="X178" s="10">
        <f t="shared" si="52"/>
        <v>0.31175000000000003</v>
      </c>
      <c r="Y178" s="11">
        <v>0</v>
      </c>
      <c r="Z178" s="11">
        <v>127470</v>
      </c>
      <c r="AA178" s="10">
        <f t="shared" si="65"/>
        <v>1</v>
      </c>
      <c r="AB178" s="12">
        <v>0.35</v>
      </c>
      <c r="AC178" s="12">
        <v>0.63</v>
      </c>
      <c r="AD178" s="10">
        <f t="shared" si="66"/>
        <v>0.32399999999999995</v>
      </c>
    </row>
    <row r="179" spans="1:34" ht="15.75" thickBot="1" x14ac:dyDescent="0.3">
      <c r="A179" s="8" t="s">
        <v>180</v>
      </c>
      <c r="B179" s="8">
        <v>4</v>
      </c>
      <c r="C179" s="8" t="s">
        <v>184</v>
      </c>
      <c r="D179" s="8" t="s">
        <v>470</v>
      </c>
      <c r="E179" s="27">
        <v>2008</v>
      </c>
      <c r="F179" s="123">
        <v>0</v>
      </c>
      <c r="G179" s="121">
        <v>152683</v>
      </c>
      <c r="H179" s="124">
        <v>55236</v>
      </c>
      <c r="I179" s="9">
        <f t="shared" si="47"/>
        <v>0</v>
      </c>
      <c r="J179" s="9">
        <f t="shared" si="48"/>
        <v>1</v>
      </c>
      <c r="K179" s="9">
        <f t="shared" si="49"/>
        <v>0</v>
      </c>
      <c r="L179" s="9">
        <f t="shared" si="50"/>
        <v>1</v>
      </c>
      <c r="M179" s="10">
        <f t="shared" si="51"/>
        <v>1</v>
      </c>
      <c r="N179" s="22">
        <v>0</v>
      </c>
      <c r="O179" s="8">
        <v>187894</v>
      </c>
      <c r="P179" s="8">
        <v>61637</v>
      </c>
      <c r="Q179" s="9">
        <v>0</v>
      </c>
      <c r="R179" s="9">
        <v>0.7529886066260304</v>
      </c>
      <c r="S179" s="9">
        <f t="shared" si="61"/>
        <v>0</v>
      </c>
      <c r="T179" s="9">
        <f t="shared" si="62"/>
        <v>1</v>
      </c>
      <c r="U179" s="10">
        <f t="shared" si="63"/>
        <v>1</v>
      </c>
      <c r="V179" s="9">
        <v>0.39700000000000002</v>
      </c>
      <c r="W179" s="9">
        <v>0.59</v>
      </c>
      <c r="X179" s="10">
        <f t="shared" si="52"/>
        <v>0.38425000000000004</v>
      </c>
      <c r="Y179" s="11">
        <v>54609</v>
      </c>
      <c r="Z179" s="11">
        <v>105223</v>
      </c>
      <c r="AA179" s="10">
        <f t="shared" si="65"/>
        <v>0.31667000350367891</v>
      </c>
      <c r="AB179" s="12">
        <v>0.4</v>
      </c>
      <c r="AC179" s="12">
        <v>0.59</v>
      </c>
      <c r="AD179" s="10">
        <f t="shared" si="66"/>
        <v>0.36899999999999999</v>
      </c>
    </row>
    <row r="180" spans="1:34" ht="15.75" thickBot="1" x14ac:dyDescent="0.3">
      <c r="A180" s="8" t="s">
        <v>180</v>
      </c>
      <c r="B180" s="8">
        <v>5</v>
      </c>
      <c r="C180" s="11" t="s">
        <v>599</v>
      </c>
      <c r="D180" s="8" t="s">
        <v>470</v>
      </c>
      <c r="E180" s="27">
        <v>2014</v>
      </c>
      <c r="F180" s="120">
        <v>67611</v>
      </c>
      <c r="G180" s="121">
        <v>168084</v>
      </c>
      <c r="H180" s="124">
        <v>3856</v>
      </c>
      <c r="I180" s="9">
        <f t="shared" si="47"/>
        <v>0.28685801565582636</v>
      </c>
      <c r="J180" s="9">
        <f t="shared" si="48"/>
        <v>0.71314198434417364</v>
      </c>
      <c r="K180" s="9">
        <f t="shared" si="49"/>
        <v>0.28685801565582636</v>
      </c>
      <c r="L180" s="9">
        <f t="shared" si="50"/>
        <v>0.71314198434417364</v>
      </c>
      <c r="M180" s="10">
        <f t="shared" si="51"/>
        <v>0.42628396868834728</v>
      </c>
      <c r="N180" s="22">
        <v>0</v>
      </c>
      <c r="O180" s="8">
        <v>54449</v>
      </c>
      <c r="P180" s="8">
        <v>36837</v>
      </c>
      <c r="Q180" s="9">
        <v>0</v>
      </c>
      <c r="R180" s="9">
        <v>1</v>
      </c>
      <c r="S180" s="9">
        <f t="shared" si="61"/>
        <v>0</v>
      </c>
      <c r="T180" s="9">
        <f t="shared" si="62"/>
        <v>1</v>
      </c>
      <c r="U180" s="10">
        <f t="shared" si="63"/>
        <v>1</v>
      </c>
      <c r="V180" s="9">
        <v>0.377</v>
      </c>
      <c r="W180" s="9">
        <v>0.61</v>
      </c>
      <c r="X180" s="10">
        <f t="shared" si="52"/>
        <v>0.36425000000000002</v>
      </c>
      <c r="Y180" s="11">
        <v>0</v>
      </c>
      <c r="Z180" s="11">
        <v>122033</v>
      </c>
      <c r="AA180" s="10">
        <f t="shared" si="65"/>
        <v>1</v>
      </c>
      <c r="AB180" s="12">
        <v>0.37</v>
      </c>
      <c r="AC180" s="12">
        <v>0.62</v>
      </c>
      <c r="AD180" s="10">
        <f t="shared" si="66"/>
        <v>0.33899999999999997</v>
      </c>
    </row>
    <row r="181" spans="1:34" ht="15.75" thickBot="1" x14ac:dyDescent="0.3">
      <c r="A181" s="8" t="s">
        <v>180</v>
      </c>
      <c r="B181" s="8">
        <v>6</v>
      </c>
      <c r="C181" s="11" t="s">
        <v>598</v>
      </c>
      <c r="D181" s="8" t="s">
        <v>470</v>
      </c>
      <c r="E181" s="27">
        <v>2014</v>
      </c>
      <c r="F181" s="120">
        <v>89212</v>
      </c>
      <c r="G181" s="121">
        <v>165706</v>
      </c>
      <c r="H181" s="124">
        <v>3561</v>
      </c>
      <c r="I181" s="9">
        <f t="shared" si="47"/>
        <v>0.34996351768019518</v>
      </c>
      <c r="J181" s="9">
        <f t="shared" si="48"/>
        <v>0.65003648231980482</v>
      </c>
      <c r="K181" s="9">
        <f t="shared" si="49"/>
        <v>0.34996351768019518</v>
      </c>
      <c r="L181" s="9">
        <f t="shared" si="50"/>
        <v>0.65003648231980482</v>
      </c>
      <c r="M181" s="10">
        <f t="shared" si="51"/>
        <v>0.30007296463960964</v>
      </c>
      <c r="N181" s="22">
        <v>0</v>
      </c>
      <c r="O181" s="8">
        <v>243553</v>
      </c>
      <c r="P181" s="8">
        <v>63160</v>
      </c>
      <c r="Q181" s="9">
        <v>0</v>
      </c>
      <c r="R181" s="9">
        <v>0.79407459090420029</v>
      </c>
      <c r="S181" s="9">
        <f t="shared" si="61"/>
        <v>0</v>
      </c>
      <c r="T181" s="9">
        <f t="shared" si="62"/>
        <v>1</v>
      </c>
      <c r="U181" s="10">
        <f t="shared" si="63"/>
        <v>1</v>
      </c>
      <c r="V181" s="9">
        <v>0.32</v>
      </c>
      <c r="W181" s="9">
        <v>0.66099999999999992</v>
      </c>
      <c r="X181" s="10">
        <f t="shared" si="52"/>
        <v>0.31025000000000003</v>
      </c>
      <c r="Y181" s="11">
        <v>72577</v>
      </c>
      <c r="Z181" s="11">
        <v>138607</v>
      </c>
      <c r="AA181" s="10">
        <f t="shared" si="65"/>
        <v>0.31266573225244332</v>
      </c>
      <c r="AB181" s="12">
        <v>0.41</v>
      </c>
      <c r="AC181" s="12">
        <v>0.56999999999999995</v>
      </c>
      <c r="AD181" s="10">
        <f t="shared" si="66"/>
        <v>0.38400000000000001</v>
      </c>
    </row>
    <row r="182" spans="1:34" ht="15.75" thickBot="1" x14ac:dyDescent="0.3">
      <c r="A182" s="8" t="s">
        <v>185</v>
      </c>
      <c r="B182" s="8">
        <v>1</v>
      </c>
      <c r="C182" s="8" t="s">
        <v>186</v>
      </c>
      <c r="D182" s="8" t="s">
        <v>471</v>
      </c>
      <c r="E182" s="27">
        <v>2008</v>
      </c>
      <c r="F182" s="120">
        <v>186674</v>
      </c>
      <c r="G182" s="121">
        <v>94751</v>
      </c>
      <c r="H182" s="124">
        <v>27473</v>
      </c>
      <c r="I182" s="9">
        <f t="shared" si="47"/>
        <v>0.66331704717064932</v>
      </c>
      <c r="J182" s="9">
        <f t="shared" si="48"/>
        <v>0.33668295282935062</v>
      </c>
      <c r="K182" s="9">
        <f t="shared" si="49"/>
        <v>0.66331704717064932</v>
      </c>
      <c r="L182" s="9">
        <f t="shared" si="50"/>
        <v>0.33668295282935062</v>
      </c>
      <c r="M182" s="10">
        <f t="shared" si="51"/>
        <v>0.3266340943412987</v>
      </c>
      <c r="N182" s="22">
        <v>236363</v>
      </c>
      <c r="O182" s="8">
        <v>128440</v>
      </c>
      <c r="P182" s="8">
        <v>0</v>
      </c>
      <c r="Q182" s="9">
        <v>0.64791956206500489</v>
      </c>
      <c r="R182" s="9">
        <v>0.35208043793499505</v>
      </c>
      <c r="S182" s="9">
        <f t="shared" si="61"/>
        <v>0.64791956206500489</v>
      </c>
      <c r="T182" s="9">
        <f t="shared" si="62"/>
        <v>0.35208043793499505</v>
      </c>
      <c r="U182" s="10">
        <f t="shared" si="63"/>
        <v>0.29583912413000985</v>
      </c>
      <c r="V182" s="9">
        <v>0.6</v>
      </c>
      <c r="W182" s="9">
        <v>0.38</v>
      </c>
      <c r="X182" s="10">
        <f t="shared" si="52"/>
        <v>0.59075</v>
      </c>
      <c r="Y182" s="11">
        <v>169114</v>
      </c>
      <c r="Z182" s="11">
        <v>128501</v>
      </c>
      <c r="AA182" s="10">
        <f t="shared" si="65"/>
        <v>0.13646153587688792</v>
      </c>
      <c r="AB182" s="12">
        <v>0.61</v>
      </c>
      <c r="AC182" s="12">
        <v>0.38</v>
      </c>
      <c r="AD182" s="10">
        <f t="shared" si="66"/>
        <v>0.57899999999999996</v>
      </c>
      <c r="AH182" s="8"/>
    </row>
    <row r="183" spans="1:34" ht="15.75" thickBot="1" x14ac:dyDescent="0.3">
      <c r="A183" s="8" t="s">
        <v>185</v>
      </c>
      <c r="B183" s="8">
        <v>2</v>
      </c>
      <c r="C183" s="8" t="s">
        <v>538</v>
      </c>
      <c r="D183" s="8" t="s">
        <v>470</v>
      </c>
      <c r="E183" s="27">
        <v>2014</v>
      </c>
      <c r="F183" s="120">
        <v>118568</v>
      </c>
      <c r="G183" s="121">
        <v>133320</v>
      </c>
      <c r="H183" s="124">
        <v>31585</v>
      </c>
      <c r="I183" s="9">
        <f t="shared" si="47"/>
        <v>0.47071714412754873</v>
      </c>
      <c r="J183" s="9">
        <f t="shared" si="48"/>
        <v>0.52928285587245127</v>
      </c>
      <c r="K183" s="9">
        <f t="shared" si="49"/>
        <v>0.47071714412754873</v>
      </c>
      <c r="L183" s="9">
        <f t="shared" si="50"/>
        <v>0.52928285587245127</v>
      </c>
      <c r="M183" s="10">
        <f t="shared" si="51"/>
        <v>5.8565711744902549E-2</v>
      </c>
      <c r="O183" s="8"/>
      <c r="P183" s="8"/>
      <c r="Q183" s="9"/>
      <c r="R183" s="9"/>
      <c r="S183" s="9"/>
      <c r="T183" s="9"/>
      <c r="U183" s="10"/>
      <c r="V183" s="9">
        <v>0.53</v>
      </c>
      <c r="W183" s="9">
        <v>0.44</v>
      </c>
      <c r="X183" s="10">
        <f t="shared" si="52"/>
        <v>0.52575000000000005</v>
      </c>
      <c r="Y183" s="11"/>
      <c r="Z183" s="11"/>
      <c r="AA183" s="10"/>
      <c r="AB183" s="12">
        <v>0.55000000000000004</v>
      </c>
      <c r="AC183" s="12">
        <v>0.43</v>
      </c>
      <c r="AD183" s="10">
        <f t="shared" si="66"/>
        <v>0.52400000000000002</v>
      </c>
    </row>
    <row r="184" spans="1:34" ht="15.75" thickBot="1" x14ac:dyDescent="0.3">
      <c r="A184" s="8" t="s">
        <v>187</v>
      </c>
      <c r="B184" s="8">
        <v>1</v>
      </c>
      <c r="C184" s="8" t="s">
        <v>188</v>
      </c>
      <c r="D184" s="8" t="s">
        <v>470</v>
      </c>
      <c r="E184" s="27">
        <v>2010</v>
      </c>
      <c r="F184" s="120">
        <v>73843</v>
      </c>
      <c r="G184" s="121">
        <v>176342</v>
      </c>
      <c r="H184" s="122">
        <v>233</v>
      </c>
      <c r="I184" s="9">
        <f t="shared" si="47"/>
        <v>0.29515358634610389</v>
      </c>
      <c r="J184" s="9">
        <f t="shared" si="48"/>
        <v>0.70484641365389611</v>
      </c>
      <c r="K184" s="9">
        <f t="shared" si="49"/>
        <v>0.29515358634610389</v>
      </c>
      <c r="L184" s="9">
        <f t="shared" si="50"/>
        <v>0.70484641365389611</v>
      </c>
      <c r="M184" s="10">
        <f t="shared" si="51"/>
        <v>0.40969282730779222</v>
      </c>
      <c r="N184" s="22">
        <v>92812</v>
      </c>
      <c r="O184" s="8">
        <v>214204</v>
      </c>
      <c r="P184" s="8">
        <v>30744</v>
      </c>
      <c r="Q184" s="9">
        <v>0.27478683088583611</v>
      </c>
      <c r="R184" s="9">
        <v>0.63418995736617712</v>
      </c>
      <c r="S184" s="9">
        <f t="shared" ref="S184:S196" si="67">Q184/(Q184+R184)</f>
        <v>0.30230346301169975</v>
      </c>
      <c r="T184" s="9">
        <f t="shared" ref="T184:T196" si="68">R184/(R184+Q184)</f>
        <v>0.69769653698830025</v>
      </c>
      <c r="U184" s="10">
        <f t="shared" ref="U184:U196" si="69">ABS((R184/(R184+Q184))-(Q184/(R184+Q184)))</f>
        <v>0.39539307397660051</v>
      </c>
      <c r="V184" s="9">
        <v>0.37799999999999995</v>
      </c>
      <c r="W184" s="9">
        <v>0.60299999999999998</v>
      </c>
      <c r="X184" s="10">
        <f t="shared" si="52"/>
        <v>0.36824999999999997</v>
      </c>
      <c r="Y184" s="11">
        <v>120400</v>
      </c>
      <c r="Z184" s="11">
        <v>155118</v>
      </c>
      <c r="AA184" s="10">
        <f>ABS((Z184/(Z184+Y184))-(Y184/(Z184+Y184)))</f>
        <v>0.12600991586756582</v>
      </c>
      <c r="AB184" s="12">
        <v>0.4</v>
      </c>
      <c r="AC184" s="12">
        <v>0.57999999999999996</v>
      </c>
      <c r="AD184" s="10">
        <f t="shared" si="66"/>
        <v>0.374</v>
      </c>
      <c r="AH184" s="8"/>
    </row>
    <row r="185" spans="1:34" ht="15.75" thickBot="1" x14ac:dyDescent="0.3">
      <c r="A185" s="8" t="s">
        <v>187</v>
      </c>
      <c r="B185" s="8">
        <v>2</v>
      </c>
      <c r="C185" s="8" t="s">
        <v>189</v>
      </c>
      <c r="D185" s="8" t="s">
        <v>471</v>
      </c>
      <c r="E185" s="27">
        <v>2002</v>
      </c>
      <c r="F185" s="120">
        <v>120412</v>
      </c>
      <c r="G185" s="121">
        <v>70411</v>
      </c>
      <c r="H185" s="124">
        <v>5531</v>
      </c>
      <c r="I185" s="9">
        <f t="shared" si="47"/>
        <v>0.63101408111181567</v>
      </c>
      <c r="J185" s="9">
        <f t="shared" si="48"/>
        <v>0.36898591888818433</v>
      </c>
      <c r="K185" s="9">
        <f t="shared" si="49"/>
        <v>0.63101408111181567</v>
      </c>
      <c r="L185" s="9">
        <f t="shared" si="50"/>
        <v>0.36898591888818433</v>
      </c>
      <c r="M185" s="10">
        <f t="shared" si="51"/>
        <v>0.26202816222363134</v>
      </c>
      <c r="N185" s="22">
        <v>194088</v>
      </c>
      <c r="O185" s="8">
        <v>92071</v>
      </c>
      <c r="P185" s="8">
        <v>9781</v>
      </c>
      <c r="Q185" s="9">
        <v>0.65583564235993785</v>
      </c>
      <c r="R185" s="9">
        <v>0.31111373927147395</v>
      </c>
      <c r="S185" s="9">
        <f t="shared" si="67"/>
        <v>0.67825230029459138</v>
      </c>
      <c r="T185" s="9">
        <f t="shared" si="68"/>
        <v>0.32174769970540851</v>
      </c>
      <c r="U185" s="10">
        <f t="shared" si="69"/>
        <v>0.35650460058918287</v>
      </c>
      <c r="V185" s="9">
        <v>0.629</v>
      </c>
      <c r="W185" s="9">
        <v>0.35100000000000003</v>
      </c>
      <c r="X185" s="10">
        <f t="shared" si="52"/>
        <v>0.61975000000000002</v>
      </c>
      <c r="Y185" s="11">
        <v>134133</v>
      </c>
      <c r="Z185" s="11">
        <v>69523</v>
      </c>
      <c r="AA185" s="10">
        <f>ABS((Z185/(Z185+Y185))-(Y185/(Z185+Y185)))</f>
        <v>0.31725065797226693</v>
      </c>
      <c r="AB185" s="12">
        <v>0.6</v>
      </c>
      <c r="AC185" s="12">
        <v>0.38</v>
      </c>
      <c r="AD185" s="10">
        <f t="shared" si="66"/>
        <v>0.57399999999999995</v>
      </c>
    </row>
    <row r="186" spans="1:34" ht="15.75" thickBot="1" x14ac:dyDescent="0.3">
      <c r="A186" s="8" t="s">
        <v>187</v>
      </c>
      <c r="B186" s="8">
        <v>3</v>
      </c>
      <c r="C186" s="8" t="s">
        <v>190</v>
      </c>
      <c r="D186" s="8" t="s">
        <v>471</v>
      </c>
      <c r="E186" s="27">
        <v>2006</v>
      </c>
      <c r="F186" s="120">
        <v>128594</v>
      </c>
      <c r="G186" s="121">
        <v>87029</v>
      </c>
      <c r="H186" s="122">
        <v>323</v>
      </c>
      <c r="I186" s="9">
        <f t="shared" si="47"/>
        <v>0.59638350268756113</v>
      </c>
      <c r="J186" s="9">
        <f t="shared" si="48"/>
        <v>0.40361649731243882</v>
      </c>
      <c r="K186" s="9">
        <f t="shared" si="49"/>
        <v>0.59638350268756113</v>
      </c>
      <c r="L186" s="9">
        <f t="shared" si="50"/>
        <v>0.40361649731243882</v>
      </c>
      <c r="M186" s="10">
        <f t="shared" si="51"/>
        <v>0.19276700537512231</v>
      </c>
      <c r="N186" s="22">
        <v>213747</v>
      </c>
      <c r="O186" s="8">
        <v>94549</v>
      </c>
      <c r="P186" s="8">
        <v>11563</v>
      </c>
      <c r="Q186" s="9">
        <v>0.66825382434135039</v>
      </c>
      <c r="R186" s="9">
        <v>0.29559587193106962</v>
      </c>
      <c r="S186" s="9">
        <f t="shared" si="67"/>
        <v>0.69331746114124093</v>
      </c>
      <c r="T186" s="9">
        <f t="shared" si="68"/>
        <v>0.30668253885875912</v>
      </c>
      <c r="U186" s="10">
        <f t="shared" si="69"/>
        <v>0.38663492228248181</v>
      </c>
      <c r="V186" s="9">
        <v>0.60599999999999998</v>
      </c>
      <c r="W186" s="9">
        <v>0.37200000000000005</v>
      </c>
      <c r="X186" s="10">
        <f t="shared" si="52"/>
        <v>0.59775</v>
      </c>
      <c r="Y186" s="11">
        <v>147448</v>
      </c>
      <c r="Z186" s="11">
        <v>86947</v>
      </c>
      <c r="AA186" s="10">
        <f>ABS((Z186/(Z186+Y186))-(Y186/(Z186+Y186)))</f>
        <v>0.25811557413767355</v>
      </c>
      <c r="AB186" s="12">
        <v>0.59</v>
      </c>
      <c r="AC186" s="12">
        <v>0.39</v>
      </c>
      <c r="AD186" s="10">
        <f t="shared" si="66"/>
        <v>0.56399999999999995</v>
      </c>
    </row>
    <row r="187" spans="1:34" ht="15.75" thickBot="1" x14ac:dyDescent="0.3">
      <c r="A187" s="8" t="s">
        <v>187</v>
      </c>
      <c r="B187" s="8">
        <v>4</v>
      </c>
      <c r="C187" s="8" t="s">
        <v>624</v>
      </c>
      <c r="D187" s="8" t="s">
        <v>471</v>
      </c>
      <c r="E187" s="27">
        <v>2007.5</v>
      </c>
      <c r="F187" s="120">
        <v>134628</v>
      </c>
      <c r="G187" s="121">
        <v>54217</v>
      </c>
      <c r="H187" s="124">
        <v>2992</v>
      </c>
      <c r="I187" s="9">
        <f t="shared" si="47"/>
        <v>0.7129021154915407</v>
      </c>
      <c r="J187" s="9">
        <f t="shared" si="48"/>
        <v>0.2870978845084593</v>
      </c>
      <c r="K187" s="9">
        <f t="shared" si="49"/>
        <v>0.7129021154915407</v>
      </c>
      <c r="L187" s="9">
        <f t="shared" si="50"/>
        <v>0.2870978845084593</v>
      </c>
      <c r="M187" s="10">
        <f t="shared" si="51"/>
        <v>0.4258042309830814</v>
      </c>
      <c r="N187" s="22">
        <v>240385</v>
      </c>
      <c r="O187" s="8">
        <v>64560</v>
      </c>
      <c r="P187" s="8">
        <v>6567</v>
      </c>
      <c r="Q187" s="9">
        <v>0.77167171730142015</v>
      </c>
      <c r="R187" s="9">
        <v>0.20724723285138294</v>
      </c>
      <c r="S187" s="9">
        <f t="shared" si="67"/>
        <v>0.78828969158372819</v>
      </c>
      <c r="T187" s="9">
        <f t="shared" si="68"/>
        <v>0.21171030841627181</v>
      </c>
      <c r="U187" s="10">
        <f t="shared" si="69"/>
        <v>0.57657938316745638</v>
      </c>
      <c r="V187" s="9">
        <v>0.78299999999999992</v>
      </c>
      <c r="W187" s="9">
        <v>0.20699999999999999</v>
      </c>
      <c r="X187" s="10">
        <f t="shared" si="52"/>
        <v>0.76875000000000004</v>
      </c>
      <c r="Y187" s="11">
        <v>160228</v>
      </c>
      <c r="Z187" s="11">
        <v>31467</v>
      </c>
      <c r="AA187" s="10">
        <f>ABS((Z187/(Z187+Y187))-(Y187/(Z187+Y187)))</f>
        <v>0.67169722736638926</v>
      </c>
      <c r="AB187" s="12">
        <v>0.85</v>
      </c>
      <c r="AC187" s="12">
        <v>0.14000000000000001</v>
      </c>
      <c r="AD187" s="10">
        <f t="shared" si="66"/>
        <v>0.81899999999999995</v>
      </c>
    </row>
    <row r="188" spans="1:34" ht="15.75" thickBot="1" x14ac:dyDescent="0.3">
      <c r="A188" s="8" t="s">
        <v>187</v>
      </c>
      <c r="B188" s="8">
        <v>5</v>
      </c>
      <c r="C188" s="8" t="s">
        <v>192</v>
      </c>
      <c r="D188" s="8" t="s">
        <v>471</v>
      </c>
      <c r="E188" s="27">
        <v>1981</v>
      </c>
      <c r="F188" s="120">
        <v>144725</v>
      </c>
      <c r="G188" s="121">
        <v>80752</v>
      </c>
      <c r="H188" s="122">
        <v>563</v>
      </c>
      <c r="I188" s="9">
        <f t="shared" si="47"/>
        <v>0.64186147589332831</v>
      </c>
      <c r="J188" s="9">
        <f t="shared" si="48"/>
        <v>0.35813852410667163</v>
      </c>
      <c r="K188" s="9">
        <f t="shared" si="49"/>
        <v>0.64186147589332831</v>
      </c>
      <c r="L188" s="9">
        <f t="shared" si="50"/>
        <v>0.35813852410667163</v>
      </c>
      <c r="M188" s="10">
        <f t="shared" si="51"/>
        <v>0.28372295178665669</v>
      </c>
      <c r="N188" s="22">
        <v>238618</v>
      </c>
      <c r="O188" s="8">
        <v>95271</v>
      </c>
      <c r="P188" s="8">
        <v>9931</v>
      </c>
      <c r="Q188" s="9">
        <v>0.69402012681054037</v>
      </c>
      <c r="R188" s="9">
        <v>0.27709557326508055</v>
      </c>
      <c r="S188" s="9">
        <f t="shared" si="67"/>
        <v>0.71466265735019718</v>
      </c>
      <c r="T188" s="9">
        <f t="shared" si="68"/>
        <v>0.28533734264980276</v>
      </c>
      <c r="U188" s="10">
        <f t="shared" si="69"/>
        <v>0.42932531470039442</v>
      </c>
      <c r="V188" s="9">
        <v>0.66200000000000003</v>
      </c>
      <c r="W188" s="9">
        <v>0.32299999999999995</v>
      </c>
      <c r="X188" s="10">
        <f t="shared" si="52"/>
        <v>0.65024999999999999</v>
      </c>
      <c r="Y188" s="11">
        <v>155110</v>
      </c>
      <c r="Z188" s="11">
        <v>83575</v>
      </c>
      <c r="AA188" s="10">
        <f>ABS((Z188/(Z188+Y188))-(Y188/(Z188+Y188)))</f>
        <v>0.29970463162745875</v>
      </c>
      <c r="AB188" s="12">
        <v>0.65</v>
      </c>
      <c r="AC188" s="12">
        <v>0.33</v>
      </c>
      <c r="AD188" s="10">
        <f t="shared" si="66"/>
        <v>0.624</v>
      </c>
    </row>
    <row r="189" spans="1:34" ht="15.75" thickBot="1" x14ac:dyDescent="0.3">
      <c r="A189" s="8" t="s">
        <v>187</v>
      </c>
      <c r="B189" s="8">
        <v>6</v>
      </c>
      <c r="C189" s="8" t="s">
        <v>193</v>
      </c>
      <c r="D189" s="8" t="s">
        <v>471</v>
      </c>
      <c r="E189" s="27">
        <v>2012</v>
      </c>
      <c r="F189" s="120">
        <v>94704</v>
      </c>
      <c r="G189" s="121">
        <v>91930</v>
      </c>
      <c r="H189" s="124">
        <v>3902</v>
      </c>
      <c r="I189" s="9">
        <f t="shared" si="47"/>
        <v>0.50743165768295162</v>
      </c>
      <c r="J189" s="9">
        <f t="shared" si="48"/>
        <v>0.49256834231704832</v>
      </c>
      <c r="K189" s="9">
        <f t="shared" si="49"/>
        <v>0.50743165768295162</v>
      </c>
      <c r="L189" s="9">
        <f t="shared" si="50"/>
        <v>0.49256834231704832</v>
      </c>
      <c r="M189" s="10">
        <f t="shared" si="51"/>
        <v>1.4863315365903296E-2</v>
      </c>
      <c r="N189" s="22">
        <v>181921</v>
      </c>
      <c r="O189" s="8">
        <v>117313</v>
      </c>
      <c r="P189" s="8">
        <v>10315</v>
      </c>
      <c r="Q189" s="9">
        <v>0.58769693974136561</v>
      </c>
      <c r="R189" s="9">
        <v>0.37898038759614794</v>
      </c>
      <c r="S189" s="9">
        <f t="shared" si="67"/>
        <v>0.60795564675137181</v>
      </c>
      <c r="T189" s="9">
        <f t="shared" si="68"/>
        <v>0.39204435324862819</v>
      </c>
      <c r="U189" s="10">
        <f t="shared" si="69"/>
        <v>0.21591129350274363</v>
      </c>
      <c r="V189" s="9">
        <v>0.55399999999999994</v>
      </c>
      <c r="W189" s="9">
        <v>0.42599999999999999</v>
      </c>
      <c r="X189" s="10">
        <f t="shared" si="52"/>
        <v>0.54474999999999996</v>
      </c>
      <c r="Y189" s="11"/>
      <c r="Z189" s="11"/>
      <c r="AA189" s="10"/>
      <c r="AB189" s="12"/>
      <c r="AC189" s="12"/>
      <c r="AD189" s="10"/>
    </row>
    <row r="190" spans="1:34" ht="15.75" thickBot="1" x14ac:dyDescent="0.3">
      <c r="A190" s="8" t="s">
        <v>187</v>
      </c>
      <c r="B190" s="8">
        <v>7</v>
      </c>
      <c r="C190" s="8" t="s">
        <v>194</v>
      </c>
      <c r="D190" s="8" t="s">
        <v>471</v>
      </c>
      <c r="E190" s="27">
        <v>1996</v>
      </c>
      <c r="F190" s="120">
        <v>144639</v>
      </c>
      <c r="G190" s="121">
        <v>55860</v>
      </c>
      <c r="H190" s="124">
        <v>6310</v>
      </c>
      <c r="I190" s="9">
        <f t="shared" si="47"/>
        <v>0.72139511917765176</v>
      </c>
      <c r="J190" s="9">
        <f t="shared" si="48"/>
        <v>0.27860488082234824</v>
      </c>
      <c r="K190" s="9">
        <f t="shared" si="49"/>
        <v>0.72139511917765176</v>
      </c>
      <c r="L190" s="9">
        <f t="shared" si="50"/>
        <v>0.27860488082234824</v>
      </c>
      <c r="M190" s="10">
        <f t="shared" si="51"/>
        <v>0.44279023835530351</v>
      </c>
      <c r="N190" s="22">
        <v>247770</v>
      </c>
      <c r="O190" s="8">
        <v>67405</v>
      </c>
      <c r="P190" s="8">
        <v>8643</v>
      </c>
      <c r="Q190" s="9">
        <v>0.76515202984392472</v>
      </c>
      <c r="R190" s="9">
        <v>0.20815705118307198</v>
      </c>
      <c r="S190" s="9">
        <f t="shared" si="67"/>
        <v>0.78613468707860712</v>
      </c>
      <c r="T190" s="9">
        <f t="shared" si="68"/>
        <v>0.21386531292139288</v>
      </c>
      <c r="U190" s="10">
        <f t="shared" si="69"/>
        <v>0.57226937415721424</v>
      </c>
      <c r="V190" s="9">
        <v>0.76</v>
      </c>
      <c r="W190" s="9">
        <v>0.22500000000000001</v>
      </c>
      <c r="X190" s="10">
        <f t="shared" si="52"/>
        <v>0.74825000000000008</v>
      </c>
      <c r="Y190" s="11">
        <v>152669</v>
      </c>
      <c r="Z190" s="11">
        <v>46375</v>
      </c>
      <c r="AA190" s="10">
        <f>ABS((Z190/(Z190+Y190))-(Y190/(Z190+Y190)))</f>
        <v>0.53402262816261725</v>
      </c>
      <c r="AB190" s="12">
        <v>0.79</v>
      </c>
      <c r="AC190" s="12">
        <v>0.2</v>
      </c>
      <c r="AD190" s="10">
        <f>(AB190-AC190-7.2%)/2+0.5</f>
        <v>0.75900000000000001</v>
      </c>
    </row>
    <row r="191" spans="1:34" ht="15.75" thickBot="1" x14ac:dyDescent="0.3">
      <c r="A191" s="8" t="s">
        <v>187</v>
      </c>
      <c r="B191" s="8">
        <v>8</v>
      </c>
      <c r="C191" s="8" t="s">
        <v>625</v>
      </c>
      <c r="D191" s="8" t="s">
        <v>471</v>
      </c>
      <c r="E191" s="27">
        <v>2002</v>
      </c>
      <c r="F191" s="120">
        <v>136722</v>
      </c>
      <c r="G191" s="121">
        <v>87859</v>
      </c>
      <c r="H191" s="122">
        <v>516</v>
      </c>
      <c r="I191" s="9">
        <f t="shared" si="47"/>
        <v>0.6087870300693291</v>
      </c>
      <c r="J191" s="9">
        <f t="shared" si="48"/>
        <v>0.3912129699306709</v>
      </c>
      <c r="K191" s="9">
        <f t="shared" si="49"/>
        <v>0.6087870300693291</v>
      </c>
      <c r="L191" s="9">
        <f t="shared" si="50"/>
        <v>0.3912129699306709</v>
      </c>
      <c r="M191" s="10">
        <f t="shared" si="51"/>
        <v>0.21757406013865821</v>
      </c>
      <c r="N191" s="22">
        <v>217531</v>
      </c>
      <c r="O191" s="8">
        <v>113033</v>
      </c>
      <c r="P191" s="8">
        <v>12692</v>
      </c>
      <c r="Q191" s="9">
        <v>0.63372817955112215</v>
      </c>
      <c r="R191" s="9">
        <v>0.32929650173631342</v>
      </c>
      <c r="S191" s="9">
        <f t="shared" si="67"/>
        <v>0.65806016384119259</v>
      </c>
      <c r="T191" s="9">
        <f t="shared" si="68"/>
        <v>0.34193983615880741</v>
      </c>
      <c r="U191" s="10">
        <f t="shared" si="69"/>
        <v>0.31612032768238518</v>
      </c>
      <c r="V191" s="9">
        <v>0.62</v>
      </c>
      <c r="W191" s="9">
        <v>0.36099999999999999</v>
      </c>
      <c r="X191" s="10">
        <f t="shared" si="52"/>
        <v>0.61024999999999996</v>
      </c>
      <c r="Y191" s="11">
        <v>153613</v>
      </c>
      <c r="Z191" s="11">
        <v>52421</v>
      </c>
      <c r="AA191" s="10">
        <f>ABS((Z191/(Z191+Y191))-(Y191/(Z191+Y191)))</f>
        <v>0.49114223865963869</v>
      </c>
      <c r="AB191" s="12">
        <v>0.74</v>
      </c>
      <c r="AC191" s="12">
        <v>0.25</v>
      </c>
      <c r="AD191" s="10">
        <f>(AB191-AC191-7.2%)/2+0.5</f>
        <v>0.70899999999999996</v>
      </c>
    </row>
    <row r="192" spans="1:34" ht="15.75" thickBot="1" x14ac:dyDescent="0.3">
      <c r="A192" s="8" t="s">
        <v>196</v>
      </c>
      <c r="B192" s="8">
        <v>1</v>
      </c>
      <c r="C192" s="8" t="s">
        <v>197</v>
      </c>
      <c r="D192" s="8" t="s">
        <v>471</v>
      </c>
      <c r="E192" s="27">
        <v>1988</v>
      </c>
      <c r="F192" s="120">
        <v>167612</v>
      </c>
      <c r="G192" s="125">
        <v>0</v>
      </c>
      <c r="H192" s="124">
        <v>3498</v>
      </c>
      <c r="I192" s="9">
        <f t="shared" si="47"/>
        <v>1</v>
      </c>
      <c r="J192" s="9">
        <f t="shared" si="48"/>
        <v>0</v>
      </c>
      <c r="K192" s="9">
        <f t="shared" si="49"/>
        <v>1</v>
      </c>
      <c r="L192" s="9">
        <f t="shared" si="50"/>
        <v>0</v>
      </c>
      <c r="M192" s="10">
        <f t="shared" si="51"/>
        <v>1</v>
      </c>
      <c r="N192" s="22">
        <v>261936</v>
      </c>
      <c r="O192" s="8">
        <v>0</v>
      </c>
      <c r="P192" s="8">
        <v>4197</v>
      </c>
      <c r="Q192" s="9">
        <v>0.98422968966644497</v>
      </c>
      <c r="R192" s="9">
        <v>0</v>
      </c>
      <c r="S192" s="9">
        <f t="shared" si="67"/>
        <v>1</v>
      </c>
      <c r="T192" s="9">
        <f t="shared" si="68"/>
        <v>0</v>
      </c>
      <c r="U192" s="10">
        <f t="shared" si="69"/>
        <v>1</v>
      </c>
      <c r="V192" s="9">
        <v>0.64</v>
      </c>
      <c r="W192" s="9">
        <v>0.34299999999999997</v>
      </c>
      <c r="X192" s="10">
        <f t="shared" si="52"/>
        <v>0.62925000000000009</v>
      </c>
      <c r="Y192" s="11">
        <v>122751</v>
      </c>
      <c r="Z192" s="11">
        <v>91209</v>
      </c>
      <c r="AA192" s="10">
        <f>ABS((Z192/(Z192+Y192))-(Y192/(Z192+Y192)))</f>
        <v>0.14742007851934941</v>
      </c>
      <c r="AB192" s="12">
        <v>0.59</v>
      </c>
      <c r="AC192" s="12">
        <v>0.39</v>
      </c>
      <c r="AD192" s="10">
        <f>(AB192-AC192-7.2%)/2+0.5</f>
        <v>0.56399999999999995</v>
      </c>
    </row>
    <row r="193" spans="1:34" ht="15.75" thickBot="1" x14ac:dyDescent="0.3">
      <c r="A193" s="8" t="s">
        <v>196</v>
      </c>
      <c r="B193" s="8">
        <v>2</v>
      </c>
      <c r="C193" s="8" t="s">
        <v>198</v>
      </c>
      <c r="D193" s="8" t="s">
        <v>471</v>
      </c>
      <c r="E193" s="27">
        <v>1996</v>
      </c>
      <c r="F193" s="120">
        <v>169640</v>
      </c>
      <c r="G193" s="125">
        <v>0</v>
      </c>
      <c r="H193" s="124">
        <v>3105</v>
      </c>
      <c r="I193" s="9">
        <f t="shared" si="47"/>
        <v>1</v>
      </c>
      <c r="J193" s="9">
        <f t="shared" si="48"/>
        <v>0</v>
      </c>
      <c r="K193" s="9">
        <f t="shared" si="49"/>
        <v>1</v>
      </c>
      <c r="L193" s="9">
        <f t="shared" si="50"/>
        <v>0</v>
      </c>
      <c r="M193" s="10">
        <f t="shared" si="51"/>
        <v>1</v>
      </c>
      <c r="N193" s="22">
        <v>259257</v>
      </c>
      <c r="O193" s="8">
        <v>0</v>
      </c>
      <c r="P193" s="8">
        <v>4078</v>
      </c>
      <c r="Q193" s="9">
        <v>0.98451402206315153</v>
      </c>
      <c r="R193" s="9">
        <v>0</v>
      </c>
      <c r="S193" s="9">
        <f t="shared" si="67"/>
        <v>1</v>
      </c>
      <c r="T193" s="9">
        <f t="shared" si="68"/>
        <v>0</v>
      </c>
      <c r="U193" s="10">
        <f t="shared" si="69"/>
        <v>1</v>
      </c>
      <c r="V193" s="9">
        <v>0.58700000000000008</v>
      </c>
      <c r="W193" s="9">
        <v>0.39200000000000002</v>
      </c>
      <c r="X193" s="10">
        <f t="shared" si="52"/>
        <v>0.57825000000000004</v>
      </c>
      <c r="Y193" s="11">
        <v>122708</v>
      </c>
      <c r="Z193" s="11">
        <v>85124</v>
      </c>
      <c r="AA193" s="10">
        <f>ABS((Z193/(Z193+Y193))-(Y193/(Z193+Y193)))</f>
        <v>0.1808383694522499</v>
      </c>
      <c r="AB193" s="12">
        <v>0.59</v>
      </c>
      <c r="AC193" s="12">
        <v>0.39</v>
      </c>
      <c r="AD193" s="10">
        <f>(AB193-AC193-7.2%)/2+0.5</f>
        <v>0.56399999999999995</v>
      </c>
    </row>
    <row r="194" spans="1:34" ht="15.75" thickBot="1" x14ac:dyDescent="0.3">
      <c r="A194" s="8" t="s">
        <v>196</v>
      </c>
      <c r="B194" s="8">
        <v>3</v>
      </c>
      <c r="C194" s="8" t="s">
        <v>199</v>
      </c>
      <c r="D194" s="8" t="s">
        <v>471</v>
      </c>
      <c r="E194" s="27">
        <v>2007</v>
      </c>
      <c r="F194" s="120">
        <v>139104</v>
      </c>
      <c r="G194" s="121">
        <v>81638</v>
      </c>
      <c r="H194" s="122">
        <v>204</v>
      </c>
      <c r="I194" s="9">
        <f t="shared" si="47"/>
        <v>0.63016553261273345</v>
      </c>
      <c r="J194" s="9">
        <f t="shared" si="48"/>
        <v>0.36983446738726661</v>
      </c>
      <c r="K194" s="9">
        <f t="shared" si="49"/>
        <v>0.63016553261273345</v>
      </c>
      <c r="L194" s="9">
        <f t="shared" si="50"/>
        <v>0.36983446738726661</v>
      </c>
      <c r="M194" s="10">
        <f t="shared" si="51"/>
        <v>0.26033106522546684</v>
      </c>
      <c r="N194" s="22">
        <v>212119</v>
      </c>
      <c r="O194" s="8">
        <v>109372</v>
      </c>
      <c r="P194" s="8">
        <v>262</v>
      </c>
      <c r="Q194" s="9">
        <v>0.65926036431672741</v>
      </c>
      <c r="R194" s="9">
        <v>0.33992534646141603</v>
      </c>
      <c r="S194" s="9">
        <f t="shared" si="67"/>
        <v>0.65979763041578143</v>
      </c>
      <c r="T194" s="9">
        <f t="shared" si="68"/>
        <v>0.34020236958421851</v>
      </c>
      <c r="U194" s="10">
        <f t="shared" si="69"/>
        <v>0.31959526083156292</v>
      </c>
      <c r="V194" s="9">
        <v>0.56899999999999995</v>
      </c>
      <c r="W194" s="9">
        <v>0.41399999999999998</v>
      </c>
      <c r="X194" s="10">
        <f t="shared" si="52"/>
        <v>0.55825000000000002</v>
      </c>
      <c r="Y194" s="11">
        <v>122858</v>
      </c>
      <c r="Z194" s="11">
        <v>94646</v>
      </c>
      <c r="AA194" s="10">
        <f>ABS((Z194/(Z194+Y194))-(Y194/(Z194+Y194)))</f>
        <v>0.12970795939385021</v>
      </c>
      <c r="AB194" s="12">
        <v>0.59</v>
      </c>
      <c r="AC194" s="12">
        <v>0.39</v>
      </c>
      <c r="AD194" s="10">
        <f>(AB194-AC194-7.2%)/2+0.5</f>
        <v>0.56399999999999995</v>
      </c>
    </row>
    <row r="195" spans="1:34" ht="15.75" thickBot="1" x14ac:dyDescent="0.3">
      <c r="A195" s="8" t="s">
        <v>196</v>
      </c>
      <c r="B195" s="8">
        <v>4</v>
      </c>
      <c r="C195" s="8" t="s">
        <v>200</v>
      </c>
      <c r="D195" s="8" t="s">
        <v>471</v>
      </c>
      <c r="E195" s="27">
        <v>2012</v>
      </c>
      <c r="F195" s="120">
        <v>184158</v>
      </c>
      <c r="G195" s="125">
        <v>0</v>
      </c>
      <c r="H195" s="124">
        <v>3940</v>
      </c>
      <c r="I195" s="9">
        <f t="shared" ref="I195:I258" si="70">F195/(F195+G195)</f>
        <v>1</v>
      </c>
      <c r="J195" s="9">
        <f t="shared" ref="J195:J258" si="71">G195/(G195+F195)</f>
        <v>0</v>
      </c>
      <c r="K195" s="9">
        <f t="shared" ref="K195:K258" si="72">I195/(I195+J195)</f>
        <v>1</v>
      </c>
      <c r="L195" s="9">
        <f t="shared" ref="L195:L258" si="73">J195/(J195+K195)</f>
        <v>0</v>
      </c>
      <c r="M195" s="10">
        <f t="shared" ref="M195:M258" si="74">ABS((J195/(J195+I195))-(I195/(J195+I195)))</f>
        <v>1</v>
      </c>
      <c r="N195" s="22">
        <v>221303</v>
      </c>
      <c r="O195" s="8">
        <v>129936</v>
      </c>
      <c r="P195" s="8">
        <v>11006</v>
      </c>
      <c r="Q195" s="9">
        <v>0.61092078565611674</v>
      </c>
      <c r="R195" s="9">
        <v>0.35869646233902469</v>
      </c>
      <c r="S195" s="9">
        <f t="shared" si="67"/>
        <v>0.63006385965112077</v>
      </c>
      <c r="T195" s="9">
        <f t="shared" si="68"/>
        <v>0.36993614034887923</v>
      </c>
      <c r="U195" s="10">
        <f t="shared" si="69"/>
        <v>0.26012771930224154</v>
      </c>
      <c r="V195" s="9">
        <v>0.57100000000000006</v>
      </c>
      <c r="W195" s="9">
        <v>0.41299999999999998</v>
      </c>
      <c r="X195" s="10">
        <f t="shared" ref="X195:X258" si="75">(V195-W195-3.85%)/2+0.5</f>
        <v>0.55975000000000008</v>
      </c>
      <c r="Y195" s="11"/>
      <c r="Z195" s="11"/>
      <c r="AA195" s="10"/>
      <c r="AB195" s="12"/>
      <c r="AC195" s="12"/>
      <c r="AD195" s="10"/>
    </row>
    <row r="196" spans="1:34" ht="15.75" thickBot="1" x14ac:dyDescent="0.3">
      <c r="A196" s="8" t="s">
        <v>196</v>
      </c>
      <c r="B196" s="8">
        <v>5</v>
      </c>
      <c r="C196" s="8" t="s">
        <v>488</v>
      </c>
      <c r="D196" s="8" t="s">
        <v>471</v>
      </c>
      <c r="E196" s="27">
        <v>1976</v>
      </c>
      <c r="F196" s="120">
        <v>182100</v>
      </c>
      <c r="G196" s="125">
        <v>0</v>
      </c>
      <c r="H196" s="124">
        <v>3160</v>
      </c>
      <c r="I196" s="9">
        <f t="shared" si="70"/>
        <v>1</v>
      </c>
      <c r="J196" s="9">
        <f t="shared" si="71"/>
        <v>0</v>
      </c>
      <c r="K196" s="9">
        <f t="shared" si="72"/>
        <v>1</v>
      </c>
      <c r="L196" s="9">
        <f t="shared" si="73"/>
        <v>0</v>
      </c>
      <c r="M196" s="10">
        <f t="shared" si="74"/>
        <v>1</v>
      </c>
      <c r="N196" s="18">
        <v>40172</v>
      </c>
      <c r="O196" s="20">
        <v>19319</v>
      </c>
      <c r="P196" s="8"/>
      <c r="Q196" s="9">
        <f>N196/(N196+O196)</f>
        <v>0.67526180430653371</v>
      </c>
      <c r="R196" s="9">
        <f>O196/(O196+N196)</f>
        <v>0.32473819569346624</v>
      </c>
      <c r="S196" s="9">
        <f t="shared" si="67"/>
        <v>0.67526180430653371</v>
      </c>
      <c r="T196" s="9">
        <f t="shared" si="68"/>
        <v>0.32473819569346624</v>
      </c>
      <c r="U196" s="10">
        <f t="shared" si="69"/>
        <v>0.35052360861306747</v>
      </c>
      <c r="V196" s="9">
        <v>0.65200000000000002</v>
      </c>
      <c r="W196" s="9">
        <v>0.33100000000000002</v>
      </c>
      <c r="X196" s="10">
        <f t="shared" si="75"/>
        <v>0.64124999999999999</v>
      </c>
      <c r="Y196" s="11">
        <v>145696</v>
      </c>
      <c r="Z196" s="11">
        <v>73467</v>
      </c>
      <c r="AA196" s="10">
        <f>ABS((Z196/(Z196+Y196))-(Y196/(Z196+Y196)))</f>
        <v>0.32956749086296505</v>
      </c>
      <c r="AB196" s="12">
        <v>0.65</v>
      </c>
      <c r="AC196" s="12">
        <v>0.33</v>
      </c>
      <c r="AD196" s="10">
        <f t="shared" ref="AD196:AD204" si="76">(AB196-AC196-7.2%)/2+0.5</f>
        <v>0.624</v>
      </c>
    </row>
    <row r="197" spans="1:34" ht="15.75" thickBot="1" x14ac:dyDescent="0.3">
      <c r="A197" s="8" t="s">
        <v>196</v>
      </c>
      <c r="B197" s="8">
        <v>6</v>
      </c>
      <c r="C197" s="8" t="s">
        <v>539</v>
      </c>
      <c r="D197" s="8" t="s">
        <v>471</v>
      </c>
      <c r="E197" s="27">
        <v>2014</v>
      </c>
      <c r="F197" s="120">
        <v>149638</v>
      </c>
      <c r="G197" s="121">
        <v>111989</v>
      </c>
      <c r="H197" s="124">
        <v>10592</v>
      </c>
      <c r="I197" s="9">
        <f t="shared" si="70"/>
        <v>0.57195167165468397</v>
      </c>
      <c r="J197" s="9">
        <f t="shared" si="71"/>
        <v>0.42804832834531603</v>
      </c>
      <c r="K197" s="9">
        <f t="shared" si="72"/>
        <v>0.57195167165468397</v>
      </c>
      <c r="L197" s="9">
        <f t="shared" si="73"/>
        <v>0.42804832834531603</v>
      </c>
      <c r="M197" s="10">
        <f t="shared" si="74"/>
        <v>0.14390334330936794</v>
      </c>
      <c r="O197" s="8"/>
      <c r="P197" s="8"/>
      <c r="Q197" s="9"/>
      <c r="R197" s="9"/>
      <c r="S197" s="9"/>
      <c r="T197" s="9"/>
      <c r="U197" s="10"/>
      <c r="V197" s="9">
        <v>0.54700000000000004</v>
      </c>
      <c r="W197" s="9">
        <v>0.439</v>
      </c>
      <c r="X197" s="10">
        <f t="shared" si="75"/>
        <v>0.53475000000000006</v>
      </c>
      <c r="Y197" s="11"/>
      <c r="Z197" s="11"/>
      <c r="AA197" s="10"/>
      <c r="AB197" s="12">
        <v>0.57999999999999996</v>
      </c>
      <c r="AC197" s="12">
        <v>0.41</v>
      </c>
      <c r="AD197" s="10">
        <f t="shared" si="76"/>
        <v>0.54899999999999993</v>
      </c>
    </row>
    <row r="198" spans="1:34" ht="15.75" thickBot="1" x14ac:dyDescent="0.3">
      <c r="A198" s="8" t="s">
        <v>196</v>
      </c>
      <c r="B198" s="8">
        <v>7</v>
      </c>
      <c r="C198" s="8" t="s">
        <v>201</v>
      </c>
      <c r="D198" s="8" t="s">
        <v>471</v>
      </c>
      <c r="E198" s="27">
        <v>1999</v>
      </c>
      <c r="F198" s="120">
        <v>142133</v>
      </c>
      <c r="G198" s="125">
        <v>0</v>
      </c>
      <c r="H198" s="124">
        <v>2413</v>
      </c>
      <c r="I198" s="9">
        <f t="shared" si="70"/>
        <v>1</v>
      </c>
      <c r="J198" s="9">
        <f t="shared" si="71"/>
        <v>0</v>
      </c>
      <c r="K198" s="9">
        <f t="shared" si="72"/>
        <v>1</v>
      </c>
      <c r="L198" s="9">
        <f t="shared" si="73"/>
        <v>0</v>
      </c>
      <c r="M198" s="10">
        <f t="shared" si="74"/>
        <v>1</v>
      </c>
      <c r="N198" s="22">
        <v>210794</v>
      </c>
      <c r="O198" s="8">
        <v>0</v>
      </c>
      <c r="P198" s="8">
        <v>42042</v>
      </c>
      <c r="Q198" s="9">
        <v>0.83371829960923283</v>
      </c>
      <c r="R198" s="9">
        <v>0</v>
      </c>
      <c r="S198" s="9">
        <f t="shared" ref="S198:S203" si="77">Q198/(Q198+R198)</f>
        <v>1</v>
      </c>
      <c r="T198" s="9">
        <f t="shared" ref="T198:T203" si="78">R198/(R198+Q198)</f>
        <v>0</v>
      </c>
      <c r="U198" s="10">
        <f t="shared" ref="U198:U203" si="79">ABS((R198/(R198+Q198))-(Q198/(R198+Q198)))</f>
        <v>1</v>
      </c>
      <c r="V198" s="9">
        <v>0.82499999999999996</v>
      </c>
      <c r="W198" s="9">
        <v>0.156</v>
      </c>
      <c r="X198" s="10">
        <f t="shared" si="75"/>
        <v>0.81525000000000003</v>
      </c>
      <c r="Y198" s="11">
        <v>134974</v>
      </c>
      <c r="Z198" s="11">
        <v>0</v>
      </c>
      <c r="AA198" s="10">
        <f t="shared" ref="AA198:AA203" si="80">ABS((Z198/(Z198+Y198))-(Y198/(Z198+Y198)))</f>
        <v>1</v>
      </c>
      <c r="AB198" s="12">
        <v>0.86</v>
      </c>
      <c r="AC198" s="12">
        <v>0.14000000000000001</v>
      </c>
      <c r="AD198" s="10">
        <f t="shared" si="76"/>
        <v>0.82399999999999995</v>
      </c>
    </row>
    <row r="199" spans="1:34" ht="15.75" thickBot="1" x14ac:dyDescent="0.3">
      <c r="A199" s="8" t="s">
        <v>196</v>
      </c>
      <c r="B199" s="8">
        <v>8</v>
      </c>
      <c r="C199" s="8" t="s">
        <v>202</v>
      </c>
      <c r="D199" s="8" t="s">
        <v>471</v>
      </c>
      <c r="E199" s="27">
        <v>2001</v>
      </c>
      <c r="F199" s="120">
        <v>200644</v>
      </c>
      <c r="G199" s="125">
        <v>0</v>
      </c>
      <c r="H199" s="124">
        <v>2707</v>
      </c>
      <c r="I199" s="9">
        <f t="shared" si="70"/>
        <v>1</v>
      </c>
      <c r="J199" s="9">
        <f t="shared" si="71"/>
        <v>0</v>
      </c>
      <c r="K199" s="9">
        <f t="shared" si="72"/>
        <v>1</v>
      </c>
      <c r="L199" s="9">
        <f t="shared" si="73"/>
        <v>0</v>
      </c>
      <c r="M199" s="10">
        <f t="shared" si="74"/>
        <v>1</v>
      </c>
      <c r="N199" s="22">
        <v>263999</v>
      </c>
      <c r="O199" s="8">
        <v>82242</v>
      </c>
      <c r="P199" s="8">
        <v>570</v>
      </c>
      <c r="Q199" s="9">
        <v>0.76121864646738424</v>
      </c>
      <c r="R199" s="9">
        <v>0.23713780704764267</v>
      </c>
      <c r="S199" s="9">
        <f t="shared" si="77"/>
        <v>0.7624718043212676</v>
      </c>
      <c r="T199" s="9">
        <f t="shared" si="78"/>
        <v>0.23752819567873246</v>
      </c>
      <c r="U199" s="10">
        <f t="shared" si="79"/>
        <v>0.5249436086425352</v>
      </c>
      <c r="V199" s="9">
        <v>0.57799999999999996</v>
      </c>
      <c r="W199" s="9">
        <v>0.40799999999999997</v>
      </c>
      <c r="X199" s="10">
        <f t="shared" si="75"/>
        <v>0.56574999999999998</v>
      </c>
      <c r="Y199" s="11">
        <v>157071</v>
      </c>
      <c r="Z199" s="11">
        <v>59965</v>
      </c>
      <c r="AA199" s="10">
        <f t="shared" si="80"/>
        <v>0.44741886138705095</v>
      </c>
      <c r="AB199" s="12">
        <v>0.6</v>
      </c>
      <c r="AC199" s="12">
        <v>0.39</v>
      </c>
      <c r="AD199" s="10">
        <f t="shared" si="76"/>
        <v>0.56899999999999995</v>
      </c>
    </row>
    <row r="200" spans="1:34" ht="15.75" thickBot="1" x14ac:dyDescent="0.3">
      <c r="A200" s="8" t="s">
        <v>196</v>
      </c>
      <c r="B200" s="8">
        <v>9</v>
      </c>
      <c r="C200" s="8" t="s">
        <v>203</v>
      </c>
      <c r="D200" s="8" t="s">
        <v>471</v>
      </c>
      <c r="E200" s="27">
        <v>2010</v>
      </c>
      <c r="F200" s="120">
        <v>140413</v>
      </c>
      <c r="G200" s="121">
        <v>114971</v>
      </c>
      <c r="H200" s="122">
        <v>157</v>
      </c>
      <c r="I200" s="9">
        <f t="shared" si="70"/>
        <v>0.54981126460545693</v>
      </c>
      <c r="J200" s="9">
        <f t="shared" si="71"/>
        <v>0.45018873539454313</v>
      </c>
      <c r="K200" s="9">
        <f t="shared" si="72"/>
        <v>0.54981126460545693</v>
      </c>
      <c r="L200" s="9">
        <f t="shared" si="73"/>
        <v>0.45018873539454313</v>
      </c>
      <c r="M200" s="10">
        <f t="shared" si="74"/>
        <v>9.9622529210913802E-2</v>
      </c>
      <c r="N200" s="22">
        <v>212754</v>
      </c>
      <c r="O200" s="8">
        <v>116531</v>
      </c>
      <c r="P200" s="8">
        <v>33120</v>
      </c>
      <c r="Q200" s="9">
        <v>0.58706143679033129</v>
      </c>
      <c r="R200" s="9">
        <v>0.32154909562506034</v>
      </c>
      <c r="S200" s="9">
        <f t="shared" si="77"/>
        <v>0.64610899372883668</v>
      </c>
      <c r="T200" s="9">
        <f t="shared" si="78"/>
        <v>0.35389100627116321</v>
      </c>
      <c r="U200" s="10">
        <f t="shared" si="79"/>
        <v>0.29221798745767347</v>
      </c>
      <c r="V200" s="9">
        <v>0.55500000000000005</v>
      </c>
      <c r="W200" s="9">
        <v>0.43099999999999999</v>
      </c>
      <c r="X200" s="10">
        <f t="shared" si="75"/>
        <v>0.54275000000000007</v>
      </c>
      <c r="Y200" s="11">
        <v>132743</v>
      </c>
      <c r="Z200" s="11">
        <v>120029</v>
      </c>
      <c r="AA200" s="10">
        <f t="shared" si="80"/>
        <v>5.0298292532400701E-2</v>
      </c>
      <c r="AB200" s="12">
        <v>0.55000000000000004</v>
      </c>
      <c r="AC200" s="12">
        <v>0.44</v>
      </c>
      <c r="AD200" s="10">
        <f t="shared" si="76"/>
        <v>0.51900000000000002</v>
      </c>
    </row>
    <row r="201" spans="1:34" ht="15.75" thickBot="1" x14ac:dyDescent="0.3">
      <c r="A201" s="8" t="s">
        <v>204</v>
      </c>
      <c r="B201" s="8">
        <v>1</v>
      </c>
      <c r="C201" s="8" t="s">
        <v>614</v>
      </c>
      <c r="D201" s="8" t="s">
        <v>470</v>
      </c>
      <c r="E201" s="27">
        <v>2010</v>
      </c>
      <c r="F201" s="120">
        <v>113263</v>
      </c>
      <c r="G201" s="121">
        <v>130414</v>
      </c>
      <c r="H201" s="124">
        <v>6454</v>
      </c>
      <c r="I201" s="9">
        <f t="shared" si="70"/>
        <v>0.46480792196226972</v>
      </c>
      <c r="J201" s="9">
        <f t="shared" si="71"/>
        <v>0.53519207803773028</v>
      </c>
      <c r="K201" s="9">
        <f t="shared" si="72"/>
        <v>0.46480792196226972</v>
      </c>
      <c r="L201" s="9">
        <f t="shared" si="73"/>
        <v>0.53519207803773028</v>
      </c>
      <c r="M201" s="10">
        <f t="shared" si="74"/>
        <v>7.0384156075460558E-2</v>
      </c>
      <c r="N201" s="22">
        <v>165179</v>
      </c>
      <c r="O201" s="8">
        <v>167060</v>
      </c>
      <c r="P201" s="8">
        <v>14798</v>
      </c>
      <c r="Q201" s="9">
        <v>0.4759694211280065</v>
      </c>
      <c r="R201" s="9">
        <v>0.4813895924642041</v>
      </c>
      <c r="S201" s="9">
        <f t="shared" si="77"/>
        <v>0.49716920650495577</v>
      </c>
      <c r="T201" s="9">
        <f t="shared" si="78"/>
        <v>0.50283079349504423</v>
      </c>
      <c r="U201" s="10">
        <f t="shared" si="79"/>
        <v>5.6615869900884519E-3</v>
      </c>
      <c r="V201" s="9">
        <v>0.45299999999999996</v>
      </c>
      <c r="W201" s="9">
        <v>0.53600000000000003</v>
      </c>
      <c r="X201" s="10">
        <f t="shared" si="75"/>
        <v>0.43924999999999997</v>
      </c>
      <c r="Y201" s="11">
        <v>94824</v>
      </c>
      <c r="Z201" s="11">
        <v>120523</v>
      </c>
      <c r="AA201" s="10">
        <f t="shared" si="80"/>
        <v>0.1193376271784608</v>
      </c>
      <c r="AB201" s="12">
        <v>0.5</v>
      </c>
      <c r="AC201" s="12">
        <v>0.48</v>
      </c>
      <c r="AD201" s="10">
        <f t="shared" si="76"/>
        <v>0.47399999999999998</v>
      </c>
      <c r="AH201" s="8"/>
    </row>
    <row r="202" spans="1:34" ht="15.75" thickBot="1" x14ac:dyDescent="0.3">
      <c r="A202" s="8" t="s">
        <v>204</v>
      </c>
      <c r="B202" s="8">
        <v>2</v>
      </c>
      <c r="C202" s="8" t="s">
        <v>206</v>
      </c>
      <c r="D202" s="8" t="s">
        <v>470</v>
      </c>
      <c r="E202" s="27">
        <v>2010</v>
      </c>
      <c r="F202" s="120">
        <v>70851</v>
      </c>
      <c r="G202" s="121">
        <v>135568</v>
      </c>
      <c r="H202" s="124">
        <v>6653</v>
      </c>
      <c r="I202" s="9">
        <f t="shared" si="70"/>
        <v>0.34323875224664396</v>
      </c>
      <c r="J202" s="9">
        <f t="shared" si="71"/>
        <v>0.65676124775335609</v>
      </c>
      <c r="K202" s="9">
        <f t="shared" si="72"/>
        <v>0.34323875224664396</v>
      </c>
      <c r="L202" s="9">
        <f t="shared" si="73"/>
        <v>0.65676124775335609</v>
      </c>
      <c r="M202" s="10">
        <f t="shared" si="74"/>
        <v>0.31352249550671213</v>
      </c>
      <c r="N202" s="22">
        <v>108973</v>
      </c>
      <c r="O202" s="8">
        <v>194653</v>
      </c>
      <c r="P202" s="8">
        <v>14641</v>
      </c>
      <c r="Q202" s="9">
        <v>0.34239490742049916</v>
      </c>
      <c r="R202" s="9">
        <v>0.61160283661202697</v>
      </c>
      <c r="S202" s="9">
        <f t="shared" si="77"/>
        <v>0.35890536383577165</v>
      </c>
      <c r="T202" s="9">
        <f t="shared" si="78"/>
        <v>0.64109463616422835</v>
      </c>
      <c r="U202" s="10">
        <f t="shared" si="79"/>
        <v>0.2821892723284567</v>
      </c>
      <c r="V202" s="9">
        <v>0.43099999999999999</v>
      </c>
      <c r="W202" s="9">
        <v>0.56000000000000005</v>
      </c>
      <c r="X202" s="10">
        <f t="shared" si="75"/>
        <v>0.41624999999999995</v>
      </c>
      <c r="Y202" s="11">
        <v>72118</v>
      </c>
      <c r="Z202" s="11">
        <v>148864</v>
      </c>
      <c r="AA202" s="10">
        <f t="shared" si="80"/>
        <v>0.34729525481713441</v>
      </c>
      <c r="AB202" s="12">
        <v>0.48</v>
      </c>
      <c r="AC202" s="12">
        <v>0.51</v>
      </c>
      <c r="AD202" s="10">
        <f t="shared" si="76"/>
        <v>0.44899999999999995</v>
      </c>
    </row>
    <row r="203" spans="1:34" ht="15.75" thickBot="1" x14ac:dyDescent="0.3">
      <c r="A203" s="8" t="s">
        <v>204</v>
      </c>
      <c r="B203" s="8">
        <v>3</v>
      </c>
      <c r="C203" s="8" t="s">
        <v>207</v>
      </c>
      <c r="D203" s="8" t="s">
        <v>470</v>
      </c>
      <c r="E203" s="27">
        <v>2010</v>
      </c>
      <c r="F203" s="120">
        <v>84720</v>
      </c>
      <c r="G203" s="121">
        <v>125754</v>
      </c>
      <c r="H203" s="124">
        <v>6691</v>
      </c>
      <c r="I203" s="9">
        <f t="shared" si="70"/>
        <v>0.40252002622651728</v>
      </c>
      <c r="J203" s="9">
        <f t="shared" si="71"/>
        <v>0.59747997377348272</v>
      </c>
      <c r="K203" s="9">
        <f t="shared" si="72"/>
        <v>0.40252002622651728</v>
      </c>
      <c r="L203" s="9">
        <f t="shared" si="73"/>
        <v>0.59747997377348272</v>
      </c>
      <c r="M203" s="10">
        <f t="shared" si="74"/>
        <v>0.19495994754696544</v>
      </c>
      <c r="N203" s="22">
        <v>144108</v>
      </c>
      <c r="O203" s="8">
        <v>171675</v>
      </c>
      <c r="P203" s="8">
        <v>10500</v>
      </c>
      <c r="Q203" s="9">
        <v>0.44166567059883599</v>
      </c>
      <c r="R203" s="9">
        <v>0.52615367640974242</v>
      </c>
      <c r="S203" s="9">
        <f t="shared" si="77"/>
        <v>0.45635135520278169</v>
      </c>
      <c r="T203" s="9">
        <f t="shared" si="78"/>
        <v>0.54364864479721831</v>
      </c>
      <c r="U203" s="10">
        <f t="shared" si="79"/>
        <v>8.7297289594436611E-2</v>
      </c>
      <c r="V203" s="9">
        <v>0.45799999999999996</v>
      </c>
      <c r="W203" s="9">
        <v>0.53100000000000003</v>
      </c>
      <c r="X203" s="10">
        <f t="shared" si="75"/>
        <v>0.44424999999999998</v>
      </c>
      <c r="Y203" s="11">
        <v>83953</v>
      </c>
      <c r="Z203" s="11">
        <v>133714</v>
      </c>
      <c r="AA203" s="10">
        <f t="shared" si="80"/>
        <v>0.22861067594077195</v>
      </c>
      <c r="AB203" s="12">
        <v>0.49</v>
      </c>
      <c r="AC203" s="12">
        <v>0.49</v>
      </c>
      <c r="AD203" s="10">
        <f t="shared" si="76"/>
        <v>0.46399999999999997</v>
      </c>
    </row>
    <row r="204" spans="1:34" ht="15.75" thickBot="1" x14ac:dyDescent="0.3">
      <c r="A204" s="8" t="s">
        <v>204</v>
      </c>
      <c r="B204" s="8">
        <v>4</v>
      </c>
      <c r="C204" s="8" t="s">
        <v>579</v>
      </c>
      <c r="D204" s="8" t="s">
        <v>470</v>
      </c>
      <c r="E204" s="27">
        <v>2014</v>
      </c>
      <c r="F204" s="120">
        <v>85777</v>
      </c>
      <c r="G204" s="121">
        <v>123962</v>
      </c>
      <c r="H204" s="124">
        <v>9684</v>
      </c>
      <c r="I204" s="9">
        <f t="shared" si="70"/>
        <v>0.40897019629158143</v>
      </c>
      <c r="J204" s="9">
        <f t="shared" si="71"/>
        <v>0.59102980370841851</v>
      </c>
      <c r="K204" s="9">
        <f t="shared" si="72"/>
        <v>0.40897019629158143</v>
      </c>
      <c r="L204" s="9">
        <f t="shared" si="73"/>
        <v>0.59102980370841851</v>
      </c>
      <c r="M204" s="10">
        <f t="shared" si="74"/>
        <v>0.18205960741683708</v>
      </c>
      <c r="O204" s="8"/>
      <c r="P204" s="8"/>
      <c r="Q204" s="9"/>
      <c r="R204" s="9"/>
      <c r="S204" s="9"/>
      <c r="T204" s="9"/>
      <c r="U204" s="10"/>
      <c r="V204" s="9">
        <v>0.45500000000000002</v>
      </c>
      <c r="W204" s="9">
        <v>0.53500000000000003</v>
      </c>
      <c r="X204" s="10">
        <f t="shared" si="75"/>
        <v>0.44074999999999998</v>
      </c>
      <c r="Y204" s="11"/>
      <c r="Z204" s="11"/>
      <c r="AA204" s="10"/>
      <c r="AB204" s="12">
        <v>0.5</v>
      </c>
      <c r="AC204" s="12">
        <v>0.48</v>
      </c>
      <c r="AD204" s="10">
        <f t="shared" si="76"/>
        <v>0.47399999999999998</v>
      </c>
    </row>
    <row r="205" spans="1:34" ht="15.75" thickBot="1" x14ac:dyDescent="0.3">
      <c r="A205" s="8" t="s">
        <v>204</v>
      </c>
      <c r="B205" s="8">
        <v>5</v>
      </c>
      <c r="C205" s="8" t="s">
        <v>208</v>
      </c>
      <c r="D205" s="8" t="s">
        <v>471</v>
      </c>
      <c r="E205" s="27">
        <v>2012</v>
      </c>
      <c r="F205" s="120">
        <v>148182</v>
      </c>
      <c r="G205" s="121">
        <v>69222</v>
      </c>
      <c r="H205" s="124">
        <v>4734</v>
      </c>
      <c r="I205" s="9">
        <f t="shared" si="70"/>
        <v>0.68159739471214886</v>
      </c>
      <c r="J205" s="9">
        <f t="shared" si="71"/>
        <v>0.31840260528785119</v>
      </c>
      <c r="K205" s="9">
        <f t="shared" si="72"/>
        <v>0.68159739471214886</v>
      </c>
      <c r="L205" s="9">
        <f t="shared" si="73"/>
        <v>0.31840260528785119</v>
      </c>
      <c r="M205" s="10">
        <f t="shared" si="74"/>
        <v>0.36319478942429767</v>
      </c>
      <c r="N205" s="22">
        <v>214531</v>
      </c>
      <c r="O205" s="8">
        <v>103931</v>
      </c>
      <c r="P205" s="8">
        <v>11684</v>
      </c>
      <c r="Q205" s="9">
        <v>0.64980644926789966</v>
      </c>
      <c r="R205" s="9">
        <v>0.31480314769829104</v>
      </c>
      <c r="S205" s="9">
        <f>Q205/(Q205+R205)</f>
        <v>0.67364709133271783</v>
      </c>
      <c r="T205" s="9">
        <f>R205/(R205+Q205)</f>
        <v>0.32635290866728212</v>
      </c>
      <c r="U205" s="10">
        <f>ABS((R205/(R205+Q205))-(Q205/(R205+Q205)))</f>
        <v>0.34729418266543571</v>
      </c>
      <c r="V205" s="9">
        <v>0.60699999999999998</v>
      </c>
      <c r="W205" s="9">
        <v>0.38299999999999995</v>
      </c>
      <c r="X205" s="10">
        <f t="shared" si="75"/>
        <v>0.59275</v>
      </c>
      <c r="Y205" s="11"/>
      <c r="Z205" s="11"/>
      <c r="AA205" s="10"/>
      <c r="AB205" s="12"/>
      <c r="AC205" s="12"/>
      <c r="AD205" s="10"/>
    </row>
    <row r="206" spans="1:34" ht="15.75" thickBot="1" x14ac:dyDescent="0.3">
      <c r="A206" s="8" t="s">
        <v>204</v>
      </c>
      <c r="B206" s="8">
        <v>6</v>
      </c>
      <c r="C206" s="8" t="s">
        <v>209</v>
      </c>
      <c r="D206" s="8" t="s">
        <v>470</v>
      </c>
      <c r="E206" s="27">
        <v>1986</v>
      </c>
      <c r="F206" s="120">
        <v>84391</v>
      </c>
      <c r="G206" s="121">
        <v>116801</v>
      </c>
      <c r="H206" s="124">
        <v>7784</v>
      </c>
      <c r="I206" s="9">
        <f t="shared" si="70"/>
        <v>0.41945504791443</v>
      </c>
      <c r="J206" s="9">
        <f t="shared" si="71"/>
        <v>0.58054495208557</v>
      </c>
      <c r="K206" s="9">
        <f t="shared" si="72"/>
        <v>0.41945504791443</v>
      </c>
      <c r="L206" s="9">
        <f t="shared" si="73"/>
        <v>0.58054495208557</v>
      </c>
      <c r="M206" s="10">
        <f t="shared" si="74"/>
        <v>0.16108990417114</v>
      </c>
      <c r="N206" s="22">
        <v>136563</v>
      </c>
      <c r="O206" s="8">
        <v>174955</v>
      </c>
      <c r="P206" s="8">
        <v>8957</v>
      </c>
      <c r="Q206" s="9">
        <v>0.42612684296747017</v>
      </c>
      <c r="R206" s="9">
        <v>0.54592401903424603</v>
      </c>
      <c r="S206" s="9">
        <f>Q206/(Q206+R206)</f>
        <v>0.43837916268080818</v>
      </c>
      <c r="T206" s="9">
        <f>R206/(R206+Q206)</f>
        <v>0.56162083731919177</v>
      </c>
      <c r="U206" s="10">
        <f>ABS((R206/(R206+Q206))-(Q206/(R206+Q206)))</f>
        <v>0.12324167463838359</v>
      </c>
      <c r="V206" s="9">
        <v>0.48799999999999999</v>
      </c>
      <c r="W206" s="9">
        <v>0.502</v>
      </c>
      <c r="X206" s="10">
        <f t="shared" si="75"/>
        <v>0.47375</v>
      </c>
      <c r="Y206" s="11">
        <v>66729</v>
      </c>
      <c r="Z206" s="11">
        <v>123142</v>
      </c>
      <c r="AA206" s="10">
        <f>ABS((Z206/(Z206+Y206))-(Y206/(Z206+Y206)))</f>
        <v>0.29711224989598201</v>
      </c>
      <c r="AB206" s="12">
        <v>0.54</v>
      </c>
      <c r="AC206" s="12">
        <v>0.45</v>
      </c>
      <c r="AD206" s="10">
        <f t="shared" ref="AD206:AD221" si="81">(AB206-AC206-7.2%)/2+0.5</f>
        <v>0.50900000000000001</v>
      </c>
    </row>
    <row r="207" spans="1:34" ht="15.75" thickBot="1" x14ac:dyDescent="0.3">
      <c r="A207" s="8" t="s">
        <v>204</v>
      </c>
      <c r="B207" s="8">
        <v>7</v>
      </c>
      <c r="C207" s="8" t="s">
        <v>210</v>
      </c>
      <c r="D207" s="8" t="s">
        <v>470</v>
      </c>
      <c r="E207" s="27">
        <v>2010</v>
      </c>
      <c r="F207" s="120">
        <v>92083</v>
      </c>
      <c r="G207" s="121">
        <v>119564</v>
      </c>
      <c r="H207" s="124">
        <v>12038</v>
      </c>
      <c r="I207" s="9">
        <f t="shared" si="70"/>
        <v>0.43507821986609779</v>
      </c>
      <c r="J207" s="9">
        <f t="shared" si="71"/>
        <v>0.56492178013390215</v>
      </c>
      <c r="K207" s="9">
        <f t="shared" si="72"/>
        <v>0.43507821986609779</v>
      </c>
      <c r="L207" s="9">
        <f t="shared" si="73"/>
        <v>0.56492178013390215</v>
      </c>
      <c r="M207" s="10">
        <f t="shared" si="74"/>
        <v>0.12984356026780436</v>
      </c>
      <c r="N207" s="22">
        <v>136849</v>
      </c>
      <c r="O207" s="8">
        <v>169668</v>
      </c>
      <c r="P207" s="8">
        <v>11552</v>
      </c>
      <c r="Q207" s="9">
        <v>0.43024941129126071</v>
      </c>
      <c r="R207" s="9">
        <v>0.53343142525678389</v>
      </c>
      <c r="S207" s="9">
        <f>Q207/(Q207+R207)</f>
        <v>0.44646463328298269</v>
      </c>
      <c r="T207" s="9">
        <f>R207/(R207+Q207)</f>
        <v>0.55353536671701731</v>
      </c>
      <c r="U207" s="10">
        <f>ABS((R207/(R207+Q207))-(Q207/(R207+Q207)))</f>
        <v>0.10707073343403462</v>
      </c>
      <c r="V207" s="9">
        <v>0.47899999999999998</v>
      </c>
      <c r="W207" s="9">
        <v>0.51</v>
      </c>
      <c r="X207" s="10">
        <f t="shared" si="75"/>
        <v>0.46525</v>
      </c>
      <c r="Y207" s="11">
        <v>102402</v>
      </c>
      <c r="Z207" s="11">
        <v>113185</v>
      </c>
      <c r="AA207" s="10">
        <f>ABS((Z207/(Z207+Y207))-(Y207/(Z207+Y207)))</f>
        <v>5.0016930519929337E-2</v>
      </c>
      <c r="AB207" s="12">
        <v>0.52</v>
      </c>
      <c r="AC207" s="12">
        <v>0.46</v>
      </c>
      <c r="AD207" s="10">
        <f t="shared" si="81"/>
        <v>0.49399999999999999</v>
      </c>
    </row>
    <row r="208" spans="1:34" ht="15.75" thickBot="1" x14ac:dyDescent="0.3">
      <c r="A208" s="8" t="s">
        <v>204</v>
      </c>
      <c r="B208" s="8">
        <v>8</v>
      </c>
      <c r="C208" s="8" t="s">
        <v>540</v>
      </c>
      <c r="D208" s="8" t="s">
        <v>470</v>
      </c>
      <c r="E208" s="27">
        <v>2014</v>
      </c>
      <c r="F208" s="120">
        <v>102269</v>
      </c>
      <c r="G208" s="121">
        <v>132739</v>
      </c>
      <c r="H208" s="124">
        <v>8117</v>
      </c>
      <c r="I208" s="9">
        <f t="shared" si="70"/>
        <v>0.43517241966230935</v>
      </c>
      <c r="J208" s="9">
        <f t="shared" si="71"/>
        <v>0.56482758033769065</v>
      </c>
      <c r="K208" s="9">
        <f t="shared" si="72"/>
        <v>0.43517241966230935</v>
      </c>
      <c r="L208" s="9">
        <f t="shared" si="73"/>
        <v>0.56482758033769065</v>
      </c>
      <c r="M208" s="10">
        <f t="shared" si="74"/>
        <v>0.1296551606753813</v>
      </c>
      <c r="O208" s="8"/>
      <c r="P208" s="8"/>
      <c r="Q208" s="9"/>
      <c r="R208" s="9"/>
      <c r="S208" s="9"/>
      <c r="T208" s="9"/>
      <c r="U208" s="10"/>
      <c r="V208" s="9">
        <v>0.48</v>
      </c>
      <c r="W208" s="9">
        <v>0.51100000000000001</v>
      </c>
      <c r="X208" s="10">
        <f t="shared" si="75"/>
        <v>0.46525</v>
      </c>
      <c r="Y208" s="11"/>
      <c r="Z208" s="11"/>
      <c r="AA208" s="10"/>
      <c r="AB208" s="12">
        <v>0.53</v>
      </c>
      <c r="AC208" s="12">
        <v>0.46</v>
      </c>
      <c r="AD208" s="10">
        <f t="shared" si="81"/>
        <v>0.499</v>
      </c>
    </row>
    <row r="209" spans="1:34" ht="15.75" thickBot="1" x14ac:dyDescent="0.3">
      <c r="A209" s="8" t="s">
        <v>204</v>
      </c>
      <c r="B209" s="8">
        <v>9</v>
      </c>
      <c r="C209" s="8" t="s">
        <v>211</v>
      </c>
      <c r="D209" s="8" t="s">
        <v>471</v>
      </c>
      <c r="E209" s="27">
        <v>1982</v>
      </c>
      <c r="F209" s="120">
        <v>136342</v>
      </c>
      <c r="G209" s="121">
        <v>81470</v>
      </c>
      <c r="H209" s="124">
        <v>7945</v>
      </c>
      <c r="I209" s="9">
        <f t="shared" si="70"/>
        <v>0.62596183864984478</v>
      </c>
      <c r="J209" s="9">
        <f t="shared" si="71"/>
        <v>0.37403816135015516</v>
      </c>
      <c r="K209" s="9">
        <f t="shared" si="72"/>
        <v>0.62596183864984478</v>
      </c>
      <c r="L209" s="9">
        <f t="shared" si="73"/>
        <v>0.37403816135015516</v>
      </c>
      <c r="M209" s="10">
        <f t="shared" si="74"/>
        <v>0.25192367729968962</v>
      </c>
      <c r="N209" s="22">
        <v>208846</v>
      </c>
      <c r="O209" s="8">
        <v>114760</v>
      </c>
      <c r="P209" s="8">
        <v>13710</v>
      </c>
      <c r="Q209" s="9">
        <v>0.61914050919612473</v>
      </c>
      <c r="R209" s="9">
        <v>0.34021510986730541</v>
      </c>
      <c r="S209" s="9">
        <f>Q209/(Q209+R209)</f>
        <v>0.64537122303047534</v>
      </c>
      <c r="T209" s="9">
        <f>R209/(R209+Q209)</f>
        <v>0.35462877696952466</v>
      </c>
      <c r="U209" s="10">
        <f>ABS((R209/(R209+Q209))-(Q209/(R209+Q209)))</f>
        <v>0.29074244606095068</v>
      </c>
      <c r="V209" s="9">
        <v>0.57200000000000006</v>
      </c>
      <c r="W209" s="9">
        <v>0.41899999999999998</v>
      </c>
      <c r="X209" s="10">
        <f t="shared" si="75"/>
        <v>0.55725000000000002</v>
      </c>
      <c r="Y209" s="11">
        <v>124671</v>
      </c>
      <c r="Z209" s="11">
        <v>71372</v>
      </c>
      <c r="AA209" s="10">
        <f>ABS((Z209/(Z209+Y209))-(Y209/(Z209+Y209)))</f>
        <v>0.27187402763679391</v>
      </c>
      <c r="AB209" s="12">
        <v>0.65</v>
      </c>
      <c r="AC209" s="12">
        <v>0.33</v>
      </c>
      <c r="AD209" s="10">
        <f t="shared" si="81"/>
        <v>0.624</v>
      </c>
    </row>
    <row r="210" spans="1:34" ht="15.75" thickBot="1" x14ac:dyDescent="0.3">
      <c r="A210" s="8" t="s">
        <v>204</v>
      </c>
      <c r="B210" s="8">
        <v>10</v>
      </c>
      <c r="C210" s="8" t="s">
        <v>628</v>
      </c>
      <c r="D210" s="8" t="s">
        <v>470</v>
      </c>
      <c r="E210" s="27">
        <v>2002</v>
      </c>
      <c r="F210" s="120">
        <v>67143</v>
      </c>
      <c r="G210" s="121">
        <v>157069</v>
      </c>
      <c r="H210" s="124">
        <v>4480</v>
      </c>
      <c r="I210" s="9">
        <f t="shared" si="70"/>
        <v>0.29946211621144275</v>
      </c>
      <c r="J210" s="9">
        <f t="shared" si="71"/>
        <v>0.7005378837885573</v>
      </c>
      <c r="K210" s="9">
        <f t="shared" si="72"/>
        <v>0.29946211621144275</v>
      </c>
      <c r="L210" s="9">
        <f t="shared" si="73"/>
        <v>0.7005378837885573</v>
      </c>
      <c r="M210" s="10">
        <f t="shared" si="74"/>
        <v>0.40107576757711455</v>
      </c>
      <c r="N210" s="22">
        <v>97734</v>
      </c>
      <c r="O210" s="8">
        <v>226075</v>
      </c>
      <c r="P210" s="8">
        <v>4803</v>
      </c>
      <c r="Q210" s="9">
        <v>0.29741458011271654</v>
      </c>
      <c r="R210" s="9">
        <v>0.68796939856122119</v>
      </c>
      <c r="S210" s="9">
        <f>Q210/(Q210+R210)</f>
        <v>0.30182607648335902</v>
      </c>
      <c r="T210" s="9">
        <f>R210/(R210+Q210)</f>
        <v>0.69817392351664098</v>
      </c>
      <c r="U210" s="10">
        <f>ABS((R210/(R210+Q210))-(Q210/(R210+Q210)))</f>
        <v>0.39634784703328196</v>
      </c>
      <c r="V210" s="9">
        <v>0.43700000000000006</v>
      </c>
      <c r="W210" s="9">
        <v>0.55299999999999994</v>
      </c>
      <c r="X210" s="10">
        <f t="shared" si="75"/>
        <v>0.42275000000000007</v>
      </c>
      <c r="Y210" s="11">
        <v>58530</v>
      </c>
      <c r="Z210" s="11">
        <v>168364</v>
      </c>
      <c r="AA210" s="10">
        <f>ABS((Z210/(Z210+Y210))-(Y210/(Z210+Y210)))</f>
        <v>0.48407626468747522</v>
      </c>
      <c r="AB210" s="12">
        <v>0.48</v>
      </c>
      <c r="AC210" s="12">
        <v>0.5</v>
      </c>
      <c r="AD210" s="10">
        <f t="shared" si="81"/>
        <v>0.45399999999999996</v>
      </c>
    </row>
    <row r="211" spans="1:34" ht="15.75" thickBot="1" x14ac:dyDescent="0.3">
      <c r="A211" s="8" t="s">
        <v>204</v>
      </c>
      <c r="B211" s="8">
        <v>11</v>
      </c>
      <c r="C211" s="8" t="s">
        <v>541</v>
      </c>
      <c r="D211" s="8" t="s">
        <v>470</v>
      </c>
      <c r="E211" s="27">
        <v>2014</v>
      </c>
      <c r="F211" s="120">
        <v>101681</v>
      </c>
      <c r="G211" s="121">
        <v>140435</v>
      </c>
      <c r="H211" s="124">
        <v>9122</v>
      </c>
      <c r="I211" s="9">
        <f t="shared" si="70"/>
        <v>0.41996811445753274</v>
      </c>
      <c r="J211" s="9">
        <f t="shared" si="71"/>
        <v>0.58003188554246721</v>
      </c>
      <c r="K211" s="9">
        <f t="shared" si="72"/>
        <v>0.41996811445753274</v>
      </c>
      <c r="L211" s="9">
        <f t="shared" si="73"/>
        <v>0.58003188554246721</v>
      </c>
      <c r="M211" s="10">
        <f t="shared" si="74"/>
        <v>0.16006377108493447</v>
      </c>
      <c r="O211" s="8"/>
      <c r="P211" s="8"/>
      <c r="Q211" s="9"/>
      <c r="R211" s="9"/>
      <c r="S211" s="9"/>
      <c r="T211" s="9"/>
      <c r="U211" s="10"/>
      <c r="V211" s="9">
        <v>0.46899999999999997</v>
      </c>
      <c r="W211" s="9">
        <v>0.52300000000000002</v>
      </c>
      <c r="X211" s="10">
        <f t="shared" si="75"/>
        <v>0.45374999999999999</v>
      </c>
      <c r="Y211" s="20"/>
      <c r="Z211" s="20"/>
      <c r="AA211" s="10"/>
      <c r="AB211" s="12">
        <v>0.54</v>
      </c>
      <c r="AC211" s="12">
        <v>0.45</v>
      </c>
      <c r="AD211" s="10">
        <f t="shared" si="81"/>
        <v>0.50900000000000001</v>
      </c>
    </row>
    <row r="212" spans="1:34" ht="15.75" thickBot="1" x14ac:dyDescent="0.3">
      <c r="A212" s="8" t="s">
        <v>204</v>
      </c>
      <c r="B212" s="8">
        <v>12</v>
      </c>
      <c r="C212" s="8" t="s">
        <v>542</v>
      </c>
      <c r="D212" s="8" t="s">
        <v>471</v>
      </c>
      <c r="E212" s="27">
        <v>2014</v>
      </c>
      <c r="F212" s="120">
        <v>134346</v>
      </c>
      <c r="G212" s="121">
        <v>64716</v>
      </c>
      <c r="H212" s="124">
        <v>7598</v>
      </c>
      <c r="I212" s="9">
        <f t="shared" si="70"/>
        <v>0.67489525876360124</v>
      </c>
      <c r="J212" s="9">
        <f t="shared" si="71"/>
        <v>0.32510474123639871</v>
      </c>
      <c r="K212" s="9">
        <f t="shared" si="72"/>
        <v>0.67489525876360124</v>
      </c>
      <c r="L212" s="9">
        <f t="shared" si="73"/>
        <v>0.32510474123639871</v>
      </c>
      <c r="M212" s="10">
        <f t="shared" si="74"/>
        <v>0.34979051752720253</v>
      </c>
      <c r="O212" s="8"/>
      <c r="P212" s="8"/>
      <c r="Q212" s="9"/>
      <c r="R212" s="9"/>
      <c r="S212" s="9"/>
      <c r="T212" s="9"/>
      <c r="U212" s="10"/>
      <c r="V212" s="9">
        <v>0.66200000000000003</v>
      </c>
      <c r="W212" s="9">
        <v>0.32799999999999996</v>
      </c>
      <c r="X212" s="10">
        <f t="shared" si="75"/>
        <v>0.64775000000000005</v>
      </c>
      <c r="Y212" s="11"/>
      <c r="Z212" s="11"/>
      <c r="AA212" s="10"/>
      <c r="AB212" s="12">
        <v>0.66</v>
      </c>
      <c r="AC212" s="12">
        <v>0.33</v>
      </c>
      <c r="AD212" s="10">
        <f t="shared" si="81"/>
        <v>0.629</v>
      </c>
    </row>
    <row r="213" spans="1:34" ht="15.75" thickBot="1" x14ac:dyDescent="0.3">
      <c r="A213" s="8" t="s">
        <v>204</v>
      </c>
      <c r="B213" s="8">
        <v>13</v>
      </c>
      <c r="C213" s="8" t="s">
        <v>213</v>
      </c>
      <c r="D213" s="8" t="s">
        <v>471</v>
      </c>
      <c r="E213" s="27">
        <v>1964</v>
      </c>
      <c r="F213" s="120">
        <v>132710</v>
      </c>
      <c r="G213" s="121">
        <v>27234</v>
      </c>
      <c r="H213" s="124">
        <v>7003</v>
      </c>
      <c r="I213" s="9">
        <f t="shared" si="70"/>
        <v>0.82972790476666836</v>
      </c>
      <c r="J213" s="9">
        <f t="shared" si="71"/>
        <v>0.17027209523333167</v>
      </c>
      <c r="K213" s="9">
        <f t="shared" si="72"/>
        <v>0.82972790476666836</v>
      </c>
      <c r="L213" s="9">
        <f t="shared" si="73"/>
        <v>0.17027209523333167</v>
      </c>
      <c r="M213" s="10">
        <f t="shared" si="74"/>
        <v>0.65945580953333671</v>
      </c>
      <c r="N213" s="22">
        <v>235336</v>
      </c>
      <c r="O213" s="8">
        <v>38769</v>
      </c>
      <c r="P213" s="8">
        <v>10165</v>
      </c>
      <c r="Q213" s="9">
        <v>0.82786083652865239</v>
      </c>
      <c r="R213" s="9">
        <v>0.13638090547718718</v>
      </c>
      <c r="S213" s="9">
        <f>Q213/(Q213+R213)</f>
        <v>0.85856150015505006</v>
      </c>
      <c r="T213" s="9">
        <f>R213/(R213+Q213)</f>
        <v>0.14143849984494991</v>
      </c>
      <c r="U213" s="10">
        <f>ABS((R213/(R213+Q213))-(Q213/(R213+Q213)))</f>
        <v>0.71712300031010012</v>
      </c>
      <c r="V213" s="9">
        <v>0.85199999999999998</v>
      </c>
      <c r="W213" s="9">
        <v>0.14300000000000002</v>
      </c>
      <c r="X213" s="10">
        <f t="shared" si="75"/>
        <v>0.83525000000000005</v>
      </c>
      <c r="Y213" s="11">
        <v>115511</v>
      </c>
      <c r="Z213" s="11">
        <v>29902</v>
      </c>
      <c r="AA213" s="10">
        <f>ABS((Z213/(Z213+Y213))-(Y213/(Z213+Y213)))</f>
        <v>0.58873003101510868</v>
      </c>
      <c r="AB213" s="12">
        <v>0.86</v>
      </c>
      <c r="AC213" s="12">
        <v>0.14000000000000001</v>
      </c>
      <c r="AD213" s="10">
        <f t="shared" si="81"/>
        <v>0.82399999999999995</v>
      </c>
    </row>
    <row r="214" spans="1:34" ht="15.75" thickBot="1" x14ac:dyDescent="0.3">
      <c r="A214" s="8" t="s">
        <v>204</v>
      </c>
      <c r="B214" s="8">
        <v>14</v>
      </c>
      <c r="C214" s="8" t="s">
        <v>543</v>
      </c>
      <c r="D214" s="8" t="s">
        <v>471</v>
      </c>
      <c r="E214" s="27">
        <v>2014</v>
      </c>
      <c r="F214" s="120">
        <v>165272</v>
      </c>
      <c r="G214" s="121">
        <v>41801</v>
      </c>
      <c r="H214" s="124">
        <v>5395</v>
      </c>
      <c r="I214" s="9">
        <f t="shared" si="70"/>
        <v>0.79813399139433916</v>
      </c>
      <c r="J214" s="9">
        <f t="shared" si="71"/>
        <v>0.20186600860566081</v>
      </c>
      <c r="K214" s="9">
        <f t="shared" si="72"/>
        <v>0.79813399139433916</v>
      </c>
      <c r="L214" s="9">
        <f t="shared" si="73"/>
        <v>0.20186600860566081</v>
      </c>
      <c r="M214" s="10">
        <f t="shared" si="74"/>
        <v>0.59626798278867832</v>
      </c>
      <c r="O214" s="8"/>
      <c r="P214" s="8"/>
      <c r="Q214" s="9"/>
      <c r="R214" s="9"/>
      <c r="S214" s="9"/>
      <c r="T214" s="9"/>
      <c r="U214" s="10"/>
      <c r="V214" s="9">
        <v>0.81</v>
      </c>
      <c r="W214" s="9">
        <v>0.18600000000000003</v>
      </c>
      <c r="X214" s="10">
        <f t="shared" si="75"/>
        <v>0.79275000000000007</v>
      </c>
      <c r="Y214" s="16"/>
      <c r="Z214" s="16"/>
      <c r="AA214" s="10"/>
      <c r="AB214" s="12">
        <v>0.52900000000000003</v>
      </c>
      <c r="AC214" s="12">
        <v>0.47099999999999997</v>
      </c>
      <c r="AD214" s="10">
        <f t="shared" si="81"/>
        <v>0.49299999999999999</v>
      </c>
    </row>
    <row r="215" spans="1:34" ht="15.75" thickBot="1" x14ac:dyDescent="0.3">
      <c r="A215" s="8" t="s">
        <v>214</v>
      </c>
      <c r="B215" s="8">
        <v>1</v>
      </c>
      <c r="C215" s="8" t="s">
        <v>215</v>
      </c>
      <c r="D215" s="8" t="s">
        <v>471</v>
      </c>
      <c r="E215" s="27">
        <v>2006</v>
      </c>
      <c r="F215" s="120">
        <v>122851</v>
      </c>
      <c r="G215" s="121">
        <v>103536</v>
      </c>
      <c r="H215" s="122">
        <v>308</v>
      </c>
      <c r="I215" s="9">
        <f t="shared" si="70"/>
        <v>0.54265925163547379</v>
      </c>
      <c r="J215" s="9">
        <f t="shared" si="71"/>
        <v>0.45734074836452621</v>
      </c>
      <c r="K215" s="9">
        <f t="shared" si="72"/>
        <v>0.54265925163547379</v>
      </c>
      <c r="L215" s="9">
        <f t="shared" si="73"/>
        <v>0.45734074836452621</v>
      </c>
      <c r="M215" s="10">
        <f t="shared" si="74"/>
        <v>8.5318503270947588E-2</v>
      </c>
      <c r="N215" s="22">
        <v>193211</v>
      </c>
      <c r="O215" s="8">
        <v>142164</v>
      </c>
      <c r="P215" s="8">
        <v>505</v>
      </c>
      <c r="Q215" s="9">
        <v>0.57523818030248897</v>
      </c>
      <c r="R215" s="9">
        <v>0.4232583065380493</v>
      </c>
      <c r="S215" s="9">
        <f>Q215/(Q215+R215)</f>
        <v>0.57610436079016025</v>
      </c>
      <c r="T215" s="9">
        <f>R215/(R215+Q215)</f>
        <v>0.42389563920983975</v>
      </c>
      <c r="U215" s="10">
        <f>ABS((R215/(R215+Q215))-(Q215/(R215+Q215)))</f>
        <v>0.15220872158032051</v>
      </c>
      <c r="V215" s="9">
        <v>0.496</v>
      </c>
      <c r="W215" s="9">
        <v>0.48200000000000004</v>
      </c>
      <c r="X215" s="10">
        <f t="shared" si="75"/>
        <v>0.48774999999999996</v>
      </c>
      <c r="Y215" s="11">
        <v>122365</v>
      </c>
      <c r="Z215" s="11">
        <v>109242</v>
      </c>
      <c r="AA215" s="10">
        <f>ABS((Z215/(Z215+Y215))-(Y215/(Z215+Y215)))</f>
        <v>5.6660636336552883E-2</v>
      </c>
      <c r="AB215" s="12">
        <v>0.51</v>
      </c>
      <c r="AC215" s="12">
        <v>0.47</v>
      </c>
      <c r="AD215" s="10">
        <f t="shared" si="81"/>
        <v>0.48399999999999999</v>
      </c>
      <c r="AH215" s="8"/>
    </row>
    <row r="216" spans="1:34" ht="15.75" thickBot="1" x14ac:dyDescent="0.3">
      <c r="A216" s="8" t="s">
        <v>214</v>
      </c>
      <c r="B216" s="8">
        <v>2</v>
      </c>
      <c r="C216" s="8" t="s">
        <v>629</v>
      </c>
      <c r="D216" s="8" t="s">
        <v>470</v>
      </c>
      <c r="E216" s="27">
        <v>2002</v>
      </c>
      <c r="F216" s="120">
        <v>95565</v>
      </c>
      <c r="G216" s="121">
        <v>137778</v>
      </c>
      <c r="H216" s="124">
        <v>12505</v>
      </c>
      <c r="I216" s="9">
        <f t="shared" si="70"/>
        <v>0.40954731875393735</v>
      </c>
      <c r="J216" s="9">
        <f t="shared" si="71"/>
        <v>0.59045268124606265</v>
      </c>
      <c r="K216" s="9">
        <f t="shared" si="72"/>
        <v>0.40954731875393735</v>
      </c>
      <c r="L216" s="9">
        <f t="shared" si="73"/>
        <v>0.59045268124606265</v>
      </c>
      <c r="M216" s="10">
        <f t="shared" si="74"/>
        <v>0.1809053624921253</v>
      </c>
      <c r="N216" s="22">
        <v>164338</v>
      </c>
      <c r="O216" s="8">
        <v>193587</v>
      </c>
      <c r="P216" s="8">
        <v>521</v>
      </c>
      <c r="Q216" s="9">
        <v>0.45847352181360651</v>
      </c>
      <c r="R216" s="9">
        <v>0.54007298170435714</v>
      </c>
      <c r="S216" s="9">
        <f>Q216/(Q216+R216)</f>
        <v>0.4591408814695816</v>
      </c>
      <c r="T216" s="9">
        <f>R216/(R216+Q216)</f>
        <v>0.54085911853041835</v>
      </c>
      <c r="U216" s="10">
        <f>ABS((R216/(R216+Q216))-(Q216/(R216+Q216)))</f>
        <v>8.1718237060836751E-2</v>
      </c>
      <c r="V216" s="9">
        <v>0.49099999999999999</v>
      </c>
      <c r="W216" s="9">
        <v>0.49</v>
      </c>
      <c r="X216" s="10">
        <f t="shared" si="75"/>
        <v>0.48125000000000001</v>
      </c>
      <c r="Y216" s="11">
        <v>104809</v>
      </c>
      <c r="Z216" s="11">
        <v>181341</v>
      </c>
      <c r="AA216" s="10">
        <f>ABS((Z216/(Z216+Y216))-(Y216/(Z216+Y216)))</f>
        <v>0.2674541324480168</v>
      </c>
      <c r="AB216" s="12">
        <v>0.48</v>
      </c>
      <c r="AC216" s="12">
        <v>0.5</v>
      </c>
      <c r="AD216" s="10">
        <f t="shared" si="81"/>
        <v>0.45399999999999996</v>
      </c>
    </row>
    <row r="217" spans="1:34" ht="15.75" thickBot="1" x14ac:dyDescent="0.3">
      <c r="A217" s="8" t="s">
        <v>214</v>
      </c>
      <c r="B217" s="8">
        <v>3</v>
      </c>
      <c r="C217" s="8" t="s">
        <v>217</v>
      </c>
      <c r="D217" s="8" t="s">
        <v>470</v>
      </c>
      <c r="E217" s="27">
        <v>2008</v>
      </c>
      <c r="F217" s="120">
        <v>101846</v>
      </c>
      <c r="G217" s="121">
        <v>167515</v>
      </c>
      <c r="H217" s="122">
        <v>224</v>
      </c>
      <c r="I217" s="9">
        <f t="shared" si="70"/>
        <v>0.37810224939764853</v>
      </c>
      <c r="J217" s="9">
        <f t="shared" si="71"/>
        <v>0.62189775060235153</v>
      </c>
      <c r="K217" s="9">
        <f t="shared" si="72"/>
        <v>0.37810224939764853</v>
      </c>
      <c r="L217" s="9">
        <f t="shared" si="73"/>
        <v>0.62189775060235153</v>
      </c>
      <c r="M217" s="10">
        <f t="shared" si="74"/>
        <v>0.243795501204703</v>
      </c>
      <c r="N217" s="22">
        <v>159937</v>
      </c>
      <c r="O217" s="8">
        <v>222335</v>
      </c>
      <c r="P217" s="8">
        <v>433</v>
      </c>
      <c r="Q217" s="9">
        <v>0.41791196874877518</v>
      </c>
      <c r="R217" s="9">
        <v>0.58095661148926714</v>
      </c>
      <c r="S217" s="9">
        <f>Q217/(Q217+R217)</f>
        <v>0.41838533818851498</v>
      </c>
      <c r="T217" s="9">
        <f>R217/(R217+Q217)</f>
        <v>0.58161466181148491</v>
      </c>
      <c r="U217" s="10">
        <f>ABS((R217/(R217+Q217))-(Q217/(R217+Q217)))</f>
        <v>0.16322932362296994</v>
      </c>
      <c r="V217" s="9">
        <v>0.496</v>
      </c>
      <c r="W217" s="9">
        <v>0.48799999999999999</v>
      </c>
      <c r="X217" s="10">
        <f t="shared" si="75"/>
        <v>0.48475000000000001</v>
      </c>
      <c r="Y217" s="11">
        <v>100240</v>
      </c>
      <c r="Z217" s="11">
        <v>161177</v>
      </c>
      <c r="AA217" s="10">
        <f>ABS((Z217/(Z217+Y217))-(Y217/(Z217+Y217)))</f>
        <v>0.23310266738582414</v>
      </c>
      <c r="AB217" s="12">
        <v>0.52</v>
      </c>
      <c r="AC217" s="12">
        <v>0.46</v>
      </c>
      <c r="AD217" s="10">
        <f t="shared" si="81"/>
        <v>0.49399999999999999</v>
      </c>
    </row>
    <row r="218" spans="1:34" ht="15.75" thickBot="1" x14ac:dyDescent="0.3">
      <c r="A218" s="8" t="s">
        <v>214</v>
      </c>
      <c r="B218" s="8">
        <v>4</v>
      </c>
      <c r="C218" s="8" t="s">
        <v>218</v>
      </c>
      <c r="D218" s="8" t="s">
        <v>471</v>
      </c>
      <c r="E218" s="27">
        <v>2000</v>
      </c>
      <c r="F218" s="120">
        <v>147857</v>
      </c>
      <c r="G218" s="121">
        <v>79492</v>
      </c>
      <c r="H218" s="124">
        <v>14288</v>
      </c>
      <c r="I218" s="9">
        <f t="shared" si="70"/>
        <v>0.65035254168700984</v>
      </c>
      <c r="J218" s="9">
        <f t="shared" si="71"/>
        <v>0.34964745831299016</v>
      </c>
      <c r="K218" s="9">
        <f t="shared" si="72"/>
        <v>0.65035254168700984</v>
      </c>
      <c r="L218" s="9">
        <f t="shared" si="73"/>
        <v>0.34964745831299016</v>
      </c>
      <c r="M218" s="10">
        <f t="shared" si="74"/>
        <v>0.30070508337401969</v>
      </c>
      <c r="N218" s="22">
        <v>216685</v>
      </c>
      <c r="O218" s="8">
        <v>109659</v>
      </c>
      <c r="P218" s="8">
        <v>21647</v>
      </c>
      <c r="Q218" s="9">
        <v>0.62267414961881196</v>
      </c>
      <c r="R218" s="9">
        <v>0.31512021862634376</v>
      </c>
      <c r="S218" s="9">
        <f>Q218/(Q218+R218)</f>
        <v>0.66397727551295571</v>
      </c>
      <c r="T218" s="9">
        <f>R218/(R218+Q218)</f>
        <v>0.33602272448704434</v>
      </c>
      <c r="U218" s="10">
        <f>ABS((R218/(R218+Q218))-(Q218/(R218+Q218)))</f>
        <v>0.32795455102591137</v>
      </c>
      <c r="V218" s="9">
        <v>0.625</v>
      </c>
      <c r="W218" s="9">
        <v>0.35499999999999998</v>
      </c>
      <c r="X218" s="10">
        <f t="shared" si="75"/>
        <v>0.61575000000000002</v>
      </c>
      <c r="Y218" s="11">
        <v>136746</v>
      </c>
      <c r="Z218" s="11">
        <v>80141</v>
      </c>
      <c r="AA218" s="10">
        <f>ABS((Z218/(Z218+Y218))-(Y218/(Z218+Y218)))</f>
        <v>0.26098844098539797</v>
      </c>
      <c r="AB218" s="12">
        <v>0.64</v>
      </c>
      <c r="AC218" s="12">
        <v>0.34</v>
      </c>
      <c r="AD218" s="10">
        <f t="shared" si="81"/>
        <v>0.61399999999999999</v>
      </c>
    </row>
    <row r="219" spans="1:34" ht="15.75" thickBot="1" x14ac:dyDescent="0.3">
      <c r="A219" s="8" t="s">
        <v>214</v>
      </c>
      <c r="B219" s="8">
        <v>5</v>
      </c>
      <c r="C219" s="8" t="s">
        <v>219</v>
      </c>
      <c r="D219" s="8" t="s">
        <v>471</v>
      </c>
      <c r="E219" s="27">
        <v>2006</v>
      </c>
      <c r="F219" s="120">
        <v>167079</v>
      </c>
      <c r="G219" s="121">
        <v>56577</v>
      </c>
      <c r="H219" s="124">
        <v>12353</v>
      </c>
      <c r="I219" s="9">
        <f t="shared" si="70"/>
        <v>0.74703562614014374</v>
      </c>
      <c r="J219" s="9">
        <f t="shared" si="71"/>
        <v>0.25296437385985621</v>
      </c>
      <c r="K219" s="9">
        <f t="shared" si="72"/>
        <v>0.74703562614014374</v>
      </c>
      <c r="L219" s="9">
        <f t="shared" si="73"/>
        <v>0.25296437385985621</v>
      </c>
      <c r="M219" s="10">
        <f t="shared" si="74"/>
        <v>0.49407125228028753</v>
      </c>
      <c r="N219" s="22">
        <v>262102</v>
      </c>
      <c r="O219" s="8">
        <v>88753</v>
      </c>
      <c r="P219" s="8">
        <v>1114</v>
      </c>
      <c r="Q219" s="9">
        <v>0.74467353658987012</v>
      </c>
      <c r="R219" s="9">
        <v>0.25216141194252906</v>
      </c>
      <c r="S219" s="9">
        <f>Q219/(Q219+R219)</f>
        <v>0.74703795015034702</v>
      </c>
      <c r="T219" s="9">
        <f>R219/(R219+Q219)</f>
        <v>0.25296204984965304</v>
      </c>
      <c r="U219" s="10">
        <f>ABS((R219/(R219+Q219))-(Q219/(R219+Q219)))</f>
        <v>0.49407590030069398</v>
      </c>
      <c r="V219" s="9">
        <v>0.73499999999999999</v>
      </c>
      <c r="W219" s="9">
        <v>0.24</v>
      </c>
      <c r="X219" s="10">
        <f t="shared" si="75"/>
        <v>0.72825000000000006</v>
      </c>
      <c r="Y219" s="11">
        <v>154833</v>
      </c>
      <c r="Z219" s="11">
        <v>55222</v>
      </c>
      <c r="AA219" s="10">
        <f>ABS((Z219/(Z219+Y219))-(Y219/(Z219+Y219)))</f>
        <v>0.47421389636047701</v>
      </c>
      <c r="AB219" s="12">
        <v>0.74</v>
      </c>
      <c r="AC219" s="12">
        <v>0.24</v>
      </c>
      <c r="AD219" s="10">
        <f t="shared" si="81"/>
        <v>0.71399999999999997</v>
      </c>
    </row>
    <row r="220" spans="1:34" ht="15.75" thickBot="1" x14ac:dyDescent="0.3">
      <c r="A220" s="8" t="s">
        <v>214</v>
      </c>
      <c r="B220" s="8">
        <v>6</v>
      </c>
      <c r="C220" s="8" t="s">
        <v>544</v>
      </c>
      <c r="D220" s="8" t="s">
        <v>470</v>
      </c>
      <c r="E220" s="27">
        <v>2014</v>
      </c>
      <c r="F220" s="120">
        <v>90926</v>
      </c>
      <c r="G220" s="121">
        <v>133328</v>
      </c>
      <c r="H220" s="124">
        <v>12592</v>
      </c>
      <c r="I220" s="9">
        <f t="shared" si="70"/>
        <v>0.40545988031428648</v>
      </c>
      <c r="J220" s="9">
        <f t="shared" si="71"/>
        <v>0.59454011968571352</v>
      </c>
      <c r="K220" s="9">
        <f t="shared" si="72"/>
        <v>0.40545988031428648</v>
      </c>
      <c r="L220" s="9">
        <f t="shared" si="73"/>
        <v>0.59454011968571352</v>
      </c>
      <c r="M220" s="10">
        <f t="shared" si="74"/>
        <v>0.18908023937142704</v>
      </c>
      <c r="O220" s="8"/>
      <c r="P220" s="8"/>
      <c r="Q220" s="9"/>
      <c r="R220" s="9"/>
      <c r="S220" s="9"/>
      <c r="T220" s="9"/>
      <c r="U220" s="10"/>
      <c r="V220" s="9">
        <v>0.41499999999999998</v>
      </c>
      <c r="W220" s="9">
        <v>0.56499999999999995</v>
      </c>
      <c r="X220" s="10">
        <f t="shared" si="75"/>
        <v>0.40575</v>
      </c>
      <c r="Y220" s="11"/>
      <c r="Z220" s="11"/>
      <c r="AA220" s="10"/>
      <c r="AB220" s="12">
        <v>0.45</v>
      </c>
      <c r="AC220" s="12">
        <v>0.53</v>
      </c>
      <c r="AD220" s="10">
        <f t="shared" si="81"/>
        <v>0.42399999999999999</v>
      </c>
    </row>
    <row r="221" spans="1:34" ht="15.75" thickBot="1" x14ac:dyDescent="0.3">
      <c r="A221" s="8" t="s">
        <v>214</v>
      </c>
      <c r="B221" s="8">
        <v>7</v>
      </c>
      <c r="C221" s="8" t="s">
        <v>220</v>
      </c>
      <c r="D221" s="8" t="s">
        <v>471</v>
      </c>
      <c r="E221" s="27">
        <v>1990</v>
      </c>
      <c r="F221" s="120">
        <v>130546</v>
      </c>
      <c r="G221" s="121">
        <v>109955</v>
      </c>
      <c r="H221" s="122">
        <v>334</v>
      </c>
      <c r="I221" s="9">
        <f t="shared" si="70"/>
        <v>0.54280855381058701</v>
      </c>
      <c r="J221" s="9">
        <f t="shared" si="71"/>
        <v>0.45719144618941293</v>
      </c>
      <c r="K221" s="9">
        <f t="shared" si="72"/>
        <v>0.54280855381058701</v>
      </c>
      <c r="L221" s="9">
        <f t="shared" si="73"/>
        <v>0.45719144618941293</v>
      </c>
      <c r="M221" s="10">
        <f t="shared" si="74"/>
        <v>8.5617107621174082E-2</v>
      </c>
      <c r="N221" s="22">
        <v>197791</v>
      </c>
      <c r="O221" s="8">
        <v>114151</v>
      </c>
      <c r="P221" s="8">
        <v>15634</v>
      </c>
      <c r="Q221" s="9">
        <v>0.60380186582655626</v>
      </c>
      <c r="R221" s="9">
        <v>0.34847180501624053</v>
      </c>
      <c r="S221" s="9">
        <f t="shared" ref="S221:S234" si="82">Q221/(Q221+R221)</f>
        <v>0.6340633835777163</v>
      </c>
      <c r="T221" s="9">
        <f t="shared" ref="T221:T234" si="83">R221/(R221+Q221)</f>
        <v>0.36593661642228364</v>
      </c>
      <c r="U221" s="10">
        <f t="shared" ref="U221:U233" si="84">ABS((R221/(R221+Q221))-(Q221/(R221+Q221)))</f>
        <v>0.26812676715543265</v>
      </c>
      <c r="V221" s="9">
        <v>0.441</v>
      </c>
      <c r="W221" s="9">
        <v>0.53900000000000003</v>
      </c>
      <c r="X221" s="10">
        <f t="shared" si="75"/>
        <v>0.43174999999999997</v>
      </c>
      <c r="Y221" s="11">
        <v>133096</v>
      </c>
      <c r="Z221" s="11">
        <v>90652</v>
      </c>
      <c r="AA221" s="10">
        <f>ABS((Z221/(Z221+Y221))-(Y221/(Z221+Y221)))</f>
        <v>0.18969555035128804</v>
      </c>
      <c r="AB221" s="12">
        <v>0.47</v>
      </c>
      <c r="AC221" s="12">
        <v>0.5</v>
      </c>
      <c r="AD221" s="10">
        <f t="shared" si="81"/>
        <v>0.44899999999999995</v>
      </c>
    </row>
    <row r="222" spans="1:34" ht="15.75" thickBot="1" x14ac:dyDescent="0.3">
      <c r="A222" s="8" t="s">
        <v>214</v>
      </c>
      <c r="B222" s="8">
        <v>8</v>
      </c>
      <c r="C222" s="8" t="s">
        <v>221</v>
      </c>
      <c r="D222" s="8" t="s">
        <v>471</v>
      </c>
      <c r="E222" s="27">
        <v>2012</v>
      </c>
      <c r="F222" s="120">
        <v>129090</v>
      </c>
      <c r="G222" s="121">
        <v>125358</v>
      </c>
      <c r="H222" s="124">
        <v>11635</v>
      </c>
      <c r="I222" s="9">
        <f t="shared" si="70"/>
        <v>0.50733352197698545</v>
      </c>
      <c r="J222" s="9">
        <f t="shared" si="71"/>
        <v>0.4926664780230145</v>
      </c>
      <c r="K222" s="9">
        <f t="shared" si="72"/>
        <v>0.50733352197698545</v>
      </c>
      <c r="L222" s="9">
        <f t="shared" si="73"/>
        <v>0.4926664780230145</v>
      </c>
      <c r="M222" s="10">
        <f t="shared" si="74"/>
        <v>1.4667043953970949E-2</v>
      </c>
      <c r="N222" s="22">
        <v>191976</v>
      </c>
      <c r="O222" s="8">
        <v>160520</v>
      </c>
      <c r="P222" s="8">
        <v>1167</v>
      </c>
      <c r="Q222" s="9">
        <v>0.54282183886920599</v>
      </c>
      <c r="R222" s="9">
        <v>0.45387840967248483</v>
      </c>
      <c r="S222" s="9">
        <f t="shared" si="82"/>
        <v>0.54461894603059324</v>
      </c>
      <c r="T222" s="9">
        <f t="shared" si="83"/>
        <v>0.45538105396940676</v>
      </c>
      <c r="U222" s="10">
        <f t="shared" si="84"/>
        <v>8.9237892061186486E-2</v>
      </c>
      <c r="V222" s="9">
        <v>0.51700000000000002</v>
      </c>
      <c r="W222" s="9">
        <v>0.46200000000000002</v>
      </c>
      <c r="X222" s="10">
        <f t="shared" si="75"/>
        <v>0.50824999999999998</v>
      </c>
      <c r="Y222" s="11"/>
      <c r="Z222" s="11"/>
      <c r="AA222" s="10"/>
      <c r="AB222" s="12"/>
      <c r="AC222" s="12"/>
      <c r="AD222" s="10"/>
    </row>
    <row r="223" spans="1:34" ht="15.75" thickBot="1" x14ac:dyDescent="0.3">
      <c r="A223" s="8" t="s">
        <v>222</v>
      </c>
      <c r="B223" s="8">
        <v>1</v>
      </c>
      <c r="C223" s="8" t="s">
        <v>604</v>
      </c>
      <c r="D223" s="8" t="s">
        <v>470</v>
      </c>
      <c r="E223" s="27">
        <v>2015</v>
      </c>
      <c r="F223" s="20">
        <v>29402</v>
      </c>
      <c r="G223" s="20">
        <v>68852</v>
      </c>
      <c r="H223" s="124"/>
      <c r="I223" s="9">
        <f t="shared" si="70"/>
        <v>0.29924481446047996</v>
      </c>
      <c r="J223" s="9">
        <f t="shared" si="71"/>
        <v>0.70075518553951999</v>
      </c>
      <c r="K223" s="9">
        <f t="shared" si="72"/>
        <v>0.29924481446047996</v>
      </c>
      <c r="L223" s="9">
        <f t="shared" si="73"/>
        <v>0.70075518553951999</v>
      </c>
      <c r="M223" s="10">
        <f t="shared" si="74"/>
        <v>0.40151037107904003</v>
      </c>
      <c r="N223" s="22">
        <v>114076</v>
      </c>
      <c r="O223" s="8">
        <v>186760</v>
      </c>
      <c r="P223" s="8">
        <v>8341</v>
      </c>
      <c r="Q223" s="9">
        <v>0.36896664370247462</v>
      </c>
      <c r="R223" s="9">
        <v>0.60405528224932648</v>
      </c>
      <c r="S223" s="9">
        <f t="shared" si="82"/>
        <v>0.37919663870015552</v>
      </c>
      <c r="T223" s="9">
        <f t="shared" si="83"/>
        <v>0.62080336129984437</v>
      </c>
      <c r="U223" s="10">
        <f t="shared" si="84"/>
        <v>0.24160672259968885</v>
      </c>
      <c r="V223" s="9">
        <v>0.37</v>
      </c>
      <c r="W223" s="9">
        <v>0.61899999999999999</v>
      </c>
      <c r="X223" s="10">
        <f t="shared" si="75"/>
        <v>0.35625000000000001</v>
      </c>
      <c r="Y223" s="11">
        <v>89388</v>
      </c>
      <c r="Z223" s="11">
        <v>121074</v>
      </c>
      <c r="AA223" s="10">
        <f>ABS((Z223/(Z223+Y223))-(Y223/(Z223+Y223)))</f>
        <v>0.15055449439803859</v>
      </c>
      <c r="AB223" s="12">
        <v>0.38</v>
      </c>
      <c r="AC223" s="12">
        <v>0.62</v>
      </c>
      <c r="AD223" s="10">
        <f>(AB223-AC223-7.2%)/2+0.5</f>
        <v>0.34399999999999997</v>
      </c>
      <c r="AH223" s="8"/>
    </row>
    <row r="224" spans="1:34" ht="15.75" thickBot="1" x14ac:dyDescent="0.3">
      <c r="A224" s="8" t="s">
        <v>222</v>
      </c>
      <c r="B224" s="8">
        <v>2</v>
      </c>
      <c r="C224" s="8" t="s">
        <v>224</v>
      </c>
      <c r="D224" s="8" t="s">
        <v>471</v>
      </c>
      <c r="E224" s="27">
        <v>1993</v>
      </c>
      <c r="F224" s="120">
        <v>100688</v>
      </c>
      <c r="G224" s="125">
        <v>0</v>
      </c>
      <c r="H224" s="124">
        <v>47958</v>
      </c>
      <c r="I224" s="9">
        <f t="shared" si="70"/>
        <v>1</v>
      </c>
      <c r="J224" s="9">
        <f t="shared" si="71"/>
        <v>0</v>
      </c>
      <c r="K224" s="9">
        <f t="shared" si="72"/>
        <v>1</v>
      </c>
      <c r="L224" s="9">
        <f t="shared" si="73"/>
        <v>0</v>
      </c>
      <c r="M224" s="10">
        <f t="shared" si="74"/>
        <v>1</v>
      </c>
      <c r="N224" s="22">
        <v>214978</v>
      </c>
      <c r="O224" s="8">
        <v>99160</v>
      </c>
      <c r="P224" s="8">
        <v>6106</v>
      </c>
      <c r="Q224" s="9">
        <v>0.67129438802912778</v>
      </c>
      <c r="R224" s="9">
        <v>0.3096389003384919</v>
      </c>
      <c r="S224" s="9">
        <f t="shared" si="82"/>
        <v>0.68434255008945122</v>
      </c>
      <c r="T224" s="9">
        <f t="shared" si="83"/>
        <v>0.31565744991054889</v>
      </c>
      <c r="U224" s="10">
        <f t="shared" si="84"/>
        <v>0.36868510017890233</v>
      </c>
      <c r="V224" s="9">
        <v>0.66400000000000003</v>
      </c>
      <c r="W224" s="9">
        <v>0.33</v>
      </c>
      <c r="X224" s="10">
        <f t="shared" si="75"/>
        <v>0.64775000000000005</v>
      </c>
      <c r="Y224" s="11">
        <v>105327</v>
      </c>
      <c r="Z224" s="11">
        <v>64499</v>
      </c>
      <c r="AA224" s="10">
        <f>ABS((Z224/(Z224+Y224))-(Y224/(Z224+Y224)))</f>
        <v>0.24041077337981226</v>
      </c>
      <c r="AB224" s="12">
        <v>0.66</v>
      </c>
      <c r="AC224" s="12">
        <v>0.34</v>
      </c>
      <c r="AD224" s="10">
        <f>(AB224-AC224-7.2%)/2+0.5</f>
        <v>0.624</v>
      </c>
    </row>
    <row r="225" spans="1:34" ht="15.75" thickBot="1" x14ac:dyDescent="0.3">
      <c r="A225" s="8" t="s">
        <v>222</v>
      </c>
      <c r="B225" s="8">
        <v>3</v>
      </c>
      <c r="C225" s="8" t="s">
        <v>225</v>
      </c>
      <c r="D225" s="8" t="s">
        <v>470</v>
      </c>
      <c r="E225" s="27">
        <v>2008</v>
      </c>
      <c r="F225" s="120">
        <v>47744</v>
      </c>
      <c r="G225" s="121">
        <v>117771</v>
      </c>
      <c r="H225" s="124">
        <v>5431</v>
      </c>
      <c r="I225" s="9">
        <f t="shared" si="70"/>
        <v>0.28845723952511859</v>
      </c>
      <c r="J225" s="9">
        <f t="shared" si="71"/>
        <v>0.71154276047488141</v>
      </c>
      <c r="K225" s="9">
        <f t="shared" si="72"/>
        <v>0.28845723952511859</v>
      </c>
      <c r="L225" s="9">
        <f t="shared" si="73"/>
        <v>0.71154276047488141</v>
      </c>
      <c r="M225" s="10">
        <f t="shared" si="74"/>
        <v>0.42308552094976282</v>
      </c>
      <c r="N225" s="22">
        <v>0</v>
      </c>
      <c r="O225" s="8">
        <v>234717</v>
      </c>
      <c r="P225" s="8">
        <v>58605</v>
      </c>
      <c r="Q225" s="9">
        <v>0</v>
      </c>
      <c r="R225" s="9">
        <v>0.80020250782416591</v>
      </c>
      <c r="S225" s="9">
        <f t="shared" si="82"/>
        <v>0</v>
      </c>
      <c r="T225" s="9">
        <f t="shared" si="83"/>
        <v>1</v>
      </c>
      <c r="U225" s="10">
        <f t="shared" si="84"/>
        <v>1</v>
      </c>
      <c r="V225" s="9">
        <v>0.39100000000000001</v>
      </c>
      <c r="W225" s="9">
        <v>0.6</v>
      </c>
      <c r="X225" s="10">
        <f t="shared" si="75"/>
        <v>0.37625000000000003</v>
      </c>
      <c r="Y225" s="11">
        <v>60737</v>
      </c>
      <c r="Z225" s="11">
        <v>132393</v>
      </c>
      <c r="AA225" s="10">
        <f>ABS((Z225/(Z225+Y225))-(Y225/(Z225+Y225)))</f>
        <v>0.37102469838968566</v>
      </c>
      <c r="AB225" s="12">
        <v>0.38</v>
      </c>
      <c r="AC225" s="12">
        <v>0.62</v>
      </c>
      <c r="AD225" s="10">
        <f>(AB225-AC225-7.2%)/2+0.5</f>
        <v>0.34399999999999997</v>
      </c>
    </row>
    <row r="226" spans="1:34" ht="15.75" thickBot="1" x14ac:dyDescent="0.3">
      <c r="A226" s="8" t="s">
        <v>222</v>
      </c>
      <c r="B226" s="8">
        <v>4</v>
      </c>
      <c r="C226" s="8" t="s">
        <v>226</v>
      </c>
      <c r="D226" s="8" t="s">
        <v>470</v>
      </c>
      <c r="E226" s="27">
        <v>2010</v>
      </c>
      <c r="F226" s="120">
        <v>37869</v>
      </c>
      <c r="G226" s="121">
        <v>108776</v>
      </c>
      <c r="H226" s="124">
        <v>8931</v>
      </c>
      <c r="I226" s="9">
        <f t="shared" si="70"/>
        <v>0.25823587575437279</v>
      </c>
      <c r="J226" s="9">
        <f t="shared" si="71"/>
        <v>0.74176412424562721</v>
      </c>
      <c r="K226" s="9">
        <f t="shared" si="72"/>
        <v>0.25823587575437279</v>
      </c>
      <c r="L226" s="9">
        <f t="shared" si="73"/>
        <v>0.74176412424562721</v>
      </c>
      <c r="M226" s="10">
        <f t="shared" si="74"/>
        <v>0.48352824849125442</v>
      </c>
      <c r="N226" s="22">
        <v>82344</v>
      </c>
      <c r="O226" s="8">
        <v>182998</v>
      </c>
      <c r="P226" s="8">
        <v>20090</v>
      </c>
      <c r="Q226" s="9">
        <v>0.2884890271588329</v>
      </c>
      <c r="R226" s="9">
        <v>0.64112643291572069</v>
      </c>
      <c r="S226" s="9">
        <f t="shared" si="82"/>
        <v>0.31033157208432888</v>
      </c>
      <c r="T226" s="9">
        <f t="shared" si="83"/>
        <v>0.68966842791567107</v>
      </c>
      <c r="U226" s="10">
        <f t="shared" si="84"/>
        <v>0.37933685583134219</v>
      </c>
      <c r="V226" s="9">
        <v>0.312</v>
      </c>
      <c r="W226" s="9">
        <v>0.67599999999999993</v>
      </c>
      <c r="X226" s="10">
        <f t="shared" si="75"/>
        <v>0.29875000000000007</v>
      </c>
      <c r="Y226" s="11">
        <v>95243</v>
      </c>
      <c r="Z226" s="11">
        <v>105613</v>
      </c>
      <c r="AA226" s="10">
        <f>ABS((Z226/(Z226+Y226))-(Y226/(Z226+Y226)))</f>
        <v>5.1629027761182167E-2</v>
      </c>
      <c r="AB226" s="12">
        <v>0.32</v>
      </c>
      <c r="AC226" s="12">
        <v>0.68</v>
      </c>
      <c r="AD226" s="10">
        <f>(AB226-AC226-7.2%)/2+0.5</f>
        <v>0.28399999999999997</v>
      </c>
    </row>
    <row r="227" spans="1:34" ht="15.75" thickBot="1" x14ac:dyDescent="0.3">
      <c r="A227" s="8" t="s">
        <v>227</v>
      </c>
      <c r="B227" s="8">
        <v>1</v>
      </c>
      <c r="C227" s="8" t="s">
        <v>228</v>
      </c>
      <c r="D227" s="8" t="s">
        <v>471</v>
      </c>
      <c r="E227" s="27">
        <v>2000</v>
      </c>
      <c r="F227" s="120">
        <v>119315</v>
      </c>
      <c r="G227" s="121">
        <v>35273</v>
      </c>
      <c r="H227" s="124">
        <v>8906</v>
      </c>
      <c r="I227" s="9">
        <f t="shared" si="70"/>
        <v>0.77182575620358629</v>
      </c>
      <c r="J227" s="9">
        <f t="shared" si="71"/>
        <v>0.22817424379641368</v>
      </c>
      <c r="K227" s="9">
        <f t="shared" si="72"/>
        <v>0.77182575620358629</v>
      </c>
      <c r="L227" s="9">
        <f t="shared" si="73"/>
        <v>0.22817424379641368</v>
      </c>
      <c r="M227" s="10">
        <f t="shared" si="74"/>
        <v>0.54365151240717258</v>
      </c>
      <c r="N227" s="22">
        <v>267927</v>
      </c>
      <c r="O227" s="8">
        <v>60832</v>
      </c>
      <c r="P227" s="8">
        <v>11824</v>
      </c>
      <c r="Q227" s="9">
        <v>0.78667167768209223</v>
      </c>
      <c r="R227" s="9">
        <v>0.17861138107304239</v>
      </c>
      <c r="S227" s="9">
        <f t="shared" si="82"/>
        <v>0.81496476142098007</v>
      </c>
      <c r="T227" s="9">
        <f t="shared" si="83"/>
        <v>0.18503523857901988</v>
      </c>
      <c r="U227" s="10">
        <f t="shared" si="84"/>
        <v>0.62992952284196013</v>
      </c>
      <c r="V227" s="9">
        <v>0.79900000000000004</v>
      </c>
      <c r="W227" s="9">
        <v>0.18899999999999997</v>
      </c>
      <c r="X227" s="10">
        <f t="shared" si="75"/>
        <v>0.78575000000000006</v>
      </c>
      <c r="Y227" s="11">
        <v>135907</v>
      </c>
      <c r="Z227" s="11">
        <v>43649</v>
      </c>
      <c r="AA227" s="10">
        <f>ABS((Z227/(Z227+Y227))-(Y227/(Z227+Y227)))</f>
        <v>0.51381184700037874</v>
      </c>
      <c r="AB227" s="12">
        <v>0.8</v>
      </c>
      <c r="AC227" s="12">
        <v>0.19</v>
      </c>
      <c r="AD227" s="10">
        <f>(AB227-AC227-7.2%)/2+0.5</f>
        <v>0.76900000000000002</v>
      </c>
    </row>
    <row r="228" spans="1:34" ht="15.75" thickBot="1" x14ac:dyDescent="0.3">
      <c r="A228" s="8" t="s">
        <v>227</v>
      </c>
      <c r="B228" s="8">
        <v>2</v>
      </c>
      <c r="C228" s="8" t="s">
        <v>229</v>
      </c>
      <c r="D228" s="8" t="s">
        <v>470</v>
      </c>
      <c r="E228" s="27">
        <v>2012</v>
      </c>
      <c r="F228" s="120">
        <v>75384</v>
      </c>
      <c r="G228" s="121">
        <v>148191</v>
      </c>
      <c r="H228" s="124">
        <v>7542</v>
      </c>
      <c r="I228" s="9">
        <f t="shared" si="70"/>
        <v>0.33717544448171755</v>
      </c>
      <c r="J228" s="9">
        <f t="shared" si="71"/>
        <v>0.66282455551828245</v>
      </c>
      <c r="K228" s="9">
        <f t="shared" si="72"/>
        <v>0.33717544448171755</v>
      </c>
      <c r="L228" s="9">
        <f t="shared" si="73"/>
        <v>0.66282455551828245</v>
      </c>
      <c r="M228" s="10">
        <f t="shared" si="74"/>
        <v>0.32564911103656491</v>
      </c>
      <c r="N228" s="22">
        <v>146272</v>
      </c>
      <c r="O228" s="8">
        <v>236971</v>
      </c>
      <c r="P228" s="8">
        <v>11205</v>
      </c>
      <c r="Q228" s="9">
        <v>0.37082707986857583</v>
      </c>
      <c r="R228" s="9">
        <v>0.6007661339390743</v>
      </c>
      <c r="S228" s="9">
        <f t="shared" si="82"/>
        <v>0.3816690715812161</v>
      </c>
      <c r="T228" s="9">
        <f t="shared" si="83"/>
        <v>0.6183309284187839</v>
      </c>
      <c r="U228" s="10">
        <f t="shared" si="84"/>
        <v>0.2366618568375678</v>
      </c>
      <c r="V228" s="9">
        <v>0.41399999999999998</v>
      </c>
      <c r="W228" s="9">
        <v>0.57100000000000006</v>
      </c>
      <c r="X228" s="10">
        <f t="shared" si="75"/>
        <v>0.40224999999999994</v>
      </c>
      <c r="Y228" s="11"/>
      <c r="Z228" s="11"/>
      <c r="AA228" s="10"/>
      <c r="AB228" s="12"/>
      <c r="AC228" s="12"/>
      <c r="AD228" s="10"/>
    </row>
    <row r="229" spans="1:34" ht="15.75" thickBot="1" x14ac:dyDescent="0.3">
      <c r="A229" s="8" t="s">
        <v>227</v>
      </c>
      <c r="B229" s="8">
        <v>3</v>
      </c>
      <c r="C229" s="8" t="s">
        <v>230</v>
      </c>
      <c r="D229" s="8" t="s">
        <v>470</v>
      </c>
      <c r="E229" s="27">
        <v>2008</v>
      </c>
      <c r="F229" s="120">
        <v>52021</v>
      </c>
      <c r="G229" s="121">
        <v>130940</v>
      </c>
      <c r="H229" s="124">
        <v>8659</v>
      </c>
      <c r="I229" s="9">
        <f t="shared" si="70"/>
        <v>0.28432835413011515</v>
      </c>
      <c r="J229" s="9">
        <f t="shared" si="71"/>
        <v>0.71567164586988485</v>
      </c>
      <c r="K229" s="9">
        <f t="shared" si="72"/>
        <v>0.28432835413011515</v>
      </c>
      <c r="L229" s="9">
        <f t="shared" si="73"/>
        <v>0.71567164586988485</v>
      </c>
      <c r="M229" s="10">
        <f t="shared" si="74"/>
        <v>0.43134329173976971</v>
      </c>
      <c r="N229" s="22">
        <v>111189</v>
      </c>
      <c r="O229" s="8">
        <v>214843</v>
      </c>
      <c r="P229" s="8">
        <v>12353</v>
      </c>
      <c r="Q229" s="9">
        <v>0.3285872600735848</v>
      </c>
      <c r="R229" s="9">
        <v>0.6349069846476646</v>
      </c>
      <c r="S229" s="9">
        <f t="shared" si="82"/>
        <v>0.34103707611522799</v>
      </c>
      <c r="T229" s="9">
        <f t="shared" si="83"/>
        <v>0.65896292388477207</v>
      </c>
      <c r="U229" s="10">
        <f t="shared" si="84"/>
        <v>0.31792584776954408</v>
      </c>
      <c r="V229" s="9">
        <v>0.36099999999999999</v>
      </c>
      <c r="W229" s="9">
        <v>0.62</v>
      </c>
      <c r="X229" s="10">
        <f t="shared" si="75"/>
        <v>0.35125000000000001</v>
      </c>
      <c r="Y229" s="11">
        <v>0</v>
      </c>
      <c r="Z229" s="11">
        <v>162724</v>
      </c>
      <c r="AA229" s="10">
        <f>ABS((Z229/(Z229+Y229))-(Y229/(Z229+Y229)))</f>
        <v>1</v>
      </c>
      <c r="AB229" s="12">
        <v>0.44</v>
      </c>
      <c r="AC229" s="12">
        <v>0.55000000000000004</v>
      </c>
      <c r="AD229" s="10">
        <f t="shared" ref="AD229:AD234" si="85">(AB229-AC229-7.2%)/2+0.5</f>
        <v>0.40899999999999997</v>
      </c>
    </row>
    <row r="230" spans="1:34" ht="15.75" thickBot="1" x14ac:dyDescent="0.3">
      <c r="A230" s="8" t="s">
        <v>227</v>
      </c>
      <c r="B230" s="8">
        <v>4</v>
      </c>
      <c r="C230" s="8" t="s">
        <v>231</v>
      </c>
      <c r="D230" s="8" t="s">
        <v>470</v>
      </c>
      <c r="E230" s="27">
        <v>2010</v>
      </c>
      <c r="F230" s="120">
        <v>46464</v>
      </c>
      <c r="G230" s="121">
        <v>120014</v>
      </c>
      <c r="H230" s="124">
        <v>9808</v>
      </c>
      <c r="I230" s="9">
        <f t="shared" si="70"/>
        <v>0.27909994113336295</v>
      </c>
      <c r="J230" s="9">
        <f t="shared" si="71"/>
        <v>0.72090005886663699</v>
      </c>
      <c r="K230" s="9">
        <f t="shared" si="72"/>
        <v>0.27909994113336295</v>
      </c>
      <c r="L230" s="9">
        <f t="shared" si="73"/>
        <v>0.72090005886663699</v>
      </c>
      <c r="M230" s="10">
        <f t="shared" si="74"/>
        <v>0.44180011773327404</v>
      </c>
      <c r="N230" s="22">
        <v>113120</v>
      </c>
      <c r="O230" s="8">
        <v>192237</v>
      </c>
      <c r="P230" s="8">
        <v>13366</v>
      </c>
      <c r="Q230" s="9">
        <v>0.35491633801137668</v>
      </c>
      <c r="R230" s="9">
        <v>0.60314756073455633</v>
      </c>
      <c r="S230" s="9">
        <f t="shared" si="82"/>
        <v>0.37045163529901071</v>
      </c>
      <c r="T230" s="9">
        <f t="shared" si="83"/>
        <v>0.62954836470098929</v>
      </c>
      <c r="U230" s="10">
        <f t="shared" si="84"/>
        <v>0.25909672940197859</v>
      </c>
      <c r="V230" s="9">
        <v>0.36399999999999999</v>
      </c>
      <c r="W230" s="9">
        <v>0.61199999999999999</v>
      </c>
      <c r="X230" s="10">
        <f t="shared" si="75"/>
        <v>0.35675000000000001</v>
      </c>
      <c r="Y230" s="11">
        <v>101532</v>
      </c>
      <c r="Z230" s="11">
        <v>113489</v>
      </c>
      <c r="AA230" s="10">
        <f>ABS((Z230/(Z230+Y230))-(Y230/(Z230+Y230)))</f>
        <v>5.5608521958320389E-2</v>
      </c>
      <c r="AB230" s="12">
        <v>0.38</v>
      </c>
      <c r="AC230" s="12">
        <v>0.61</v>
      </c>
      <c r="AD230" s="10">
        <f t="shared" si="85"/>
        <v>0.34899999999999998</v>
      </c>
    </row>
    <row r="231" spans="1:34" ht="15.75" thickBot="1" x14ac:dyDescent="0.3">
      <c r="A231" s="8" t="s">
        <v>227</v>
      </c>
      <c r="B231" s="8">
        <v>5</v>
      </c>
      <c r="C231" s="8" t="s">
        <v>232</v>
      </c>
      <c r="D231" s="8" t="s">
        <v>471</v>
      </c>
      <c r="E231" s="27">
        <v>2004</v>
      </c>
      <c r="F231" s="120">
        <v>79256</v>
      </c>
      <c r="G231" s="121">
        <v>69071</v>
      </c>
      <c r="H231" s="124">
        <v>5308</v>
      </c>
      <c r="I231" s="9">
        <f t="shared" si="70"/>
        <v>0.53433292657439302</v>
      </c>
      <c r="J231" s="9">
        <f t="shared" si="71"/>
        <v>0.46566707342560693</v>
      </c>
      <c r="K231" s="9">
        <f t="shared" si="72"/>
        <v>0.53433292657439302</v>
      </c>
      <c r="L231" s="9">
        <f t="shared" si="73"/>
        <v>0.46566707342560693</v>
      </c>
      <c r="M231" s="10">
        <f t="shared" si="74"/>
        <v>6.8665853148786093E-2</v>
      </c>
      <c r="N231" s="22">
        <v>200290</v>
      </c>
      <c r="O231" s="8">
        <v>122149</v>
      </c>
      <c r="P231" s="8">
        <v>8503</v>
      </c>
      <c r="Q231" s="9">
        <v>0.60521178937699049</v>
      </c>
      <c r="R231" s="9">
        <v>0.36909488671731</v>
      </c>
      <c r="S231" s="9">
        <f t="shared" si="82"/>
        <v>0.62117175651828715</v>
      </c>
      <c r="T231" s="9">
        <f t="shared" si="83"/>
        <v>0.37882824348171285</v>
      </c>
      <c r="U231" s="10">
        <f t="shared" si="84"/>
        <v>0.24234351303657431</v>
      </c>
      <c r="V231" s="9">
        <v>0.58899999999999997</v>
      </c>
      <c r="W231" s="9">
        <v>0.39399999999999996</v>
      </c>
      <c r="X231" s="10">
        <f t="shared" si="75"/>
        <v>0.57825000000000004</v>
      </c>
      <c r="Y231" s="11">
        <v>102076</v>
      </c>
      <c r="Z231" s="11">
        <v>84578</v>
      </c>
      <c r="AA231" s="10">
        <f>ABS((Z231/(Z231+Y231))-(Y231/(Z231+Y231)))</f>
        <v>9.3745647026048207E-2</v>
      </c>
      <c r="AB231" s="12">
        <v>0.64</v>
      </c>
      <c r="AC231" s="12">
        <v>0.35</v>
      </c>
      <c r="AD231" s="10">
        <f t="shared" si="85"/>
        <v>0.60899999999999999</v>
      </c>
    </row>
    <row r="232" spans="1:34" ht="15.75" thickBot="1" x14ac:dyDescent="0.3">
      <c r="A232" s="8" t="s">
        <v>227</v>
      </c>
      <c r="B232" s="8">
        <v>6</v>
      </c>
      <c r="C232" s="8" t="s">
        <v>233</v>
      </c>
      <c r="D232" s="8" t="s">
        <v>470</v>
      </c>
      <c r="E232" s="27">
        <v>2000</v>
      </c>
      <c r="F232" s="120">
        <v>55157</v>
      </c>
      <c r="G232" s="121">
        <v>124616</v>
      </c>
      <c r="H232" s="124">
        <v>7197</v>
      </c>
      <c r="I232" s="9">
        <f t="shared" si="70"/>
        <v>0.30681470521157239</v>
      </c>
      <c r="J232" s="9">
        <f t="shared" si="71"/>
        <v>0.69318529478842761</v>
      </c>
      <c r="K232" s="9">
        <f t="shared" si="72"/>
        <v>0.30681470521157239</v>
      </c>
      <c r="L232" s="9">
        <f t="shared" si="73"/>
        <v>0.69318529478842761</v>
      </c>
      <c r="M232" s="10">
        <f t="shared" si="74"/>
        <v>0.38637058957685522</v>
      </c>
      <c r="N232" s="22">
        <v>108503</v>
      </c>
      <c r="O232" s="8">
        <v>216906</v>
      </c>
      <c r="P232" s="8">
        <v>8279</v>
      </c>
      <c r="Q232" s="9">
        <v>0.3251630265397617</v>
      </c>
      <c r="R232" s="9">
        <v>0.65002637194025559</v>
      </c>
      <c r="S232" s="9">
        <f t="shared" si="82"/>
        <v>0.33343576852514833</v>
      </c>
      <c r="T232" s="9">
        <f t="shared" si="83"/>
        <v>0.66656423147485167</v>
      </c>
      <c r="U232" s="10">
        <f t="shared" si="84"/>
        <v>0.33312846294970333</v>
      </c>
      <c r="V232" s="9">
        <v>0.379</v>
      </c>
      <c r="W232" s="9">
        <v>0.6</v>
      </c>
      <c r="X232" s="10">
        <f t="shared" si="75"/>
        <v>0.37025000000000002</v>
      </c>
      <c r="Y232" s="11">
        <v>67762</v>
      </c>
      <c r="Z232" s="11">
        <v>154103</v>
      </c>
      <c r="AA232" s="10">
        <f>ABS((Z232/(Z232+Y232))-(Y232/(Z232+Y232)))</f>
        <v>0.38916007482027354</v>
      </c>
      <c r="AB232" s="12">
        <v>0.45</v>
      </c>
      <c r="AC232" s="12">
        <v>0.54</v>
      </c>
      <c r="AD232" s="10">
        <f t="shared" si="85"/>
        <v>0.41899999999999998</v>
      </c>
    </row>
    <row r="233" spans="1:34" ht="15.75" thickBot="1" x14ac:dyDescent="0.3">
      <c r="A233" s="8" t="s">
        <v>227</v>
      </c>
      <c r="B233" s="8">
        <v>7</v>
      </c>
      <c r="C233" s="8" t="s">
        <v>234</v>
      </c>
      <c r="D233" s="8" t="s">
        <v>470</v>
      </c>
      <c r="E233" s="27">
        <v>2010</v>
      </c>
      <c r="F233" s="120">
        <v>47282</v>
      </c>
      <c r="G233" s="121">
        <v>104054</v>
      </c>
      <c r="H233" s="124">
        <v>12621</v>
      </c>
      <c r="I233" s="9">
        <f t="shared" si="70"/>
        <v>0.31243061796267907</v>
      </c>
      <c r="J233" s="9">
        <f t="shared" si="71"/>
        <v>0.68756938203732088</v>
      </c>
      <c r="K233" s="9">
        <f t="shared" si="72"/>
        <v>0.31243061796267907</v>
      </c>
      <c r="L233" s="9">
        <f t="shared" si="73"/>
        <v>0.68756938203732088</v>
      </c>
      <c r="M233" s="10">
        <f t="shared" si="74"/>
        <v>0.37513876407464181</v>
      </c>
      <c r="N233" s="22">
        <v>98498</v>
      </c>
      <c r="O233" s="8">
        <v>203565</v>
      </c>
      <c r="P233" s="8">
        <v>16677</v>
      </c>
      <c r="Q233" s="9">
        <v>0.30902302817343291</v>
      </c>
      <c r="R233" s="9">
        <v>0.63865533036330546</v>
      </c>
      <c r="S233" s="9">
        <f t="shared" si="82"/>
        <v>0.32608429367383629</v>
      </c>
      <c r="T233" s="9">
        <f t="shared" si="83"/>
        <v>0.67391570632616371</v>
      </c>
      <c r="U233" s="10">
        <f t="shared" si="84"/>
        <v>0.34783141265232742</v>
      </c>
      <c r="V233" s="9">
        <v>0.30299999999999999</v>
      </c>
      <c r="W233" s="9">
        <v>0.67599999999999993</v>
      </c>
      <c r="X233" s="10">
        <f t="shared" si="75"/>
        <v>0.29425000000000001</v>
      </c>
      <c r="Y233" s="11">
        <v>67545</v>
      </c>
      <c r="Z233" s="11">
        <v>141010</v>
      </c>
      <c r="AA233" s="10">
        <f>ABS((Z233/(Z233+Y233))-(Y233/(Z233+Y233)))</f>
        <v>0.35225719834096525</v>
      </c>
      <c r="AB233" s="12">
        <v>0.35</v>
      </c>
      <c r="AC233" s="12">
        <v>0.63</v>
      </c>
      <c r="AD233" s="10">
        <f t="shared" si="85"/>
        <v>0.32399999999999995</v>
      </c>
    </row>
    <row r="234" spans="1:34" ht="15.75" thickBot="1" x14ac:dyDescent="0.3">
      <c r="A234" s="8" t="s">
        <v>227</v>
      </c>
      <c r="B234" s="8">
        <v>8</v>
      </c>
      <c r="C234" s="11" t="s">
        <v>487</v>
      </c>
      <c r="D234" s="11" t="s">
        <v>470</v>
      </c>
      <c r="E234" s="27">
        <v>2013</v>
      </c>
      <c r="F234" s="120">
        <v>38721</v>
      </c>
      <c r="G234" s="121">
        <v>106124</v>
      </c>
      <c r="H234" s="124">
        <v>14379</v>
      </c>
      <c r="I234" s="9">
        <f t="shared" si="70"/>
        <v>0.26732714280782904</v>
      </c>
      <c r="J234" s="9">
        <f t="shared" si="71"/>
        <v>0.7326728571921709</v>
      </c>
      <c r="K234" s="9">
        <f t="shared" si="72"/>
        <v>0.26732714280782904</v>
      </c>
      <c r="L234" s="9">
        <f t="shared" si="73"/>
        <v>0.7326728571921709</v>
      </c>
      <c r="M234" s="10">
        <f t="shared" si="74"/>
        <v>0.46534571438434186</v>
      </c>
      <c r="N234" s="18">
        <v>17203</v>
      </c>
      <c r="O234" s="20">
        <v>42145</v>
      </c>
      <c r="P234" s="8"/>
      <c r="Q234" s="9">
        <f>N234/(N234+O234)</f>
        <v>0.2898665498416122</v>
      </c>
      <c r="R234" s="9">
        <f>O234/(O234+N234)</f>
        <v>0.7101334501583878</v>
      </c>
      <c r="S234" s="9">
        <f t="shared" si="82"/>
        <v>0.2898665498416122</v>
      </c>
      <c r="T234" s="9">
        <f t="shared" si="83"/>
        <v>0.7101334501583878</v>
      </c>
      <c r="U234" s="80">
        <f>ABS((S234/(S234+T234))-(T234/(S234+T234)))</f>
        <v>0.4202669003167756</v>
      </c>
      <c r="V234" s="9">
        <v>0.32</v>
      </c>
      <c r="W234" s="9">
        <v>0.65900000000000003</v>
      </c>
      <c r="X234" s="10">
        <f t="shared" si="75"/>
        <v>0.31125000000000003</v>
      </c>
      <c r="Y234" s="11"/>
      <c r="Z234" s="11"/>
      <c r="AA234" s="10"/>
      <c r="AB234" s="12">
        <v>0.36</v>
      </c>
      <c r="AC234" s="12">
        <v>0.62</v>
      </c>
      <c r="AD234" s="10">
        <f t="shared" si="85"/>
        <v>0.33399999999999996</v>
      </c>
      <c r="AH234" s="8"/>
    </row>
    <row r="235" spans="1:34" ht="15.75" thickBot="1" x14ac:dyDescent="0.3">
      <c r="A235" s="8" t="s">
        <v>235</v>
      </c>
      <c r="B235" s="8" t="s">
        <v>27</v>
      </c>
      <c r="C235" s="8" t="s">
        <v>545</v>
      </c>
      <c r="D235" s="8" t="s">
        <v>470</v>
      </c>
      <c r="E235" s="27">
        <v>2014</v>
      </c>
      <c r="F235" s="120">
        <v>148690</v>
      </c>
      <c r="G235" s="121">
        <v>203871</v>
      </c>
      <c r="H235" s="124">
        <v>15402</v>
      </c>
      <c r="I235" s="9">
        <f t="shared" si="70"/>
        <v>0.42174262042596883</v>
      </c>
      <c r="J235" s="9">
        <f t="shared" si="71"/>
        <v>0.57825737957403112</v>
      </c>
      <c r="K235" s="9">
        <f t="shared" si="72"/>
        <v>0.42174262042596883</v>
      </c>
      <c r="L235" s="9">
        <f t="shared" si="73"/>
        <v>0.57825737957403112</v>
      </c>
      <c r="M235" s="10">
        <f t="shared" si="74"/>
        <v>0.15651475914806229</v>
      </c>
      <c r="O235" s="8"/>
      <c r="P235" s="8"/>
      <c r="Q235" s="9"/>
      <c r="R235" s="9"/>
      <c r="S235" s="9"/>
      <c r="T235" s="9"/>
      <c r="U235" s="10"/>
      <c r="V235" s="9">
        <v>0.41700000000000004</v>
      </c>
      <c r="W235" s="9">
        <v>0.55399999999999994</v>
      </c>
      <c r="X235" s="10">
        <f t="shared" si="75"/>
        <v>0.41225000000000006</v>
      </c>
      <c r="Y235" s="11"/>
      <c r="Z235" s="11"/>
      <c r="AA235" s="10"/>
      <c r="AB235" s="12"/>
      <c r="AC235" s="12"/>
      <c r="AD235" s="10"/>
    </row>
    <row r="236" spans="1:34" ht="15.75" thickBot="1" x14ac:dyDescent="0.3">
      <c r="A236" s="8" t="s">
        <v>236</v>
      </c>
      <c r="B236" s="8">
        <v>1</v>
      </c>
      <c r="C236" s="8" t="s">
        <v>237</v>
      </c>
      <c r="D236" s="8" t="s">
        <v>470</v>
      </c>
      <c r="E236" s="27">
        <v>2004</v>
      </c>
      <c r="F236" s="120">
        <v>55838</v>
      </c>
      <c r="G236" s="121">
        <v>123219</v>
      </c>
      <c r="H236" s="122">
        <v>0</v>
      </c>
      <c r="I236" s="9">
        <f t="shared" si="70"/>
        <v>0.31184483153409248</v>
      </c>
      <c r="J236" s="9">
        <f t="shared" si="71"/>
        <v>0.68815516846590752</v>
      </c>
      <c r="K236" s="9">
        <f t="shared" si="72"/>
        <v>0.31184483153409248</v>
      </c>
      <c r="L236" s="9">
        <f t="shared" si="73"/>
        <v>0.68815516846590752</v>
      </c>
      <c r="M236" s="10">
        <f t="shared" si="74"/>
        <v>0.37631033693181504</v>
      </c>
      <c r="N236" s="22">
        <v>81206</v>
      </c>
      <c r="O236" s="8">
        <v>174889</v>
      </c>
      <c r="P236" s="8">
        <v>0</v>
      </c>
      <c r="Q236" s="9">
        <v>0.31709326617075695</v>
      </c>
      <c r="R236" s="9">
        <v>0.68290673382924305</v>
      </c>
      <c r="S236" s="9">
        <f>Q236/(Q236+R236)</f>
        <v>0.31709326617075695</v>
      </c>
      <c r="T236" s="9">
        <f>R236/(R236+Q236)</f>
        <v>0.68290673382924305</v>
      </c>
      <c r="U236" s="10">
        <f>ABS((R236/(R236+Q236))-(Q236/(R236+Q236)))</f>
        <v>0.3658134676584861</v>
      </c>
      <c r="V236" s="9">
        <v>0.41</v>
      </c>
      <c r="W236" s="9">
        <v>0.56999999999999995</v>
      </c>
      <c r="X236" s="10">
        <f t="shared" si="75"/>
        <v>0.40075</v>
      </c>
      <c r="Y236" s="11">
        <v>47106</v>
      </c>
      <c r="Z236" s="11">
        <v>116871</v>
      </c>
      <c r="AA236" s="10">
        <f>ABS((Z236/(Z236+Y236))-(Y236/(Z236+Y236)))</f>
        <v>0.42545600907444342</v>
      </c>
      <c r="AB236" s="12">
        <v>0.44</v>
      </c>
      <c r="AC236" s="12">
        <v>0.54</v>
      </c>
      <c r="AD236" s="10">
        <f t="shared" ref="AD236:AD241" si="86">(AB236-AC236-7.2%)/2+0.5</f>
        <v>0.41399999999999998</v>
      </c>
    </row>
    <row r="237" spans="1:34" ht="15.75" thickBot="1" x14ac:dyDescent="0.3">
      <c r="A237" s="8" t="s">
        <v>236</v>
      </c>
      <c r="B237" s="8">
        <v>2</v>
      </c>
      <c r="C237" s="8" t="s">
        <v>575</v>
      </c>
      <c r="D237" s="8" t="s">
        <v>471</v>
      </c>
      <c r="E237" s="27">
        <v>2014</v>
      </c>
      <c r="F237" s="120">
        <v>83872</v>
      </c>
      <c r="G237" s="121">
        <v>78157</v>
      </c>
      <c r="H237" s="124">
        <v>9021</v>
      </c>
      <c r="I237" s="9">
        <f t="shared" si="70"/>
        <v>0.5176357318751581</v>
      </c>
      <c r="J237" s="9">
        <f t="shared" si="71"/>
        <v>0.48236426812484184</v>
      </c>
      <c r="K237" s="9">
        <f t="shared" si="72"/>
        <v>0.5176357318751581</v>
      </c>
      <c r="L237" s="9">
        <f t="shared" si="73"/>
        <v>0.48236426812484184</v>
      </c>
      <c r="M237" s="10">
        <f t="shared" si="74"/>
        <v>3.5271463750316256E-2</v>
      </c>
      <c r="O237" s="8"/>
      <c r="P237" s="8"/>
      <c r="Q237" s="9"/>
      <c r="R237" s="9"/>
      <c r="S237" s="9"/>
      <c r="T237" s="9"/>
      <c r="U237" s="10"/>
      <c r="V237" s="9">
        <v>0.46</v>
      </c>
      <c r="W237" s="9">
        <v>0.53</v>
      </c>
      <c r="X237" s="10">
        <f t="shared" si="75"/>
        <v>0.44574999999999998</v>
      </c>
      <c r="Y237" s="11"/>
      <c r="Z237" s="11"/>
      <c r="AA237" s="10"/>
      <c r="AB237" s="12">
        <v>0.5</v>
      </c>
      <c r="AC237" s="12">
        <v>0.49</v>
      </c>
      <c r="AD237" s="10">
        <f t="shared" si="86"/>
        <v>0.46899999999999997</v>
      </c>
    </row>
    <row r="238" spans="1:34" ht="15.75" thickBot="1" x14ac:dyDescent="0.3">
      <c r="A238" s="8" t="s">
        <v>236</v>
      </c>
      <c r="B238" s="8">
        <v>3</v>
      </c>
      <c r="C238" s="8" t="s">
        <v>238</v>
      </c>
      <c r="D238" s="8" t="s">
        <v>470</v>
      </c>
      <c r="E238" s="27">
        <v>2006</v>
      </c>
      <c r="F238" s="120">
        <v>45524</v>
      </c>
      <c r="G238" s="121">
        <v>139440</v>
      </c>
      <c r="H238" s="122">
        <v>0</v>
      </c>
      <c r="I238" s="9">
        <f t="shared" si="70"/>
        <v>0.24612356999199844</v>
      </c>
      <c r="J238" s="9">
        <f t="shared" si="71"/>
        <v>0.75387643000800153</v>
      </c>
      <c r="K238" s="9">
        <f t="shared" si="72"/>
        <v>0.24612356999199844</v>
      </c>
      <c r="L238" s="9">
        <f t="shared" si="73"/>
        <v>0.75387643000800153</v>
      </c>
      <c r="M238" s="10">
        <f t="shared" si="74"/>
        <v>0.50775286001600306</v>
      </c>
      <c r="N238" s="22">
        <v>65266</v>
      </c>
      <c r="O238" s="8">
        <v>187423</v>
      </c>
      <c r="P238" s="8">
        <v>0</v>
      </c>
      <c r="Q238" s="9">
        <v>0.25828587710584949</v>
      </c>
      <c r="R238" s="9">
        <v>0.74171412289415051</v>
      </c>
      <c r="S238" s="9">
        <f>Q238/(Q238+R238)</f>
        <v>0.25828587710584949</v>
      </c>
      <c r="T238" s="9">
        <f>R238/(R238+Q238)</f>
        <v>0.74171412289415051</v>
      </c>
      <c r="U238" s="10">
        <f>ABS((R238/(R238+Q238))-(Q238/(R238+Q238)))</f>
        <v>0.48342824578830101</v>
      </c>
      <c r="V238" s="9">
        <v>0.28000000000000003</v>
      </c>
      <c r="W238" s="9">
        <v>0.7</v>
      </c>
      <c r="X238" s="10">
        <f t="shared" si="75"/>
        <v>0.27075000000000005</v>
      </c>
      <c r="Y238" s="11">
        <v>29932</v>
      </c>
      <c r="Z238" s="11">
        <v>117275</v>
      </c>
      <c r="AA238" s="10">
        <f>ABS((Z238/(Z238+Y238))-(Y238/(Z238+Y238)))</f>
        <v>0.59333455610127239</v>
      </c>
      <c r="AB238" s="12">
        <v>0.3</v>
      </c>
      <c r="AC238" s="12">
        <v>0.69</v>
      </c>
      <c r="AD238" s="10">
        <f t="shared" si="86"/>
        <v>0.26900000000000002</v>
      </c>
      <c r="AH238" s="8"/>
    </row>
    <row r="239" spans="1:34" ht="15.75" thickBot="1" x14ac:dyDescent="0.3">
      <c r="A239" s="8" t="s">
        <v>239</v>
      </c>
      <c r="B239" s="8">
        <v>1</v>
      </c>
      <c r="C239" s="8" t="s">
        <v>240</v>
      </c>
      <c r="D239" s="8" t="s">
        <v>471</v>
      </c>
      <c r="E239" s="27">
        <v>2012</v>
      </c>
      <c r="F239" s="120">
        <v>45643</v>
      </c>
      <c r="G239" s="121">
        <v>30413</v>
      </c>
      <c r="H239" s="124">
        <v>4243</v>
      </c>
      <c r="I239" s="9">
        <f t="shared" si="70"/>
        <v>0.60012359314189545</v>
      </c>
      <c r="J239" s="9">
        <f t="shared" si="71"/>
        <v>0.39987640685810455</v>
      </c>
      <c r="K239" s="9">
        <f t="shared" si="72"/>
        <v>0.60012359314189545</v>
      </c>
      <c r="L239" s="9">
        <f t="shared" si="73"/>
        <v>0.39987640685810455</v>
      </c>
      <c r="M239" s="10">
        <f t="shared" si="74"/>
        <v>0.2002471862837909</v>
      </c>
      <c r="N239" s="22">
        <v>113967</v>
      </c>
      <c r="O239" s="8">
        <v>56521</v>
      </c>
      <c r="P239" s="8">
        <v>8790</v>
      </c>
      <c r="Q239" s="9">
        <v>0.63569986278294044</v>
      </c>
      <c r="R239" s="9">
        <v>0.3152701391135555</v>
      </c>
      <c r="S239" s="9">
        <f>Q239/(Q239+R239)</f>
        <v>0.66847520060062882</v>
      </c>
      <c r="T239" s="9">
        <f>R239/(R239+Q239)</f>
        <v>0.33152479939937124</v>
      </c>
      <c r="U239" s="10">
        <f>ABS((R239/(R239+Q239))-(Q239/(R239+Q239)))</f>
        <v>0.33695040120125758</v>
      </c>
      <c r="V239" s="9">
        <v>0.65599999999999992</v>
      </c>
      <c r="W239" s="9">
        <v>0.32400000000000001</v>
      </c>
      <c r="X239" s="10">
        <f t="shared" si="75"/>
        <v>0.64674999999999994</v>
      </c>
      <c r="Y239" s="13">
        <v>127168</v>
      </c>
      <c r="Z239" s="13">
        <v>128916</v>
      </c>
      <c r="AA239" s="10">
        <f>-ABS((Z239/(Z239+Y239))-(Y239/(Z239+Y239)))</f>
        <v>-6.8258852564002659E-3</v>
      </c>
      <c r="AB239" s="12">
        <v>0.52400000000000002</v>
      </c>
      <c r="AC239" s="12">
        <v>0.47599999999999998</v>
      </c>
      <c r="AD239" s="10">
        <f t="shared" si="86"/>
        <v>0.48799999999999999</v>
      </c>
      <c r="AH239" s="8"/>
    </row>
    <row r="240" spans="1:34" ht="15.75" thickBot="1" x14ac:dyDescent="0.3">
      <c r="A240" s="8" t="s">
        <v>239</v>
      </c>
      <c r="B240" s="8">
        <v>2</v>
      </c>
      <c r="C240" s="8" t="s">
        <v>241</v>
      </c>
      <c r="D240" s="8" t="s">
        <v>470</v>
      </c>
      <c r="E240" s="27">
        <v>2011</v>
      </c>
      <c r="F240" s="120">
        <v>52016</v>
      </c>
      <c r="G240" s="121">
        <v>122402</v>
      </c>
      <c r="H240" s="124">
        <v>11792</v>
      </c>
      <c r="I240" s="9">
        <f t="shared" si="70"/>
        <v>0.29822610051714848</v>
      </c>
      <c r="J240" s="9">
        <f t="shared" si="71"/>
        <v>0.70177389948285152</v>
      </c>
      <c r="K240" s="9">
        <f t="shared" si="72"/>
        <v>0.29822610051714848</v>
      </c>
      <c r="L240" s="9">
        <f t="shared" si="73"/>
        <v>0.70177389948285152</v>
      </c>
      <c r="M240" s="10">
        <f t="shared" si="74"/>
        <v>0.40354779896570303</v>
      </c>
      <c r="N240" s="22">
        <v>102019</v>
      </c>
      <c r="O240" s="8">
        <v>162213</v>
      </c>
      <c r="P240" s="8">
        <v>17217</v>
      </c>
      <c r="Q240" s="9">
        <v>0.36247774907709746</v>
      </c>
      <c r="R240" s="9">
        <v>0.57634953401859657</v>
      </c>
      <c r="S240" s="9">
        <f>Q240/(Q240+R240)</f>
        <v>0.38609630930394501</v>
      </c>
      <c r="T240" s="9">
        <f>R240/(R240+Q240)</f>
        <v>0.61390369069605488</v>
      </c>
      <c r="U240" s="10">
        <f>ABS((R240/(R240+Q240))-(Q240/(R240+Q240)))</f>
        <v>0.22780738139210988</v>
      </c>
      <c r="V240" s="9">
        <v>0.44799999999999995</v>
      </c>
      <c r="W240" s="9">
        <v>0.52900000000000003</v>
      </c>
      <c r="X240" s="10">
        <f t="shared" si="75"/>
        <v>0.44024999999999997</v>
      </c>
      <c r="Y240" s="11"/>
      <c r="Z240" s="11"/>
      <c r="AA240" s="10"/>
      <c r="AB240" s="12">
        <v>0.49</v>
      </c>
      <c r="AC240" s="12">
        <v>0.49</v>
      </c>
      <c r="AD240" s="10">
        <f t="shared" si="86"/>
        <v>0.46399999999999997</v>
      </c>
    </row>
    <row r="241" spans="1:34" ht="15.75" thickBot="1" x14ac:dyDescent="0.3">
      <c r="A241" s="8" t="s">
        <v>239</v>
      </c>
      <c r="B241" s="8">
        <v>3</v>
      </c>
      <c r="C241" s="8" t="s">
        <v>626</v>
      </c>
      <c r="D241" s="8" t="s">
        <v>470</v>
      </c>
      <c r="E241" s="27">
        <v>2010</v>
      </c>
      <c r="F241" s="120">
        <v>52644</v>
      </c>
      <c r="G241" s="121">
        <v>88528</v>
      </c>
      <c r="H241" s="124">
        <v>4547</v>
      </c>
      <c r="I241" s="9">
        <f t="shared" si="70"/>
        <v>0.37290680871560933</v>
      </c>
      <c r="J241" s="9">
        <f t="shared" si="71"/>
        <v>0.62709319128439067</v>
      </c>
      <c r="K241" s="9">
        <f t="shared" si="72"/>
        <v>0.37290680871560933</v>
      </c>
      <c r="L241" s="9">
        <f t="shared" si="73"/>
        <v>0.62709319128439067</v>
      </c>
      <c r="M241" s="10">
        <f t="shared" si="74"/>
        <v>0.25418638256878134</v>
      </c>
      <c r="N241" s="22">
        <v>116823</v>
      </c>
      <c r="O241" s="8">
        <v>137244</v>
      </c>
      <c r="P241" s="8">
        <v>18456</v>
      </c>
      <c r="Q241" s="9">
        <v>0.42867207538446295</v>
      </c>
      <c r="R241" s="9">
        <v>0.50360520029502098</v>
      </c>
      <c r="S241" s="9">
        <f>Q241/(Q241+R241)</f>
        <v>0.45981178193153771</v>
      </c>
      <c r="T241" s="9">
        <f>R241/(R241+Q241)</f>
        <v>0.54018821806846229</v>
      </c>
      <c r="U241" s="10">
        <f>ABS((R241/(R241+Q241))-(Q241/(R241+Q241)))</f>
        <v>8.0376436136924578E-2</v>
      </c>
      <c r="V241" s="9">
        <v>0.495</v>
      </c>
      <c r="W241" s="9">
        <v>0.48700000000000004</v>
      </c>
      <c r="X241" s="10">
        <f t="shared" si="75"/>
        <v>0.48474999999999996</v>
      </c>
      <c r="Y241" s="11">
        <v>127168</v>
      </c>
      <c r="Z241" s="11">
        <v>128916</v>
      </c>
      <c r="AA241" s="10">
        <f>ABS((Z241/(Z241+Y241))-(Y241/(Z241+Y241)))</f>
        <v>6.8258852564002659E-3</v>
      </c>
      <c r="AB241" s="12">
        <v>0.55000000000000004</v>
      </c>
      <c r="AC241" s="12">
        <v>0.43</v>
      </c>
      <c r="AD241" s="10">
        <f t="shared" si="86"/>
        <v>0.52400000000000002</v>
      </c>
    </row>
    <row r="242" spans="1:34" ht="15.75" thickBot="1" x14ac:dyDescent="0.3">
      <c r="A242" s="8" t="s">
        <v>239</v>
      </c>
      <c r="B242" s="8">
        <v>4</v>
      </c>
      <c r="C242" s="8" t="s">
        <v>569</v>
      </c>
      <c r="D242" s="8" t="s">
        <v>470</v>
      </c>
      <c r="E242" s="27">
        <v>2014</v>
      </c>
      <c r="F242" s="120">
        <v>59844</v>
      </c>
      <c r="G242" s="121">
        <v>63466</v>
      </c>
      <c r="H242" s="124">
        <v>7471</v>
      </c>
      <c r="I242" s="9">
        <f t="shared" si="70"/>
        <v>0.48531343767739843</v>
      </c>
      <c r="J242" s="9">
        <f t="shared" si="71"/>
        <v>0.51468656232260157</v>
      </c>
      <c r="K242" s="9">
        <f t="shared" si="72"/>
        <v>0.48531343767739843</v>
      </c>
      <c r="L242" s="9">
        <f t="shared" si="73"/>
        <v>0.51468656232260157</v>
      </c>
      <c r="M242" s="10">
        <f t="shared" si="74"/>
        <v>2.9373124645203141E-2</v>
      </c>
      <c r="O242" s="8"/>
      <c r="P242" s="8"/>
      <c r="Q242" s="9"/>
      <c r="R242" s="9"/>
      <c r="S242" s="9"/>
      <c r="T242" s="9"/>
      <c r="U242" s="10"/>
      <c r="V242" s="9">
        <v>0.54400000000000004</v>
      </c>
      <c r="W242" s="9">
        <v>0.43700000000000006</v>
      </c>
      <c r="X242" s="10">
        <f t="shared" si="75"/>
        <v>0.53425</v>
      </c>
      <c r="Y242" s="11"/>
      <c r="Z242" s="11"/>
      <c r="AA242" s="10"/>
      <c r="AB242" s="12"/>
      <c r="AC242" s="12"/>
      <c r="AD242" s="10"/>
    </row>
    <row r="243" spans="1:34" ht="15.75" thickBot="1" x14ac:dyDescent="0.3">
      <c r="A243" s="8" t="s">
        <v>243</v>
      </c>
      <c r="B243" s="8">
        <v>1</v>
      </c>
      <c r="C243" s="8" t="s">
        <v>570</v>
      </c>
      <c r="D243" s="8" t="s">
        <v>470</v>
      </c>
      <c r="E243" s="27">
        <v>2014</v>
      </c>
      <c r="F243" s="120">
        <v>116769</v>
      </c>
      <c r="G243" s="121">
        <v>125508</v>
      </c>
      <c r="H243" s="122">
        <v>459</v>
      </c>
      <c r="I243" s="9">
        <f t="shared" si="70"/>
        <v>0.48196485840587427</v>
      </c>
      <c r="J243" s="9">
        <f t="shared" si="71"/>
        <v>0.51803514159412578</v>
      </c>
      <c r="K243" s="9">
        <f t="shared" si="72"/>
        <v>0.48196485840587427</v>
      </c>
      <c r="L243" s="9">
        <f t="shared" si="73"/>
        <v>0.51803514159412578</v>
      </c>
      <c r="M243" s="10">
        <f t="shared" si="74"/>
        <v>3.6070283188251506E-2</v>
      </c>
      <c r="N243" s="22">
        <v>171650</v>
      </c>
      <c r="O243" s="8">
        <v>158659</v>
      </c>
      <c r="P243" s="8">
        <v>14713</v>
      </c>
      <c r="Q243" s="9">
        <v>0.49750450695897652</v>
      </c>
      <c r="R243" s="9">
        <v>0.45985183553512532</v>
      </c>
      <c r="S243" s="9">
        <f>Q243/(Q243+R243)</f>
        <v>0.51966491981750418</v>
      </c>
      <c r="T243" s="9">
        <f>R243/(R243+Q243)</f>
        <v>0.48033508018249582</v>
      </c>
      <c r="U243" s="10">
        <f>ABS((R243/(R243+Q243))-(Q243/(R243+Q243)))</f>
        <v>3.9329839635008357E-2</v>
      </c>
      <c r="V243" s="9">
        <v>0.502</v>
      </c>
      <c r="W243" s="9">
        <v>0.48599999999999999</v>
      </c>
      <c r="X243" s="10">
        <f t="shared" si="75"/>
        <v>0.48875000000000002</v>
      </c>
      <c r="Y243" s="13">
        <v>95503</v>
      </c>
      <c r="Z243" s="13">
        <v>121655</v>
      </c>
      <c r="AA243" s="9">
        <f>-ABS((Z243/(Z243+Y243))-(Y243/(Z243+Y243)))</f>
        <v>-0.12042844380589246</v>
      </c>
      <c r="AB243" s="12">
        <v>0.53</v>
      </c>
      <c r="AC243" s="15">
        <v>0.47</v>
      </c>
      <c r="AD243" s="10">
        <f>(AB243-AC243-7.2%)/2+0.5</f>
        <v>0.49399999999999999</v>
      </c>
      <c r="AH243" s="8"/>
    </row>
    <row r="244" spans="1:34" ht="15.75" thickBot="1" x14ac:dyDescent="0.3">
      <c r="A244" s="8" t="s">
        <v>243</v>
      </c>
      <c r="B244" s="8">
        <v>2</v>
      </c>
      <c r="C244" s="8" t="s">
        <v>244</v>
      </c>
      <c r="D244" s="8" t="s">
        <v>471</v>
      </c>
      <c r="E244" s="27">
        <v>2012</v>
      </c>
      <c r="F244" s="120">
        <v>130679</v>
      </c>
      <c r="G244" s="121">
        <v>106857</v>
      </c>
      <c r="H244" s="122">
        <v>613</v>
      </c>
      <c r="I244" s="9">
        <f t="shared" si="70"/>
        <v>0.55014397817593963</v>
      </c>
      <c r="J244" s="9">
        <f t="shared" si="71"/>
        <v>0.44985602182406037</v>
      </c>
      <c r="K244" s="9">
        <f t="shared" si="72"/>
        <v>0.55014397817593963</v>
      </c>
      <c r="L244" s="9">
        <f t="shared" si="73"/>
        <v>0.44985602182406037</v>
      </c>
      <c r="M244" s="10">
        <f t="shared" si="74"/>
        <v>0.10028795635187926</v>
      </c>
      <c r="N244" s="22">
        <v>169275</v>
      </c>
      <c r="O244" s="8">
        <v>152977</v>
      </c>
      <c r="P244" s="8">
        <v>15142</v>
      </c>
      <c r="Q244" s="9">
        <v>0.50171313064251288</v>
      </c>
      <c r="R244" s="9">
        <v>0.45340758875380122</v>
      </c>
      <c r="S244" s="9">
        <f>Q244/(Q244+R244)</f>
        <v>0.52528766307113683</v>
      </c>
      <c r="T244" s="9">
        <f>R244/(R244+Q244)</f>
        <v>0.47471233692886317</v>
      </c>
      <c r="U244" s="10">
        <f>ABS((R244/(R244+Q244))-(Q244/(R244+Q244)))</f>
        <v>5.0575326142273669E-2</v>
      </c>
      <c r="V244" s="9">
        <v>0.54200000000000004</v>
      </c>
      <c r="W244" s="9">
        <v>0.44500000000000001</v>
      </c>
      <c r="X244" s="10">
        <f t="shared" si="75"/>
        <v>0.52925</v>
      </c>
      <c r="Y244" s="11"/>
      <c r="Z244" s="11"/>
      <c r="AA244" s="10"/>
      <c r="AB244" s="12"/>
      <c r="AC244" s="12"/>
      <c r="AD244" s="10"/>
      <c r="AH244" s="8"/>
    </row>
    <row r="245" spans="1:34" ht="15.75" thickBot="1" x14ac:dyDescent="0.3">
      <c r="A245" s="8" t="s">
        <v>245</v>
      </c>
      <c r="B245" s="8">
        <v>1</v>
      </c>
      <c r="C245" s="8" t="s">
        <v>581</v>
      </c>
      <c r="D245" s="8" t="s">
        <v>471</v>
      </c>
      <c r="E245" s="27">
        <v>2014</v>
      </c>
      <c r="F245" s="120">
        <v>93315</v>
      </c>
      <c r="G245" s="121">
        <v>64073</v>
      </c>
      <c r="H245" s="124">
        <v>5104</v>
      </c>
      <c r="I245" s="9">
        <f t="shared" si="70"/>
        <v>0.59289780669428416</v>
      </c>
      <c r="J245" s="9">
        <f t="shared" si="71"/>
        <v>0.40710219330571579</v>
      </c>
      <c r="K245" s="9">
        <f t="shared" si="72"/>
        <v>0.59289780669428416</v>
      </c>
      <c r="L245" s="9">
        <f t="shared" si="73"/>
        <v>0.40710219330571579</v>
      </c>
      <c r="M245" s="10">
        <f t="shared" si="74"/>
        <v>0.18579561338856837</v>
      </c>
      <c r="O245" s="8"/>
      <c r="P245" s="8"/>
      <c r="Q245" s="9"/>
      <c r="R245" s="9"/>
      <c r="S245" s="9"/>
      <c r="T245" s="9"/>
      <c r="U245" s="10"/>
      <c r="V245" s="9">
        <v>0.65099999999999991</v>
      </c>
      <c r="W245" s="9">
        <v>0.33799999999999997</v>
      </c>
      <c r="X245" s="10">
        <f t="shared" si="75"/>
        <v>0.63724999999999998</v>
      </c>
      <c r="Y245" s="11"/>
      <c r="Z245" s="11"/>
      <c r="AA245" s="10"/>
      <c r="AB245" s="12">
        <v>0.65</v>
      </c>
      <c r="AC245" s="12">
        <v>0.34</v>
      </c>
      <c r="AD245" s="10">
        <f t="shared" ref="AD245:AD253" si="87">(AB245-AC245-7.2%)/2+0.5</f>
        <v>0.61899999999999999</v>
      </c>
      <c r="AH245" s="8"/>
    </row>
    <row r="246" spans="1:34" ht="15.75" thickBot="1" x14ac:dyDescent="0.3">
      <c r="A246" s="8" t="s">
        <v>245</v>
      </c>
      <c r="B246" s="8">
        <v>2</v>
      </c>
      <c r="C246" s="8" t="s">
        <v>246</v>
      </c>
      <c r="D246" s="8" t="s">
        <v>470</v>
      </c>
      <c r="E246" s="27">
        <v>1994</v>
      </c>
      <c r="F246" s="120">
        <v>66026</v>
      </c>
      <c r="G246" s="121">
        <v>108875</v>
      </c>
      <c r="H246" s="124">
        <v>2247</v>
      </c>
      <c r="I246" s="9">
        <f t="shared" si="70"/>
        <v>0.37750498853637199</v>
      </c>
      <c r="J246" s="9">
        <f t="shared" si="71"/>
        <v>0.62249501146362796</v>
      </c>
      <c r="K246" s="9">
        <f t="shared" si="72"/>
        <v>0.37750498853637199</v>
      </c>
      <c r="L246" s="9">
        <f t="shared" si="73"/>
        <v>0.62249501146362796</v>
      </c>
      <c r="M246" s="10">
        <f t="shared" si="74"/>
        <v>0.24499002292725597</v>
      </c>
      <c r="N246" s="22">
        <v>116463</v>
      </c>
      <c r="O246" s="8">
        <v>166679</v>
      </c>
      <c r="P246" s="8">
        <v>5930</v>
      </c>
      <c r="Q246" s="9">
        <v>0.40288578624010629</v>
      </c>
      <c r="R246" s="9">
        <v>0.57660029335252116</v>
      </c>
      <c r="S246" s="9">
        <f>Q246/(Q246+R246)</f>
        <v>0.41132364679206901</v>
      </c>
      <c r="T246" s="9">
        <f>R246/(R246+Q246)</f>
        <v>0.58867635320793099</v>
      </c>
      <c r="U246" s="10">
        <f>ABS((R246/(R246+Q246))-(Q246/(R246+Q246)))</f>
        <v>0.17735270641586198</v>
      </c>
      <c r="V246" s="9">
        <v>0.53500000000000003</v>
      </c>
      <c r="W246" s="9">
        <v>0.45399999999999996</v>
      </c>
      <c r="X246" s="10">
        <f t="shared" si="75"/>
        <v>0.52124999999999999</v>
      </c>
      <c r="Y246" s="11">
        <v>51690</v>
      </c>
      <c r="Z246" s="11">
        <v>109460</v>
      </c>
      <c r="AA246" s="10">
        <f>ABS((Z246/(Z246+Y246))-(Y246/(Z246+Y246)))</f>
        <v>0.35848588271796467</v>
      </c>
      <c r="AB246" s="12">
        <v>0.54</v>
      </c>
      <c r="AC246" s="12">
        <v>0.45</v>
      </c>
      <c r="AD246" s="10">
        <f t="shared" si="87"/>
        <v>0.50900000000000001</v>
      </c>
    </row>
    <row r="247" spans="1:34" ht="15.75" thickBot="1" x14ac:dyDescent="0.3">
      <c r="A247" s="8" t="s">
        <v>245</v>
      </c>
      <c r="B247" s="8">
        <v>3</v>
      </c>
      <c r="C247" s="8" t="s">
        <v>546</v>
      </c>
      <c r="D247" s="8" t="s">
        <v>470</v>
      </c>
      <c r="E247" s="27">
        <v>2014</v>
      </c>
      <c r="F247" s="120">
        <v>82537</v>
      </c>
      <c r="G247" s="121">
        <v>100471</v>
      </c>
      <c r="H247" s="124">
        <v>3095</v>
      </c>
      <c r="I247" s="9">
        <f t="shared" si="70"/>
        <v>0.45100214198286415</v>
      </c>
      <c r="J247" s="9">
        <f t="shared" si="71"/>
        <v>0.54899785801713585</v>
      </c>
      <c r="K247" s="9">
        <f t="shared" si="72"/>
        <v>0.45100214198286415</v>
      </c>
      <c r="L247" s="9">
        <f t="shared" si="73"/>
        <v>0.54899785801713585</v>
      </c>
      <c r="M247" s="10">
        <f t="shared" si="74"/>
        <v>9.7995716034271707E-2</v>
      </c>
      <c r="O247" s="8"/>
      <c r="P247" s="8"/>
      <c r="Q247" s="9"/>
      <c r="R247" s="9"/>
      <c r="S247" s="9"/>
      <c r="T247" s="9"/>
      <c r="U247" s="10"/>
      <c r="V247" s="9">
        <v>0.51800000000000002</v>
      </c>
      <c r="W247" s="9">
        <v>0.47200000000000003</v>
      </c>
      <c r="X247" s="10">
        <f t="shared" si="75"/>
        <v>0.50375000000000003</v>
      </c>
      <c r="Y247" s="11"/>
      <c r="Z247" s="11"/>
      <c r="AA247" s="10"/>
      <c r="AB247" s="12">
        <v>0.52</v>
      </c>
      <c r="AC247" s="12">
        <v>0.47</v>
      </c>
      <c r="AD247" s="10">
        <f t="shared" si="87"/>
        <v>0.48899999999999999</v>
      </c>
    </row>
    <row r="248" spans="1:34" ht="15.75" thickBot="1" x14ac:dyDescent="0.3">
      <c r="A248" s="8" t="s">
        <v>245</v>
      </c>
      <c r="B248" s="8">
        <v>4</v>
      </c>
      <c r="C248" s="8" t="s">
        <v>247</v>
      </c>
      <c r="D248" s="8" t="s">
        <v>470</v>
      </c>
      <c r="E248" s="27">
        <v>1980</v>
      </c>
      <c r="F248" s="120">
        <v>54415</v>
      </c>
      <c r="G248" s="121">
        <v>118826</v>
      </c>
      <c r="H248" s="124">
        <v>1608</v>
      </c>
      <c r="I248" s="9">
        <f t="shared" si="70"/>
        <v>0.31410001096738072</v>
      </c>
      <c r="J248" s="9">
        <f t="shared" si="71"/>
        <v>0.68589998903261928</v>
      </c>
      <c r="K248" s="9">
        <f t="shared" si="72"/>
        <v>0.31410001096738072</v>
      </c>
      <c r="L248" s="9">
        <f t="shared" si="73"/>
        <v>0.68589998903261928</v>
      </c>
      <c r="M248" s="10">
        <f t="shared" si="74"/>
        <v>0.37179997806523857</v>
      </c>
      <c r="N248" s="22">
        <v>107992</v>
      </c>
      <c r="O248" s="8">
        <v>195146</v>
      </c>
      <c r="P248" s="8">
        <v>3111</v>
      </c>
      <c r="Q248" s="9">
        <v>0.35262809021417213</v>
      </c>
      <c r="R248" s="9">
        <v>0.63721350926860165</v>
      </c>
      <c r="S248" s="9">
        <f t="shared" ref="S248:S255" si="88">Q248/(Q248+R248)</f>
        <v>0.35624698981981801</v>
      </c>
      <c r="T248" s="9">
        <f t="shared" ref="T248:T255" si="89">R248/(R248+Q248)</f>
        <v>0.64375301018018194</v>
      </c>
      <c r="U248" s="10">
        <f t="shared" ref="U248:U255" si="90">ABS((R248/(R248+Q248))-(Q248/(R248+Q248)))</f>
        <v>0.28750602036036393</v>
      </c>
      <c r="V248" s="9">
        <v>0.44700000000000001</v>
      </c>
      <c r="W248" s="9">
        <v>0.54200000000000004</v>
      </c>
      <c r="X248" s="10">
        <f t="shared" si="75"/>
        <v>0.43324999999999997</v>
      </c>
      <c r="Y248" s="11">
        <v>52118</v>
      </c>
      <c r="Z248" s="11">
        <v>129752</v>
      </c>
      <c r="AA248" s="10">
        <f t="shared" ref="AA248:AA253" si="91">ABS((Z248/(Z248+Y248))-(Y248/(Z248+Y248)))</f>
        <v>0.4268653433771375</v>
      </c>
      <c r="AB248" s="12">
        <v>0.47</v>
      </c>
      <c r="AC248" s="12">
        <v>0.52</v>
      </c>
      <c r="AD248" s="10">
        <f t="shared" si="87"/>
        <v>0.43899999999999995</v>
      </c>
    </row>
    <row r="249" spans="1:34" ht="15.75" thickBot="1" x14ac:dyDescent="0.3">
      <c r="A249" s="8" t="s">
        <v>245</v>
      </c>
      <c r="B249" s="8">
        <v>5</v>
      </c>
      <c r="C249" s="8" t="s">
        <v>248</v>
      </c>
      <c r="D249" s="8" t="s">
        <v>470</v>
      </c>
      <c r="E249" s="27">
        <v>2002</v>
      </c>
      <c r="F249" s="120">
        <v>81808</v>
      </c>
      <c r="G249" s="121">
        <v>104678</v>
      </c>
      <c r="H249" s="124">
        <v>2435</v>
      </c>
      <c r="I249" s="9">
        <f t="shared" si="70"/>
        <v>0.43868172409725126</v>
      </c>
      <c r="J249" s="9">
        <f t="shared" si="71"/>
        <v>0.56131827590274874</v>
      </c>
      <c r="K249" s="9">
        <f t="shared" si="72"/>
        <v>0.43868172409725126</v>
      </c>
      <c r="L249" s="9">
        <f t="shared" si="73"/>
        <v>0.56131827590274874</v>
      </c>
      <c r="M249" s="10">
        <f t="shared" si="74"/>
        <v>0.12263655180549748</v>
      </c>
      <c r="N249" s="22">
        <v>130102</v>
      </c>
      <c r="O249" s="8">
        <v>167503</v>
      </c>
      <c r="P249" s="8">
        <v>6772</v>
      </c>
      <c r="Q249" s="9">
        <v>0.4274370271078301</v>
      </c>
      <c r="R249" s="9">
        <v>0.5503142484484701</v>
      </c>
      <c r="S249" s="9">
        <f t="shared" si="88"/>
        <v>0.43716335411031404</v>
      </c>
      <c r="T249" s="9">
        <f t="shared" si="89"/>
        <v>0.56283664588968596</v>
      </c>
      <c r="U249" s="10">
        <f t="shared" si="90"/>
        <v>0.12567329177937192</v>
      </c>
      <c r="V249" s="9">
        <v>0.47899999999999998</v>
      </c>
      <c r="W249" s="9">
        <v>0.51</v>
      </c>
      <c r="X249" s="10">
        <f t="shared" si="75"/>
        <v>0.46525</v>
      </c>
      <c r="Y249" s="11">
        <v>62634</v>
      </c>
      <c r="Z249" s="11">
        <v>124030</v>
      </c>
      <c r="AA249" s="10">
        <f t="shared" si="91"/>
        <v>0.32891184159773706</v>
      </c>
      <c r="AB249" s="12">
        <v>0.45</v>
      </c>
      <c r="AC249" s="12">
        <v>0.54</v>
      </c>
      <c r="AD249" s="10">
        <f t="shared" si="87"/>
        <v>0.41899999999999998</v>
      </c>
    </row>
    <row r="250" spans="1:34" ht="15.75" thickBot="1" x14ac:dyDescent="0.3">
      <c r="A250" s="8" t="s">
        <v>245</v>
      </c>
      <c r="B250" s="8">
        <v>6</v>
      </c>
      <c r="C250" s="8" t="s">
        <v>249</v>
      </c>
      <c r="D250" s="8" t="s">
        <v>471</v>
      </c>
      <c r="E250" s="27">
        <v>1988</v>
      </c>
      <c r="F250" s="120">
        <v>72190</v>
      </c>
      <c r="G250" s="121">
        <v>46891</v>
      </c>
      <c r="H250" s="124">
        <v>1376</v>
      </c>
      <c r="I250" s="9">
        <f t="shared" si="70"/>
        <v>0.60622601422561118</v>
      </c>
      <c r="J250" s="9">
        <f t="shared" si="71"/>
        <v>0.39377398577438888</v>
      </c>
      <c r="K250" s="9">
        <f t="shared" si="72"/>
        <v>0.60622601422561118</v>
      </c>
      <c r="L250" s="9">
        <f t="shared" si="73"/>
        <v>0.39377398577438888</v>
      </c>
      <c r="M250" s="10">
        <f t="shared" si="74"/>
        <v>0.2124520284512223</v>
      </c>
      <c r="N250" s="22">
        <v>151782</v>
      </c>
      <c r="O250" s="8">
        <v>84360</v>
      </c>
      <c r="P250" s="8">
        <v>3496</v>
      </c>
      <c r="Q250" s="9">
        <v>0.63338034869261139</v>
      </c>
      <c r="R250" s="9">
        <v>0.35203098006159289</v>
      </c>
      <c r="S250" s="9">
        <f t="shared" si="88"/>
        <v>0.6427573239830271</v>
      </c>
      <c r="T250" s="9">
        <f t="shared" si="89"/>
        <v>0.35724267601697279</v>
      </c>
      <c r="U250" s="10">
        <f t="shared" si="90"/>
        <v>0.2855146479660543</v>
      </c>
      <c r="V250" s="9">
        <v>0.61399999999999999</v>
      </c>
      <c r="W250" s="9">
        <v>0.374</v>
      </c>
      <c r="X250" s="10">
        <f t="shared" si="75"/>
        <v>0.60075000000000001</v>
      </c>
      <c r="Y250" s="11">
        <v>81933</v>
      </c>
      <c r="Z250" s="11">
        <v>65413</v>
      </c>
      <c r="AA250" s="10">
        <f t="shared" si="91"/>
        <v>0.11211705780950959</v>
      </c>
      <c r="AB250" s="12">
        <v>0.6</v>
      </c>
      <c r="AC250" s="12">
        <v>0.39</v>
      </c>
      <c r="AD250" s="10">
        <f t="shared" si="87"/>
        <v>0.56899999999999995</v>
      </c>
    </row>
    <row r="251" spans="1:34" ht="15.75" thickBot="1" x14ac:dyDescent="0.3">
      <c r="A251" s="8" t="s">
        <v>245</v>
      </c>
      <c r="B251" s="8">
        <v>7</v>
      </c>
      <c r="C251" s="8" t="s">
        <v>250</v>
      </c>
      <c r="D251" s="8" t="s">
        <v>470</v>
      </c>
      <c r="E251" s="27">
        <v>2008</v>
      </c>
      <c r="F251" s="120">
        <v>68232</v>
      </c>
      <c r="G251" s="121">
        <v>104287</v>
      </c>
      <c r="H251" s="124">
        <v>3478</v>
      </c>
      <c r="I251" s="9">
        <f t="shared" si="70"/>
        <v>0.39550426329853522</v>
      </c>
      <c r="J251" s="9">
        <f t="shared" si="71"/>
        <v>0.60449573670146473</v>
      </c>
      <c r="K251" s="9">
        <f t="shared" si="72"/>
        <v>0.39550426329853522</v>
      </c>
      <c r="L251" s="9">
        <f t="shared" si="73"/>
        <v>0.60449573670146473</v>
      </c>
      <c r="M251" s="10">
        <f t="shared" si="74"/>
        <v>0.20899147340292951</v>
      </c>
      <c r="N251" s="22">
        <v>123090</v>
      </c>
      <c r="O251" s="8">
        <v>175704</v>
      </c>
      <c r="P251" s="8">
        <v>8601</v>
      </c>
      <c r="Q251" s="9">
        <v>0.40042941492216855</v>
      </c>
      <c r="R251" s="9">
        <v>0.57159029912653103</v>
      </c>
      <c r="S251" s="9">
        <f t="shared" si="88"/>
        <v>0.41195606337476653</v>
      </c>
      <c r="T251" s="9">
        <f t="shared" si="89"/>
        <v>0.58804393662523347</v>
      </c>
      <c r="U251" s="10">
        <f t="shared" si="90"/>
        <v>0.17608787325046693</v>
      </c>
      <c r="V251" s="9">
        <v>0.46299999999999997</v>
      </c>
      <c r="W251" s="9">
        <v>0.52500000000000002</v>
      </c>
      <c r="X251" s="10">
        <f t="shared" si="75"/>
        <v>0.44974999999999998</v>
      </c>
      <c r="Y251" s="11">
        <v>71902</v>
      </c>
      <c r="Z251" s="11">
        <v>105084</v>
      </c>
      <c r="AA251" s="10">
        <f t="shared" si="91"/>
        <v>0.18748375577729309</v>
      </c>
      <c r="AB251" s="12">
        <v>0.51</v>
      </c>
      <c r="AC251" s="12">
        <v>0.48</v>
      </c>
      <c r="AD251" s="10">
        <f t="shared" si="87"/>
        <v>0.47899999999999998</v>
      </c>
    </row>
    <row r="252" spans="1:34" ht="15.75" thickBot="1" x14ac:dyDescent="0.3">
      <c r="A252" s="8" t="s">
        <v>245</v>
      </c>
      <c r="B252" s="8">
        <v>8</v>
      </c>
      <c r="C252" s="8" t="s">
        <v>251</v>
      </c>
      <c r="D252" s="8" t="s">
        <v>471</v>
      </c>
      <c r="E252" s="27">
        <v>2006</v>
      </c>
      <c r="F252" s="120">
        <v>61510</v>
      </c>
      <c r="G252" s="121">
        <v>15141</v>
      </c>
      <c r="H252" s="124">
        <v>2867</v>
      </c>
      <c r="I252" s="9">
        <f t="shared" si="70"/>
        <v>0.80246833048492516</v>
      </c>
      <c r="J252" s="9">
        <f t="shared" si="71"/>
        <v>0.19753166951507481</v>
      </c>
      <c r="K252" s="9">
        <f t="shared" si="72"/>
        <v>0.80246833048492516</v>
      </c>
      <c r="L252" s="9">
        <f t="shared" si="73"/>
        <v>0.19753166951507481</v>
      </c>
      <c r="M252" s="10">
        <f t="shared" si="74"/>
        <v>0.60493666096985033</v>
      </c>
      <c r="N252" s="22">
        <v>130857</v>
      </c>
      <c r="O252" s="8">
        <v>31767</v>
      </c>
      <c r="P252" s="8">
        <v>5176</v>
      </c>
      <c r="Q252" s="9">
        <v>0.77983909415971397</v>
      </c>
      <c r="R252" s="9">
        <v>0.18931466030989272</v>
      </c>
      <c r="S252" s="9">
        <f t="shared" si="88"/>
        <v>0.80465982880755604</v>
      </c>
      <c r="T252" s="9">
        <f t="shared" si="89"/>
        <v>0.1953401711924439</v>
      </c>
      <c r="U252" s="10">
        <f t="shared" si="90"/>
        <v>0.60931965761511209</v>
      </c>
      <c r="V252" s="9">
        <v>0.78299999999999992</v>
      </c>
      <c r="W252" s="9">
        <v>0.20699999999999999</v>
      </c>
      <c r="X252" s="10">
        <f t="shared" si="75"/>
        <v>0.76875000000000004</v>
      </c>
      <c r="Y252" s="11">
        <v>62840</v>
      </c>
      <c r="Z252" s="11">
        <v>19538</v>
      </c>
      <c r="AA252" s="10">
        <f t="shared" si="91"/>
        <v>0.52565005219840244</v>
      </c>
      <c r="AB252" s="12">
        <v>0.75</v>
      </c>
      <c r="AC252" s="12">
        <v>0.24</v>
      </c>
      <c r="AD252" s="10">
        <f t="shared" si="87"/>
        <v>0.71899999999999997</v>
      </c>
      <c r="AH252" s="8"/>
    </row>
    <row r="253" spans="1:34" ht="15.75" thickBot="1" x14ac:dyDescent="0.3">
      <c r="A253" s="8" t="s">
        <v>245</v>
      </c>
      <c r="B253" s="8">
        <v>9</v>
      </c>
      <c r="C253" s="8" t="s">
        <v>252</v>
      </c>
      <c r="D253" s="8" t="s">
        <v>471</v>
      </c>
      <c r="E253" s="27">
        <v>1996</v>
      </c>
      <c r="F253" s="120">
        <v>82498</v>
      </c>
      <c r="G253" s="121">
        <v>36246</v>
      </c>
      <c r="H253" s="124">
        <v>1715</v>
      </c>
      <c r="I253" s="9">
        <f t="shared" si="70"/>
        <v>0.69475510341575153</v>
      </c>
      <c r="J253" s="9">
        <f t="shared" si="71"/>
        <v>0.30524489658424847</v>
      </c>
      <c r="K253" s="9">
        <f t="shared" si="72"/>
        <v>0.69475510341575153</v>
      </c>
      <c r="L253" s="9">
        <f t="shared" si="73"/>
        <v>0.30524489658424847</v>
      </c>
      <c r="M253" s="10">
        <f t="shared" si="74"/>
        <v>0.38951020683150306</v>
      </c>
      <c r="N253" s="22">
        <v>162834</v>
      </c>
      <c r="O253" s="8">
        <v>55094</v>
      </c>
      <c r="P253" s="8">
        <v>2220</v>
      </c>
      <c r="Q253" s="9">
        <v>0.73965695804640519</v>
      </c>
      <c r="R253" s="9">
        <v>0.25025891672874612</v>
      </c>
      <c r="S253" s="9">
        <f t="shared" si="88"/>
        <v>0.74719173304944753</v>
      </c>
      <c r="T253" s="9">
        <f t="shared" si="89"/>
        <v>0.25280826695055247</v>
      </c>
      <c r="U253" s="10">
        <f t="shared" si="90"/>
        <v>0.49438346609889505</v>
      </c>
      <c r="V253" s="9">
        <v>0.68299999999999994</v>
      </c>
      <c r="W253" s="9">
        <v>0.308</v>
      </c>
      <c r="X253" s="10">
        <f t="shared" si="75"/>
        <v>0.66825000000000001</v>
      </c>
      <c r="Y253" s="11">
        <v>88478</v>
      </c>
      <c r="Z253" s="11">
        <v>51023</v>
      </c>
      <c r="AA253" s="10">
        <f t="shared" si="91"/>
        <v>0.26849269897706823</v>
      </c>
      <c r="AB253" s="12">
        <v>0.63</v>
      </c>
      <c r="AC253" s="12">
        <v>0.36</v>
      </c>
      <c r="AD253" s="10">
        <f t="shared" si="87"/>
        <v>0.59899999999999998</v>
      </c>
    </row>
    <row r="254" spans="1:34" ht="15.75" thickBot="1" x14ac:dyDescent="0.3">
      <c r="A254" s="8" t="s">
        <v>245</v>
      </c>
      <c r="B254" s="8">
        <v>10</v>
      </c>
      <c r="C254" s="8" t="s">
        <v>253</v>
      </c>
      <c r="D254" s="8" t="s">
        <v>471</v>
      </c>
      <c r="E254" s="27">
        <v>2012</v>
      </c>
      <c r="F254" s="120">
        <v>95734</v>
      </c>
      <c r="G254" s="121">
        <v>14154</v>
      </c>
      <c r="H254" s="124">
        <v>2235</v>
      </c>
      <c r="I254" s="9">
        <f t="shared" si="70"/>
        <v>0.87119612696563775</v>
      </c>
      <c r="J254" s="9">
        <f t="shared" si="71"/>
        <v>0.12880387303436225</v>
      </c>
      <c r="K254" s="9">
        <f t="shared" si="72"/>
        <v>0.87119612696563775</v>
      </c>
      <c r="L254" s="9">
        <f t="shared" si="73"/>
        <v>0.12880387303436225</v>
      </c>
      <c r="M254" s="10">
        <f t="shared" si="74"/>
        <v>0.7423922539312755</v>
      </c>
      <c r="N254" s="22">
        <v>201435</v>
      </c>
      <c r="O254" s="8">
        <v>24271</v>
      </c>
      <c r="P254" s="8">
        <v>4354</v>
      </c>
      <c r="Q254" s="9">
        <v>0.87557593671216205</v>
      </c>
      <c r="R254" s="9">
        <v>0.1054985655915848</v>
      </c>
      <c r="S254" s="9">
        <f t="shared" si="88"/>
        <v>0.89246630572514696</v>
      </c>
      <c r="T254" s="9">
        <f t="shared" si="89"/>
        <v>0.10753369427485313</v>
      </c>
      <c r="U254" s="10">
        <f t="shared" si="90"/>
        <v>0.7849326114502938</v>
      </c>
      <c r="V254" s="9">
        <v>0.879</v>
      </c>
      <c r="W254" s="9">
        <v>0.115</v>
      </c>
      <c r="X254" s="10">
        <f t="shared" si="75"/>
        <v>0.86275000000000002</v>
      </c>
      <c r="Y254" s="11"/>
      <c r="Z254" s="11"/>
      <c r="AA254" s="10"/>
      <c r="AB254" s="12"/>
      <c r="AC254" s="12"/>
      <c r="AD254" s="10"/>
      <c r="AH254" s="8"/>
    </row>
    <row r="255" spans="1:34" ht="15.75" thickBot="1" x14ac:dyDescent="0.3">
      <c r="A255" s="8" t="s">
        <v>245</v>
      </c>
      <c r="B255" s="8">
        <v>11</v>
      </c>
      <c r="C255" s="8" t="s">
        <v>254</v>
      </c>
      <c r="D255" s="8" t="s">
        <v>470</v>
      </c>
      <c r="E255" s="27">
        <v>1994</v>
      </c>
      <c r="F255" s="120">
        <v>65477</v>
      </c>
      <c r="G255" s="121">
        <v>109455</v>
      </c>
      <c r="H255" s="122">
        <v>0</v>
      </c>
      <c r="I255" s="9">
        <f t="shared" si="70"/>
        <v>0.37429972789426746</v>
      </c>
      <c r="J255" s="9">
        <f t="shared" si="71"/>
        <v>0.62570027210573254</v>
      </c>
      <c r="K255" s="9">
        <f t="shared" si="72"/>
        <v>0.37429972789426746</v>
      </c>
      <c r="L255" s="9">
        <f t="shared" si="73"/>
        <v>0.62570027210573254</v>
      </c>
      <c r="M255" s="10">
        <f t="shared" si="74"/>
        <v>0.25140054421146507</v>
      </c>
      <c r="N255" s="22">
        <v>123935</v>
      </c>
      <c r="O255" s="8">
        <v>182239</v>
      </c>
      <c r="P255" s="8">
        <v>3725</v>
      </c>
      <c r="Q255" s="9">
        <v>0.39992061929854567</v>
      </c>
      <c r="R255" s="9">
        <v>0.58805933546090827</v>
      </c>
      <c r="S255" s="9">
        <f t="shared" si="88"/>
        <v>0.4047861673427528</v>
      </c>
      <c r="T255" s="9">
        <f t="shared" si="89"/>
        <v>0.59521383265724725</v>
      </c>
      <c r="U255" s="10">
        <f t="shared" si="90"/>
        <v>0.19042766531449445</v>
      </c>
      <c r="V255" s="9">
        <v>0.46600000000000003</v>
      </c>
      <c r="W255" s="9">
        <v>0.52400000000000002</v>
      </c>
      <c r="X255" s="10">
        <f t="shared" si="75"/>
        <v>0.45174999999999998</v>
      </c>
      <c r="Y255" s="11">
        <v>55472</v>
      </c>
      <c r="Z255" s="11">
        <v>122149</v>
      </c>
      <c r="AA255" s="10">
        <f>ABS((Z255/(Z255+Y255))-(Y255/(Z255+Y255)))</f>
        <v>0.37538917132546268</v>
      </c>
      <c r="AB255" s="12">
        <v>0.45</v>
      </c>
      <c r="AC255" s="12">
        <v>0.54</v>
      </c>
      <c r="AD255" s="10">
        <f>(AB255-AC255-7.2%)/2+0.5</f>
        <v>0.41899999999999998</v>
      </c>
    </row>
    <row r="256" spans="1:34" ht="15.75" thickBot="1" x14ac:dyDescent="0.3">
      <c r="A256" s="8" t="s">
        <v>245</v>
      </c>
      <c r="B256" s="8">
        <v>12</v>
      </c>
      <c r="C256" s="8" t="s">
        <v>547</v>
      </c>
      <c r="D256" s="8" t="s">
        <v>471</v>
      </c>
      <c r="E256" s="27">
        <v>2014</v>
      </c>
      <c r="F256" s="120">
        <v>90430</v>
      </c>
      <c r="G256" s="121">
        <v>54168</v>
      </c>
      <c r="H256" s="124">
        <v>3768</v>
      </c>
      <c r="I256" s="9">
        <f t="shared" si="70"/>
        <v>0.62538900952986898</v>
      </c>
      <c r="J256" s="9">
        <f t="shared" si="71"/>
        <v>0.37461099047013097</v>
      </c>
      <c r="K256" s="9">
        <f t="shared" si="72"/>
        <v>0.62538900952986898</v>
      </c>
      <c r="L256" s="9">
        <f t="shared" si="73"/>
        <v>0.37461099047013097</v>
      </c>
      <c r="M256" s="10">
        <f t="shared" si="74"/>
        <v>0.25077801905973801</v>
      </c>
      <c r="O256" s="8"/>
      <c r="P256" s="8"/>
      <c r="Q256" s="9"/>
      <c r="R256" s="9"/>
      <c r="S256" s="9"/>
      <c r="T256" s="9"/>
      <c r="U256" s="10"/>
      <c r="V256" s="9">
        <v>0.66500000000000004</v>
      </c>
      <c r="W256" s="9">
        <v>0.32400000000000001</v>
      </c>
      <c r="X256" s="10">
        <f t="shared" si="75"/>
        <v>0.65125</v>
      </c>
      <c r="Y256" s="11"/>
      <c r="Z256" s="11"/>
      <c r="AA256" s="10"/>
      <c r="AB256" s="12">
        <v>0.57999999999999996</v>
      </c>
      <c r="AC256" s="12">
        <v>0.41</v>
      </c>
      <c r="AD256" s="10">
        <f>(AB256-AC256-7.2%)/2+0.5</f>
        <v>0.54899999999999993</v>
      </c>
    </row>
    <row r="257" spans="1:34" ht="15.75" thickBot="1" x14ac:dyDescent="0.3">
      <c r="A257" s="8" t="s">
        <v>255</v>
      </c>
      <c r="B257" s="8">
        <v>1</v>
      </c>
      <c r="C257" s="8" t="s">
        <v>256</v>
      </c>
      <c r="D257" s="8" t="s">
        <v>471</v>
      </c>
      <c r="E257" s="27">
        <v>2012</v>
      </c>
      <c r="F257" s="120">
        <v>105474</v>
      </c>
      <c r="G257" s="121">
        <v>74558</v>
      </c>
      <c r="H257" s="122">
        <v>0</v>
      </c>
      <c r="I257" s="9">
        <f t="shared" si="70"/>
        <v>0.5858625133309634</v>
      </c>
      <c r="J257" s="9">
        <f t="shared" si="71"/>
        <v>0.4141374866690366</v>
      </c>
      <c r="K257" s="9">
        <f t="shared" si="72"/>
        <v>0.5858625133309634</v>
      </c>
      <c r="L257" s="9">
        <f t="shared" si="73"/>
        <v>0.4141374866690366</v>
      </c>
      <c r="M257" s="10">
        <f t="shared" si="74"/>
        <v>0.17172502666192679</v>
      </c>
      <c r="N257" s="22">
        <v>162924</v>
      </c>
      <c r="O257" s="8">
        <v>112473</v>
      </c>
      <c r="P257" s="8">
        <v>459</v>
      </c>
      <c r="Q257" s="9">
        <v>0.59061249347485645</v>
      </c>
      <c r="R257" s="9">
        <v>0.40772359491908822</v>
      </c>
      <c r="S257" s="9">
        <f>Q257/(Q257+R257)</f>
        <v>0.59159685835357678</v>
      </c>
      <c r="T257" s="9">
        <f>R257/(R257+Q257)</f>
        <v>0.40840314164642316</v>
      </c>
      <c r="U257" s="10">
        <f>ABS((R257/(R257+Q257))-(Q257/(R257+Q257)))</f>
        <v>0.18319371670715362</v>
      </c>
      <c r="V257" s="9">
        <v>0.55299999999999994</v>
      </c>
      <c r="W257" s="9">
        <v>0.39600000000000002</v>
      </c>
      <c r="X257" s="10">
        <f t="shared" si="75"/>
        <v>0.55924999999999991</v>
      </c>
      <c r="Y257" s="11"/>
      <c r="Z257" s="11"/>
      <c r="AA257" s="10"/>
      <c r="AB257" s="12"/>
      <c r="AC257" s="12"/>
      <c r="AD257" s="10"/>
      <c r="AH257" s="8"/>
    </row>
    <row r="258" spans="1:34" ht="15.75" thickBot="1" x14ac:dyDescent="0.3">
      <c r="A258" s="8" t="s">
        <v>255</v>
      </c>
      <c r="B258" s="8">
        <v>2</v>
      </c>
      <c r="C258" s="8" t="s">
        <v>257</v>
      </c>
      <c r="D258" s="8" t="s">
        <v>470</v>
      </c>
      <c r="E258" s="27">
        <v>2010</v>
      </c>
      <c r="F258" s="120">
        <v>52499</v>
      </c>
      <c r="G258" s="121">
        <v>95209</v>
      </c>
      <c r="H258" s="122">
        <v>69</v>
      </c>
      <c r="I258" s="9">
        <f t="shared" si="70"/>
        <v>0.35542421534378638</v>
      </c>
      <c r="J258" s="9">
        <f t="shared" si="71"/>
        <v>0.64457578465621357</v>
      </c>
      <c r="K258" s="9">
        <f t="shared" si="72"/>
        <v>0.35542421534378638</v>
      </c>
      <c r="L258" s="9">
        <f t="shared" si="73"/>
        <v>0.64457578465621357</v>
      </c>
      <c r="M258" s="10">
        <f t="shared" si="74"/>
        <v>0.28915156931242719</v>
      </c>
      <c r="N258" s="22">
        <v>92162</v>
      </c>
      <c r="O258" s="8">
        <v>133180</v>
      </c>
      <c r="P258" s="8">
        <v>173</v>
      </c>
      <c r="Q258" s="9">
        <v>0.40867348069973175</v>
      </c>
      <c r="R258" s="9">
        <v>0.59055938629359461</v>
      </c>
      <c r="S258" s="9">
        <f>Q258/(Q258+R258)</f>
        <v>0.40898722830187006</v>
      </c>
      <c r="T258" s="9">
        <f>R258/(R258+Q258)</f>
        <v>0.59101277169812994</v>
      </c>
      <c r="U258" s="10">
        <f>ABS((R258/(R258+Q258))-(Q258/(R258+Q258)))</f>
        <v>0.18202554339625987</v>
      </c>
      <c r="V258" s="9">
        <v>0.44900000000000001</v>
      </c>
      <c r="W258" s="9">
        <v>0.51700000000000002</v>
      </c>
      <c r="X258" s="10">
        <f t="shared" si="75"/>
        <v>0.44674999999999998</v>
      </c>
      <c r="Y258" s="11">
        <v>75709</v>
      </c>
      <c r="Z258" s="11">
        <v>94053</v>
      </c>
      <c r="AA258" s="10">
        <f>ABS((Z258/(Z258+Y258))-(Y258/(Z258+Y258)))</f>
        <v>0.10805716238027352</v>
      </c>
      <c r="AB258" s="12">
        <v>0.49</v>
      </c>
      <c r="AC258" s="12">
        <v>0.5</v>
      </c>
      <c r="AD258" s="10">
        <f t="shared" ref="AD258:AD264" si="92">(AB258-AC258-7.2%)/2+0.5</f>
        <v>0.45899999999999996</v>
      </c>
    </row>
    <row r="259" spans="1:34" ht="15.75" thickBot="1" x14ac:dyDescent="0.3">
      <c r="A259" s="8" t="s">
        <v>255</v>
      </c>
      <c r="B259" s="8">
        <v>3</v>
      </c>
      <c r="C259" s="8" t="s">
        <v>258</v>
      </c>
      <c r="D259" s="8" t="s">
        <v>471</v>
      </c>
      <c r="E259" s="27">
        <v>2008</v>
      </c>
      <c r="F259" s="120">
        <v>113249</v>
      </c>
      <c r="G259" s="121">
        <v>70775</v>
      </c>
      <c r="H259" s="122">
        <v>52</v>
      </c>
      <c r="I259" s="9">
        <f t="shared" ref="I259:I322" si="93">F259/(F259+G259)</f>
        <v>0.61540342564013395</v>
      </c>
      <c r="J259" s="9">
        <f t="shared" ref="J259:J322" si="94">G259/(G259+F259)</f>
        <v>0.38459657435986611</v>
      </c>
      <c r="K259" s="9">
        <f t="shared" ref="K259:K322" si="95">I259/(I259+J259)</f>
        <v>0.61540342564013395</v>
      </c>
      <c r="L259" s="9">
        <f t="shared" ref="L259:L322" si="96">J259/(J259+K259)</f>
        <v>0.38459657435986611</v>
      </c>
      <c r="M259" s="10">
        <f t="shared" ref="M259:M322" si="97">ABS((J259/(J259+I259))-(I259/(J259+I259)))</f>
        <v>0.23080685128026784</v>
      </c>
      <c r="N259" s="22">
        <v>167103</v>
      </c>
      <c r="O259" s="8">
        <v>97616</v>
      </c>
      <c r="P259" s="8">
        <v>0</v>
      </c>
      <c r="Q259" s="9">
        <v>0.63124671821818612</v>
      </c>
      <c r="R259" s="9">
        <v>0.36875328178181394</v>
      </c>
      <c r="S259" s="9">
        <f>Q259/(Q259+R259)</f>
        <v>0.63124671821818612</v>
      </c>
      <c r="T259" s="9">
        <f>R259/(R259+Q259)</f>
        <v>0.36875328178181394</v>
      </c>
      <c r="U259" s="10">
        <f>ABS((R259/(R259+Q259))-(Q259/(R259+Q259)))</f>
        <v>0.26249343643637219</v>
      </c>
      <c r="V259" s="9">
        <v>0.57499999999999996</v>
      </c>
      <c r="W259" s="9">
        <v>0.38700000000000001</v>
      </c>
      <c r="X259" s="10">
        <f t="shared" ref="X259:X322" si="98">(V259-W259-3.85%)/2+0.5</f>
        <v>0.57474999999999998</v>
      </c>
      <c r="Y259" s="11">
        <v>120057</v>
      </c>
      <c r="Z259" s="11">
        <v>90621</v>
      </c>
      <c r="AA259" s="10">
        <f>ABS((Z259/(Z259+Y259))-(Y259/(Z259+Y259)))</f>
        <v>0.13972033150115343</v>
      </c>
      <c r="AB259" s="12">
        <v>0.61</v>
      </c>
      <c r="AC259" s="12">
        <v>0.38</v>
      </c>
      <c r="AD259" s="10">
        <f t="shared" si="92"/>
        <v>0.57899999999999996</v>
      </c>
    </row>
    <row r="260" spans="1:34" ht="15.75" thickBot="1" x14ac:dyDescent="0.3">
      <c r="A260" s="8" t="s">
        <v>259</v>
      </c>
      <c r="B260" s="8">
        <v>1</v>
      </c>
      <c r="C260" s="8" t="s">
        <v>571</v>
      </c>
      <c r="D260" s="8" t="s">
        <v>470</v>
      </c>
      <c r="E260" s="27">
        <v>2014</v>
      </c>
      <c r="F260" s="120">
        <v>78722</v>
      </c>
      <c r="G260" s="121">
        <v>94035</v>
      </c>
      <c r="H260" s="122">
        <v>108</v>
      </c>
      <c r="I260" s="9">
        <f t="shared" si="93"/>
        <v>0.45568052235220569</v>
      </c>
      <c r="J260" s="9">
        <f t="shared" si="94"/>
        <v>0.54431947764779431</v>
      </c>
      <c r="K260" s="9">
        <f t="shared" si="95"/>
        <v>0.45568052235220569</v>
      </c>
      <c r="L260" s="9">
        <f t="shared" si="96"/>
        <v>0.54431947764779431</v>
      </c>
      <c r="M260" s="10">
        <f t="shared" si="97"/>
        <v>8.8638955295588628E-2</v>
      </c>
      <c r="O260" s="8"/>
      <c r="P260" s="8"/>
      <c r="Q260" s="9"/>
      <c r="R260" s="9"/>
      <c r="S260" s="9"/>
      <c r="T260" s="9"/>
      <c r="U260" s="10"/>
      <c r="V260" s="9">
        <v>0.496</v>
      </c>
      <c r="W260" s="9">
        <v>0.49099999999999999</v>
      </c>
      <c r="X260" s="10">
        <f t="shared" si="98"/>
        <v>0.48325000000000001</v>
      </c>
      <c r="Y260" s="11"/>
      <c r="Z260" s="11"/>
      <c r="AA260" s="10"/>
      <c r="AB260" s="12">
        <v>0.52</v>
      </c>
      <c r="AC260" s="12">
        <v>0.48</v>
      </c>
      <c r="AD260" s="10">
        <f t="shared" si="92"/>
        <v>0.48399999999999999</v>
      </c>
      <c r="AH260" s="8"/>
    </row>
    <row r="261" spans="1:34" ht="15.75" thickBot="1" x14ac:dyDescent="0.3">
      <c r="A261" s="8" t="s">
        <v>259</v>
      </c>
      <c r="B261" s="8">
        <v>2</v>
      </c>
      <c r="C261" s="8" t="s">
        <v>260</v>
      </c>
      <c r="D261" s="8" t="s">
        <v>470</v>
      </c>
      <c r="E261" s="27">
        <v>1992</v>
      </c>
      <c r="F261" s="120">
        <v>41814</v>
      </c>
      <c r="G261" s="121">
        <v>95177</v>
      </c>
      <c r="H261" s="124">
        <v>2339</v>
      </c>
      <c r="I261" s="9">
        <f t="shared" si="93"/>
        <v>0.3052317305516421</v>
      </c>
      <c r="J261" s="9">
        <f t="shared" si="94"/>
        <v>0.6947682694483579</v>
      </c>
      <c r="K261" s="9">
        <f t="shared" si="95"/>
        <v>0.3052317305516421</v>
      </c>
      <c r="L261" s="9">
        <f t="shared" si="96"/>
        <v>0.6947682694483579</v>
      </c>
      <c r="M261" s="10">
        <f t="shared" si="97"/>
        <v>0.3895365388967158</v>
      </c>
      <c r="N261" s="22">
        <v>100545</v>
      </c>
      <c r="O261" s="8">
        <v>142309</v>
      </c>
      <c r="P261" s="8">
        <v>89</v>
      </c>
      <c r="Q261" s="9">
        <v>0.41386251095936083</v>
      </c>
      <c r="R261" s="9">
        <v>0.58577114796474894</v>
      </c>
      <c r="S261" s="9">
        <f>Q261/(Q261+R261)</f>
        <v>0.41401418135999407</v>
      </c>
      <c r="T261" s="9">
        <f>R261/(R261+Q261)</f>
        <v>0.58598581864000598</v>
      </c>
      <c r="U261" s="10">
        <f>ABS((R261/(R261+Q261))-(Q261/(R261+Q261)))</f>
        <v>0.17197163728001191</v>
      </c>
      <c r="V261" s="9">
        <v>0.51600000000000001</v>
      </c>
      <c r="W261" s="9">
        <v>0.47199999999999998</v>
      </c>
      <c r="X261" s="10">
        <f t="shared" si="98"/>
        <v>0.50275000000000003</v>
      </c>
      <c r="Y261" s="11">
        <v>51346</v>
      </c>
      <c r="Z261" s="11">
        <v>131674</v>
      </c>
      <c r="AA261" s="10">
        <f>ABS((Z261/(Z261+Y261))-(Y261/(Z261+Y261)))</f>
        <v>0.43890285214730634</v>
      </c>
      <c r="AB261" s="12">
        <v>0.47</v>
      </c>
      <c r="AC261" s="12">
        <v>0.52</v>
      </c>
      <c r="AD261" s="10">
        <f t="shared" si="92"/>
        <v>0.43899999999999995</v>
      </c>
    </row>
    <row r="262" spans="1:34" ht="15.75" thickBot="1" x14ac:dyDescent="0.3">
      <c r="A262" s="8" t="s">
        <v>259</v>
      </c>
      <c r="B262" s="8">
        <v>3</v>
      </c>
      <c r="C262" s="8" t="s">
        <v>261</v>
      </c>
      <c r="D262" s="8" t="s">
        <v>471</v>
      </c>
      <c r="E262" s="27">
        <v>2000</v>
      </c>
      <c r="F262" s="120">
        <v>90032</v>
      </c>
      <c r="G262" s="121">
        <v>74269</v>
      </c>
      <c r="H262" s="122">
        <v>74</v>
      </c>
      <c r="I262" s="9">
        <f t="shared" si="93"/>
        <v>0.54796988454117745</v>
      </c>
      <c r="J262" s="9">
        <f t="shared" si="94"/>
        <v>0.45203011545882255</v>
      </c>
      <c r="K262" s="9">
        <f t="shared" si="95"/>
        <v>0.54796988454117745</v>
      </c>
      <c r="L262" s="9">
        <f t="shared" si="96"/>
        <v>0.45203011545882255</v>
      </c>
      <c r="M262" s="10">
        <f t="shared" si="97"/>
        <v>9.5939769082354909E-2</v>
      </c>
      <c r="N262" s="22">
        <v>157880</v>
      </c>
      <c r="O262" s="8">
        <v>113203</v>
      </c>
      <c r="P262" s="8">
        <v>2088</v>
      </c>
      <c r="Q262" s="9">
        <v>0.57795300379615699</v>
      </c>
      <c r="R262" s="9">
        <v>0.41440343228234328</v>
      </c>
      <c r="S262" s="9">
        <f>Q262/(Q262+R262)</f>
        <v>0.58240465097405592</v>
      </c>
      <c r="T262" s="9">
        <f>R262/(R262+Q262)</f>
        <v>0.41759534902594408</v>
      </c>
      <c r="U262" s="10">
        <f>ABS((R262/(R262+Q262))-(Q262/(R262+Q262)))</f>
        <v>0.16480930194811183</v>
      </c>
      <c r="V262" s="9">
        <v>0.50800000000000001</v>
      </c>
      <c r="W262" s="9">
        <v>0.48199999999999998</v>
      </c>
      <c r="X262" s="10">
        <f t="shared" si="98"/>
        <v>0.49375000000000002</v>
      </c>
      <c r="Y262" s="11">
        <v>94694</v>
      </c>
      <c r="Z262" s="11">
        <v>72115</v>
      </c>
      <c r="AA262" s="10">
        <f>ABS((Z262/(Z262+Y262))-(Y262/(Z262+Y262)))</f>
        <v>0.13535840392304976</v>
      </c>
      <c r="AB262" s="12">
        <v>0.56000000000000005</v>
      </c>
      <c r="AC262" s="12">
        <v>0.43</v>
      </c>
      <c r="AD262" s="10">
        <f t="shared" si="92"/>
        <v>0.52900000000000003</v>
      </c>
    </row>
    <row r="263" spans="1:34" ht="15.75" thickBot="1" x14ac:dyDescent="0.3">
      <c r="A263" s="8" t="s">
        <v>259</v>
      </c>
      <c r="B263" s="8">
        <v>4</v>
      </c>
      <c r="C263" s="8" t="s">
        <v>548</v>
      </c>
      <c r="D263" s="8" t="s">
        <v>471</v>
      </c>
      <c r="E263" s="27">
        <v>2014</v>
      </c>
      <c r="F263" s="120">
        <v>89793</v>
      </c>
      <c r="G263" s="121">
        <v>80127</v>
      </c>
      <c r="H263" s="122">
        <v>179</v>
      </c>
      <c r="I263" s="9">
        <f t="shared" si="93"/>
        <v>0.52844279661016946</v>
      </c>
      <c r="J263" s="9">
        <f t="shared" si="94"/>
        <v>0.47155720338983048</v>
      </c>
      <c r="K263" s="9">
        <f t="shared" si="95"/>
        <v>0.52844279661016946</v>
      </c>
      <c r="L263" s="9">
        <f t="shared" si="96"/>
        <v>0.47155720338983048</v>
      </c>
      <c r="M263" s="10">
        <f t="shared" si="97"/>
        <v>5.6885593220338981E-2</v>
      </c>
      <c r="O263" s="8"/>
      <c r="P263" s="8"/>
      <c r="Q263" s="9"/>
      <c r="R263" s="9"/>
      <c r="S263" s="9"/>
      <c r="T263" s="9"/>
      <c r="U263" s="10"/>
      <c r="V263" s="9">
        <v>0.56299999999999994</v>
      </c>
      <c r="W263" s="9">
        <v>0.42799999999999999</v>
      </c>
      <c r="X263" s="10">
        <f t="shared" si="98"/>
        <v>0.54825000000000002</v>
      </c>
      <c r="Y263" s="11"/>
      <c r="Z263" s="11"/>
      <c r="AA263" s="10"/>
      <c r="AB263" s="12">
        <v>0.57999999999999996</v>
      </c>
      <c r="AC263" s="12">
        <v>0.41</v>
      </c>
      <c r="AD263" s="10">
        <f t="shared" si="92"/>
        <v>0.54899999999999993</v>
      </c>
    </row>
    <row r="264" spans="1:34" ht="15.75" thickBot="1" x14ac:dyDescent="0.3">
      <c r="A264" s="8" t="s">
        <v>259</v>
      </c>
      <c r="B264" s="8">
        <v>5</v>
      </c>
      <c r="C264" s="8" t="s">
        <v>262</v>
      </c>
      <c r="D264" s="8" t="s">
        <v>471</v>
      </c>
      <c r="E264" s="27">
        <v>1998</v>
      </c>
      <c r="F264" s="120">
        <v>75712</v>
      </c>
      <c r="G264" s="125">
        <v>0</v>
      </c>
      <c r="H264" s="124">
        <v>4109</v>
      </c>
      <c r="I264" s="9">
        <f t="shared" si="93"/>
        <v>1</v>
      </c>
      <c r="J264" s="9">
        <f t="shared" si="94"/>
        <v>0</v>
      </c>
      <c r="K264" s="9">
        <f t="shared" si="95"/>
        <v>1</v>
      </c>
      <c r="L264" s="9">
        <f t="shared" si="96"/>
        <v>0</v>
      </c>
      <c r="M264" s="10">
        <f t="shared" si="97"/>
        <v>1</v>
      </c>
      <c r="N264" s="22">
        <v>167836</v>
      </c>
      <c r="O264" s="8">
        <v>17875</v>
      </c>
      <c r="P264" s="8">
        <v>1430</v>
      </c>
      <c r="Q264" s="9">
        <v>0.8968424877498784</v>
      </c>
      <c r="R264" s="9">
        <v>9.5516215046408864E-2</v>
      </c>
      <c r="S264" s="9">
        <f t="shared" ref="S264:S279" si="99">Q264/(Q264+R264)</f>
        <v>0.90374829708525617</v>
      </c>
      <c r="T264" s="9">
        <f t="shared" ref="T264:T279" si="100">R264/(R264+Q264)</f>
        <v>9.6251702914743886E-2</v>
      </c>
      <c r="U264" s="10">
        <f t="shared" ref="U264:U279" si="101">ABS((R264/(R264+Q264))-(Q264/(R264+Q264)))</f>
        <v>0.80749659417051234</v>
      </c>
      <c r="V264" s="9">
        <v>0.90600000000000003</v>
      </c>
      <c r="W264" s="9">
        <v>9.0999999999999998E-2</v>
      </c>
      <c r="X264" s="10">
        <f t="shared" si="98"/>
        <v>0.88824999999999998</v>
      </c>
      <c r="Y264" s="11">
        <v>85096</v>
      </c>
      <c r="Z264" s="11">
        <v>11826</v>
      </c>
      <c r="AA264" s="10">
        <f>ABS((Z264/(Z264+Y264))-(Y264/(Z264+Y264)))</f>
        <v>0.75596871711272984</v>
      </c>
      <c r="AB264" s="12">
        <v>0.89</v>
      </c>
      <c r="AC264" s="12">
        <v>0.11</v>
      </c>
      <c r="AD264" s="10">
        <f t="shared" si="92"/>
        <v>0.85399999999999998</v>
      </c>
    </row>
    <row r="265" spans="1:34" ht="15.75" thickBot="1" x14ac:dyDescent="0.3">
      <c r="A265" s="8" t="s">
        <v>259</v>
      </c>
      <c r="B265" s="8">
        <v>6</v>
      </c>
      <c r="C265" s="8" t="s">
        <v>263</v>
      </c>
      <c r="D265" s="8" t="s">
        <v>471</v>
      </c>
      <c r="E265" s="27">
        <v>2012</v>
      </c>
      <c r="F265" s="120">
        <v>55368</v>
      </c>
      <c r="G265" s="125">
        <v>0</v>
      </c>
      <c r="H265" s="122">
        <v>595</v>
      </c>
      <c r="I265" s="9">
        <f t="shared" si="93"/>
        <v>1</v>
      </c>
      <c r="J265" s="9">
        <f t="shared" si="94"/>
        <v>0</v>
      </c>
      <c r="K265" s="9">
        <f t="shared" si="95"/>
        <v>1</v>
      </c>
      <c r="L265" s="9">
        <f t="shared" si="96"/>
        <v>0</v>
      </c>
      <c r="M265" s="10">
        <f t="shared" si="97"/>
        <v>1</v>
      </c>
      <c r="N265" s="22">
        <v>111501</v>
      </c>
      <c r="O265" s="8">
        <v>50846</v>
      </c>
      <c r="P265" s="8">
        <v>2027</v>
      </c>
      <c r="Q265" s="9">
        <v>0.67833720661418473</v>
      </c>
      <c r="R265" s="9">
        <v>0.30933115942910677</v>
      </c>
      <c r="S265" s="9">
        <f t="shared" si="99"/>
        <v>0.68680665488121129</v>
      </c>
      <c r="T265" s="9">
        <f t="shared" si="100"/>
        <v>0.31319334511878877</v>
      </c>
      <c r="U265" s="10">
        <f t="shared" si="101"/>
        <v>0.37361330976242252</v>
      </c>
      <c r="V265" s="9">
        <v>0.67799999999999994</v>
      </c>
      <c r="W265" s="9">
        <v>0.31</v>
      </c>
      <c r="X265" s="10">
        <f t="shared" si="98"/>
        <v>0.66474999999999995</v>
      </c>
      <c r="Y265" s="11"/>
      <c r="Z265" s="11"/>
      <c r="AA265" s="10"/>
      <c r="AB265" s="12"/>
      <c r="AC265" s="12"/>
      <c r="AD265" s="10"/>
    </row>
    <row r="266" spans="1:34" ht="15.75" thickBot="1" x14ac:dyDescent="0.3">
      <c r="A266" s="8" t="s">
        <v>259</v>
      </c>
      <c r="B266" s="8">
        <v>7</v>
      </c>
      <c r="C266" s="8" t="s">
        <v>264</v>
      </c>
      <c r="D266" s="8" t="s">
        <v>471</v>
      </c>
      <c r="E266" s="27">
        <v>1992</v>
      </c>
      <c r="F266" s="120">
        <v>56593</v>
      </c>
      <c r="G266" s="121">
        <v>5713</v>
      </c>
      <c r="H266" s="124">
        <v>1506</v>
      </c>
      <c r="I266" s="9">
        <f t="shared" si="93"/>
        <v>0.90830738612653672</v>
      </c>
      <c r="J266" s="9">
        <f t="shared" si="94"/>
        <v>9.1692613873463225E-2</v>
      </c>
      <c r="K266" s="9">
        <f t="shared" si="95"/>
        <v>0.90830738612653672</v>
      </c>
      <c r="L266" s="9">
        <f t="shared" si="96"/>
        <v>9.1692613873463225E-2</v>
      </c>
      <c r="M266" s="10">
        <f t="shared" si="97"/>
        <v>0.81661477225307344</v>
      </c>
      <c r="N266" s="22">
        <v>141354</v>
      </c>
      <c r="O266" s="8">
        <v>0</v>
      </c>
      <c r="P266" s="8">
        <v>8025</v>
      </c>
      <c r="Q266" s="9">
        <v>0.94627758921936822</v>
      </c>
      <c r="R266" s="9">
        <v>0</v>
      </c>
      <c r="S266" s="9">
        <f t="shared" si="99"/>
        <v>1</v>
      </c>
      <c r="T266" s="9">
        <f t="shared" si="100"/>
        <v>0</v>
      </c>
      <c r="U266" s="10">
        <f t="shared" si="101"/>
        <v>1</v>
      </c>
      <c r="V266" s="9">
        <v>0.88400000000000001</v>
      </c>
      <c r="W266" s="9">
        <v>0.10300000000000001</v>
      </c>
      <c r="X266" s="10">
        <f t="shared" si="98"/>
        <v>0.87125000000000008</v>
      </c>
      <c r="Y266" s="11">
        <v>68624</v>
      </c>
      <c r="Z266" s="11">
        <v>4482</v>
      </c>
      <c r="AA266" s="10">
        <f t="shared" ref="AA266:AA276" si="102">ABS((Z266/(Z266+Y266))-(Y266/(Z266+Y266)))</f>
        <v>0.87738352529204167</v>
      </c>
      <c r="AB266" s="12">
        <v>0.86</v>
      </c>
      <c r="AC266" s="12">
        <v>0.13</v>
      </c>
      <c r="AD266" s="10">
        <f t="shared" ref="AD266:AD276" si="103">(AB266-AC266-7.2%)/2+0.5</f>
        <v>0.82899999999999996</v>
      </c>
    </row>
    <row r="267" spans="1:34" ht="15.75" thickBot="1" x14ac:dyDescent="0.3">
      <c r="A267" s="8" t="s">
        <v>259</v>
      </c>
      <c r="B267" s="8">
        <v>8</v>
      </c>
      <c r="C267" s="8" t="s">
        <v>265</v>
      </c>
      <c r="D267" s="8" t="s">
        <v>471</v>
      </c>
      <c r="E267" s="27">
        <v>1982</v>
      </c>
      <c r="F267" s="120">
        <v>77255</v>
      </c>
      <c r="G267" s="125">
        <v>0</v>
      </c>
      <c r="H267" s="124">
        <v>6744</v>
      </c>
      <c r="I267" s="9">
        <f t="shared" si="93"/>
        <v>1</v>
      </c>
      <c r="J267" s="9">
        <f t="shared" si="94"/>
        <v>0</v>
      </c>
      <c r="K267" s="9">
        <f t="shared" si="95"/>
        <v>1</v>
      </c>
      <c r="L267" s="9">
        <f t="shared" si="96"/>
        <v>0</v>
      </c>
      <c r="M267" s="10">
        <f t="shared" si="97"/>
        <v>1</v>
      </c>
      <c r="N267" s="22">
        <v>184039</v>
      </c>
      <c r="O267" s="8">
        <v>17650</v>
      </c>
      <c r="P267" s="8">
        <v>2518</v>
      </c>
      <c r="Q267" s="9">
        <v>0.90123746982228814</v>
      </c>
      <c r="R267" s="9">
        <v>8.6431904880831703E-2</v>
      </c>
      <c r="S267" s="9">
        <f t="shared" si="99"/>
        <v>0.91248903014046379</v>
      </c>
      <c r="T267" s="9">
        <f t="shared" si="100"/>
        <v>8.7510969859536214E-2</v>
      </c>
      <c r="U267" s="10">
        <f t="shared" si="101"/>
        <v>0.82497806028092757</v>
      </c>
      <c r="V267" s="9">
        <v>0.89200000000000002</v>
      </c>
      <c r="W267" s="9">
        <v>0.10199999999999999</v>
      </c>
      <c r="X267" s="10">
        <f t="shared" si="98"/>
        <v>0.87575000000000003</v>
      </c>
      <c r="Y267" s="11">
        <v>95485</v>
      </c>
      <c r="Z267" s="11">
        <v>7419</v>
      </c>
      <c r="AA267" s="10">
        <f t="shared" si="102"/>
        <v>0.85580735442742761</v>
      </c>
      <c r="AB267" s="12">
        <v>0.91</v>
      </c>
      <c r="AC267" s="12">
        <v>0.09</v>
      </c>
      <c r="AD267" s="10">
        <f t="shared" si="103"/>
        <v>0.874</v>
      </c>
    </row>
    <row r="268" spans="1:34" ht="15.75" thickBot="1" x14ac:dyDescent="0.3">
      <c r="A268" s="8" t="s">
        <v>259</v>
      </c>
      <c r="B268" s="8">
        <v>9</v>
      </c>
      <c r="C268" s="8" t="s">
        <v>266</v>
      </c>
      <c r="D268" s="8" t="s">
        <v>471</v>
      </c>
      <c r="E268" s="27">
        <v>2006</v>
      </c>
      <c r="F268" s="120">
        <v>82659</v>
      </c>
      <c r="G268" s="125">
        <v>0</v>
      </c>
      <c r="H268" s="124">
        <v>9910</v>
      </c>
      <c r="I268" s="9">
        <f t="shared" si="93"/>
        <v>1</v>
      </c>
      <c r="J268" s="9">
        <f t="shared" si="94"/>
        <v>0</v>
      </c>
      <c r="K268" s="9">
        <f t="shared" si="95"/>
        <v>1</v>
      </c>
      <c r="L268" s="9">
        <f t="shared" si="96"/>
        <v>0</v>
      </c>
      <c r="M268" s="10">
        <f t="shared" si="97"/>
        <v>1</v>
      </c>
      <c r="N268" s="22">
        <v>186141</v>
      </c>
      <c r="O268" s="8">
        <v>24164</v>
      </c>
      <c r="P268" s="8">
        <v>3126</v>
      </c>
      <c r="Q268" s="9">
        <v>0.87213666243422938</v>
      </c>
      <c r="R268" s="9">
        <v>0.11321691787978316</v>
      </c>
      <c r="S268" s="9">
        <f t="shared" si="99"/>
        <v>0.88510021159744179</v>
      </c>
      <c r="T268" s="9">
        <f t="shared" si="100"/>
        <v>0.11489978840255818</v>
      </c>
      <c r="U268" s="10">
        <f t="shared" si="101"/>
        <v>0.77020042319488358</v>
      </c>
      <c r="V268" s="9">
        <v>0.85199999999999998</v>
      </c>
      <c r="W268" s="9">
        <v>0.13900000000000001</v>
      </c>
      <c r="X268" s="10">
        <f t="shared" si="98"/>
        <v>0.83725000000000005</v>
      </c>
      <c r="Y268" s="11">
        <v>104297</v>
      </c>
      <c r="Z268" s="11">
        <v>10858</v>
      </c>
      <c r="AA268" s="10">
        <f t="shared" si="102"/>
        <v>0.81141939125526474</v>
      </c>
      <c r="AB268" s="12">
        <v>0.91</v>
      </c>
      <c r="AC268" s="12">
        <v>0.09</v>
      </c>
      <c r="AD268" s="10">
        <f t="shared" si="103"/>
        <v>0.874</v>
      </c>
    </row>
    <row r="269" spans="1:34" ht="15.75" thickBot="1" x14ac:dyDescent="0.3">
      <c r="A269" s="8" t="s">
        <v>259</v>
      </c>
      <c r="B269" s="8">
        <v>10</v>
      </c>
      <c r="C269" s="8" t="s">
        <v>267</v>
      </c>
      <c r="D269" s="8" t="s">
        <v>471</v>
      </c>
      <c r="E269" s="27">
        <v>1992</v>
      </c>
      <c r="F269" s="120">
        <v>89080</v>
      </c>
      <c r="G269" s="125">
        <v>0</v>
      </c>
      <c r="H269" s="124">
        <v>12801</v>
      </c>
      <c r="I269" s="9">
        <f t="shared" si="93"/>
        <v>1</v>
      </c>
      <c r="J269" s="9">
        <f t="shared" si="94"/>
        <v>0</v>
      </c>
      <c r="K269" s="9">
        <f t="shared" si="95"/>
        <v>1</v>
      </c>
      <c r="L269" s="9">
        <f t="shared" si="96"/>
        <v>0</v>
      </c>
      <c r="M269" s="10">
        <f t="shared" si="97"/>
        <v>1</v>
      </c>
      <c r="N269" s="22">
        <v>165604</v>
      </c>
      <c r="O269" s="8">
        <v>39404</v>
      </c>
      <c r="P269" s="8">
        <v>193</v>
      </c>
      <c r="Q269" s="9">
        <v>0.80703310412717288</v>
      </c>
      <c r="R269" s="9">
        <v>0.19202635464739451</v>
      </c>
      <c r="S269" s="9">
        <f t="shared" si="99"/>
        <v>0.80779286661983929</v>
      </c>
      <c r="T269" s="9">
        <f t="shared" si="100"/>
        <v>0.19220713338016077</v>
      </c>
      <c r="U269" s="10">
        <f t="shared" si="101"/>
        <v>0.61558573323967858</v>
      </c>
      <c r="V269" s="9">
        <v>0.73599999999999999</v>
      </c>
      <c r="W269" s="9">
        <v>0.251</v>
      </c>
      <c r="X269" s="10">
        <f t="shared" si="98"/>
        <v>0.72324999999999995</v>
      </c>
      <c r="Y269" s="11">
        <v>98839</v>
      </c>
      <c r="Z269" s="11">
        <v>31996</v>
      </c>
      <c r="AA269" s="10">
        <f t="shared" si="102"/>
        <v>0.51089540260633615</v>
      </c>
      <c r="AB269" s="12">
        <v>0.74</v>
      </c>
      <c r="AC269" s="12">
        <v>0.26</v>
      </c>
      <c r="AD269" s="10">
        <f t="shared" si="103"/>
        <v>0.70399999999999996</v>
      </c>
    </row>
    <row r="270" spans="1:34" ht="15.75" thickBot="1" x14ac:dyDescent="0.3">
      <c r="A270" s="8" t="s">
        <v>259</v>
      </c>
      <c r="B270" s="8">
        <v>11</v>
      </c>
      <c r="C270" s="8" t="s">
        <v>611</v>
      </c>
      <c r="D270" s="8" t="s">
        <v>470</v>
      </c>
      <c r="E270" s="27">
        <v>2015</v>
      </c>
      <c r="F270" s="120">
        <v>15808</v>
      </c>
      <c r="G270" s="121">
        <v>23409</v>
      </c>
      <c r="H270" s="124">
        <v>527</v>
      </c>
      <c r="I270" s="9">
        <f t="shared" si="93"/>
        <v>0.40309049646836831</v>
      </c>
      <c r="J270" s="9">
        <f t="shared" si="94"/>
        <v>0.59690950353163164</v>
      </c>
      <c r="K270" s="9">
        <f t="shared" si="95"/>
        <v>0.40309049646836831</v>
      </c>
      <c r="L270" s="9">
        <f t="shared" si="96"/>
        <v>0.59690950353163164</v>
      </c>
      <c r="M270" s="10">
        <f t="shared" si="97"/>
        <v>0.19381900706326333</v>
      </c>
      <c r="O270" s="8"/>
      <c r="P270" s="8"/>
      <c r="Q270" s="9"/>
      <c r="R270" s="9"/>
      <c r="S270" s="9"/>
      <c r="T270" s="9"/>
      <c r="U270" s="10"/>
      <c r="V270" s="9">
        <v>0.51600000000000001</v>
      </c>
      <c r="W270" s="9">
        <v>0.47299999999999998</v>
      </c>
      <c r="X270" s="10">
        <f t="shared" si="98"/>
        <v>0.50224999999999997</v>
      </c>
      <c r="Y270" s="11"/>
      <c r="Z270" s="11"/>
      <c r="AA270" s="10" t="e">
        <f t="shared" si="102"/>
        <v>#DIV/0!</v>
      </c>
      <c r="AB270" s="12">
        <v>0.49</v>
      </c>
      <c r="AC270" s="12">
        <v>0.51</v>
      </c>
      <c r="AD270" s="10">
        <f t="shared" si="103"/>
        <v>0.45399999999999996</v>
      </c>
    </row>
    <row r="271" spans="1:34" ht="15.75" thickBot="1" x14ac:dyDescent="0.3">
      <c r="A271" s="8" t="s">
        <v>259</v>
      </c>
      <c r="B271" s="8">
        <v>12</v>
      </c>
      <c r="C271" s="8" t="s">
        <v>269</v>
      </c>
      <c r="D271" s="8" t="s">
        <v>471</v>
      </c>
      <c r="E271" s="27">
        <v>1992</v>
      </c>
      <c r="F271" s="120">
        <v>90603</v>
      </c>
      <c r="G271" s="121">
        <v>22731</v>
      </c>
      <c r="H271" s="122">
        <v>95</v>
      </c>
      <c r="I271" s="9">
        <f t="shared" si="93"/>
        <v>0.79943353274392503</v>
      </c>
      <c r="J271" s="9">
        <f t="shared" si="94"/>
        <v>0.20056646725607497</v>
      </c>
      <c r="K271" s="9">
        <f t="shared" si="95"/>
        <v>0.79943353274392503</v>
      </c>
      <c r="L271" s="9">
        <f t="shared" si="96"/>
        <v>0.20056646725607497</v>
      </c>
      <c r="M271" s="10">
        <f t="shared" si="97"/>
        <v>0.59886706548785007</v>
      </c>
      <c r="N271" s="22">
        <v>194188</v>
      </c>
      <c r="O271" s="8">
        <v>46791</v>
      </c>
      <c r="P271" s="8">
        <v>215</v>
      </c>
      <c r="Q271" s="9">
        <v>0.80511123825634134</v>
      </c>
      <c r="R271" s="9">
        <v>0.19399736311848553</v>
      </c>
      <c r="S271" s="9">
        <f t="shared" si="99"/>
        <v>0.80582955361255537</v>
      </c>
      <c r="T271" s="9">
        <f t="shared" si="100"/>
        <v>0.19417044638744455</v>
      </c>
      <c r="U271" s="10">
        <f t="shared" si="101"/>
        <v>0.61165910722511085</v>
      </c>
      <c r="V271" s="9">
        <v>0.76900000000000002</v>
      </c>
      <c r="W271" s="9">
        <v>0.215</v>
      </c>
      <c r="X271" s="10">
        <f t="shared" si="98"/>
        <v>0.75775000000000003</v>
      </c>
      <c r="Y271" s="11">
        <v>107327</v>
      </c>
      <c r="Z271" s="11">
        <v>32065</v>
      </c>
      <c r="AA271" s="10">
        <f t="shared" si="102"/>
        <v>0.53993055555555558</v>
      </c>
      <c r="AB271" s="12">
        <v>0.78</v>
      </c>
      <c r="AC271" s="12">
        <v>0.21</v>
      </c>
      <c r="AD271" s="10">
        <f t="shared" si="103"/>
        <v>0.749</v>
      </c>
    </row>
    <row r="272" spans="1:34" ht="15.75" thickBot="1" x14ac:dyDescent="0.3">
      <c r="A272" s="8" t="s">
        <v>259</v>
      </c>
      <c r="B272" s="8">
        <v>13</v>
      </c>
      <c r="C272" s="8" t="s">
        <v>630</v>
      </c>
      <c r="D272" s="8" t="s">
        <v>471</v>
      </c>
      <c r="E272" s="27">
        <v>1970</v>
      </c>
      <c r="F272" s="120">
        <v>68396</v>
      </c>
      <c r="G272" s="125">
        <v>0</v>
      </c>
      <c r="H272" s="124">
        <v>9957</v>
      </c>
      <c r="I272" s="9">
        <f t="shared" si="93"/>
        <v>1</v>
      </c>
      <c r="J272" s="9">
        <f t="shared" si="94"/>
        <v>0</v>
      </c>
      <c r="K272" s="9">
        <f t="shared" si="95"/>
        <v>1</v>
      </c>
      <c r="L272" s="9">
        <f t="shared" si="96"/>
        <v>0</v>
      </c>
      <c r="M272" s="10">
        <f t="shared" si="97"/>
        <v>1</v>
      </c>
      <c r="N272" s="22">
        <v>175000</v>
      </c>
      <c r="O272" s="8">
        <v>12147</v>
      </c>
      <c r="P272" s="8">
        <v>5750</v>
      </c>
      <c r="Q272" s="9">
        <v>0.90721991529158053</v>
      </c>
      <c r="R272" s="9">
        <v>6.2971430348839022E-2</v>
      </c>
      <c r="S272" s="9">
        <f t="shared" si="99"/>
        <v>0.93509380326695057</v>
      </c>
      <c r="T272" s="9">
        <f t="shared" si="100"/>
        <v>6.4906196733049426E-2</v>
      </c>
      <c r="U272" s="10">
        <f t="shared" si="101"/>
        <v>0.87018760653390115</v>
      </c>
      <c r="V272" s="9">
        <v>0.94599999999999995</v>
      </c>
      <c r="W272" s="9">
        <v>4.5999999999999999E-2</v>
      </c>
      <c r="X272" s="10">
        <f t="shared" si="98"/>
        <v>0.93074999999999997</v>
      </c>
      <c r="Y272" s="11">
        <v>91225</v>
      </c>
      <c r="Z272" s="11">
        <v>11754</v>
      </c>
      <c r="AA272" s="10">
        <f t="shared" si="102"/>
        <v>0.77172044785830129</v>
      </c>
      <c r="AB272" s="12">
        <v>0.93</v>
      </c>
      <c r="AC272" s="12">
        <v>0.06</v>
      </c>
      <c r="AD272" s="10">
        <f t="shared" si="103"/>
        <v>0.89900000000000002</v>
      </c>
    </row>
    <row r="273" spans="1:30" ht="15.75" thickBot="1" x14ac:dyDescent="0.3">
      <c r="A273" s="8" t="s">
        <v>259</v>
      </c>
      <c r="B273" s="8">
        <v>14</v>
      </c>
      <c r="C273" s="8" t="s">
        <v>270</v>
      </c>
      <c r="D273" s="8" t="s">
        <v>471</v>
      </c>
      <c r="E273" s="27">
        <v>1998</v>
      </c>
      <c r="F273" s="120">
        <v>50352</v>
      </c>
      <c r="G273" s="125">
        <v>0</v>
      </c>
      <c r="H273" s="124">
        <v>6852</v>
      </c>
      <c r="I273" s="9">
        <f t="shared" si="93"/>
        <v>1</v>
      </c>
      <c r="J273" s="9">
        <f t="shared" si="94"/>
        <v>0</v>
      </c>
      <c r="K273" s="9">
        <f t="shared" si="95"/>
        <v>1</v>
      </c>
      <c r="L273" s="9">
        <f t="shared" si="96"/>
        <v>0</v>
      </c>
      <c r="M273" s="10">
        <f t="shared" si="97"/>
        <v>1</v>
      </c>
      <c r="N273" s="22">
        <v>120761</v>
      </c>
      <c r="O273" s="8">
        <v>21755</v>
      </c>
      <c r="P273" s="8">
        <v>2674</v>
      </c>
      <c r="Q273" s="9">
        <v>0.83174461051036574</v>
      </c>
      <c r="R273" s="9">
        <v>0.14983814312280461</v>
      </c>
      <c r="S273" s="9">
        <f t="shared" si="99"/>
        <v>0.84735047292935528</v>
      </c>
      <c r="T273" s="9">
        <f t="shared" si="100"/>
        <v>0.15264952707064469</v>
      </c>
      <c r="U273" s="10">
        <f t="shared" si="101"/>
        <v>0.69470094585871056</v>
      </c>
      <c r="V273" s="9">
        <v>0.80700000000000005</v>
      </c>
      <c r="W273" s="9">
        <v>0.183</v>
      </c>
      <c r="X273" s="10">
        <f t="shared" si="98"/>
        <v>0.79275000000000007</v>
      </c>
      <c r="Y273" s="11">
        <v>71247</v>
      </c>
      <c r="Z273" s="11">
        <v>16145</v>
      </c>
      <c r="AA273" s="10">
        <f t="shared" si="102"/>
        <v>0.63051537898205789</v>
      </c>
      <c r="AB273" s="12">
        <v>0.79</v>
      </c>
      <c r="AC273" s="12">
        <v>0.2</v>
      </c>
      <c r="AD273" s="10">
        <f t="shared" si="103"/>
        <v>0.75900000000000001</v>
      </c>
    </row>
    <row r="274" spans="1:30" ht="15.75" thickBot="1" x14ac:dyDescent="0.3">
      <c r="A274" s="8" t="s">
        <v>259</v>
      </c>
      <c r="B274" s="8">
        <v>15</v>
      </c>
      <c r="C274" s="8" t="s">
        <v>271</v>
      </c>
      <c r="D274" s="8" t="s">
        <v>471</v>
      </c>
      <c r="E274" s="27">
        <v>1990</v>
      </c>
      <c r="F274" s="120">
        <v>54906</v>
      </c>
      <c r="G274" s="125">
        <v>0</v>
      </c>
      <c r="H274" s="124">
        <v>1657</v>
      </c>
      <c r="I274" s="9">
        <f t="shared" si="93"/>
        <v>1</v>
      </c>
      <c r="J274" s="9">
        <f t="shared" si="94"/>
        <v>0</v>
      </c>
      <c r="K274" s="9">
        <f t="shared" si="95"/>
        <v>1</v>
      </c>
      <c r="L274" s="9">
        <f t="shared" si="96"/>
        <v>0</v>
      </c>
      <c r="M274" s="10">
        <f t="shared" si="97"/>
        <v>1</v>
      </c>
      <c r="N274" s="22">
        <v>152661</v>
      </c>
      <c r="O274" s="8">
        <v>4427</v>
      </c>
      <c r="P274" s="8">
        <v>27</v>
      </c>
      <c r="Q274" s="9">
        <v>0.97165133819177041</v>
      </c>
      <c r="R274" s="9">
        <v>2.8176813162333322E-2</v>
      </c>
      <c r="S274" s="9">
        <f t="shared" si="99"/>
        <v>0.97181834385821964</v>
      </c>
      <c r="T274" s="9">
        <f t="shared" si="100"/>
        <v>2.8181656141780403E-2</v>
      </c>
      <c r="U274" s="10">
        <f t="shared" si="101"/>
        <v>0.94363668771643927</v>
      </c>
      <c r="V274" s="9">
        <v>0.96700000000000008</v>
      </c>
      <c r="W274" s="9">
        <v>0.03</v>
      </c>
      <c r="X274" s="10">
        <f t="shared" si="98"/>
        <v>0.94925000000000004</v>
      </c>
      <c r="Y274" s="11">
        <v>61642</v>
      </c>
      <c r="Z274" s="11">
        <v>2758</v>
      </c>
      <c r="AA274" s="10">
        <f t="shared" si="102"/>
        <v>0.91434782608695642</v>
      </c>
      <c r="AB274" s="12">
        <v>0.95</v>
      </c>
      <c r="AC274" s="12">
        <v>0.05</v>
      </c>
      <c r="AD274" s="10">
        <f t="shared" si="103"/>
        <v>0.91399999999999992</v>
      </c>
    </row>
    <row r="275" spans="1:30" ht="15.75" thickBot="1" x14ac:dyDescent="0.3">
      <c r="A275" s="8" t="s">
        <v>259</v>
      </c>
      <c r="B275" s="8">
        <v>16</v>
      </c>
      <c r="C275" s="8" t="s">
        <v>272</v>
      </c>
      <c r="D275" s="8" t="s">
        <v>471</v>
      </c>
      <c r="E275" s="27">
        <v>1988</v>
      </c>
      <c r="F275" s="120">
        <v>99658</v>
      </c>
      <c r="G275" s="125">
        <v>0</v>
      </c>
      <c r="H275" s="122">
        <v>733</v>
      </c>
      <c r="I275" s="9">
        <f t="shared" si="93"/>
        <v>1</v>
      </c>
      <c r="J275" s="9">
        <f t="shared" si="94"/>
        <v>0</v>
      </c>
      <c r="K275" s="9">
        <f t="shared" si="95"/>
        <v>1</v>
      </c>
      <c r="L275" s="9">
        <f t="shared" si="96"/>
        <v>0</v>
      </c>
      <c r="M275" s="10">
        <f t="shared" si="97"/>
        <v>1</v>
      </c>
      <c r="N275" s="22">
        <v>179561</v>
      </c>
      <c r="O275" s="8">
        <v>53935</v>
      </c>
      <c r="P275" s="8">
        <v>3056</v>
      </c>
      <c r="Q275" s="9">
        <v>0.75907622848253242</v>
      </c>
      <c r="R275" s="9">
        <v>0.22800483614596367</v>
      </c>
      <c r="S275" s="9">
        <f t="shared" si="99"/>
        <v>0.76901103230890466</v>
      </c>
      <c r="T275" s="9">
        <f t="shared" si="100"/>
        <v>0.23098896769109534</v>
      </c>
      <c r="U275" s="10">
        <f t="shared" si="101"/>
        <v>0.53802206461780933</v>
      </c>
      <c r="V275" s="9">
        <v>0.73699999999999999</v>
      </c>
      <c r="W275" s="9">
        <v>0.255</v>
      </c>
      <c r="X275" s="10">
        <f t="shared" si="98"/>
        <v>0.72175</v>
      </c>
      <c r="Y275" s="11">
        <v>95346</v>
      </c>
      <c r="Z275" s="11">
        <v>29792</v>
      </c>
      <c r="AA275" s="10">
        <f t="shared" si="102"/>
        <v>0.52385366555322932</v>
      </c>
      <c r="AB275" s="12">
        <v>0.72</v>
      </c>
      <c r="AC275" s="12">
        <v>0.28000000000000003</v>
      </c>
      <c r="AD275" s="10">
        <f t="shared" si="103"/>
        <v>0.68399999999999994</v>
      </c>
    </row>
    <row r="276" spans="1:30" ht="15.75" thickBot="1" x14ac:dyDescent="0.3">
      <c r="A276" s="8" t="s">
        <v>259</v>
      </c>
      <c r="B276" s="8">
        <v>17</v>
      </c>
      <c r="C276" s="8" t="s">
        <v>273</v>
      </c>
      <c r="D276" s="8" t="s">
        <v>471</v>
      </c>
      <c r="E276" s="27">
        <v>1988</v>
      </c>
      <c r="F276" s="120">
        <v>98158</v>
      </c>
      <c r="G276" s="121">
        <v>75781</v>
      </c>
      <c r="H276" s="122">
        <v>123</v>
      </c>
      <c r="I276" s="9">
        <f t="shared" si="93"/>
        <v>0.56432427460201562</v>
      </c>
      <c r="J276" s="9">
        <f t="shared" si="94"/>
        <v>0.43567572539798433</v>
      </c>
      <c r="K276" s="9">
        <f t="shared" si="95"/>
        <v>0.56432427460201562</v>
      </c>
      <c r="L276" s="9">
        <f t="shared" si="96"/>
        <v>0.43567572539798433</v>
      </c>
      <c r="M276" s="10">
        <f t="shared" si="97"/>
        <v>0.12864854920403129</v>
      </c>
      <c r="N276" s="22">
        <v>171417</v>
      </c>
      <c r="O276" s="8">
        <v>91899</v>
      </c>
      <c r="P276" s="8">
        <v>2889</v>
      </c>
      <c r="Q276" s="9">
        <v>0.64392855130444582</v>
      </c>
      <c r="R276" s="9">
        <v>0.34521891023835016</v>
      </c>
      <c r="S276" s="9">
        <f t="shared" si="99"/>
        <v>0.65099348311534433</v>
      </c>
      <c r="T276" s="9">
        <f t="shared" si="100"/>
        <v>0.34900651688465573</v>
      </c>
      <c r="U276" s="10">
        <f t="shared" si="101"/>
        <v>0.3019869662306886</v>
      </c>
      <c r="V276" s="9">
        <v>0.57100000000000006</v>
      </c>
      <c r="W276" s="9">
        <v>0.41899999999999998</v>
      </c>
      <c r="X276" s="10">
        <f t="shared" si="98"/>
        <v>0.55675000000000008</v>
      </c>
      <c r="Y276" s="11">
        <v>115619</v>
      </c>
      <c r="Z276" s="11">
        <v>70413</v>
      </c>
      <c r="AA276" s="10">
        <f t="shared" si="102"/>
        <v>0.24300120409391934</v>
      </c>
      <c r="AB276" s="12">
        <v>0.62</v>
      </c>
      <c r="AC276" s="12">
        <v>0.38</v>
      </c>
      <c r="AD276" s="10">
        <f t="shared" si="103"/>
        <v>0.58399999999999996</v>
      </c>
    </row>
    <row r="277" spans="1:30" ht="15.75" thickBot="1" x14ac:dyDescent="0.3">
      <c r="A277" s="8" t="s">
        <v>259</v>
      </c>
      <c r="B277" s="8">
        <v>18</v>
      </c>
      <c r="C277" s="8" t="s">
        <v>274</v>
      </c>
      <c r="D277" s="8" t="s">
        <v>471</v>
      </c>
      <c r="E277" s="27">
        <v>2012</v>
      </c>
      <c r="F277" s="120">
        <v>88993</v>
      </c>
      <c r="G277" s="121">
        <v>85660</v>
      </c>
      <c r="H277" s="124">
        <v>4438</v>
      </c>
      <c r="I277" s="9">
        <f t="shared" si="93"/>
        <v>0.50954177712378257</v>
      </c>
      <c r="J277" s="9">
        <f t="shared" si="94"/>
        <v>0.49045822287621743</v>
      </c>
      <c r="K277" s="9">
        <f t="shared" si="95"/>
        <v>0.50954177712378257</v>
      </c>
      <c r="L277" s="9">
        <f t="shared" si="96"/>
        <v>0.49045822287621743</v>
      </c>
      <c r="M277" s="10">
        <f t="shared" si="97"/>
        <v>1.9083554247565138E-2</v>
      </c>
      <c r="N277" s="22">
        <v>143845</v>
      </c>
      <c r="O277" s="8">
        <v>133049</v>
      </c>
      <c r="P277" s="8">
        <v>169</v>
      </c>
      <c r="Q277" s="9">
        <v>0.5191779486975886</v>
      </c>
      <c r="R277" s="9">
        <v>0.48021208172870428</v>
      </c>
      <c r="S277" s="9">
        <f t="shared" si="99"/>
        <v>0.51949482473437492</v>
      </c>
      <c r="T277" s="9">
        <f t="shared" si="100"/>
        <v>0.48050517526562514</v>
      </c>
      <c r="U277" s="10">
        <f t="shared" si="101"/>
        <v>3.8989649468749776E-2</v>
      </c>
      <c r="V277" s="9">
        <v>0.51400000000000001</v>
      </c>
      <c r="W277" s="9">
        <v>0.47100000000000003</v>
      </c>
      <c r="X277" s="10">
        <f t="shared" si="98"/>
        <v>0.50224999999999997</v>
      </c>
      <c r="Y277" s="11"/>
      <c r="Z277" s="11"/>
      <c r="AA277" s="10"/>
      <c r="AB277" s="12"/>
      <c r="AC277" s="12"/>
      <c r="AD277" s="10"/>
    </row>
    <row r="278" spans="1:30" ht="15.75" thickBot="1" x14ac:dyDescent="0.3">
      <c r="A278" s="8" t="s">
        <v>259</v>
      </c>
      <c r="B278" s="8">
        <v>19</v>
      </c>
      <c r="C278" s="8" t="s">
        <v>631</v>
      </c>
      <c r="D278" s="8" t="s">
        <v>470</v>
      </c>
      <c r="E278" s="27">
        <v>2010</v>
      </c>
      <c r="F278" s="120">
        <v>72470</v>
      </c>
      <c r="G278" s="121">
        <v>131594</v>
      </c>
      <c r="H278" s="122">
        <v>109</v>
      </c>
      <c r="I278" s="9">
        <f t="shared" si="93"/>
        <v>0.35513368355025876</v>
      </c>
      <c r="J278" s="9">
        <f t="shared" si="94"/>
        <v>0.64486631644974124</v>
      </c>
      <c r="K278" s="9">
        <f t="shared" si="95"/>
        <v>0.35513368355025876</v>
      </c>
      <c r="L278" s="9">
        <f t="shared" si="96"/>
        <v>0.64486631644974124</v>
      </c>
      <c r="M278" s="10">
        <f t="shared" si="97"/>
        <v>0.28973263289948248</v>
      </c>
      <c r="N278" s="22">
        <v>133653</v>
      </c>
      <c r="O278" s="8">
        <v>149852</v>
      </c>
      <c r="P278" s="8">
        <v>139</v>
      </c>
      <c r="Q278" s="9">
        <v>0.47119981385116555</v>
      </c>
      <c r="R278" s="9">
        <v>0.52831013523994863</v>
      </c>
      <c r="S278" s="9">
        <f t="shared" si="99"/>
        <v>0.47143083896227583</v>
      </c>
      <c r="T278" s="9">
        <f t="shared" si="100"/>
        <v>0.52856916103772422</v>
      </c>
      <c r="U278" s="10">
        <f t="shared" si="101"/>
        <v>5.7138322075448389E-2</v>
      </c>
      <c r="V278" s="9">
        <v>0.52100000000000002</v>
      </c>
      <c r="W278" s="9">
        <v>0.45899999999999996</v>
      </c>
      <c r="X278" s="10">
        <f t="shared" si="98"/>
        <v>0.51175000000000004</v>
      </c>
      <c r="Y278" s="11">
        <v>107077</v>
      </c>
      <c r="Z278" s="11">
        <v>130176</v>
      </c>
      <c r="AA278" s="10">
        <f>ABS((Z278/(Z278+Y278))-(Y278/(Z278+Y278)))</f>
        <v>9.7360201978478722E-2</v>
      </c>
      <c r="AB278" s="12">
        <v>0.51</v>
      </c>
      <c r="AC278" s="12">
        <v>0.48</v>
      </c>
      <c r="AD278" s="10">
        <f t="shared" ref="AD278:AD285" si="104">(AB278-AC278-7.2%)/2+0.5</f>
        <v>0.47899999999999998</v>
      </c>
    </row>
    <row r="279" spans="1:30" ht="15.75" thickBot="1" x14ac:dyDescent="0.3">
      <c r="A279" s="8" t="s">
        <v>259</v>
      </c>
      <c r="B279" s="8">
        <v>20</v>
      </c>
      <c r="C279" s="8" t="s">
        <v>276</v>
      </c>
      <c r="D279" s="8" t="s">
        <v>471</v>
      </c>
      <c r="E279" s="27">
        <v>2008</v>
      </c>
      <c r="F279" s="120">
        <v>125111</v>
      </c>
      <c r="G279" s="121">
        <v>79104</v>
      </c>
      <c r="H279" s="122">
        <v>114</v>
      </c>
      <c r="I279" s="9">
        <f t="shared" si="93"/>
        <v>0.6126435374482776</v>
      </c>
      <c r="J279" s="9">
        <f t="shared" si="94"/>
        <v>0.38735646255172246</v>
      </c>
      <c r="K279" s="9">
        <f t="shared" si="95"/>
        <v>0.6126435374482776</v>
      </c>
      <c r="L279" s="9">
        <f t="shared" si="96"/>
        <v>0.38735646255172246</v>
      </c>
      <c r="M279" s="10">
        <f t="shared" si="97"/>
        <v>0.22528707489655514</v>
      </c>
      <c r="N279" s="22">
        <v>203401</v>
      </c>
      <c r="O279" s="8">
        <v>93778</v>
      </c>
      <c r="P279" s="8">
        <v>135</v>
      </c>
      <c r="Q279" s="9">
        <v>0.6841285644133811</v>
      </c>
      <c r="R279" s="9">
        <v>0.31541737018774763</v>
      </c>
      <c r="S279" s="9">
        <f t="shared" si="99"/>
        <v>0.68443934463740708</v>
      </c>
      <c r="T279" s="9">
        <f t="shared" si="100"/>
        <v>0.31556065536259292</v>
      </c>
      <c r="U279" s="10">
        <f t="shared" si="101"/>
        <v>0.36887868927481415</v>
      </c>
      <c r="V279" s="9">
        <v>0.59200000000000008</v>
      </c>
      <c r="W279" s="9">
        <v>0.38799999999999996</v>
      </c>
      <c r="X279" s="10">
        <f t="shared" si="98"/>
        <v>0.5827500000000001</v>
      </c>
      <c r="Y279" s="11">
        <v>124889</v>
      </c>
      <c r="Z279" s="11">
        <v>85752</v>
      </c>
      <c r="AA279" s="10">
        <f>ABS((Z279/(Z279+Y279))-(Y279/(Z279+Y279)))</f>
        <v>0.18579953570292584</v>
      </c>
      <c r="AB279" s="12">
        <v>0.57999999999999996</v>
      </c>
      <c r="AC279" s="12">
        <v>0.4</v>
      </c>
      <c r="AD279" s="10">
        <f t="shared" si="104"/>
        <v>0.55399999999999994</v>
      </c>
    </row>
    <row r="280" spans="1:30" ht="15.75" thickBot="1" x14ac:dyDescent="0.3">
      <c r="A280" s="8" t="s">
        <v>259</v>
      </c>
      <c r="B280" s="8">
        <v>21</v>
      </c>
      <c r="C280" s="8" t="s">
        <v>549</v>
      </c>
      <c r="D280" s="8" t="s">
        <v>470</v>
      </c>
      <c r="E280" s="27">
        <v>2014</v>
      </c>
      <c r="F280" s="120">
        <v>59063</v>
      </c>
      <c r="G280" s="121">
        <v>96226</v>
      </c>
      <c r="H280" s="124">
        <v>19379</v>
      </c>
      <c r="I280" s="9">
        <f t="shared" si="93"/>
        <v>0.38034245825525309</v>
      </c>
      <c r="J280" s="9">
        <f t="shared" si="94"/>
        <v>0.61965754174474685</v>
      </c>
      <c r="K280" s="9">
        <f t="shared" si="95"/>
        <v>0.38034245825525309</v>
      </c>
      <c r="L280" s="9">
        <f t="shared" si="96"/>
        <v>0.61965754174474685</v>
      </c>
      <c r="M280" s="10">
        <f t="shared" si="97"/>
        <v>0.23931508348949376</v>
      </c>
      <c r="O280" s="8"/>
      <c r="P280" s="8"/>
      <c r="Q280" s="9"/>
      <c r="R280" s="9"/>
      <c r="S280" s="9"/>
      <c r="T280" s="9"/>
      <c r="U280" s="10"/>
      <c r="V280" s="9">
        <v>0.52200000000000002</v>
      </c>
      <c r="W280" s="9">
        <v>0.46100000000000002</v>
      </c>
      <c r="X280" s="10">
        <f t="shared" si="98"/>
        <v>0.51124999999999998</v>
      </c>
      <c r="Y280" s="11"/>
      <c r="Z280" s="11"/>
      <c r="AA280" s="10"/>
      <c r="AB280" s="12">
        <v>0.52</v>
      </c>
      <c r="AC280" s="12">
        <v>0.47</v>
      </c>
      <c r="AD280" s="10">
        <f t="shared" si="104"/>
        <v>0.48899999999999999</v>
      </c>
    </row>
    <row r="281" spans="1:30" ht="15.75" thickBot="1" x14ac:dyDescent="0.3">
      <c r="A281" s="8" t="s">
        <v>259</v>
      </c>
      <c r="B281" s="8">
        <v>22</v>
      </c>
      <c r="C281" s="8" t="s">
        <v>277</v>
      </c>
      <c r="D281" s="8" t="s">
        <v>470</v>
      </c>
      <c r="E281" s="27">
        <v>2010</v>
      </c>
      <c r="F281" s="123">
        <v>0</v>
      </c>
      <c r="G281" s="121">
        <v>129851</v>
      </c>
      <c r="H281" s="124">
        <v>2081</v>
      </c>
      <c r="I281" s="9">
        <f t="shared" si="93"/>
        <v>0</v>
      </c>
      <c r="J281" s="9">
        <f t="shared" si="94"/>
        <v>1</v>
      </c>
      <c r="K281" s="9">
        <f t="shared" si="95"/>
        <v>0</v>
      </c>
      <c r="L281" s="9">
        <f t="shared" si="96"/>
        <v>1</v>
      </c>
      <c r="M281" s="10">
        <f t="shared" si="97"/>
        <v>1</v>
      </c>
      <c r="N281" s="22">
        <v>102080</v>
      </c>
      <c r="O281" s="8">
        <v>157941</v>
      </c>
      <c r="P281" s="8">
        <v>842</v>
      </c>
      <c r="Q281" s="9">
        <v>0.39131651479895579</v>
      </c>
      <c r="R281" s="9">
        <v>0.60545573730272206</v>
      </c>
      <c r="S281" s="9">
        <f>Q281/(Q281+R281)</f>
        <v>0.39258367593386689</v>
      </c>
      <c r="T281" s="9">
        <f>R281/(R281+Q281)</f>
        <v>0.60741632406613311</v>
      </c>
      <c r="U281" s="10">
        <f>ABS((R281/(R281+Q281))-(Q281/(R281+Q281)))</f>
        <v>0.21483264813226621</v>
      </c>
      <c r="V281" s="9">
        <v>0.48799999999999999</v>
      </c>
      <c r="W281" s="9">
        <v>0.49200000000000005</v>
      </c>
      <c r="X281" s="10">
        <f t="shared" si="98"/>
        <v>0.47874999999999995</v>
      </c>
      <c r="Y281" s="11">
        <v>89809</v>
      </c>
      <c r="Z281" s="11">
        <v>101599</v>
      </c>
      <c r="AA281" s="10">
        <f>ABS((Z281/(Z281+Y281))-(Y281/(Z281+Y281)))</f>
        <v>6.1596171528880694E-2</v>
      </c>
      <c r="AB281" s="12">
        <v>0.51</v>
      </c>
      <c r="AC281" s="12">
        <v>0.48</v>
      </c>
      <c r="AD281" s="10">
        <f t="shared" si="104"/>
        <v>0.47899999999999998</v>
      </c>
    </row>
    <row r="282" spans="1:30" ht="15.75" thickBot="1" x14ac:dyDescent="0.3">
      <c r="A282" s="8" t="s">
        <v>259</v>
      </c>
      <c r="B282" s="8">
        <v>23</v>
      </c>
      <c r="C282" s="8" t="s">
        <v>278</v>
      </c>
      <c r="D282" s="8" t="s">
        <v>470</v>
      </c>
      <c r="E282" s="27">
        <v>2010</v>
      </c>
      <c r="F282" s="120">
        <v>70242</v>
      </c>
      <c r="G282" s="121">
        <v>113130</v>
      </c>
      <c r="H282" s="122">
        <v>109</v>
      </c>
      <c r="I282" s="9">
        <f t="shared" si="93"/>
        <v>0.38305739153196783</v>
      </c>
      <c r="J282" s="9">
        <f t="shared" si="94"/>
        <v>0.61694260846803217</v>
      </c>
      <c r="K282" s="9">
        <f t="shared" si="95"/>
        <v>0.38305739153196783</v>
      </c>
      <c r="L282" s="9">
        <f t="shared" si="96"/>
        <v>0.61694260846803217</v>
      </c>
      <c r="M282" s="10">
        <f t="shared" si="97"/>
        <v>0.23388521693606434</v>
      </c>
      <c r="N282" s="22">
        <v>127535</v>
      </c>
      <c r="O282" s="8">
        <v>137669</v>
      </c>
      <c r="P282" s="8">
        <v>78</v>
      </c>
      <c r="Q282" s="9">
        <v>0.48075255765562686</v>
      </c>
      <c r="R282" s="9">
        <v>0.51895341561055786</v>
      </c>
      <c r="S282" s="9">
        <f>Q282/(Q282+R282)</f>
        <v>0.48089395333403717</v>
      </c>
      <c r="T282" s="9">
        <f>R282/(R282+Q282)</f>
        <v>0.51910604666596283</v>
      </c>
      <c r="U282" s="10">
        <f>ABS((R282/(R282+Q282))-(Q282/(R282+Q282)))</f>
        <v>3.8212093331925656E-2</v>
      </c>
      <c r="V282" s="9">
        <v>0.48399999999999999</v>
      </c>
      <c r="W282" s="9">
        <v>0.496</v>
      </c>
      <c r="X282" s="10">
        <f t="shared" si="98"/>
        <v>0.47475000000000001</v>
      </c>
      <c r="Y282" s="11">
        <v>86099</v>
      </c>
      <c r="Z282" s="11">
        <v>112314</v>
      </c>
      <c r="AA282" s="10">
        <f>ABS((Z282/(Z282+Y282))-(Y282/(Z282+Y282)))</f>
        <v>0.13212339917243326</v>
      </c>
      <c r="AB282" s="12">
        <v>0.48</v>
      </c>
      <c r="AC282" s="12">
        <v>0.51</v>
      </c>
      <c r="AD282" s="10">
        <f t="shared" si="104"/>
        <v>0.44899999999999995</v>
      </c>
    </row>
    <row r="283" spans="1:30" ht="15.75" thickBot="1" x14ac:dyDescent="0.3">
      <c r="A283" s="8" t="s">
        <v>259</v>
      </c>
      <c r="B283" s="8">
        <v>24</v>
      </c>
      <c r="C283" s="8" t="s">
        <v>572</v>
      </c>
      <c r="D283" s="8" t="s">
        <v>470</v>
      </c>
      <c r="E283" s="27">
        <v>2014</v>
      </c>
      <c r="F283" s="120">
        <v>80304</v>
      </c>
      <c r="G283" s="121">
        <v>118474</v>
      </c>
      <c r="H283" s="122">
        <v>444</v>
      </c>
      <c r="I283" s="9">
        <f t="shared" si="93"/>
        <v>0.40398836893418788</v>
      </c>
      <c r="J283" s="9">
        <f t="shared" si="94"/>
        <v>0.59601163106581212</v>
      </c>
      <c r="K283" s="9">
        <f t="shared" si="95"/>
        <v>0.40398836893418788</v>
      </c>
      <c r="L283" s="9">
        <f t="shared" si="96"/>
        <v>0.59601163106581212</v>
      </c>
      <c r="M283" s="10">
        <f t="shared" si="97"/>
        <v>0.19202326213162424</v>
      </c>
      <c r="O283" s="8"/>
      <c r="P283" s="8"/>
      <c r="Q283" s="9"/>
      <c r="R283" s="9"/>
      <c r="S283" s="9"/>
      <c r="T283" s="9"/>
      <c r="U283" s="10"/>
      <c r="V283" s="9">
        <v>0.56999999999999995</v>
      </c>
      <c r="W283" s="9">
        <v>0.41100000000000003</v>
      </c>
      <c r="X283" s="10">
        <f t="shared" si="98"/>
        <v>0.56024999999999991</v>
      </c>
      <c r="Y283" s="16"/>
      <c r="Z283" s="16"/>
      <c r="AA283" s="10"/>
      <c r="AB283" s="12">
        <v>0.56000000000000005</v>
      </c>
      <c r="AC283" s="12">
        <v>0.43</v>
      </c>
      <c r="AD283" s="10">
        <f t="shared" si="104"/>
        <v>0.52900000000000003</v>
      </c>
    </row>
    <row r="284" spans="1:30" ht="15.75" thickBot="1" x14ac:dyDescent="0.3">
      <c r="A284" s="8" t="s">
        <v>259</v>
      </c>
      <c r="B284" s="8">
        <v>25</v>
      </c>
      <c r="C284" s="8" t="s">
        <v>279</v>
      </c>
      <c r="D284" s="8" t="s">
        <v>471</v>
      </c>
      <c r="E284" s="27">
        <v>1986</v>
      </c>
      <c r="F284" s="120">
        <v>96803</v>
      </c>
      <c r="G284" s="121">
        <v>95932</v>
      </c>
      <c r="H284" s="122">
        <v>236</v>
      </c>
      <c r="I284" s="9">
        <f t="shared" si="93"/>
        <v>0.50225957921498432</v>
      </c>
      <c r="J284" s="9">
        <f t="shared" si="94"/>
        <v>0.49774042078501568</v>
      </c>
      <c r="K284" s="9">
        <f t="shared" si="95"/>
        <v>0.50225957921498432</v>
      </c>
      <c r="L284" s="9">
        <f t="shared" si="96"/>
        <v>0.49774042078501568</v>
      </c>
      <c r="M284" s="10">
        <f t="shared" si="97"/>
        <v>4.5191584299686394E-3</v>
      </c>
      <c r="N284" s="22">
        <v>179810</v>
      </c>
      <c r="O284" s="8">
        <v>133389</v>
      </c>
      <c r="P284" s="8">
        <v>253</v>
      </c>
      <c r="Q284" s="9">
        <v>0.57364444954889426</v>
      </c>
      <c r="R284" s="9">
        <v>0.42554840932582977</v>
      </c>
      <c r="S284" s="9">
        <f t="shared" ref="S284:S291" si="105">Q284/(Q284+R284)</f>
        <v>0.57410783559334477</v>
      </c>
      <c r="T284" s="9">
        <f t="shared" ref="T284:T291" si="106">R284/(R284+Q284)</f>
        <v>0.42589216440665517</v>
      </c>
      <c r="U284" s="10">
        <f t="shared" ref="U284:U291" si="107">ABS((R284/(R284+Q284))-(Q284/(R284+Q284)))</f>
        <v>0.1482156711866896</v>
      </c>
      <c r="V284" s="9">
        <v>0.58799999999999997</v>
      </c>
      <c r="W284" s="9">
        <v>0.39399999999999996</v>
      </c>
      <c r="X284" s="10">
        <f t="shared" si="98"/>
        <v>0.57774999999999999</v>
      </c>
      <c r="Y284" s="11">
        <v>102514</v>
      </c>
      <c r="Z284" s="11">
        <v>55392</v>
      </c>
      <c r="AA284" s="10">
        <f>ABS((Z284/(Z284+Y284))-(Y284/(Z284+Y284)))</f>
        <v>0.29841804617937256</v>
      </c>
      <c r="AB284" s="12">
        <v>0.69</v>
      </c>
      <c r="AC284" s="12">
        <v>0.3</v>
      </c>
      <c r="AD284" s="10">
        <f t="shared" si="104"/>
        <v>0.65900000000000003</v>
      </c>
    </row>
    <row r="285" spans="1:30" ht="15.75" thickBot="1" x14ac:dyDescent="0.3">
      <c r="A285" s="8" t="s">
        <v>259</v>
      </c>
      <c r="B285" s="8">
        <v>26</v>
      </c>
      <c r="C285" s="8" t="s">
        <v>280</v>
      </c>
      <c r="D285" s="8" t="s">
        <v>471</v>
      </c>
      <c r="E285" s="27">
        <v>2004</v>
      </c>
      <c r="F285" s="120">
        <v>113210</v>
      </c>
      <c r="G285" s="121">
        <v>52909</v>
      </c>
      <c r="H285" s="122">
        <v>5</v>
      </c>
      <c r="I285" s="9">
        <f t="shared" si="93"/>
        <v>0.68149940705157142</v>
      </c>
      <c r="J285" s="9">
        <f t="shared" si="94"/>
        <v>0.31850059294842853</v>
      </c>
      <c r="K285" s="9">
        <f t="shared" si="95"/>
        <v>0.68149940705157142</v>
      </c>
      <c r="L285" s="9">
        <f t="shared" si="96"/>
        <v>0.31850059294842853</v>
      </c>
      <c r="M285" s="10">
        <f t="shared" si="97"/>
        <v>0.36299881410314289</v>
      </c>
      <c r="N285" s="22">
        <v>212588</v>
      </c>
      <c r="O285" s="8">
        <v>71666</v>
      </c>
      <c r="P285" s="8">
        <v>17</v>
      </c>
      <c r="Q285" s="9">
        <v>0.74783569199812849</v>
      </c>
      <c r="R285" s="9">
        <v>0.25210450591161249</v>
      </c>
      <c r="S285" s="9">
        <f t="shared" si="105"/>
        <v>0.74788041681031758</v>
      </c>
      <c r="T285" s="9">
        <f t="shared" si="106"/>
        <v>0.25211958318968247</v>
      </c>
      <c r="U285" s="10">
        <f t="shared" si="107"/>
        <v>0.49576083362063511</v>
      </c>
      <c r="V285" s="9">
        <v>0.63900000000000001</v>
      </c>
      <c r="W285" s="9">
        <v>0.34299999999999997</v>
      </c>
      <c r="X285" s="10">
        <f t="shared" si="98"/>
        <v>0.62875000000000003</v>
      </c>
      <c r="Y285" s="11">
        <v>119085</v>
      </c>
      <c r="Z285" s="11">
        <v>76320</v>
      </c>
      <c r="AA285" s="10">
        <f>ABS((Z285/(Z285+Y285))-(Y285/(Z285+Y285)))</f>
        <v>0.21885315114761644</v>
      </c>
      <c r="AB285" s="12">
        <v>0.54</v>
      </c>
      <c r="AC285" s="12">
        <v>0.44</v>
      </c>
      <c r="AD285" s="10">
        <f t="shared" si="104"/>
        <v>0.51400000000000001</v>
      </c>
    </row>
    <row r="286" spans="1:30" ht="15.75" thickBot="1" x14ac:dyDescent="0.3">
      <c r="A286" s="8" t="s">
        <v>259</v>
      </c>
      <c r="B286" s="8">
        <v>27</v>
      </c>
      <c r="C286" s="8" t="s">
        <v>281</v>
      </c>
      <c r="D286" s="8" t="s">
        <v>470</v>
      </c>
      <c r="E286" s="27">
        <v>2012</v>
      </c>
      <c r="F286" s="120">
        <v>58911</v>
      </c>
      <c r="G286" s="121">
        <v>144675</v>
      </c>
      <c r="H286" s="122">
        <v>59</v>
      </c>
      <c r="I286" s="9">
        <f t="shared" si="93"/>
        <v>0.28936665586042259</v>
      </c>
      <c r="J286" s="9">
        <f t="shared" si="94"/>
        <v>0.71063334413957735</v>
      </c>
      <c r="K286" s="9">
        <f t="shared" si="95"/>
        <v>0.28936665586042259</v>
      </c>
      <c r="L286" s="9">
        <f t="shared" si="96"/>
        <v>0.71063334413957735</v>
      </c>
      <c r="M286" s="10">
        <f t="shared" si="97"/>
        <v>0.42126668827915476</v>
      </c>
      <c r="N286" s="22">
        <v>156219</v>
      </c>
      <c r="O286" s="8">
        <v>161220</v>
      </c>
      <c r="P286" s="8">
        <v>95</v>
      </c>
      <c r="Q286" s="9">
        <v>0.49197566244874563</v>
      </c>
      <c r="R286" s="9">
        <v>0.50772515699106235</v>
      </c>
      <c r="S286" s="9">
        <f t="shared" si="105"/>
        <v>0.49212289605246989</v>
      </c>
      <c r="T286" s="9">
        <f t="shared" si="106"/>
        <v>0.50787710394753005</v>
      </c>
      <c r="U286" s="10">
        <f t="shared" si="107"/>
        <v>1.5754207895060157E-2</v>
      </c>
      <c r="V286" s="9">
        <v>0.42899999999999999</v>
      </c>
      <c r="W286" s="9">
        <v>0.55299999999999994</v>
      </c>
      <c r="X286" s="10">
        <f t="shared" si="98"/>
        <v>0.41875000000000001</v>
      </c>
      <c r="Y286" s="11"/>
      <c r="Z286" s="11"/>
      <c r="AA286" s="10"/>
      <c r="AB286" s="12"/>
      <c r="AC286" s="12"/>
      <c r="AD286" s="10"/>
    </row>
    <row r="287" spans="1:30" ht="15.75" thickBot="1" x14ac:dyDescent="0.3">
      <c r="A287" s="8" t="s">
        <v>282</v>
      </c>
      <c r="B287" s="8">
        <v>1</v>
      </c>
      <c r="C287" s="8" t="s">
        <v>283</v>
      </c>
      <c r="D287" s="8" t="s">
        <v>471</v>
      </c>
      <c r="E287" s="27">
        <v>2004</v>
      </c>
      <c r="F287" s="120">
        <v>154333</v>
      </c>
      <c r="G287" s="121">
        <v>55990</v>
      </c>
      <c r="H287" s="122">
        <v>0</v>
      </c>
      <c r="I287" s="9">
        <f t="shared" si="93"/>
        <v>0.73379040808660967</v>
      </c>
      <c r="J287" s="9">
        <f t="shared" si="94"/>
        <v>0.26620959191339033</v>
      </c>
      <c r="K287" s="9">
        <f t="shared" si="95"/>
        <v>0.73379040808660967</v>
      </c>
      <c r="L287" s="9">
        <f t="shared" si="96"/>
        <v>0.26620959191339033</v>
      </c>
      <c r="M287" s="10">
        <f t="shared" si="97"/>
        <v>0.46758081617321934</v>
      </c>
      <c r="N287" s="22">
        <v>254644</v>
      </c>
      <c r="O287" s="8">
        <v>77288</v>
      </c>
      <c r="P287" s="8">
        <v>6134</v>
      </c>
      <c r="Q287" s="9">
        <v>0.75323753349937583</v>
      </c>
      <c r="R287" s="9">
        <v>0.22861808049315815</v>
      </c>
      <c r="S287" s="9">
        <f t="shared" si="105"/>
        <v>0.76715712856850193</v>
      </c>
      <c r="T287" s="9">
        <f t="shared" si="106"/>
        <v>0.23284287143149804</v>
      </c>
      <c r="U287" s="10">
        <f t="shared" si="107"/>
        <v>0.53431425713700387</v>
      </c>
      <c r="V287" s="9">
        <v>0.71200000000000008</v>
      </c>
      <c r="W287" s="9">
        <v>0.28199999999999997</v>
      </c>
      <c r="X287" s="10">
        <f t="shared" si="98"/>
        <v>0.69575000000000009</v>
      </c>
      <c r="Y287" s="11">
        <v>103294</v>
      </c>
      <c r="Z287" s="11">
        <v>70867</v>
      </c>
      <c r="AA287" s="10">
        <f>ABS((Z287/(Z287+Y287))-(Y287/(Z287+Y287)))</f>
        <v>0.18618978990703999</v>
      </c>
      <c r="AB287" s="12">
        <v>0.62</v>
      </c>
      <c r="AC287" s="12">
        <v>0.37</v>
      </c>
      <c r="AD287" s="10">
        <f t="shared" ref="AD287:AD293" si="108">(AB287-AC287-7.2%)/2+0.5</f>
        <v>0.58899999999999997</v>
      </c>
    </row>
    <row r="288" spans="1:30" ht="15.75" thickBot="1" x14ac:dyDescent="0.3">
      <c r="A288" s="8" t="s">
        <v>282</v>
      </c>
      <c r="B288" s="8">
        <v>2</v>
      </c>
      <c r="C288" s="8" t="s">
        <v>284</v>
      </c>
      <c r="D288" s="8" t="s">
        <v>470</v>
      </c>
      <c r="E288" s="27">
        <v>2010</v>
      </c>
      <c r="F288" s="120">
        <v>85479</v>
      </c>
      <c r="G288" s="121">
        <v>122128</v>
      </c>
      <c r="H288" s="122">
        <v>0</v>
      </c>
      <c r="I288" s="9">
        <f t="shared" si="93"/>
        <v>0.41173467175962275</v>
      </c>
      <c r="J288" s="9">
        <f t="shared" si="94"/>
        <v>0.58826532824037725</v>
      </c>
      <c r="K288" s="9">
        <f t="shared" si="95"/>
        <v>0.41173467175962275</v>
      </c>
      <c r="L288" s="9">
        <f t="shared" si="96"/>
        <v>0.58826532824037725</v>
      </c>
      <c r="M288" s="10">
        <f t="shared" si="97"/>
        <v>0.1765306564807545</v>
      </c>
      <c r="N288" s="22">
        <v>128973</v>
      </c>
      <c r="O288" s="8">
        <v>174066</v>
      </c>
      <c r="P288" s="8">
        <v>8358</v>
      </c>
      <c r="Q288" s="9">
        <v>0.41417547375215563</v>
      </c>
      <c r="R288" s="9">
        <v>0.55898419059913873</v>
      </c>
      <c r="S288" s="9">
        <f t="shared" si="105"/>
        <v>0.42559868531773143</v>
      </c>
      <c r="T288" s="9">
        <f t="shared" si="106"/>
        <v>0.57440131468226863</v>
      </c>
      <c r="U288" s="10">
        <f t="shared" si="107"/>
        <v>0.1488026293645372</v>
      </c>
      <c r="V288" s="9">
        <v>0.41700000000000004</v>
      </c>
      <c r="W288" s="9">
        <v>0.57299999999999995</v>
      </c>
      <c r="X288" s="10">
        <f t="shared" si="98"/>
        <v>0.40275000000000005</v>
      </c>
      <c r="Y288" s="11">
        <v>92393</v>
      </c>
      <c r="Z288" s="11">
        <v>93876</v>
      </c>
      <c r="AA288" s="10">
        <f>ABS((Z288/(Z288+Y288))-(Y288/(Z288+Y288)))</f>
        <v>7.9616039169158603E-3</v>
      </c>
      <c r="AB288" s="12">
        <v>0.52</v>
      </c>
      <c r="AC288" s="12">
        <v>0.47</v>
      </c>
      <c r="AD288" s="10">
        <f t="shared" si="108"/>
        <v>0.48899999999999999</v>
      </c>
    </row>
    <row r="289" spans="1:34" ht="15.75" thickBot="1" x14ac:dyDescent="0.3">
      <c r="A289" s="8" t="s">
        <v>282</v>
      </c>
      <c r="B289" s="8">
        <v>3</v>
      </c>
      <c r="C289" s="8" t="s">
        <v>285</v>
      </c>
      <c r="D289" s="8" t="s">
        <v>470</v>
      </c>
      <c r="E289" s="27">
        <v>1994</v>
      </c>
      <c r="F289" s="120">
        <v>66182</v>
      </c>
      <c r="G289" s="121">
        <v>139415</v>
      </c>
      <c r="H289" s="122">
        <v>0</v>
      </c>
      <c r="I289" s="9">
        <f t="shared" si="93"/>
        <v>0.32190158416708414</v>
      </c>
      <c r="J289" s="9">
        <f t="shared" si="94"/>
        <v>0.67809841583291586</v>
      </c>
      <c r="K289" s="9">
        <f t="shared" si="95"/>
        <v>0.32190158416708414</v>
      </c>
      <c r="L289" s="9">
        <f t="shared" si="96"/>
        <v>0.67809841583291586</v>
      </c>
      <c r="M289" s="10">
        <f t="shared" si="97"/>
        <v>0.35619683166583171</v>
      </c>
      <c r="N289" s="22">
        <v>114314</v>
      </c>
      <c r="O289" s="8">
        <v>195571</v>
      </c>
      <c r="P289" s="8">
        <v>0</v>
      </c>
      <c r="Q289" s="9">
        <v>0.3688916856253126</v>
      </c>
      <c r="R289" s="9">
        <v>0.6311083143746874</v>
      </c>
      <c r="S289" s="9">
        <f t="shared" si="105"/>
        <v>0.3688916856253126</v>
      </c>
      <c r="T289" s="9">
        <f t="shared" si="106"/>
        <v>0.6311083143746874</v>
      </c>
      <c r="U289" s="10">
        <f t="shared" si="107"/>
        <v>0.26221662874937479</v>
      </c>
      <c r="V289" s="9">
        <v>0.41</v>
      </c>
      <c r="W289" s="9">
        <v>0.57999999999999996</v>
      </c>
      <c r="X289" s="10">
        <f t="shared" si="98"/>
        <v>0.39574999999999999</v>
      </c>
      <c r="Y289" s="11">
        <v>51317</v>
      </c>
      <c r="Z289" s="11">
        <v>143225</v>
      </c>
      <c r="AA289" s="10">
        <f>ABS((Z289/(Z289+Y289))-(Y289/(Z289+Y289)))</f>
        <v>0.47243268805707767</v>
      </c>
      <c r="AB289" s="12">
        <v>0.38</v>
      </c>
      <c r="AC289" s="12">
        <v>0.61</v>
      </c>
      <c r="AD289" s="10">
        <f t="shared" si="108"/>
        <v>0.34899999999999998</v>
      </c>
    </row>
    <row r="290" spans="1:34" ht="15.75" thickBot="1" x14ac:dyDescent="0.3">
      <c r="A290" s="8" t="s">
        <v>282</v>
      </c>
      <c r="B290" s="8">
        <v>4</v>
      </c>
      <c r="C290" s="8" t="s">
        <v>286</v>
      </c>
      <c r="D290" s="8" t="s">
        <v>471</v>
      </c>
      <c r="E290" s="27">
        <v>1996</v>
      </c>
      <c r="F290" s="120">
        <v>169946</v>
      </c>
      <c r="G290" s="121">
        <v>57416</v>
      </c>
      <c r="H290" s="122">
        <v>0</v>
      </c>
      <c r="I290" s="9">
        <f t="shared" si="93"/>
        <v>0.74746879425761559</v>
      </c>
      <c r="J290" s="9">
        <f t="shared" si="94"/>
        <v>0.25253120574238441</v>
      </c>
      <c r="K290" s="9">
        <f t="shared" si="95"/>
        <v>0.74746879425761559</v>
      </c>
      <c r="L290" s="9">
        <f t="shared" si="96"/>
        <v>0.25253120574238441</v>
      </c>
      <c r="M290" s="10">
        <f t="shared" si="97"/>
        <v>0.49493758851523117</v>
      </c>
      <c r="N290" s="22">
        <v>259534</v>
      </c>
      <c r="O290" s="8">
        <v>88951</v>
      </c>
      <c r="P290" s="8">
        <v>0</v>
      </c>
      <c r="Q290" s="9">
        <v>0.7447494153263412</v>
      </c>
      <c r="R290" s="9">
        <v>0.25525058467365885</v>
      </c>
      <c r="S290" s="9">
        <f t="shared" si="105"/>
        <v>0.7447494153263412</v>
      </c>
      <c r="T290" s="9">
        <f t="shared" si="106"/>
        <v>0.25525058467365885</v>
      </c>
      <c r="U290" s="10">
        <f t="shared" si="107"/>
        <v>0.48949883065268235</v>
      </c>
      <c r="V290" s="9">
        <v>0.71400000000000008</v>
      </c>
      <c r="W290" s="9">
        <v>0.27399999999999997</v>
      </c>
      <c r="X290" s="10">
        <f t="shared" si="98"/>
        <v>0.7007500000000001</v>
      </c>
      <c r="Y290" s="11">
        <v>155384</v>
      </c>
      <c r="Z290" s="11">
        <v>116448</v>
      </c>
      <c r="AA290" s="10">
        <f>ABS((Z290/(Z290+Y290))-(Y290/(Z290+Y290)))</f>
        <v>0.14323552782601023</v>
      </c>
      <c r="AB290" s="12">
        <v>0.63</v>
      </c>
      <c r="AC290" s="12">
        <v>0.36</v>
      </c>
      <c r="AD290" s="10">
        <f t="shared" si="108"/>
        <v>0.59899999999999998</v>
      </c>
    </row>
    <row r="291" spans="1:34" ht="15.75" thickBot="1" x14ac:dyDescent="0.3">
      <c r="A291" s="8" t="s">
        <v>282</v>
      </c>
      <c r="B291" s="8">
        <v>5</v>
      </c>
      <c r="C291" s="8" t="s">
        <v>287</v>
      </c>
      <c r="D291" s="8" t="s">
        <v>470</v>
      </c>
      <c r="E291" s="27">
        <v>2004</v>
      </c>
      <c r="F291" s="120">
        <v>88973</v>
      </c>
      <c r="G291" s="121">
        <v>139279</v>
      </c>
      <c r="H291" s="122">
        <v>0</v>
      </c>
      <c r="I291" s="9">
        <f t="shared" si="93"/>
        <v>0.38980162276781805</v>
      </c>
      <c r="J291" s="9">
        <f t="shared" si="94"/>
        <v>0.61019837723218195</v>
      </c>
      <c r="K291" s="9">
        <f t="shared" si="95"/>
        <v>0.38980162276781805</v>
      </c>
      <c r="L291" s="9">
        <f t="shared" si="96"/>
        <v>0.61019837723218195</v>
      </c>
      <c r="M291" s="10">
        <f t="shared" si="97"/>
        <v>0.22039675446436391</v>
      </c>
      <c r="N291" s="22">
        <v>148252</v>
      </c>
      <c r="O291" s="8">
        <v>200945</v>
      </c>
      <c r="P291" s="8">
        <v>0</v>
      </c>
      <c r="Q291" s="9">
        <v>0.4245511845748961</v>
      </c>
      <c r="R291" s="9">
        <v>0.57544881542510384</v>
      </c>
      <c r="S291" s="9">
        <f t="shared" si="105"/>
        <v>0.4245511845748961</v>
      </c>
      <c r="T291" s="9">
        <f t="shared" si="106"/>
        <v>0.57544881542510384</v>
      </c>
      <c r="U291" s="10">
        <f t="shared" si="107"/>
        <v>0.15089763085020774</v>
      </c>
      <c r="V291" s="9">
        <v>0.39799999999999996</v>
      </c>
      <c r="W291" s="9">
        <v>0.59099999999999997</v>
      </c>
      <c r="X291" s="10">
        <f t="shared" si="98"/>
        <v>0.38424999999999998</v>
      </c>
      <c r="Y291" s="11">
        <v>72762</v>
      </c>
      <c r="Z291" s="11">
        <v>140525</v>
      </c>
      <c r="AA291" s="10">
        <f>ABS((Z291/(Z291+Y291))-(Y291/(Z291+Y291)))</f>
        <v>0.31770806472030649</v>
      </c>
      <c r="AB291" s="12">
        <v>0.38</v>
      </c>
      <c r="AC291" s="12">
        <v>0.61</v>
      </c>
      <c r="AD291" s="10">
        <f t="shared" si="108"/>
        <v>0.34899999999999998</v>
      </c>
    </row>
    <row r="292" spans="1:34" ht="15.75" thickBot="1" x14ac:dyDescent="0.3">
      <c r="A292" s="8" t="s">
        <v>282</v>
      </c>
      <c r="B292" s="8">
        <v>6</v>
      </c>
      <c r="C292" s="8" t="s">
        <v>550</v>
      </c>
      <c r="D292" s="8" t="s">
        <v>470</v>
      </c>
      <c r="E292" s="27">
        <v>2014</v>
      </c>
      <c r="F292" s="120">
        <v>103758</v>
      </c>
      <c r="G292" s="121">
        <v>147312</v>
      </c>
      <c r="H292" s="122">
        <v>0</v>
      </c>
      <c r="I292" s="9">
        <f t="shared" si="93"/>
        <v>0.41326323336121401</v>
      </c>
      <c r="J292" s="9">
        <f t="shared" si="94"/>
        <v>0.58673676663878604</v>
      </c>
      <c r="K292" s="9">
        <f t="shared" si="95"/>
        <v>0.41326323336121401</v>
      </c>
      <c r="L292" s="9">
        <f t="shared" si="96"/>
        <v>0.58673676663878604</v>
      </c>
      <c r="M292" s="10">
        <f t="shared" si="97"/>
        <v>0.17347353327757203</v>
      </c>
      <c r="O292" s="8"/>
      <c r="P292" s="8"/>
      <c r="Q292" s="9"/>
      <c r="R292" s="9"/>
      <c r="S292" s="9"/>
      <c r="T292" s="9"/>
      <c r="U292" s="10"/>
      <c r="V292" s="9">
        <v>0.41299999999999998</v>
      </c>
      <c r="W292" s="9">
        <v>0.57700000000000007</v>
      </c>
      <c r="X292" s="10">
        <f t="shared" si="98"/>
        <v>0.39874999999999994</v>
      </c>
      <c r="Y292" s="11"/>
      <c r="Z292" s="11"/>
      <c r="AA292" s="10"/>
      <c r="AB292" s="12">
        <v>0.36</v>
      </c>
      <c r="AC292" s="12">
        <v>0.63</v>
      </c>
      <c r="AD292" s="10">
        <f t="shared" si="108"/>
        <v>0.32899999999999996</v>
      </c>
    </row>
    <row r="293" spans="1:34" ht="15.75" thickBot="1" x14ac:dyDescent="0.3">
      <c r="A293" s="8" t="s">
        <v>282</v>
      </c>
      <c r="B293" s="8">
        <v>7</v>
      </c>
      <c r="C293" s="8" t="s">
        <v>551</v>
      </c>
      <c r="D293" s="8" t="s">
        <v>470</v>
      </c>
      <c r="E293" s="27">
        <v>2014</v>
      </c>
      <c r="F293" s="120">
        <v>84054</v>
      </c>
      <c r="G293" s="121">
        <v>134431</v>
      </c>
      <c r="H293" s="124">
        <v>8019</v>
      </c>
      <c r="I293" s="9">
        <f t="shared" si="93"/>
        <v>0.38471290935304481</v>
      </c>
      <c r="J293" s="9">
        <f t="shared" si="94"/>
        <v>0.61528709064695519</v>
      </c>
      <c r="K293" s="9">
        <f t="shared" si="95"/>
        <v>0.38471290935304481</v>
      </c>
      <c r="L293" s="9">
        <f t="shared" si="96"/>
        <v>0.61528709064695519</v>
      </c>
      <c r="M293" s="10">
        <f t="shared" si="97"/>
        <v>0.23057418129391039</v>
      </c>
      <c r="N293" s="22">
        <v>168695</v>
      </c>
      <c r="O293" s="8">
        <v>168041</v>
      </c>
      <c r="P293" s="8">
        <v>0</v>
      </c>
      <c r="Q293" s="9">
        <v>0.50097108714244987</v>
      </c>
      <c r="R293" s="9">
        <v>0.49902891285755013</v>
      </c>
      <c r="S293" s="9">
        <f>Q293/(Q293+R293)</f>
        <v>0.50097108714244987</v>
      </c>
      <c r="T293" s="9">
        <f>R293/(R293+Q293)</f>
        <v>0.49902891285755013</v>
      </c>
      <c r="U293" s="10">
        <f>ABS((R293/(R293+Q293))-(Q293/(R293+Q293)))</f>
        <v>1.9421742848997336E-3</v>
      </c>
      <c r="V293" s="9">
        <v>0.39899999999999997</v>
      </c>
      <c r="W293" s="9">
        <v>0.59200000000000008</v>
      </c>
      <c r="X293" s="10">
        <f t="shared" si="98"/>
        <v>0.38424999999999992</v>
      </c>
      <c r="Y293" s="11"/>
      <c r="Z293" s="11"/>
      <c r="AA293" s="10"/>
      <c r="AB293" s="12">
        <v>0.47</v>
      </c>
      <c r="AC293" s="12">
        <v>0.52</v>
      </c>
      <c r="AD293" s="10">
        <f t="shared" si="108"/>
        <v>0.43899999999999995</v>
      </c>
    </row>
    <row r="294" spans="1:34" ht="15.75" thickBot="1" x14ac:dyDescent="0.3">
      <c r="A294" s="8" t="s">
        <v>282</v>
      </c>
      <c r="B294" s="8">
        <v>8</v>
      </c>
      <c r="C294" s="8" t="s">
        <v>288</v>
      </c>
      <c r="D294" s="8" t="s">
        <v>470</v>
      </c>
      <c r="E294" s="27">
        <v>2012</v>
      </c>
      <c r="F294" s="120">
        <v>65854</v>
      </c>
      <c r="G294" s="121">
        <v>121568</v>
      </c>
      <c r="H294" s="122">
        <v>0</v>
      </c>
      <c r="I294" s="9">
        <f t="shared" si="93"/>
        <v>0.35136750221425445</v>
      </c>
      <c r="J294" s="9">
        <f t="shared" si="94"/>
        <v>0.6486324977857455</v>
      </c>
      <c r="K294" s="9">
        <f t="shared" si="95"/>
        <v>0.35136750221425445</v>
      </c>
      <c r="L294" s="9">
        <f t="shared" si="96"/>
        <v>0.6486324977857455</v>
      </c>
      <c r="M294" s="10">
        <f t="shared" si="97"/>
        <v>0.29726499557149105</v>
      </c>
      <c r="N294" s="22">
        <v>137139</v>
      </c>
      <c r="O294" s="8">
        <v>160695</v>
      </c>
      <c r="P294" s="8">
        <v>4446</v>
      </c>
      <c r="Q294" s="9">
        <v>0.45368201667328306</v>
      </c>
      <c r="R294" s="9">
        <v>0.53160976578007146</v>
      </c>
      <c r="S294" s="9">
        <f>Q294/(Q294+R294)</f>
        <v>0.46045448135538591</v>
      </c>
      <c r="T294" s="9">
        <f>R294/(R294+Q294)</f>
        <v>0.53954551864461409</v>
      </c>
      <c r="U294" s="10">
        <f>ABS((R294/(R294+Q294))-(Q294/(R294+Q294)))</f>
        <v>7.9091037289228172E-2</v>
      </c>
      <c r="V294" s="9">
        <v>0.41</v>
      </c>
      <c r="W294" s="9">
        <v>0.58099999999999996</v>
      </c>
      <c r="X294" s="10">
        <f t="shared" si="98"/>
        <v>0.39524999999999999</v>
      </c>
      <c r="Y294" s="11"/>
      <c r="Z294" s="11"/>
      <c r="AA294" s="10"/>
      <c r="AB294" s="12"/>
      <c r="AC294" s="12"/>
      <c r="AD294" s="10"/>
    </row>
    <row r="295" spans="1:34" ht="15.75" thickBot="1" x14ac:dyDescent="0.3">
      <c r="A295" s="8" t="s">
        <v>282</v>
      </c>
      <c r="B295" s="8">
        <v>9</v>
      </c>
      <c r="C295" s="8" t="s">
        <v>289</v>
      </c>
      <c r="D295" s="8" t="s">
        <v>470</v>
      </c>
      <c r="E295" s="27">
        <v>1994</v>
      </c>
      <c r="F295" s="123">
        <v>0</v>
      </c>
      <c r="G295" s="121">
        <v>163080</v>
      </c>
      <c r="H295" s="124">
        <v>10588</v>
      </c>
      <c r="I295" s="9">
        <f t="shared" si="93"/>
        <v>0</v>
      </c>
      <c r="J295" s="9">
        <f t="shared" si="94"/>
        <v>1</v>
      </c>
      <c r="K295" s="9">
        <f t="shared" si="95"/>
        <v>0</v>
      </c>
      <c r="L295" s="9">
        <f t="shared" si="96"/>
        <v>1</v>
      </c>
      <c r="M295" s="10">
        <f t="shared" si="97"/>
        <v>1</v>
      </c>
      <c r="N295" s="22">
        <v>171503</v>
      </c>
      <c r="O295" s="8">
        <v>194537</v>
      </c>
      <c r="P295" s="8">
        <v>9650</v>
      </c>
      <c r="Q295" s="9">
        <v>0.45650137081104103</v>
      </c>
      <c r="R295" s="9">
        <v>0.51781255822619709</v>
      </c>
      <c r="S295" s="9">
        <f>Q295/(Q295+R295)</f>
        <v>0.46853622554912033</v>
      </c>
      <c r="T295" s="9">
        <f>R295/(R295+Q295)</f>
        <v>0.53146377445087967</v>
      </c>
      <c r="U295" s="10">
        <f>ABS((R295/(R295+Q295))-(Q295/(R295+Q295)))</f>
        <v>6.2927548901759334E-2</v>
      </c>
      <c r="V295" s="9">
        <v>0.42799999999999999</v>
      </c>
      <c r="W295" s="9">
        <v>0.56200000000000006</v>
      </c>
      <c r="X295" s="10">
        <f t="shared" si="98"/>
        <v>0.41374999999999995</v>
      </c>
      <c r="Y295" s="11">
        <v>71450</v>
      </c>
      <c r="Z295" s="11">
        <v>158790</v>
      </c>
      <c r="AA295" s="10">
        <f>ABS((Z295/(Z295+Y295))-(Y295/(Z295+Y295)))</f>
        <v>0.3793432939541348</v>
      </c>
      <c r="AB295" s="12">
        <v>0.45</v>
      </c>
      <c r="AC295" s="12">
        <v>0.55000000000000004</v>
      </c>
      <c r="AD295" s="10">
        <f>(AB295-AC295-7.2%)/2+0.5</f>
        <v>0.41399999999999998</v>
      </c>
    </row>
    <row r="296" spans="1:34" ht="15.75" thickBot="1" x14ac:dyDescent="0.3">
      <c r="A296" s="8" t="s">
        <v>282</v>
      </c>
      <c r="B296" s="8">
        <v>10</v>
      </c>
      <c r="C296" s="8" t="s">
        <v>290</v>
      </c>
      <c r="D296" s="8" t="s">
        <v>470</v>
      </c>
      <c r="E296" s="27">
        <v>2004</v>
      </c>
      <c r="F296" s="120">
        <v>85292</v>
      </c>
      <c r="G296" s="121">
        <v>133504</v>
      </c>
      <c r="H296" s="122">
        <v>0</v>
      </c>
      <c r="I296" s="9">
        <f t="shared" si="93"/>
        <v>0.38982431123055267</v>
      </c>
      <c r="J296" s="9">
        <f t="shared" si="94"/>
        <v>0.61017568876944739</v>
      </c>
      <c r="K296" s="9">
        <f t="shared" si="95"/>
        <v>0.38982431123055267</v>
      </c>
      <c r="L296" s="9">
        <f t="shared" si="96"/>
        <v>0.61017568876944739</v>
      </c>
      <c r="M296" s="10">
        <f t="shared" si="97"/>
        <v>0.22035137753889472</v>
      </c>
      <c r="N296" s="22">
        <v>144023</v>
      </c>
      <c r="O296" s="8">
        <v>190826</v>
      </c>
      <c r="P296" s="8">
        <v>0</v>
      </c>
      <c r="Q296" s="9">
        <v>0.43011327493885304</v>
      </c>
      <c r="R296" s="9">
        <v>0.56988672506114701</v>
      </c>
      <c r="S296" s="9">
        <f>Q296/(Q296+R296)</f>
        <v>0.43011327493885304</v>
      </c>
      <c r="T296" s="9">
        <f>R296/(R296+Q296)</f>
        <v>0.56988672506114701</v>
      </c>
      <c r="U296" s="10">
        <f>ABS((R296/(R296+Q296))-(Q296/(R296+Q296)))</f>
        <v>0.13977345012229397</v>
      </c>
      <c r="V296" s="9">
        <v>0.40899999999999997</v>
      </c>
      <c r="W296" s="9">
        <v>0.57999999999999996</v>
      </c>
      <c r="X296" s="10">
        <f t="shared" si="98"/>
        <v>0.39524999999999999</v>
      </c>
      <c r="Y296" s="11">
        <v>52972</v>
      </c>
      <c r="Z296" s="11">
        <v>130813</v>
      </c>
      <c r="AA296" s="10">
        <f>ABS((Z296/(Z296+Y296))-(Y296/(Z296+Y296)))</f>
        <v>0.42354381478357861</v>
      </c>
      <c r="AB296" s="12">
        <v>0.36</v>
      </c>
      <c r="AC296" s="12">
        <v>0.63</v>
      </c>
      <c r="AD296" s="10">
        <f>(AB296-AC296-7.2%)/2+0.5</f>
        <v>0.32899999999999996</v>
      </c>
    </row>
    <row r="297" spans="1:34" ht="15.75" thickBot="1" x14ac:dyDescent="0.3">
      <c r="A297" s="8" t="s">
        <v>282</v>
      </c>
      <c r="B297" s="8">
        <v>11</v>
      </c>
      <c r="C297" s="8" t="s">
        <v>291</v>
      </c>
      <c r="D297" s="8" t="s">
        <v>470</v>
      </c>
      <c r="E297" s="27">
        <v>2012</v>
      </c>
      <c r="F297" s="120">
        <v>85342</v>
      </c>
      <c r="G297" s="121">
        <v>144682</v>
      </c>
      <c r="H297" s="122">
        <v>0</v>
      </c>
      <c r="I297" s="9">
        <f t="shared" si="93"/>
        <v>0.37101345946509928</v>
      </c>
      <c r="J297" s="9">
        <f t="shared" si="94"/>
        <v>0.62898654053490066</v>
      </c>
      <c r="K297" s="9">
        <f t="shared" si="95"/>
        <v>0.37101345946509928</v>
      </c>
      <c r="L297" s="9">
        <f t="shared" si="96"/>
        <v>0.62898654053490066</v>
      </c>
      <c r="M297" s="10">
        <f t="shared" si="97"/>
        <v>0.25797308106980138</v>
      </c>
      <c r="N297" s="22">
        <v>141107</v>
      </c>
      <c r="O297" s="8">
        <v>190319</v>
      </c>
      <c r="P297" s="8">
        <v>0</v>
      </c>
      <c r="Q297" s="9">
        <v>0.4257571825988305</v>
      </c>
      <c r="R297" s="9">
        <v>0.57424281740116945</v>
      </c>
      <c r="S297" s="9">
        <f>Q297/(Q297+R297)</f>
        <v>0.4257571825988305</v>
      </c>
      <c r="T297" s="9">
        <f>R297/(R297+Q297)</f>
        <v>0.57424281740116945</v>
      </c>
      <c r="U297" s="10">
        <f>ABS((R297/(R297+Q297))-(Q297/(R297+Q297)))</f>
        <v>0.14848563480233895</v>
      </c>
      <c r="V297" s="9">
        <v>0.37799999999999995</v>
      </c>
      <c r="W297" s="9">
        <v>0.60899999999999999</v>
      </c>
      <c r="X297" s="10">
        <f t="shared" si="98"/>
        <v>0.36524999999999996</v>
      </c>
      <c r="Y297" s="11"/>
      <c r="Z297" s="11"/>
      <c r="AA297" s="10"/>
      <c r="AB297" s="12"/>
      <c r="AC297" s="12"/>
      <c r="AD297" s="10"/>
    </row>
    <row r="298" spans="1:34" ht="15.75" thickBot="1" x14ac:dyDescent="0.3">
      <c r="A298" s="8" t="s">
        <v>282</v>
      </c>
      <c r="B298" s="8">
        <v>12</v>
      </c>
      <c r="C298" s="8" t="s">
        <v>552</v>
      </c>
      <c r="D298" s="8" t="s">
        <v>471</v>
      </c>
      <c r="E298" s="27">
        <v>2014</v>
      </c>
      <c r="F298" s="120">
        <v>130096</v>
      </c>
      <c r="G298" s="121">
        <v>42568</v>
      </c>
      <c r="H298" s="122">
        <v>0</v>
      </c>
      <c r="I298" s="9">
        <f t="shared" si="93"/>
        <v>0.75346337395172125</v>
      </c>
      <c r="J298" s="9">
        <f t="shared" si="94"/>
        <v>0.24653662604827875</v>
      </c>
      <c r="K298" s="9">
        <f t="shared" si="95"/>
        <v>0.75346337395172125</v>
      </c>
      <c r="L298" s="9">
        <f t="shared" si="96"/>
        <v>0.24653662604827875</v>
      </c>
      <c r="M298" s="10">
        <f t="shared" si="97"/>
        <v>0.5069267479034425</v>
      </c>
      <c r="O298" s="8"/>
      <c r="P298" s="8"/>
      <c r="Q298" s="9"/>
      <c r="R298" s="9"/>
      <c r="S298" s="9"/>
      <c r="T298" s="9"/>
      <c r="U298" s="10"/>
      <c r="V298" s="9">
        <v>0.78500000000000003</v>
      </c>
      <c r="W298" s="9">
        <v>0.20800000000000002</v>
      </c>
      <c r="X298" s="10">
        <f t="shared" si="98"/>
        <v>0.76924999999999999</v>
      </c>
      <c r="Y298" s="11"/>
      <c r="Z298" s="11"/>
      <c r="AA298" s="10"/>
      <c r="AB298" s="12">
        <v>0.7</v>
      </c>
      <c r="AC298" s="12">
        <v>0.28999999999999998</v>
      </c>
      <c r="AD298" s="10">
        <f>(AB298-AC298-7.2%)/2+0.5</f>
        <v>0.66900000000000004</v>
      </c>
      <c r="AH298" s="8"/>
    </row>
    <row r="299" spans="1:34" ht="15.75" thickBot="1" x14ac:dyDescent="0.3">
      <c r="A299" s="8" t="s">
        <v>282</v>
      </c>
      <c r="B299" s="8">
        <v>13</v>
      </c>
      <c r="C299" s="8" t="s">
        <v>292</v>
      </c>
      <c r="D299" s="8" t="s">
        <v>470</v>
      </c>
      <c r="E299" s="27">
        <v>2012</v>
      </c>
      <c r="F299" s="120">
        <v>114718</v>
      </c>
      <c r="G299" s="121">
        <v>153991</v>
      </c>
      <c r="H299" s="122">
        <v>0</v>
      </c>
      <c r="I299" s="9">
        <f t="shared" si="93"/>
        <v>0.42692280496745549</v>
      </c>
      <c r="J299" s="9">
        <f t="shared" si="94"/>
        <v>0.57307719503254451</v>
      </c>
      <c r="K299" s="9">
        <f t="shared" si="95"/>
        <v>0.42692280496745549</v>
      </c>
      <c r="L299" s="9">
        <f t="shared" si="96"/>
        <v>0.57307719503254451</v>
      </c>
      <c r="M299" s="10">
        <f t="shared" si="97"/>
        <v>0.14615439006508901</v>
      </c>
      <c r="N299" s="22">
        <v>160115</v>
      </c>
      <c r="O299" s="8">
        <v>210495</v>
      </c>
      <c r="P299" s="8">
        <v>0</v>
      </c>
      <c r="Q299" s="9">
        <v>0.43203097595855483</v>
      </c>
      <c r="R299" s="9">
        <v>0.56796902404144523</v>
      </c>
      <c r="S299" s="9">
        <f t="shared" ref="S299:S320" si="109">Q299/(Q299+R299)</f>
        <v>0.43203097595855483</v>
      </c>
      <c r="T299" s="9">
        <f t="shared" ref="T299:T320" si="110">R299/(R299+Q299)</f>
        <v>0.56796902404144523</v>
      </c>
      <c r="U299" s="10">
        <f t="shared" ref="U299:U320" si="111">ABS((R299/(R299+Q299))-(Q299/(R299+Q299)))</f>
        <v>0.13593804808289039</v>
      </c>
      <c r="V299" s="9">
        <v>0.43700000000000006</v>
      </c>
      <c r="W299" s="9">
        <v>0.55299999999999994</v>
      </c>
      <c r="X299" s="10">
        <f t="shared" si="98"/>
        <v>0.42275000000000007</v>
      </c>
      <c r="Y299" s="11"/>
      <c r="Z299" s="11"/>
      <c r="AA299" s="10"/>
      <c r="AB299" s="12"/>
      <c r="AC299" s="12"/>
      <c r="AD299" s="10"/>
    </row>
    <row r="300" spans="1:34" ht="15.75" thickBot="1" x14ac:dyDescent="0.3">
      <c r="A300" s="8" t="s">
        <v>293</v>
      </c>
      <c r="B300" s="8" t="s">
        <v>27</v>
      </c>
      <c r="C300" s="8" t="s">
        <v>294</v>
      </c>
      <c r="D300" s="8" t="s">
        <v>470</v>
      </c>
      <c r="E300" s="27">
        <v>2012</v>
      </c>
      <c r="F300" s="120">
        <v>95678</v>
      </c>
      <c r="G300" s="121">
        <v>138100</v>
      </c>
      <c r="H300" s="124">
        <v>14892</v>
      </c>
      <c r="I300" s="9">
        <f t="shared" si="93"/>
        <v>0.4092686223682297</v>
      </c>
      <c r="J300" s="9">
        <f t="shared" si="94"/>
        <v>0.5907313776317703</v>
      </c>
      <c r="K300" s="9">
        <f t="shared" si="95"/>
        <v>0.4092686223682297</v>
      </c>
      <c r="L300" s="9">
        <f t="shared" si="96"/>
        <v>0.5907313776317703</v>
      </c>
      <c r="M300" s="10">
        <f t="shared" si="97"/>
        <v>0.18146275526354061</v>
      </c>
      <c r="N300" s="22">
        <v>131870</v>
      </c>
      <c r="O300" s="8">
        <v>173585</v>
      </c>
      <c r="P300" s="8">
        <v>10769</v>
      </c>
      <c r="Q300" s="9">
        <v>0.41701452135195305</v>
      </c>
      <c r="R300" s="9">
        <v>0.54893050495851037</v>
      </c>
      <c r="S300" s="9">
        <f t="shared" si="109"/>
        <v>0.43171661946931628</v>
      </c>
      <c r="T300" s="9">
        <f t="shared" si="110"/>
        <v>0.56828338053068372</v>
      </c>
      <c r="U300" s="10">
        <f t="shared" si="111"/>
        <v>0.13656676106136745</v>
      </c>
      <c r="V300" s="9">
        <v>0.38900000000000001</v>
      </c>
      <c r="W300" s="9">
        <v>0.58700000000000008</v>
      </c>
      <c r="X300" s="10">
        <f t="shared" si="98"/>
        <v>0.38174999999999998</v>
      </c>
      <c r="Y300" s="11"/>
      <c r="Z300" s="11"/>
      <c r="AA300" s="10"/>
      <c r="AB300" s="12"/>
      <c r="AC300" s="12"/>
      <c r="AD300" s="10"/>
    </row>
    <row r="301" spans="1:34" ht="15.75" thickBot="1" x14ac:dyDescent="0.3">
      <c r="A301" s="8" t="s">
        <v>295</v>
      </c>
      <c r="B301" s="8">
        <v>1</v>
      </c>
      <c r="C301" s="8" t="s">
        <v>296</v>
      </c>
      <c r="D301" s="8" t="s">
        <v>470</v>
      </c>
      <c r="E301" s="27">
        <v>2010</v>
      </c>
      <c r="F301" s="120">
        <v>72604</v>
      </c>
      <c r="G301" s="121">
        <v>124779</v>
      </c>
      <c r="H301" s="122">
        <v>0</v>
      </c>
      <c r="I301" s="9">
        <f t="shared" si="93"/>
        <v>0.3678330960619709</v>
      </c>
      <c r="J301" s="9">
        <f t="shared" si="94"/>
        <v>0.6321669039380291</v>
      </c>
      <c r="K301" s="9">
        <f t="shared" si="95"/>
        <v>0.3678330960619709</v>
      </c>
      <c r="L301" s="9">
        <f t="shared" si="96"/>
        <v>0.6321669039380291</v>
      </c>
      <c r="M301" s="10">
        <f t="shared" si="97"/>
        <v>0.2643338078760582</v>
      </c>
      <c r="N301" s="22">
        <v>131490</v>
      </c>
      <c r="O301" s="8">
        <v>201907</v>
      </c>
      <c r="P301" s="8">
        <v>16319</v>
      </c>
      <c r="Q301" s="9">
        <v>0.37599080396664725</v>
      </c>
      <c r="R301" s="9">
        <v>0.57734561758684189</v>
      </c>
      <c r="S301" s="9">
        <f t="shared" si="109"/>
        <v>0.394394670617912</v>
      </c>
      <c r="T301" s="9">
        <f t="shared" si="110"/>
        <v>0.605605329382088</v>
      </c>
      <c r="U301" s="10">
        <f t="shared" si="111"/>
        <v>0.211210658764176</v>
      </c>
      <c r="V301" s="9">
        <v>0.46299999999999997</v>
      </c>
      <c r="W301" s="9">
        <v>0.52400000000000002</v>
      </c>
      <c r="X301" s="10">
        <f t="shared" si="98"/>
        <v>0.45024999999999998</v>
      </c>
      <c r="Y301" s="11">
        <v>92672</v>
      </c>
      <c r="Z301" s="11">
        <v>103770</v>
      </c>
      <c r="AA301" s="10">
        <f>ABS((Z301/(Z301+Y301))-(Y301/(Z301+Y301)))</f>
        <v>5.6495046884067535E-2</v>
      </c>
      <c r="AB301" s="12">
        <v>0.55000000000000004</v>
      </c>
      <c r="AC301" s="12">
        <v>0.44</v>
      </c>
      <c r="AD301" s="10">
        <f>(AB301-AC301-7.2%)/2+0.5</f>
        <v>0.51900000000000002</v>
      </c>
    </row>
    <row r="302" spans="1:34" ht="15.75" thickBot="1" x14ac:dyDescent="0.3">
      <c r="A302" s="8" t="s">
        <v>295</v>
      </c>
      <c r="B302" s="8">
        <v>2</v>
      </c>
      <c r="C302" s="8" t="s">
        <v>297</v>
      </c>
      <c r="D302" s="8" t="s">
        <v>470</v>
      </c>
      <c r="E302" s="27">
        <v>2012</v>
      </c>
      <c r="F302" s="120">
        <v>68453</v>
      </c>
      <c r="G302" s="121">
        <v>132658</v>
      </c>
      <c r="H302" s="122">
        <v>0</v>
      </c>
      <c r="I302" s="9">
        <f t="shared" si="93"/>
        <v>0.34037422120122718</v>
      </c>
      <c r="J302" s="9">
        <f t="shared" si="94"/>
        <v>0.65962577879877282</v>
      </c>
      <c r="K302" s="9">
        <f t="shared" si="95"/>
        <v>0.34037422120122718</v>
      </c>
      <c r="L302" s="9">
        <f t="shared" si="96"/>
        <v>0.65962577879877282</v>
      </c>
      <c r="M302" s="10">
        <f t="shared" si="97"/>
        <v>0.31925155759754564</v>
      </c>
      <c r="N302" s="22">
        <v>137082</v>
      </c>
      <c r="O302" s="8">
        <v>194299</v>
      </c>
      <c r="P302" s="8">
        <v>0</v>
      </c>
      <c r="Q302" s="9">
        <v>0.41366885850425944</v>
      </c>
      <c r="R302" s="9">
        <v>0.5863311414957405</v>
      </c>
      <c r="S302" s="9">
        <f t="shared" si="109"/>
        <v>0.41366885850425944</v>
      </c>
      <c r="T302" s="9">
        <f t="shared" si="110"/>
        <v>0.5863311414957405</v>
      </c>
      <c r="U302" s="10">
        <f t="shared" si="111"/>
        <v>0.17266228299148106</v>
      </c>
      <c r="V302" s="9">
        <v>0.43700000000000006</v>
      </c>
      <c r="W302" s="9">
        <v>0.54700000000000004</v>
      </c>
      <c r="X302" s="10">
        <f t="shared" si="98"/>
        <v>0.42575000000000002</v>
      </c>
      <c r="Y302" s="11"/>
      <c r="Z302" s="11"/>
      <c r="AA302" s="10"/>
      <c r="AB302" s="12"/>
      <c r="AC302" s="12"/>
      <c r="AD302" s="10"/>
    </row>
    <row r="303" spans="1:34" ht="15.75" thickBot="1" x14ac:dyDescent="0.3">
      <c r="A303" s="8" t="s">
        <v>295</v>
      </c>
      <c r="B303" s="8">
        <v>3</v>
      </c>
      <c r="C303" s="8" t="s">
        <v>298</v>
      </c>
      <c r="D303" s="8" t="s">
        <v>471</v>
      </c>
      <c r="E303" s="27">
        <v>2012</v>
      </c>
      <c r="F303" s="120">
        <v>91769</v>
      </c>
      <c r="G303" s="121">
        <v>51475</v>
      </c>
      <c r="H303" s="122">
        <v>17</v>
      </c>
      <c r="I303" s="9">
        <f t="shared" si="93"/>
        <v>0.64064812487783085</v>
      </c>
      <c r="J303" s="9">
        <f t="shared" si="94"/>
        <v>0.35935187512216915</v>
      </c>
      <c r="K303" s="9">
        <f t="shared" si="95"/>
        <v>0.64064812487783085</v>
      </c>
      <c r="L303" s="9">
        <f t="shared" si="96"/>
        <v>0.35935187512216915</v>
      </c>
      <c r="M303" s="10">
        <f t="shared" si="97"/>
        <v>0.2812962497556617</v>
      </c>
      <c r="N303" s="22">
        <v>201921</v>
      </c>
      <c r="O303" s="8">
        <v>77903</v>
      </c>
      <c r="P303" s="8">
        <v>16114</v>
      </c>
      <c r="Q303" s="9">
        <v>0.6823084565010239</v>
      </c>
      <c r="R303" s="9">
        <v>0.26324094911772061</v>
      </c>
      <c r="S303" s="9">
        <f t="shared" si="109"/>
        <v>0.72160000571787974</v>
      </c>
      <c r="T303" s="9">
        <f t="shared" si="110"/>
        <v>0.27839999428212014</v>
      </c>
      <c r="U303" s="10">
        <f t="shared" si="111"/>
        <v>0.4432000114357596</v>
      </c>
      <c r="V303" s="9">
        <v>0.69700000000000006</v>
      </c>
      <c r="W303" s="9">
        <v>0.28899999999999998</v>
      </c>
      <c r="X303" s="10">
        <f t="shared" si="98"/>
        <v>0.68475000000000008</v>
      </c>
      <c r="Y303" s="11"/>
      <c r="Z303" s="11"/>
      <c r="AA303" s="10"/>
      <c r="AB303" s="12"/>
      <c r="AC303" s="12"/>
      <c r="AD303" s="10"/>
    </row>
    <row r="304" spans="1:34" ht="15.75" thickBot="1" x14ac:dyDescent="0.3">
      <c r="A304" s="8" t="s">
        <v>295</v>
      </c>
      <c r="B304" s="8">
        <v>4</v>
      </c>
      <c r="C304" s="8" t="s">
        <v>299</v>
      </c>
      <c r="D304" s="8" t="s">
        <v>470</v>
      </c>
      <c r="E304" s="27">
        <v>2006</v>
      </c>
      <c r="F304" s="120">
        <v>60165</v>
      </c>
      <c r="G304" s="121">
        <v>125907</v>
      </c>
      <c r="H304" s="122">
        <v>0</v>
      </c>
      <c r="I304" s="9">
        <f t="shared" si="93"/>
        <v>0.32334257706694181</v>
      </c>
      <c r="J304" s="9">
        <f t="shared" si="94"/>
        <v>0.67665742293305819</v>
      </c>
      <c r="K304" s="9">
        <f t="shared" si="95"/>
        <v>0.32334257706694181</v>
      </c>
      <c r="L304" s="9">
        <f t="shared" si="96"/>
        <v>0.67665742293305819</v>
      </c>
      <c r="M304" s="10">
        <f t="shared" si="97"/>
        <v>0.35331484586611639</v>
      </c>
      <c r="N304" s="22">
        <v>114214</v>
      </c>
      <c r="O304" s="8">
        <v>182643</v>
      </c>
      <c r="P304" s="8">
        <v>16141</v>
      </c>
      <c r="Q304" s="9">
        <v>0.36490329011686978</v>
      </c>
      <c r="R304" s="9">
        <v>0.58352769027278129</v>
      </c>
      <c r="S304" s="9">
        <f t="shared" si="109"/>
        <v>0.38474416975176601</v>
      </c>
      <c r="T304" s="9">
        <f t="shared" si="110"/>
        <v>0.61525583024823394</v>
      </c>
      <c r="U304" s="10">
        <f t="shared" si="111"/>
        <v>0.23051166049646793</v>
      </c>
      <c r="V304" s="9">
        <v>0.42</v>
      </c>
      <c r="W304" s="9">
        <v>0.56000000000000005</v>
      </c>
      <c r="X304" s="10">
        <f t="shared" si="98"/>
        <v>0.41074999999999995</v>
      </c>
      <c r="Y304" s="11">
        <v>50533</v>
      </c>
      <c r="Z304" s="11">
        <v>146029</v>
      </c>
      <c r="AA304" s="10">
        <f t="shared" ref="AA304:AA313" si="112">ABS((Z304/(Z304+Y304))-(Y304/(Z304+Y304)))</f>
        <v>0.48583144249651511</v>
      </c>
      <c r="AB304" s="12">
        <v>0.38</v>
      </c>
      <c r="AC304" s="12">
        <v>0.6</v>
      </c>
      <c r="AD304" s="10">
        <f t="shared" ref="AD304:AD313" si="113">(AB304-AC304-7.2%)/2+0.5</f>
        <v>0.35399999999999998</v>
      </c>
    </row>
    <row r="305" spans="1:30" ht="15.75" thickBot="1" x14ac:dyDescent="0.3">
      <c r="A305" s="8" t="s">
        <v>295</v>
      </c>
      <c r="B305" s="8">
        <v>5</v>
      </c>
      <c r="C305" s="8" t="s">
        <v>300</v>
      </c>
      <c r="D305" s="8" t="s">
        <v>470</v>
      </c>
      <c r="E305" s="27">
        <v>2007</v>
      </c>
      <c r="F305" s="120">
        <v>58507</v>
      </c>
      <c r="G305" s="121">
        <v>134449</v>
      </c>
      <c r="H305" s="124">
        <v>9344</v>
      </c>
      <c r="I305" s="9">
        <f t="shared" si="93"/>
        <v>0.30321420427454965</v>
      </c>
      <c r="J305" s="9">
        <f t="shared" si="94"/>
        <v>0.69678579572545041</v>
      </c>
      <c r="K305" s="9">
        <f t="shared" si="95"/>
        <v>0.30321420427454965</v>
      </c>
      <c r="L305" s="9">
        <f t="shared" si="96"/>
        <v>0.69678579572545041</v>
      </c>
      <c r="M305" s="10">
        <f t="shared" si="97"/>
        <v>0.39357159145090076</v>
      </c>
      <c r="N305" s="22">
        <v>137806</v>
      </c>
      <c r="O305" s="8">
        <v>201514</v>
      </c>
      <c r="P305" s="8">
        <v>12558</v>
      </c>
      <c r="Q305" s="9">
        <v>0.39163005359812209</v>
      </c>
      <c r="R305" s="9">
        <v>0.57268144072661542</v>
      </c>
      <c r="S305" s="9">
        <f t="shared" si="109"/>
        <v>0.40612401273134507</v>
      </c>
      <c r="T305" s="9">
        <f t="shared" si="110"/>
        <v>0.59387598726865498</v>
      </c>
      <c r="U305" s="10">
        <f t="shared" si="111"/>
        <v>0.18775197453730991</v>
      </c>
      <c r="V305" s="9">
        <v>0.441</v>
      </c>
      <c r="W305" s="9">
        <v>0.53900000000000003</v>
      </c>
      <c r="X305" s="10">
        <f t="shared" si="98"/>
        <v>0.43174999999999997</v>
      </c>
      <c r="Y305" s="11">
        <v>54919</v>
      </c>
      <c r="Z305" s="11">
        <v>140703</v>
      </c>
      <c r="AA305" s="10">
        <f t="shared" si="112"/>
        <v>0.43851918495874692</v>
      </c>
      <c r="AB305" s="12">
        <v>0.45</v>
      </c>
      <c r="AC305" s="12">
        <v>0.53</v>
      </c>
      <c r="AD305" s="10">
        <f t="shared" si="113"/>
        <v>0.42399999999999999</v>
      </c>
    </row>
    <row r="306" spans="1:30" ht="15.75" thickBot="1" x14ac:dyDescent="0.3">
      <c r="A306" s="8" t="s">
        <v>295</v>
      </c>
      <c r="B306" s="8">
        <v>6</v>
      </c>
      <c r="C306" s="8" t="s">
        <v>301</v>
      </c>
      <c r="D306" s="8" t="s">
        <v>470</v>
      </c>
      <c r="E306" s="27">
        <v>2010</v>
      </c>
      <c r="F306" s="120">
        <v>73561</v>
      </c>
      <c r="G306" s="121">
        <v>111026</v>
      </c>
      <c r="H306" s="124">
        <v>6065</v>
      </c>
      <c r="I306" s="9">
        <f t="shared" si="93"/>
        <v>0.39851668860754008</v>
      </c>
      <c r="J306" s="9">
        <f t="shared" si="94"/>
        <v>0.60148331139245992</v>
      </c>
      <c r="K306" s="9">
        <f t="shared" si="95"/>
        <v>0.39851668860754008</v>
      </c>
      <c r="L306" s="9">
        <f t="shared" si="96"/>
        <v>0.60148331139245992</v>
      </c>
      <c r="M306" s="10">
        <f t="shared" si="97"/>
        <v>0.20296662278491984</v>
      </c>
      <c r="N306" s="22">
        <v>144444</v>
      </c>
      <c r="O306" s="8">
        <v>164536</v>
      </c>
      <c r="P306" s="8">
        <v>0</v>
      </c>
      <c r="Q306" s="9">
        <v>0.46748656870994887</v>
      </c>
      <c r="R306" s="9">
        <v>0.53251343129005113</v>
      </c>
      <c r="S306" s="9">
        <f t="shared" si="109"/>
        <v>0.46748656870994887</v>
      </c>
      <c r="T306" s="9">
        <f t="shared" si="110"/>
        <v>0.53251343129005113</v>
      </c>
      <c r="U306" s="10">
        <f t="shared" si="111"/>
        <v>6.5026862580102263E-2</v>
      </c>
      <c r="V306" s="9">
        <v>0.42700000000000005</v>
      </c>
      <c r="W306" s="9">
        <v>0.55200000000000005</v>
      </c>
      <c r="X306" s="10">
        <f t="shared" si="98"/>
        <v>0.41825000000000001</v>
      </c>
      <c r="Y306" s="11">
        <v>92823</v>
      </c>
      <c r="Z306" s="11">
        <v>103170</v>
      </c>
      <c r="AA306" s="10">
        <f t="shared" si="112"/>
        <v>5.2792701780165652E-2</v>
      </c>
      <c r="AB306" s="12">
        <v>0.48</v>
      </c>
      <c r="AC306" s="12">
        <v>0.5</v>
      </c>
      <c r="AD306" s="10">
        <f t="shared" si="113"/>
        <v>0.45399999999999996</v>
      </c>
    </row>
    <row r="307" spans="1:30" ht="15.75" thickBot="1" x14ac:dyDescent="0.3">
      <c r="A307" s="8" t="s">
        <v>295</v>
      </c>
      <c r="B307" s="8">
        <v>7</v>
      </c>
      <c r="C307" s="8" t="s">
        <v>302</v>
      </c>
      <c r="D307" s="8" t="s">
        <v>470</v>
      </c>
      <c r="E307" s="27">
        <v>2010</v>
      </c>
      <c r="F307" s="123">
        <v>0</v>
      </c>
      <c r="G307" s="121">
        <v>143959</v>
      </c>
      <c r="H307" s="122">
        <v>0</v>
      </c>
      <c r="I307" s="9">
        <f t="shared" si="93"/>
        <v>0</v>
      </c>
      <c r="J307" s="9">
        <f t="shared" si="94"/>
        <v>1</v>
      </c>
      <c r="K307" s="9">
        <f t="shared" si="95"/>
        <v>0</v>
      </c>
      <c r="L307" s="9">
        <f t="shared" si="96"/>
        <v>1</v>
      </c>
      <c r="M307" s="10">
        <f t="shared" si="97"/>
        <v>1</v>
      </c>
      <c r="N307" s="22">
        <v>137708</v>
      </c>
      <c r="O307" s="8">
        <v>178104</v>
      </c>
      <c r="P307" s="8">
        <v>0</v>
      </c>
      <c r="Q307" s="9">
        <v>0.43604422884500904</v>
      </c>
      <c r="R307" s="9">
        <v>0.56395577115499096</v>
      </c>
      <c r="S307" s="9">
        <f t="shared" si="109"/>
        <v>0.43604422884500904</v>
      </c>
      <c r="T307" s="9">
        <f t="shared" si="110"/>
        <v>0.56395577115499096</v>
      </c>
      <c r="U307" s="10">
        <f t="shared" si="111"/>
        <v>0.12791154230998192</v>
      </c>
      <c r="V307" s="9">
        <v>0.442</v>
      </c>
      <c r="W307" s="9">
        <v>0.53700000000000003</v>
      </c>
      <c r="X307" s="10">
        <f t="shared" si="98"/>
        <v>0.43324999999999997</v>
      </c>
      <c r="Y307" s="11">
        <v>80756</v>
      </c>
      <c r="Z307" s="11">
        <v>107426</v>
      </c>
      <c r="AA307" s="10">
        <f t="shared" si="112"/>
        <v>0.14172450074927467</v>
      </c>
      <c r="AB307" s="12">
        <v>0.45</v>
      </c>
      <c r="AC307" s="12">
        <v>0.52</v>
      </c>
      <c r="AD307" s="10">
        <f t="shared" si="113"/>
        <v>0.42899999999999999</v>
      </c>
    </row>
    <row r="308" spans="1:30" ht="15.75" thickBot="1" x14ac:dyDescent="0.3">
      <c r="A308" s="8" t="s">
        <v>295</v>
      </c>
      <c r="B308" s="8">
        <v>8</v>
      </c>
      <c r="C308" s="8" t="s">
        <v>303</v>
      </c>
      <c r="D308" s="8" t="s">
        <v>470</v>
      </c>
      <c r="E308" s="27">
        <v>1990</v>
      </c>
      <c r="F308" s="120">
        <v>51534</v>
      </c>
      <c r="G308" s="121">
        <v>126539</v>
      </c>
      <c r="H308" s="124">
        <v>10257</v>
      </c>
      <c r="I308" s="9">
        <f t="shared" si="93"/>
        <v>0.28939816816698771</v>
      </c>
      <c r="J308" s="9">
        <f t="shared" si="94"/>
        <v>0.71060183183301229</v>
      </c>
      <c r="K308" s="9">
        <f t="shared" si="95"/>
        <v>0.28939816816698771</v>
      </c>
      <c r="L308" s="9">
        <f t="shared" si="96"/>
        <v>0.71060183183301229</v>
      </c>
      <c r="M308" s="10">
        <f t="shared" si="97"/>
        <v>0.42120366366602457</v>
      </c>
      <c r="N308" s="22">
        <v>0</v>
      </c>
      <c r="O308" s="8">
        <v>246380</v>
      </c>
      <c r="P308" s="8">
        <v>62</v>
      </c>
      <c r="Q308" s="9">
        <v>0</v>
      </c>
      <c r="R308" s="9">
        <v>0.99974841950641535</v>
      </c>
      <c r="S308" s="9">
        <f t="shared" si="109"/>
        <v>0</v>
      </c>
      <c r="T308" s="9">
        <f t="shared" si="110"/>
        <v>1</v>
      </c>
      <c r="U308" s="10">
        <f t="shared" si="111"/>
        <v>1</v>
      </c>
      <c r="V308" s="9">
        <v>0.36399999999999999</v>
      </c>
      <c r="W308" s="9">
        <v>0.61899999999999999</v>
      </c>
      <c r="X308" s="10">
        <f t="shared" si="98"/>
        <v>0.35325000000000001</v>
      </c>
      <c r="Y308" s="11">
        <v>65883</v>
      </c>
      <c r="Z308" s="11">
        <v>142731</v>
      </c>
      <c r="AA308" s="10">
        <f t="shared" si="112"/>
        <v>0.36837412637694494</v>
      </c>
      <c r="AB308" s="12">
        <v>0.38</v>
      </c>
      <c r="AC308" s="12">
        <v>0.6</v>
      </c>
      <c r="AD308" s="10">
        <f t="shared" si="113"/>
        <v>0.35399999999999998</v>
      </c>
    </row>
    <row r="309" spans="1:30" ht="15.75" thickBot="1" x14ac:dyDescent="0.3">
      <c r="A309" s="8" t="s">
        <v>295</v>
      </c>
      <c r="B309" s="8">
        <v>9</v>
      </c>
      <c r="C309" s="8" t="s">
        <v>304</v>
      </c>
      <c r="D309" s="8" t="s">
        <v>471</v>
      </c>
      <c r="E309" s="27">
        <v>1982</v>
      </c>
      <c r="F309" s="120">
        <v>108870</v>
      </c>
      <c r="G309" s="121">
        <v>51704</v>
      </c>
      <c r="H309" s="122">
        <v>141</v>
      </c>
      <c r="I309" s="9">
        <f t="shared" si="93"/>
        <v>0.67800515650105242</v>
      </c>
      <c r="J309" s="9">
        <f t="shared" si="94"/>
        <v>0.32199484349894752</v>
      </c>
      <c r="K309" s="9">
        <f t="shared" si="95"/>
        <v>0.67800515650105242</v>
      </c>
      <c r="L309" s="9">
        <f t="shared" si="96"/>
        <v>0.32199484349894752</v>
      </c>
      <c r="M309" s="10">
        <f t="shared" si="97"/>
        <v>0.35601031300210489</v>
      </c>
      <c r="N309" s="22">
        <v>217775</v>
      </c>
      <c r="O309" s="8">
        <v>68666</v>
      </c>
      <c r="P309" s="8">
        <v>11725</v>
      </c>
      <c r="Q309" s="9">
        <v>0.73038173366513959</v>
      </c>
      <c r="R309" s="9">
        <v>0.23029453391734805</v>
      </c>
      <c r="S309" s="9">
        <f t="shared" si="109"/>
        <v>0.76027873104758048</v>
      </c>
      <c r="T309" s="9">
        <f t="shared" si="110"/>
        <v>0.23972126895241952</v>
      </c>
      <c r="U309" s="10">
        <f t="shared" si="111"/>
        <v>0.52055746209516096</v>
      </c>
      <c r="V309" s="9">
        <v>0.67599999999999993</v>
      </c>
      <c r="W309" s="9">
        <v>0.309</v>
      </c>
      <c r="X309" s="10">
        <f t="shared" si="98"/>
        <v>0.66425000000000001</v>
      </c>
      <c r="Y309" s="11">
        <v>121819</v>
      </c>
      <c r="Z309" s="11">
        <v>83423</v>
      </c>
      <c r="AA309" s="10">
        <f t="shared" si="112"/>
        <v>0.18707671919002933</v>
      </c>
      <c r="AB309" s="12">
        <v>0.62</v>
      </c>
      <c r="AC309" s="12">
        <v>0.36</v>
      </c>
      <c r="AD309" s="10">
        <f t="shared" si="113"/>
        <v>0.59399999999999997</v>
      </c>
    </row>
    <row r="310" spans="1:30" ht="15.75" thickBot="1" x14ac:dyDescent="0.3">
      <c r="A310" s="8" t="s">
        <v>295</v>
      </c>
      <c r="B310" s="8">
        <v>10</v>
      </c>
      <c r="C310" s="8" t="s">
        <v>305</v>
      </c>
      <c r="D310" s="8" t="s">
        <v>470</v>
      </c>
      <c r="E310" s="27">
        <v>2002</v>
      </c>
      <c r="F310" s="120">
        <v>63249</v>
      </c>
      <c r="G310" s="121">
        <v>130752</v>
      </c>
      <c r="H310" s="124">
        <v>6605</v>
      </c>
      <c r="I310" s="9">
        <f t="shared" si="93"/>
        <v>0.3260240926593162</v>
      </c>
      <c r="J310" s="9">
        <f t="shared" si="94"/>
        <v>0.6739759073406838</v>
      </c>
      <c r="K310" s="9">
        <f t="shared" si="95"/>
        <v>0.3260240926593162</v>
      </c>
      <c r="L310" s="9">
        <f t="shared" si="96"/>
        <v>0.6739759073406838</v>
      </c>
      <c r="M310" s="10">
        <f t="shared" si="97"/>
        <v>0.3479518146813676</v>
      </c>
      <c r="N310" s="22">
        <v>131097</v>
      </c>
      <c r="O310" s="8">
        <v>208201</v>
      </c>
      <c r="P310" s="8">
        <v>10373</v>
      </c>
      <c r="Q310" s="9">
        <v>0.37491527750371062</v>
      </c>
      <c r="R310" s="9">
        <v>0.59541969451284205</v>
      </c>
      <c r="S310" s="9">
        <f t="shared" si="109"/>
        <v>0.38637716697416435</v>
      </c>
      <c r="T310" s="9">
        <f t="shared" si="110"/>
        <v>0.61362283302583576</v>
      </c>
      <c r="U310" s="10">
        <f t="shared" si="111"/>
        <v>0.2272456660516714</v>
      </c>
      <c r="V310" s="9">
        <v>0.48200000000000004</v>
      </c>
      <c r="W310" s="9">
        <v>0.501</v>
      </c>
      <c r="X310" s="10">
        <f t="shared" si="98"/>
        <v>0.47125</v>
      </c>
      <c r="Y310" s="11">
        <v>71455</v>
      </c>
      <c r="Z310" s="11">
        <v>152629</v>
      </c>
      <c r="AA310" s="10">
        <f t="shared" si="112"/>
        <v>0.36224808553935128</v>
      </c>
      <c r="AB310" s="12">
        <v>0.47</v>
      </c>
      <c r="AC310" s="12">
        <v>0.51</v>
      </c>
      <c r="AD310" s="10">
        <f t="shared" si="113"/>
        <v>0.44399999999999995</v>
      </c>
    </row>
    <row r="311" spans="1:30" ht="15.75" thickBot="1" x14ac:dyDescent="0.3">
      <c r="A311" s="8" t="s">
        <v>295</v>
      </c>
      <c r="B311" s="8">
        <v>11</v>
      </c>
      <c r="C311" s="8" t="s">
        <v>306</v>
      </c>
      <c r="D311" s="8" t="s">
        <v>471</v>
      </c>
      <c r="E311" s="27">
        <v>2008</v>
      </c>
      <c r="F311" s="120">
        <v>137105</v>
      </c>
      <c r="G311" s="121">
        <v>35461</v>
      </c>
      <c r="H311" s="122">
        <v>0</v>
      </c>
      <c r="I311" s="9">
        <f t="shared" si="93"/>
        <v>0.79450760868305459</v>
      </c>
      <c r="J311" s="9">
        <f t="shared" si="94"/>
        <v>0.20549239131694541</v>
      </c>
      <c r="K311" s="9">
        <f t="shared" si="95"/>
        <v>0.79450760868305459</v>
      </c>
      <c r="L311" s="9">
        <f t="shared" si="96"/>
        <v>0.20549239131694541</v>
      </c>
      <c r="M311" s="10">
        <f t="shared" si="97"/>
        <v>0.58901521736610918</v>
      </c>
      <c r="N311" s="22">
        <v>258378</v>
      </c>
      <c r="O311" s="8">
        <v>0</v>
      </c>
      <c r="P311" s="8">
        <v>0</v>
      </c>
      <c r="Q311" s="9">
        <v>1</v>
      </c>
      <c r="R311" s="9">
        <v>0</v>
      </c>
      <c r="S311" s="9">
        <f t="shared" si="109"/>
        <v>1</v>
      </c>
      <c r="T311" s="9">
        <f t="shared" si="110"/>
        <v>0</v>
      </c>
      <c r="U311" s="10">
        <f t="shared" si="111"/>
        <v>1</v>
      </c>
      <c r="V311" s="9">
        <v>0.82799999999999996</v>
      </c>
      <c r="W311" s="9">
        <v>0.16500000000000001</v>
      </c>
      <c r="X311" s="10">
        <f t="shared" si="98"/>
        <v>0.81224999999999992</v>
      </c>
      <c r="Y311" s="11">
        <v>139693</v>
      </c>
      <c r="Z311" s="11">
        <v>28754</v>
      </c>
      <c r="AA311" s="10">
        <f t="shared" si="112"/>
        <v>0.65859884711511629</v>
      </c>
      <c r="AB311" s="12">
        <v>0.85</v>
      </c>
      <c r="AC311" s="12">
        <v>0.14000000000000001</v>
      </c>
      <c r="AD311" s="10">
        <f t="shared" si="113"/>
        <v>0.81899999999999995</v>
      </c>
    </row>
    <row r="312" spans="1:30" ht="15.75" thickBot="1" x14ac:dyDescent="0.3">
      <c r="A312" s="8" t="s">
        <v>295</v>
      </c>
      <c r="B312" s="8">
        <v>12</v>
      </c>
      <c r="C312" s="8" t="s">
        <v>307</v>
      </c>
      <c r="D312" s="8" t="s">
        <v>470</v>
      </c>
      <c r="E312" s="27">
        <v>2000</v>
      </c>
      <c r="F312" s="120">
        <v>61360</v>
      </c>
      <c r="G312" s="121">
        <v>150573</v>
      </c>
      <c r="H312" s="124">
        <v>9148</v>
      </c>
      <c r="I312" s="9">
        <f t="shared" si="93"/>
        <v>0.28952546323602268</v>
      </c>
      <c r="J312" s="9">
        <f t="shared" si="94"/>
        <v>0.71047453676397732</v>
      </c>
      <c r="K312" s="9">
        <f t="shared" si="95"/>
        <v>0.28952546323602268</v>
      </c>
      <c r="L312" s="9">
        <f t="shared" si="96"/>
        <v>0.71047453676397732</v>
      </c>
      <c r="M312" s="10">
        <f t="shared" si="97"/>
        <v>0.42094907352795463</v>
      </c>
      <c r="N312" s="22">
        <v>134614</v>
      </c>
      <c r="O312" s="8">
        <v>233874</v>
      </c>
      <c r="P312" s="8">
        <v>0</v>
      </c>
      <c r="Q312" s="9">
        <v>0.36531447428410152</v>
      </c>
      <c r="R312" s="9">
        <v>0.63468552571589854</v>
      </c>
      <c r="S312" s="9">
        <f t="shared" si="109"/>
        <v>0.36531447428410152</v>
      </c>
      <c r="T312" s="9">
        <f t="shared" si="110"/>
        <v>0.63468552571589854</v>
      </c>
      <c r="U312" s="10">
        <f t="shared" si="111"/>
        <v>0.26937105143179702</v>
      </c>
      <c r="V312" s="9">
        <v>0.439</v>
      </c>
      <c r="W312" s="9">
        <v>0.54400000000000004</v>
      </c>
      <c r="X312" s="10">
        <f t="shared" si="98"/>
        <v>0.42824999999999996</v>
      </c>
      <c r="Y312" s="11">
        <v>110307</v>
      </c>
      <c r="Z312" s="11">
        <v>150163</v>
      </c>
      <c r="AA312" s="10">
        <f t="shared" si="112"/>
        <v>0.15301570238415169</v>
      </c>
      <c r="AB312" s="12">
        <v>0.53</v>
      </c>
      <c r="AC312" s="12">
        <v>0.46</v>
      </c>
      <c r="AD312" s="10">
        <f t="shared" si="113"/>
        <v>0.499</v>
      </c>
    </row>
    <row r="313" spans="1:30" ht="15.75" thickBot="1" x14ac:dyDescent="0.3">
      <c r="A313" s="8" t="s">
        <v>295</v>
      </c>
      <c r="B313" s="8">
        <v>13</v>
      </c>
      <c r="C313" s="8" t="s">
        <v>308</v>
      </c>
      <c r="D313" s="8" t="s">
        <v>471</v>
      </c>
      <c r="E313" s="27">
        <v>2002</v>
      </c>
      <c r="F313" s="120">
        <v>120230</v>
      </c>
      <c r="G313" s="121">
        <v>55233</v>
      </c>
      <c r="H313" s="122">
        <v>0</v>
      </c>
      <c r="I313" s="9">
        <f t="shared" si="93"/>
        <v>0.68521568649800813</v>
      </c>
      <c r="J313" s="9">
        <f t="shared" si="94"/>
        <v>0.31478431350199187</v>
      </c>
      <c r="K313" s="9">
        <f t="shared" si="95"/>
        <v>0.68521568649800813</v>
      </c>
      <c r="L313" s="9">
        <f t="shared" si="96"/>
        <v>0.31478431350199187</v>
      </c>
      <c r="M313" s="10">
        <f t="shared" si="97"/>
        <v>0.37043137299601625</v>
      </c>
      <c r="N313" s="22">
        <v>235492</v>
      </c>
      <c r="O313" s="8">
        <v>88120</v>
      </c>
      <c r="P313" s="8">
        <v>0</v>
      </c>
      <c r="Q313" s="9">
        <v>0.72769860202959102</v>
      </c>
      <c r="R313" s="9">
        <v>0.27230139797040903</v>
      </c>
      <c r="S313" s="9">
        <f t="shared" si="109"/>
        <v>0.72769860202959102</v>
      </c>
      <c r="T313" s="9">
        <f t="shared" si="110"/>
        <v>0.27230139797040903</v>
      </c>
      <c r="U313" s="10">
        <f t="shared" si="111"/>
        <v>0.45539720405918199</v>
      </c>
      <c r="V313" s="9">
        <v>0.629</v>
      </c>
      <c r="W313" s="9">
        <v>0.35399999999999998</v>
      </c>
      <c r="X313" s="10">
        <f t="shared" si="98"/>
        <v>0.61824999999999997</v>
      </c>
      <c r="Y313" s="11">
        <v>102758</v>
      </c>
      <c r="Z313" s="11">
        <v>57352</v>
      </c>
      <c r="AA313" s="10">
        <f t="shared" si="112"/>
        <v>0.28359253013553182</v>
      </c>
      <c r="AB313" s="12">
        <v>0.62</v>
      </c>
      <c r="AC313" s="12">
        <v>0.36</v>
      </c>
      <c r="AD313" s="10">
        <f t="shared" si="113"/>
        <v>0.59399999999999997</v>
      </c>
    </row>
    <row r="314" spans="1:30" ht="15.75" thickBot="1" x14ac:dyDescent="0.3">
      <c r="A314" s="8" t="s">
        <v>295</v>
      </c>
      <c r="B314" s="8">
        <v>14</v>
      </c>
      <c r="C314" s="8" t="s">
        <v>309</v>
      </c>
      <c r="D314" s="8" t="s">
        <v>470</v>
      </c>
      <c r="E314" s="27">
        <v>2012</v>
      </c>
      <c r="F314" s="120">
        <v>70856</v>
      </c>
      <c r="G314" s="121">
        <v>135736</v>
      </c>
      <c r="H314" s="124">
        <v>7988</v>
      </c>
      <c r="I314" s="9">
        <f t="shared" si="93"/>
        <v>0.34297552664188352</v>
      </c>
      <c r="J314" s="9">
        <f t="shared" si="94"/>
        <v>0.65702447335811653</v>
      </c>
      <c r="K314" s="9">
        <f t="shared" si="95"/>
        <v>0.34297552664188352</v>
      </c>
      <c r="L314" s="9">
        <f t="shared" si="96"/>
        <v>0.65702447335811653</v>
      </c>
      <c r="M314" s="10">
        <f t="shared" si="97"/>
        <v>0.31404894671623301</v>
      </c>
      <c r="N314" s="22">
        <v>131638</v>
      </c>
      <c r="O314" s="8">
        <v>183660</v>
      </c>
      <c r="P314" s="8">
        <v>24580</v>
      </c>
      <c r="Q314" s="9">
        <v>0.38730956402003069</v>
      </c>
      <c r="R314" s="9">
        <v>0.54037036819093909</v>
      </c>
      <c r="S314" s="9">
        <f t="shared" si="109"/>
        <v>0.41750344118897043</v>
      </c>
      <c r="T314" s="9">
        <f t="shared" si="110"/>
        <v>0.58249655881102957</v>
      </c>
      <c r="U314" s="10">
        <f t="shared" si="111"/>
        <v>0.16499311762205915</v>
      </c>
      <c r="V314" s="9">
        <v>0.47600000000000003</v>
      </c>
      <c r="W314" s="9">
        <v>0.50900000000000001</v>
      </c>
      <c r="X314" s="10">
        <f t="shared" si="98"/>
        <v>0.46425</v>
      </c>
      <c r="Y314" s="11"/>
      <c r="Z314" s="11"/>
      <c r="AA314" s="10"/>
      <c r="AB314" s="12"/>
      <c r="AC314" s="12"/>
      <c r="AD314" s="10"/>
    </row>
    <row r="315" spans="1:30" ht="15.75" thickBot="1" x14ac:dyDescent="0.3">
      <c r="A315" s="8" t="s">
        <v>295</v>
      </c>
      <c r="B315" s="8">
        <v>15</v>
      </c>
      <c r="C315" s="8" t="s">
        <v>310</v>
      </c>
      <c r="D315" s="8" t="s">
        <v>470</v>
      </c>
      <c r="E315" s="27">
        <v>2010</v>
      </c>
      <c r="F315" s="120">
        <v>66125</v>
      </c>
      <c r="G315" s="121">
        <v>128496</v>
      </c>
      <c r="H315" s="122">
        <v>0</v>
      </c>
      <c r="I315" s="9">
        <f t="shared" si="93"/>
        <v>0.33976292383658496</v>
      </c>
      <c r="J315" s="9">
        <f t="shared" si="94"/>
        <v>0.66023707616341509</v>
      </c>
      <c r="K315" s="9">
        <f t="shared" si="95"/>
        <v>0.33976292383658496</v>
      </c>
      <c r="L315" s="9">
        <f t="shared" si="96"/>
        <v>0.66023707616341509</v>
      </c>
      <c r="M315" s="10">
        <f t="shared" si="97"/>
        <v>0.32047415232683013</v>
      </c>
      <c r="N315" s="22">
        <v>128188</v>
      </c>
      <c r="O315" s="8">
        <v>205277</v>
      </c>
      <c r="P315" s="8">
        <v>0</v>
      </c>
      <c r="Q315" s="9">
        <v>0.38441215719790683</v>
      </c>
      <c r="R315" s="9">
        <v>0.61558784280209322</v>
      </c>
      <c r="S315" s="9">
        <f t="shared" si="109"/>
        <v>0.38441215719790683</v>
      </c>
      <c r="T315" s="9">
        <f t="shared" si="110"/>
        <v>0.61558784280209322</v>
      </c>
      <c r="U315" s="10">
        <f t="shared" si="111"/>
        <v>0.23117568560418639</v>
      </c>
      <c r="V315" s="9">
        <v>0.46299999999999997</v>
      </c>
      <c r="W315" s="9">
        <v>0.51900000000000002</v>
      </c>
      <c r="X315" s="10">
        <f t="shared" si="98"/>
        <v>0.45274999999999999</v>
      </c>
      <c r="Y315" s="11">
        <v>91077</v>
      </c>
      <c r="Z315" s="11">
        <v>119471</v>
      </c>
      <c r="AA315" s="10">
        <f>ABS((Z315/(Z315+Y315))-(Y315/(Z315+Y315)))</f>
        <v>0.13485760966620441</v>
      </c>
      <c r="AB315" s="12">
        <v>0.54</v>
      </c>
      <c r="AC315" s="12">
        <v>0.45</v>
      </c>
      <c r="AD315" s="10">
        <f>(AB315-AC315-7.2%)/2+0.5</f>
        <v>0.50900000000000001</v>
      </c>
    </row>
    <row r="316" spans="1:30" ht="15.75" thickBot="1" x14ac:dyDescent="0.3">
      <c r="A316" s="8" t="s">
        <v>295</v>
      </c>
      <c r="B316" s="8">
        <v>16</v>
      </c>
      <c r="C316" s="8" t="s">
        <v>311</v>
      </c>
      <c r="D316" s="8" t="s">
        <v>470</v>
      </c>
      <c r="E316" s="27">
        <v>2010</v>
      </c>
      <c r="F316" s="120">
        <v>75199</v>
      </c>
      <c r="G316" s="121">
        <v>132176</v>
      </c>
      <c r="H316" s="122">
        <v>0</v>
      </c>
      <c r="I316" s="9">
        <f t="shared" si="93"/>
        <v>0.36262326702833031</v>
      </c>
      <c r="J316" s="9">
        <f t="shared" si="94"/>
        <v>0.63737673297166964</v>
      </c>
      <c r="K316" s="9">
        <f t="shared" si="95"/>
        <v>0.36262326702833031</v>
      </c>
      <c r="L316" s="9">
        <f t="shared" si="96"/>
        <v>0.63737673297166964</v>
      </c>
      <c r="M316" s="10">
        <f t="shared" si="97"/>
        <v>0.27475346594333933</v>
      </c>
      <c r="N316" s="22">
        <v>170604</v>
      </c>
      <c r="O316" s="8">
        <v>185167</v>
      </c>
      <c r="P316" s="8">
        <v>0</v>
      </c>
      <c r="Q316" s="9">
        <v>0.47953318286200958</v>
      </c>
      <c r="R316" s="9">
        <v>0.52046681713799048</v>
      </c>
      <c r="S316" s="9">
        <f t="shared" si="109"/>
        <v>0.47953318286200958</v>
      </c>
      <c r="T316" s="9">
        <f t="shared" si="110"/>
        <v>0.52046681713799048</v>
      </c>
      <c r="U316" s="10">
        <f t="shared" si="111"/>
        <v>4.0933634275980901E-2</v>
      </c>
      <c r="V316" s="9">
        <v>0.45200000000000001</v>
      </c>
      <c r="W316" s="9">
        <v>0.53400000000000003</v>
      </c>
      <c r="X316" s="10">
        <f t="shared" si="98"/>
        <v>0.43974999999999997</v>
      </c>
      <c r="Y316" s="11">
        <v>118806</v>
      </c>
      <c r="Z316" s="11">
        <v>94367</v>
      </c>
      <c r="AA316" s="10">
        <f>ABS((Z316/(Z316+Y316))-(Y316/(Z316+Y316)))</f>
        <v>0.11464397461216946</v>
      </c>
      <c r="AB316" s="12">
        <v>0.56999999999999995</v>
      </c>
      <c r="AC316" s="12">
        <v>0.42</v>
      </c>
      <c r="AD316" s="10">
        <f>(AB316-AC316-7.2%)/2+0.5</f>
        <v>0.53899999999999992</v>
      </c>
    </row>
    <row r="317" spans="1:30" ht="15.75" thickBot="1" x14ac:dyDescent="0.3">
      <c r="A317" s="8" t="s">
        <v>312</v>
      </c>
      <c r="B317" s="8">
        <v>1</v>
      </c>
      <c r="C317" s="8" t="s">
        <v>313</v>
      </c>
      <c r="D317" s="8" t="s">
        <v>470</v>
      </c>
      <c r="E317" s="27">
        <v>2012</v>
      </c>
      <c r="F317" s="123">
        <v>0</v>
      </c>
      <c r="G317" s="125">
        <v>0</v>
      </c>
      <c r="H317" s="122">
        <v>0</v>
      </c>
      <c r="I317" s="9" t="e">
        <f t="shared" si="93"/>
        <v>#DIV/0!</v>
      </c>
      <c r="J317" s="9" t="e">
        <f t="shared" si="94"/>
        <v>#DIV/0!</v>
      </c>
      <c r="K317" s="9" t="e">
        <f t="shared" si="95"/>
        <v>#DIV/0!</v>
      </c>
      <c r="L317" s="9" t="e">
        <f t="shared" si="96"/>
        <v>#DIV/0!</v>
      </c>
      <c r="M317" s="10" t="e">
        <f t="shared" si="97"/>
        <v>#DIV/0!</v>
      </c>
      <c r="N317" s="22">
        <v>91421</v>
      </c>
      <c r="O317" s="8">
        <v>181084</v>
      </c>
      <c r="P317" s="8">
        <v>12807</v>
      </c>
      <c r="Q317" s="9">
        <v>0.32042465791834901</v>
      </c>
      <c r="R317" s="9">
        <v>0.63468764019739798</v>
      </c>
      <c r="S317" s="9">
        <f t="shared" si="109"/>
        <v>0.33548375259169555</v>
      </c>
      <c r="T317" s="9">
        <f t="shared" si="110"/>
        <v>0.66451624740830451</v>
      </c>
      <c r="U317" s="10">
        <f t="shared" si="111"/>
        <v>0.32903249481660896</v>
      </c>
      <c r="V317" s="9">
        <v>0.34200000000000003</v>
      </c>
      <c r="W317" s="9">
        <v>0.65799999999999992</v>
      </c>
      <c r="X317" s="10">
        <f t="shared" si="98"/>
        <v>0.32275000000000009</v>
      </c>
      <c r="Y317" s="11"/>
      <c r="Z317" s="11"/>
      <c r="AA317" s="10"/>
      <c r="AB317" s="12"/>
      <c r="AC317" s="12"/>
      <c r="AD317" s="10"/>
    </row>
    <row r="318" spans="1:30" ht="15.75" thickBot="1" x14ac:dyDescent="0.3">
      <c r="A318" s="8" t="s">
        <v>312</v>
      </c>
      <c r="B318" s="8">
        <v>2</v>
      </c>
      <c r="C318" s="8" t="s">
        <v>314</v>
      </c>
      <c r="D318" s="8" t="s">
        <v>470</v>
      </c>
      <c r="E318" s="27">
        <v>2012</v>
      </c>
      <c r="F318" s="120">
        <v>38964</v>
      </c>
      <c r="G318" s="121">
        <v>110925</v>
      </c>
      <c r="H318" s="124">
        <v>8518</v>
      </c>
      <c r="I318" s="9">
        <f t="shared" si="93"/>
        <v>0.25995236474991495</v>
      </c>
      <c r="J318" s="9">
        <f t="shared" si="94"/>
        <v>0.7400476352500851</v>
      </c>
      <c r="K318" s="9">
        <f t="shared" si="95"/>
        <v>0.25995236474991495</v>
      </c>
      <c r="L318" s="9">
        <f t="shared" si="96"/>
        <v>0.7400476352500851</v>
      </c>
      <c r="M318" s="10">
        <f t="shared" si="97"/>
        <v>0.48009527050017015</v>
      </c>
      <c r="N318" s="22">
        <v>96081</v>
      </c>
      <c r="O318" s="8">
        <v>143701</v>
      </c>
      <c r="P318" s="8">
        <v>10830</v>
      </c>
      <c r="Q318" s="9">
        <v>0.38338547236365378</v>
      </c>
      <c r="R318" s="9">
        <v>0.57340031602636743</v>
      </c>
      <c r="S318" s="9">
        <f t="shared" si="109"/>
        <v>0.40070147050237298</v>
      </c>
      <c r="T318" s="9">
        <f t="shared" si="110"/>
        <v>0.59929852949762696</v>
      </c>
      <c r="U318" s="10">
        <f t="shared" si="111"/>
        <v>0.19859705899525398</v>
      </c>
      <c r="V318" s="9">
        <v>0.32200000000000001</v>
      </c>
      <c r="W318" s="9">
        <v>0.67799999999999994</v>
      </c>
      <c r="X318" s="10">
        <f t="shared" si="98"/>
        <v>0.30275000000000007</v>
      </c>
      <c r="Y318" s="11"/>
      <c r="Z318" s="11"/>
      <c r="AA318" s="10"/>
      <c r="AB318" s="12"/>
      <c r="AC318" s="12"/>
      <c r="AD318" s="10"/>
    </row>
    <row r="319" spans="1:30" ht="15.75" thickBot="1" x14ac:dyDescent="0.3">
      <c r="A319" s="8" t="s">
        <v>312</v>
      </c>
      <c r="B319" s="8">
        <v>3</v>
      </c>
      <c r="C319" s="8" t="s">
        <v>315</v>
      </c>
      <c r="D319" s="8" t="s">
        <v>470</v>
      </c>
      <c r="E319" s="27">
        <v>1994</v>
      </c>
      <c r="F319" s="120">
        <v>36270</v>
      </c>
      <c r="G319" s="121">
        <v>133335</v>
      </c>
      <c r="H319" s="122">
        <v>0</v>
      </c>
      <c r="I319" s="9">
        <f t="shared" si="93"/>
        <v>0.21384982754046167</v>
      </c>
      <c r="J319" s="9">
        <f t="shared" si="94"/>
        <v>0.78615017245953833</v>
      </c>
      <c r="K319" s="9">
        <f t="shared" si="95"/>
        <v>0.21384982754046167</v>
      </c>
      <c r="L319" s="9">
        <f t="shared" si="96"/>
        <v>0.78615017245953833</v>
      </c>
      <c r="M319" s="10">
        <f t="shared" si="97"/>
        <v>0.57230034491907666</v>
      </c>
      <c r="N319" s="22">
        <v>53472</v>
      </c>
      <c r="O319" s="8">
        <v>201744</v>
      </c>
      <c r="P319" s="8">
        <v>12787</v>
      </c>
      <c r="Q319" s="9">
        <v>0.19952015462513478</v>
      </c>
      <c r="R319" s="9">
        <v>0.75276769289896006</v>
      </c>
      <c r="S319" s="9">
        <f t="shared" si="109"/>
        <v>0.20951664472446868</v>
      </c>
      <c r="T319" s="9">
        <f t="shared" si="110"/>
        <v>0.79048335527553137</v>
      </c>
      <c r="U319" s="10">
        <f t="shared" si="111"/>
        <v>0.58096671055106275</v>
      </c>
      <c r="V319" s="9">
        <v>0.26100000000000001</v>
      </c>
      <c r="W319" s="9">
        <v>0.7390000000000001</v>
      </c>
      <c r="X319" s="10">
        <f t="shared" si="98"/>
        <v>0.24174999999999996</v>
      </c>
      <c r="Y319" s="11">
        <v>45689</v>
      </c>
      <c r="Z319" s="11">
        <v>161927</v>
      </c>
      <c r="AA319" s="10">
        <f>ABS((Z319/(Z319+Y319))-(Y319/(Z319+Y319)))</f>
        <v>0.55987014488286069</v>
      </c>
      <c r="AB319" s="12">
        <v>0.27</v>
      </c>
      <c r="AC319" s="12">
        <v>0.73</v>
      </c>
      <c r="AD319" s="10">
        <f>(AB319-AC319-7.2%)/2+0.5</f>
        <v>0.23399999999999999</v>
      </c>
    </row>
    <row r="320" spans="1:30" ht="15.75" thickBot="1" x14ac:dyDescent="0.3">
      <c r="A320" s="8" t="s">
        <v>312</v>
      </c>
      <c r="B320" s="8">
        <v>4</v>
      </c>
      <c r="C320" s="8" t="s">
        <v>316</v>
      </c>
      <c r="D320" s="8" t="s">
        <v>470</v>
      </c>
      <c r="E320" s="27">
        <v>2002</v>
      </c>
      <c r="F320" s="120">
        <v>40998</v>
      </c>
      <c r="G320" s="121">
        <v>117721</v>
      </c>
      <c r="H320" s="124">
        <v>7549</v>
      </c>
      <c r="I320" s="9">
        <f t="shared" si="93"/>
        <v>0.25830555888078932</v>
      </c>
      <c r="J320" s="9">
        <f t="shared" si="94"/>
        <v>0.74169444111921068</v>
      </c>
      <c r="K320" s="9">
        <f t="shared" si="95"/>
        <v>0.25830555888078932</v>
      </c>
      <c r="L320" s="9">
        <f t="shared" si="96"/>
        <v>0.74169444111921068</v>
      </c>
      <c r="M320" s="10">
        <f t="shared" si="97"/>
        <v>0.48338888223842136</v>
      </c>
      <c r="N320" s="22">
        <v>71846</v>
      </c>
      <c r="O320" s="8">
        <v>176740</v>
      </c>
      <c r="P320" s="8">
        <v>11745</v>
      </c>
      <c r="Q320" s="9">
        <v>0.27597942619204013</v>
      </c>
      <c r="R320" s="9">
        <v>0.6789049325666171</v>
      </c>
      <c r="S320" s="9">
        <f t="shared" si="109"/>
        <v>0.28901868970899408</v>
      </c>
      <c r="T320" s="9">
        <f t="shared" si="110"/>
        <v>0.71098131029100586</v>
      </c>
      <c r="U320" s="10">
        <f t="shared" si="111"/>
        <v>0.42196262058201178</v>
      </c>
      <c r="V320" s="9">
        <v>0.32899999999999996</v>
      </c>
      <c r="W320" s="9">
        <v>0.67099999999999993</v>
      </c>
      <c r="X320" s="10">
        <f t="shared" si="98"/>
        <v>0.30975000000000003</v>
      </c>
      <c r="Y320" s="11">
        <v>0</v>
      </c>
      <c r="Z320" s="11">
        <v>1</v>
      </c>
      <c r="AA320" s="10">
        <f>ABS((Z320/(Z320+Y320))-(Y320/(Z320+Y320)))</f>
        <v>1</v>
      </c>
      <c r="AB320" s="12">
        <v>0.34</v>
      </c>
      <c r="AC320" s="12">
        <v>0.66</v>
      </c>
      <c r="AD320" s="10">
        <f>(AB320-AC320-7.2%)/2+0.5</f>
        <v>0.30399999999999999</v>
      </c>
    </row>
    <row r="321" spans="1:30" ht="15.75" thickBot="1" x14ac:dyDescent="0.3">
      <c r="A321" s="8" t="s">
        <v>312</v>
      </c>
      <c r="B321" s="8">
        <v>5</v>
      </c>
      <c r="C321" s="8" t="s">
        <v>553</v>
      </c>
      <c r="D321" s="8" t="s">
        <v>470</v>
      </c>
      <c r="E321" s="27">
        <v>2014</v>
      </c>
      <c r="F321" s="120">
        <v>57790</v>
      </c>
      <c r="G321" s="121">
        <v>95632</v>
      </c>
      <c r="H321" s="124">
        <v>5711</v>
      </c>
      <c r="I321" s="9">
        <f t="shared" si="93"/>
        <v>0.37667348880864543</v>
      </c>
      <c r="J321" s="9">
        <f t="shared" si="94"/>
        <v>0.62332651119135452</v>
      </c>
      <c r="K321" s="9">
        <f t="shared" si="95"/>
        <v>0.37667348880864543</v>
      </c>
      <c r="L321" s="9">
        <f t="shared" si="96"/>
        <v>0.62332651119135452</v>
      </c>
      <c r="M321" s="10">
        <f t="shared" si="97"/>
        <v>0.24665302238270909</v>
      </c>
      <c r="O321" s="8"/>
      <c r="P321" s="8"/>
      <c r="Q321" s="9"/>
      <c r="R321" s="9"/>
      <c r="S321" s="9"/>
      <c r="T321" s="9"/>
      <c r="U321" s="10"/>
      <c r="V321" s="9">
        <v>0.40799999999999997</v>
      </c>
      <c r="W321" s="9">
        <v>0.59200000000000008</v>
      </c>
      <c r="X321" s="10">
        <f t="shared" si="98"/>
        <v>0.38874999999999993</v>
      </c>
      <c r="Y321" s="11"/>
      <c r="Z321" s="11"/>
      <c r="AA321" s="10"/>
      <c r="AB321" s="12">
        <v>0.41</v>
      </c>
      <c r="AC321" s="12">
        <v>0.59</v>
      </c>
      <c r="AD321" s="10">
        <f>(AB321-AC321-7.2%)/2+0.5</f>
        <v>0.374</v>
      </c>
    </row>
    <row r="322" spans="1:30" ht="15.75" thickBot="1" x14ac:dyDescent="0.3">
      <c r="A322" s="8" t="s">
        <v>317</v>
      </c>
      <c r="B322" s="8">
        <v>1</v>
      </c>
      <c r="C322" s="8" t="s">
        <v>318</v>
      </c>
      <c r="D322" s="8" t="s">
        <v>471</v>
      </c>
      <c r="E322" s="27">
        <v>2012</v>
      </c>
      <c r="F322" s="120">
        <v>160038</v>
      </c>
      <c r="G322" s="121">
        <v>96245</v>
      </c>
      <c r="H322" s="124">
        <v>22970</v>
      </c>
      <c r="I322" s="9">
        <f t="shared" si="93"/>
        <v>0.62445811856424338</v>
      </c>
      <c r="J322" s="9">
        <f t="shared" si="94"/>
        <v>0.37554188143575656</v>
      </c>
      <c r="K322" s="9">
        <f t="shared" si="95"/>
        <v>0.62445811856424338</v>
      </c>
      <c r="L322" s="9">
        <f t="shared" si="96"/>
        <v>0.37554188143575656</v>
      </c>
      <c r="M322" s="10">
        <f t="shared" si="97"/>
        <v>0.24891623712848682</v>
      </c>
      <c r="N322" s="22">
        <v>197845</v>
      </c>
      <c r="O322" s="8">
        <v>109699</v>
      </c>
      <c r="P322" s="8">
        <v>24436</v>
      </c>
      <c r="Q322" s="9">
        <v>0.59595457557684195</v>
      </c>
      <c r="R322" s="9">
        <v>0.33043858063738779</v>
      </c>
      <c r="S322" s="9">
        <f t="shared" ref="S322:S331" si="114">Q322/(Q322+R322)</f>
        <v>0.64330632364799833</v>
      </c>
      <c r="T322" s="9">
        <f t="shared" ref="T322:T331" si="115">R322/(R322+Q322)</f>
        <v>0.35669367635200167</v>
      </c>
      <c r="U322" s="10">
        <f t="shared" ref="U322:U331" si="116">ABS((R322/(R322+Q322))-(Q322/(R322+Q322)))</f>
        <v>0.28661264729599667</v>
      </c>
      <c r="V322" s="9">
        <v>0.57299999999999995</v>
      </c>
      <c r="W322" s="9">
        <v>0.4</v>
      </c>
      <c r="X322" s="10">
        <f t="shared" si="98"/>
        <v>0.56724999999999992</v>
      </c>
      <c r="Y322" s="11"/>
      <c r="Z322" s="11"/>
      <c r="AA322" s="10"/>
      <c r="AB322" s="12"/>
      <c r="AC322" s="12"/>
      <c r="AD322" s="10"/>
    </row>
    <row r="323" spans="1:30" ht="15.75" thickBot="1" x14ac:dyDescent="0.3">
      <c r="A323" s="8" t="s">
        <v>317</v>
      </c>
      <c r="B323" s="8">
        <v>2</v>
      </c>
      <c r="C323" s="8" t="s">
        <v>319</v>
      </c>
      <c r="D323" s="8" t="s">
        <v>470</v>
      </c>
      <c r="E323" s="27">
        <v>1998</v>
      </c>
      <c r="F323" s="120">
        <v>73785</v>
      </c>
      <c r="G323" s="121">
        <v>202374</v>
      </c>
      <c r="H323" s="124">
        <v>11266</v>
      </c>
      <c r="I323" s="9">
        <f t="shared" ref="I323:I386" si="117">F323/(F323+G323)</f>
        <v>0.26718303585977643</v>
      </c>
      <c r="J323" s="9">
        <f t="shared" ref="J323:J386" si="118">G323/(G323+F323)</f>
        <v>0.73281696414022357</v>
      </c>
      <c r="K323" s="9">
        <f t="shared" ref="K323:K386" si="119">I323/(I323+J323)</f>
        <v>0.26718303585977643</v>
      </c>
      <c r="L323" s="9">
        <f t="shared" ref="L323:L386" si="120">J323/(J323+K323)</f>
        <v>0.73281696414022357</v>
      </c>
      <c r="M323" s="10">
        <f t="shared" ref="M323:M386" si="121">ABS((J323/(J323+I323))-(I323/(J323+I323)))</f>
        <v>0.46563392828044714</v>
      </c>
      <c r="N323" s="22">
        <v>96741</v>
      </c>
      <c r="O323" s="8">
        <v>228043</v>
      </c>
      <c r="P323" s="8">
        <v>7471</v>
      </c>
      <c r="Q323" s="9">
        <v>0.29116491851138432</v>
      </c>
      <c r="R323" s="9">
        <v>0.68634934011527293</v>
      </c>
      <c r="S323" s="9">
        <f t="shared" si="114"/>
        <v>0.29786257943741073</v>
      </c>
      <c r="T323" s="9">
        <f t="shared" si="115"/>
        <v>0.70213742056258932</v>
      </c>
      <c r="U323" s="10">
        <f t="shared" si="116"/>
        <v>0.40427484112517859</v>
      </c>
      <c r="V323" s="9">
        <v>0.40500000000000003</v>
      </c>
      <c r="W323" s="9">
        <v>0.56799999999999995</v>
      </c>
      <c r="X323" s="10">
        <f t="shared" ref="X323:X386" si="122">(V323-W323-3.85%)/2+0.5</f>
        <v>0.39925000000000005</v>
      </c>
      <c r="Y323" s="11">
        <v>72173</v>
      </c>
      <c r="Z323" s="11">
        <v>206245</v>
      </c>
      <c r="AA323" s="10">
        <f t="shared" ref="AA323:AA329" si="123">ABS((Z323/(Z323+Y323))-(Y323/(Z323+Y323)))</f>
        <v>0.48154932511547388</v>
      </c>
      <c r="AB323" s="12">
        <v>0.43</v>
      </c>
      <c r="AC323" s="12">
        <v>0.54</v>
      </c>
      <c r="AD323" s="10">
        <f t="shared" ref="AD323:AD329" si="124">(AB323-AC323-7.2%)/2+0.5</f>
        <v>0.40899999999999997</v>
      </c>
    </row>
    <row r="324" spans="1:30" ht="15.75" thickBot="1" x14ac:dyDescent="0.3">
      <c r="A324" s="8" t="s">
        <v>317</v>
      </c>
      <c r="B324" s="8">
        <v>3</v>
      </c>
      <c r="C324" s="8" t="s">
        <v>320</v>
      </c>
      <c r="D324" s="8" t="s">
        <v>471</v>
      </c>
      <c r="E324" s="27">
        <v>1996</v>
      </c>
      <c r="F324" s="120">
        <v>211748</v>
      </c>
      <c r="G324" s="121">
        <v>57424</v>
      </c>
      <c r="H324" s="124">
        <v>23585</v>
      </c>
      <c r="I324" s="9">
        <f t="shared" si="117"/>
        <v>0.7866642890047999</v>
      </c>
      <c r="J324" s="9">
        <f t="shared" si="118"/>
        <v>0.2133357109952001</v>
      </c>
      <c r="K324" s="9">
        <f t="shared" si="119"/>
        <v>0.7866642890047999</v>
      </c>
      <c r="L324" s="9">
        <f t="shared" si="120"/>
        <v>0.2133357109952001</v>
      </c>
      <c r="M324" s="10">
        <f t="shared" si="121"/>
        <v>0.5733285780095998</v>
      </c>
      <c r="N324" s="22">
        <v>264979</v>
      </c>
      <c r="O324" s="8">
        <v>70325</v>
      </c>
      <c r="P324" s="8">
        <v>20571</v>
      </c>
      <c r="Q324" s="9">
        <v>0.74458447488584478</v>
      </c>
      <c r="R324" s="9">
        <v>0.19761152089919212</v>
      </c>
      <c r="S324" s="9">
        <f t="shared" si="114"/>
        <v>0.79026495359435023</v>
      </c>
      <c r="T324" s="9">
        <f t="shared" si="115"/>
        <v>0.2097350464056498</v>
      </c>
      <c r="U324" s="10">
        <f t="shared" si="116"/>
        <v>0.58052990718870046</v>
      </c>
      <c r="V324" s="9">
        <v>0.72</v>
      </c>
      <c r="W324" s="9">
        <v>0.247</v>
      </c>
      <c r="X324" s="10">
        <f t="shared" si="122"/>
        <v>0.71724999999999994</v>
      </c>
      <c r="Y324" s="11">
        <v>193104</v>
      </c>
      <c r="Z324" s="11">
        <v>67714</v>
      </c>
      <c r="AA324" s="10">
        <f t="shared" si="123"/>
        <v>0.48075669624029022</v>
      </c>
      <c r="AB324" s="12">
        <v>0.71</v>
      </c>
      <c r="AC324" s="12">
        <v>0.26</v>
      </c>
      <c r="AD324" s="10">
        <f t="shared" si="124"/>
        <v>0.68899999999999995</v>
      </c>
    </row>
    <row r="325" spans="1:30" ht="15.75" thickBot="1" x14ac:dyDescent="0.3">
      <c r="A325" s="8" t="s">
        <v>317</v>
      </c>
      <c r="B325" s="8">
        <v>4</v>
      </c>
      <c r="C325" s="8" t="s">
        <v>321</v>
      </c>
      <c r="D325" s="8" t="s">
        <v>471</v>
      </c>
      <c r="E325" s="27">
        <v>1986</v>
      </c>
      <c r="F325" s="120">
        <v>181624</v>
      </c>
      <c r="G325" s="121">
        <v>116534</v>
      </c>
      <c r="H325" s="124">
        <v>12021</v>
      </c>
      <c r="I325" s="9">
        <f t="shared" si="117"/>
        <v>0.6091535360446475</v>
      </c>
      <c r="J325" s="9">
        <f t="shared" si="118"/>
        <v>0.39084646395535255</v>
      </c>
      <c r="K325" s="9">
        <f t="shared" si="119"/>
        <v>0.6091535360446475</v>
      </c>
      <c r="L325" s="9">
        <f t="shared" si="120"/>
        <v>0.39084646395535255</v>
      </c>
      <c r="M325" s="10">
        <f t="shared" si="121"/>
        <v>0.21830707208929495</v>
      </c>
      <c r="N325" s="22">
        <v>212866</v>
      </c>
      <c r="O325" s="8">
        <v>140549</v>
      </c>
      <c r="P325" s="8">
        <v>6673</v>
      </c>
      <c r="Q325" s="9">
        <v>0.59114994112550268</v>
      </c>
      <c r="R325" s="9">
        <v>0.39031847770544981</v>
      </c>
      <c r="S325" s="9">
        <f t="shared" si="114"/>
        <v>0.60231172983602843</v>
      </c>
      <c r="T325" s="9">
        <f t="shared" si="115"/>
        <v>0.39768827016397157</v>
      </c>
      <c r="U325" s="10">
        <f t="shared" si="116"/>
        <v>0.20462345967205686</v>
      </c>
      <c r="V325" s="9">
        <v>0.51700000000000002</v>
      </c>
      <c r="W325" s="9">
        <v>0.45</v>
      </c>
      <c r="X325" s="10">
        <f t="shared" si="122"/>
        <v>0.51424999999999998</v>
      </c>
      <c r="Y325" s="11">
        <v>162416</v>
      </c>
      <c r="Z325" s="11">
        <v>129877</v>
      </c>
      <c r="AA325" s="10">
        <f t="shared" si="123"/>
        <v>0.11132322703588526</v>
      </c>
      <c r="AB325" s="12">
        <v>0.54</v>
      </c>
      <c r="AC325" s="12">
        <v>0.43</v>
      </c>
      <c r="AD325" s="10">
        <f t="shared" si="124"/>
        <v>0.51900000000000002</v>
      </c>
    </row>
    <row r="326" spans="1:30" ht="15.75" thickBot="1" x14ac:dyDescent="0.3">
      <c r="A326" s="8" t="s">
        <v>317</v>
      </c>
      <c r="B326" s="8">
        <v>5</v>
      </c>
      <c r="C326" s="8" t="s">
        <v>322</v>
      </c>
      <c r="D326" s="8" t="s">
        <v>471</v>
      </c>
      <c r="E326" s="27">
        <v>2008</v>
      </c>
      <c r="F326" s="120">
        <v>150944</v>
      </c>
      <c r="G326" s="121">
        <v>110332</v>
      </c>
      <c r="H326" s="124">
        <v>19812</v>
      </c>
      <c r="I326" s="9">
        <f t="shared" si="117"/>
        <v>0.57771858111728591</v>
      </c>
      <c r="J326" s="9">
        <f t="shared" si="118"/>
        <v>0.42228141888271409</v>
      </c>
      <c r="K326" s="9">
        <f t="shared" si="119"/>
        <v>0.57771858111728591</v>
      </c>
      <c r="L326" s="9">
        <f t="shared" si="120"/>
        <v>0.42228141888271409</v>
      </c>
      <c r="M326" s="10">
        <f t="shared" si="121"/>
        <v>0.15543716223457182</v>
      </c>
      <c r="N326" s="22">
        <v>177229</v>
      </c>
      <c r="O326" s="8">
        <v>139223</v>
      </c>
      <c r="P326" s="8">
        <v>11518</v>
      </c>
      <c r="Q326" s="9">
        <v>0.54038174223252122</v>
      </c>
      <c r="R326" s="9">
        <v>0.42449919199926822</v>
      </c>
      <c r="S326" s="9">
        <f t="shared" si="114"/>
        <v>0.56005018138611862</v>
      </c>
      <c r="T326" s="9">
        <f t="shared" si="115"/>
        <v>0.43994981861388144</v>
      </c>
      <c r="U326" s="10">
        <f t="shared" si="116"/>
        <v>0.12010036277223718</v>
      </c>
      <c r="V326" s="9">
        <v>0.505</v>
      </c>
      <c r="W326" s="9">
        <v>0.47100000000000003</v>
      </c>
      <c r="X326" s="10">
        <f t="shared" si="122"/>
        <v>0.49774999999999997</v>
      </c>
      <c r="Y326" s="11">
        <v>145319</v>
      </c>
      <c r="Z326" s="11">
        <v>130313</v>
      </c>
      <c r="AA326" s="10">
        <f t="shared" si="123"/>
        <v>5.4442154757067429E-2</v>
      </c>
      <c r="AB326" s="12">
        <v>0.54</v>
      </c>
      <c r="AC326" s="12">
        <v>0.43</v>
      </c>
      <c r="AD326" s="10">
        <f t="shared" si="124"/>
        <v>0.51900000000000002</v>
      </c>
    </row>
    <row r="327" spans="1:30" ht="15.75" thickBot="1" x14ac:dyDescent="0.3">
      <c r="A327" s="8" t="s">
        <v>323</v>
      </c>
      <c r="B327" s="8">
        <v>1</v>
      </c>
      <c r="C327" s="8" t="s">
        <v>324</v>
      </c>
      <c r="D327" s="8" t="s">
        <v>471</v>
      </c>
      <c r="E327" s="27">
        <v>1998</v>
      </c>
      <c r="F327" s="120">
        <v>131248</v>
      </c>
      <c r="G327" s="121">
        <v>27193</v>
      </c>
      <c r="H327" s="122">
        <v>0</v>
      </c>
      <c r="I327" s="9">
        <f t="shared" si="117"/>
        <v>0.82837144426000842</v>
      </c>
      <c r="J327" s="9">
        <f t="shared" si="118"/>
        <v>0.17162855573999156</v>
      </c>
      <c r="K327" s="9">
        <f t="shared" si="119"/>
        <v>0.82837144426000842</v>
      </c>
      <c r="L327" s="9">
        <f t="shared" si="120"/>
        <v>0.17162855573999156</v>
      </c>
      <c r="M327" s="10">
        <f t="shared" si="121"/>
        <v>0.65674288852001683</v>
      </c>
      <c r="N327" s="22">
        <v>235394</v>
      </c>
      <c r="O327" s="8">
        <v>41708</v>
      </c>
      <c r="P327" s="8">
        <v>0</v>
      </c>
      <c r="Q327" s="9">
        <v>0.84948502717410912</v>
      </c>
      <c r="R327" s="9">
        <v>0.15051497282589082</v>
      </c>
      <c r="S327" s="9">
        <f t="shared" si="114"/>
        <v>0.84948502717410912</v>
      </c>
      <c r="T327" s="9">
        <f t="shared" si="115"/>
        <v>0.15051497282589082</v>
      </c>
      <c r="U327" s="10">
        <f t="shared" si="116"/>
        <v>0.69897005434821824</v>
      </c>
      <c r="V327" s="9">
        <v>0.82299999999999995</v>
      </c>
      <c r="W327" s="9">
        <v>0.16899999999999998</v>
      </c>
      <c r="X327" s="10">
        <f t="shared" si="122"/>
        <v>0.80774999999999997</v>
      </c>
      <c r="Y327" s="11">
        <v>149944</v>
      </c>
      <c r="Z327" s="11">
        <v>0</v>
      </c>
      <c r="AA327" s="10">
        <f t="shared" si="123"/>
        <v>1</v>
      </c>
      <c r="AB327" s="12">
        <v>0.88</v>
      </c>
      <c r="AC327" s="12">
        <v>0.12</v>
      </c>
      <c r="AD327" s="10">
        <f t="shared" si="124"/>
        <v>0.84399999999999997</v>
      </c>
    </row>
    <row r="328" spans="1:30" ht="15.75" thickBot="1" x14ac:dyDescent="0.3">
      <c r="A328" s="8" t="s">
        <v>323</v>
      </c>
      <c r="B328" s="8">
        <v>2</v>
      </c>
      <c r="C328" s="8" t="s">
        <v>325</v>
      </c>
      <c r="D328" s="8" t="s">
        <v>471</v>
      </c>
      <c r="E328" s="27">
        <v>1994</v>
      </c>
      <c r="F328" s="120">
        <v>181141</v>
      </c>
      <c r="G328" s="121">
        <v>25397</v>
      </c>
      <c r="H328" s="122">
        <v>0</v>
      </c>
      <c r="I328" s="9">
        <f t="shared" si="117"/>
        <v>0.87703473452827085</v>
      </c>
      <c r="J328" s="9">
        <f t="shared" si="118"/>
        <v>0.12296526547172917</v>
      </c>
      <c r="K328" s="9">
        <f t="shared" si="119"/>
        <v>0.87703473452827085</v>
      </c>
      <c r="L328" s="9">
        <f t="shared" si="120"/>
        <v>0.12296526547172917</v>
      </c>
      <c r="M328" s="10">
        <f t="shared" si="121"/>
        <v>0.75406946905654171</v>
      </c>
      <c r="N328" s="22">
        <v>318176</v>
      </c>
      <c r="O328" s="8">
        <v>33381</v>
      </c>
      <c r="P328" s="8">
        <v>4829</v>
      </c>
      <c r="Q328" s="9">
        <v>0.89278478952596341</v>
      </c>
      <c r="R328" s="9">
        <v>9.3665295494211334E-2</v>
      </c>
      <c r="S328" s="9">
        <f t="shared" si="114"/>
        <v>0.90504811453050293</v>
      </c>
      <c r="T328" s="9">
        <f t="shared" si="115"/>
        <v>9.4951885469497121E-2</v>
      </c>
      <c r="U328" s="10">
        <f t="shared" si="116"/>
        <v>0.81009622906100587</v>
      </c>
      <c r="V328" s="9">
        <v>0.90400000000000003</v>
      </c>
      <c r="W328" s="9">
        <v>0.09</v>
      </c>
      <c r="X328" s="10">
        <f t="shared" si="122"/>
        <v>0.88775000000000004</v>
      </c>
      <c r="Y328" s="11">
        <v>182800</v>
      </c>
      <c r="Z328" s="11">
        <v>21907</v>
      </c>
      <c r="AA328" s="10">
        <f t="shared" si="123"/>
        <v>0.78596726052357768</v>
      </c>
      <c r="AB328" s="12">
        <v>0.9</v>
      </c>
      <c r="AC328" s="12">
        <v>0.1</v>
      </c>
      <c r="AD328" s="10">
        <f t="shared" si="124"/>
        <v>0.86399999999999999</v>
      </c>
    </row>
    <row r="329" spans="1:30" ht="15.75" thickBot="1" x14ac:dyDescent="0.3">
      <c r="A329" s="8" t="s">
        <v>323</v>
      </c>
      <c r="B329" s="8">
        <v>3</v>
      </c>
      <c r="C329" s="8" t="s">
        <v>326</v>
      </c>
      <c r="D329" s="8" t="s">
        <v>470</v>
      </c>
      <c r="E329" s="27">
        <v>2010</v>
      </c>
      <c r="F329" s="120">
        <v>73931</v>
      </c>
      <c r="G329" s="121">
        <v>113859</v>
      </c>
      <c r="H329" s="122">
        <v>0</v>
      </c>
      <c r="I329" s="9">
        <f t="shared" si="117"/>
        <v>0.39368975983811705</v>
      </c>
      <c r="J329" s="9">
        <f t="shared" si="118"/>
        <v>0.60631024016188295</v>
      </c>
      <c r="K329" s="9">
        <f t="shared" si="119"/>
        <v>0.39368975983811705</v>
      </c>
      <c r="L329" s="9">
        <f t="shared" si="120"/>
        <v>0.60631024016188295</v>
      </c>
      <c r="M329" s="10">
        <f t="shared" si="121"/>
        <v>0.2126204803237659</v>
      </c>
      <c r="N329" s="22">
        <v>123933</v>
      </c>
      <c r="O329" s="8">
        <v>165826</v>
      </c>
      <c r="P329" s="8">
        <v>12755</v>
      </c>
      <c r="Q329" s="9">
        <v>0.40967690751502411</v>
      </c>
      <c r="R329" s="9">
        <v>0.54815975458987021</v>
      </c>
      <c r="S329" s="9">
        <f t="shared" si="114"/>
        <v>0.42771061468323673</v>
      </c>
      <c r="T329" s="9">
        <f t="shared" si="115"/>
        <v>0.57228938531676321</v>
      </c>
      <c r="U329" s="10">
        <f t="shared" si="116"/>
        <v>0.14457877063352648</v>
      </c>
      <c r="V329" s="9">
        <v>0.43</v>
      </c>
      <c r="W329" s="9">
        <v>0.55600000000000005</v>
      </c>
      <c r="X329" s="10">
        <f t="shared" si="122"/>
        <v>0.41774999999999995</v>
      </c>
      <c r="Y329" s="11">
        <v>88924</v>
      </c>
      <c r="Z329" s="11">
        <v>111909</v>
      </c>
      <c r="AA329" s="10">
        <f t="shared" si="123"/>
        <v>0.11444832273580535</v>
      </c>
      <c r="AB329" s="12">
        <v>0.49</v>
      </c>
      <c r="AC329" s="12">
        <v>0.49</v>
      </c>
      <c r="AD329" s="10">
        <f t="shared" si="124"/>
        <v>0.46399999999999997</v>
      </c>
    </row>
    <row r="330" spans="1:30" ht="15.75" thickBot="1" x14ac:dyDescent="0.3">
      <c r="A330" s="8" t="s">
        <v>323</v>
      </c>
      <c r="B330" s="8">
        <v>4</v>
      </c>
      <c r="C330" s="8" t="s">
        <v>327</v>
      </c>
      <c r="D330" s="8" t="s">
        <v>470</v>
      </c>
      <c r="E330" s="27">
        <v>2012</v>
      </c>
      <c r="F330" s="120">
        <v>50250</v>
      </c>
      <c r="G330" s="121">
        <v>147090</v>
      </c>
      <c r="H330" s="122">
        <v>0</v>
      </c>
      <c r="I330" s="9">
        <f t="shared" si="117"/>
        <v>0.25463666768014592</v>
      </c>
      <c r="J330" s="9">
        <f t="shared" si="118"/>
        <v>0.74536333231985408</v>
      </c>
      <c r="K330" s="9">
        <f t="shared" si="119"/>
        <v>0.25463666768014592</v>
      </c>
      <c r="L330" s="9">
        <f t="shared" si="120"/>
        <v>0.74536333231985408</v>
      </c>
      <c r="M330" s="10">
        <f t="shared" si="121"/>
        <v>0.49072666463970815</v>
      </c>
      <c r="N330" s="22">
        <v>104643</v>
      </c>
      <c r="O330" s="8">
        <v>181603</v>
      </c>
      <c r="P330" s="8">
        <v>17734</v>
      </c>
      <c r="Q330" s="9">
        <v>0.3442430423054148</v>
      </c>
      <c r="R330" s="9">
        <v>0.5974175932627146</v>
      </c>
      <c r="S330" s="9">
        <f t="shared" si="114"/>
        <v>0.36557017390636026</v>
      </c>
      <c r="T330" s="9">
        <f t="shared" si="115"/>
        <v>0.63442982609363974</v>
      </c>
      <c r="U330" s="10">
        <f t="shared" si="116"/>
        <v>0.26885965218727947</v>
      </c>
      <c r="V330" s="9">
        <v>0.41499999999999998</v>
      </c>
      <c r="W330" s="9">
        <v>0.57100000000000006</v>
      </c>
      <c r="X330" s="10">
        <f t="shared" si="122"/>
        <v>0.40274999999999994</v>
      </c>
      <c r="Y330" s="11"/>
      <c r="Z330" s="11"/>
      <c r="AA330" s="10"/>
      <c r="AB330" s="12"/>
      <c r="AC330" s="12"/>
      <c r="AD330" s="10"/>
    </row>
    <row r="331" spans="1:30" ht="15.75" thickBot="1" x14ac:dyDescent="0.3">
      <c r="A331" s="8" t="s">
        <v>323</v>
      </c>
      <c r="B331" s="8">
        <v>5</v>
      </c>
      <c r="C331" s="8" t="s">
        <v>328</v>
      </c>
      <c r="D331" s="8" t="s">
        <v>470</v>
      </c>
      <c r="E331" s="27">
        <v>2008</v>
      </c>
      <c r="F331" s="120">
        <v>65839</v>
      </c>
      <c r="G331" s="121">
        <v>115018</v>
      </c>
      <c r="H331" s="122">
        <v>0</v>
      </c>
      <c r="I331" s="9">
        <f t="shared" si="117"/>
        <v>0.36403899213190533</v>
      </c>
      <c r="J331" s="9">
        <f t="shared" si="118"/>
        <v>0.63596100786809473</v>
      </c>
      <c r="K331" s="9">
        <f t="shared" si="119"/>
        <v>0.36403899213190533</v>
      </c>
      <c r="L331" s="9">
        <f t="shared" si="120"/>
        <v>0.63596100786809473</v>
      </c>
      <c r="M331" s="10">
        <f t="shared" si="121"/>
        <v>0.2719220157361894</v>
      </c>
      <c r="N331" s="22">
        <v>104725</v>
      </c>
      <c r="O331" s="8">
        <v>177740</v>
      </c>
      <c r="P331" s="8">
        <v>0</v>
      </c>
      <c r="Q331" s="9">
        <v>0.37075389871311493</v>
      </c>
      <c r="R331" s="9">
        <v>0.62924610128688507</v>
      </c>
      <c r="S331" s="9">
        <f t="shared" si="114"/>
        <v>0.37075389871311493</v>
      </c>
      <c r="T331" s="9">
        <f t="shared" si="115"/>
        <v>0.62924610128688507</v>
      </c>
      <c r="U331" s="10">
        <f t="shared" si="116"/>
        <v>0.25849220257377015</v>
      </c>
      <c r="V331" s="9">
        <v>0.41499999999999998</v>
      </c>
      <c r="W331" s="9">
        <v>0.57100000000000006</v>
      </c>
      <c r="X331" s="10">
        <f t="shared" si="122"/>
        <v>0.40274999999999994</v>
      </c>
      <c r="Y331" s="11">
        <v>52375</v>
      </c>
      <c r="Z331" s="11">
        <v>127427</v>
      </c>
      <c r="AA331" s="10">
        <f>ABS((Z331/(Z331+Y331))-(Y331/(Z331+Y331)))</f>
        <v>0.41741471173846789</v>
      </c>
      <c r="AB331" s="12">
        <v>0.44</v>
      </c>
      <c r="AC331" s="12">
        <v>0.55000000000000004</v>
      </c>
      <c r="AD331" s="10">
        <f t="shared" ref="AD331:AD337" si="125">(AB331-AC331-7.2%)/2+0.5</f>
        <v>0.40899999999999997</v>
      </c>
    </row>
    <row r="332" spans="1:30" ht="15.75" thickBot="1" x14ac:dyDescent="0.3">
      <c r="A332" s="8" t="s">
        <v>323</v>
      </c>
      <c r="B332" s="8">
        <v>6</v>
      </c>
      <c r="C332" s="8" t="s">
        <v>554</v>
      </c>
      <c r="D332" s="8" t="s">
        <v>470</v>
      </c>
      <c r="E332" s="27">
        <v>2014</v>
      </c>
      <c r="F332" s="120">
        <v>92901</v>
      </c>
      <c r="G332" s="121">
        <v>119643</v>
      </c>
      <c r="H332" s="122">
        <v>0</v>
      </c>
      <c r="I332" s="9">
        <f t="shared" si="117"/>
        <v>0.43709067299006321</v>
      </c>
      <c r="J332" s="9">
        <f t="shared" si="118"/>
        <v>0.56290932700993679</v>
      </c>
      <c r="K332" s="9">
        <f t="shared" si="119"/>
        <v>0.43709067299006321</v>
      </c>
      <c r="L332" s="9">
        <f t="shared" si="120"/>
        <v>0.56290932700993679</v>
      </c>
      <c r="M332" s="10">
        <f t="shared" si="121"/>
        <v>0.12581865401987358</v>
      </c>
      <c r="O332" s="8"/>
      <c r="P332" s="8"/>
      <c r="Q332" s="9"/>
      <c r="R332" s="9"/>
      <c r="S332" s="9"/>
      <c r="T332" s="9"/>
      <c r="U332" s="10"/>
      <c r="V332" s="9">
        <v>0.48100000000000004</v>
      </c>
      <c r="W332" s="9">
        <v>0.50600000000000001</v>
      </c>
      <c r="X332" s="10">
        <f t="shared" si="122"/>
        <v>0.46825</v>
      </c>
      <c r="Y332" s="11"/>
      <c r="Z332" s="11"/>
      <c r="AA332" s="10"/>
      <c r="AB332" s="12">
        <v>0.57999999999999996</v>
      </c>
      <c r="AC332" s="12">
        <v>0.41</v>
      </c>
      <c r="AD332" s="10">
        <f t="shared" si="125"/>
        <v>0.54899999999999993</v>
      </c>
    </row>
    <row r="333" spans="1:30" ht="15.75" thickBot="1" x14ac:dyDescent="0.3">
      <c r="A333" s="8" t="s">
        <v>323</v>
      </c>
      <c r="B333" s="8">
        <v>7</v>
      </c>
      <c r="C333" s="8" t="s">
        <v>329</v>
      </c>
      <c r="D333" s="8" t="s">
        <v>470</v>
      </c>
      <c r="E333" s="27">
        <v>2010</v>
      </c>
      <c r="F333" s="120">
        <v>89256</v>
      </c>
      <c r="G333" s="121">
        <v>145869</v>
      </c>
      <c r="H333" s="122">
        <v>0</v>
      </c>
      <c r="I333" s="9">
        <f t="shared" si="117"/>
        <v>0.37961084529505584</v>
      </c>
      <c r="J333" s="9">
        <f t="shared" si="118"/>
        <v>0.62038915470494416</v>
      </c>
      <c r="K333" s="9">
        <f t="shared" si="119"/>
        <v>0.37961084529505584</v>
      </c>
      <c r="L333" s="9">
        <f t="shared" si="120"/>
        <v>0.62038915470494416</v>
      </c>
      <c r="M333" s="10">
        <f t="shared" si="121"/>
        <v>0.24077830940988831</v>
      </c>
      <c r="N333" s="22">
        <v>143509</v>
      </c>
      <c r="O333" s="8">
        <v>209942</v>
      </c>
      <c r="P333" s="8">
        <v>0</v>
      </c>
      <c r="Q333" s="9">
        <v>0.40602233407176669</v>
      </c>
      <c r="R333" s="9">
        <v>0.59397766592823331</v>
      </c>
      <c r="S333" s="9">
        <f t="shared" ref="S333:S338" si="126">Q333/(Q333+R333)</f>
        <v>0.40602233407176669</v>
      </c>
      <c r="T333" s="9">
        <f t="shared" ref="T333:T338" si="127">R333/(R333+Q333)</f>
        <v>0.59397766592823331</v>
      </c>
      <c r="U333" s="10">
        <f t="shared" ref="U333:U338" si="128">ABS((R333/(R333+Q333))-(Q333/(R333+Q333)))</f>
        <v>0.18795533185646662</v>
      </c>
      <c r="V333" s="9">
        <v>0.48499999999999999</v>
      </c>
      <c r="W333" s="9">
        <v>0.504</v>
      </c>
      <c r="X333" s="10">
        <f t="shared" si="122"/>
        <v>0.47125</v>
      </c>
      <c r="Y333" s="11">
        <v>110314</v>
      </c>
      <c r="Z333" s="11">
        <v>137825</v>
      </c>
      <c r="AA333" s="10">
        <f>ABS((Z333/(Z333+Y333))-(Y333/(Z333+Y333)))</f>
        <v>0.11086931115221715</v>
      </c>
      <c r="AB333" s="12">
        <v>0.56000000000000005</v>
      </c>
      <c r="AC333" s="12">
        <v>0.43</v>
      </c>
      <c r="AD333" s="10">
        <f t="shared" si="125"/>
        <v>0.52900000000000003</v>
      </c>
    </row>
    <row r="334" spans="1:30" ht="15.75" thickBot="1" x14ac:dyDescent="0.3">
      <c r="A334" s="8" t="s">
        <v>323</v>
      </c>
      <c r="B334" s="8">
        <v>8</v>
      </c>
      <c r="C334" s="8" t="s">
        <v>632</v>
      </c>
      <c r="D334" s="8" t="s">
        <v>470</v>
      </c>
      <c r="E334" s="27">
        <v>2010</v>
      </c>
      <c r="F334" s="120">
        <v>84767</v>
      </c>
      <c r="G334" s="121">
        <v>137731</v>
      </c>
      <c r="H334" s="122">
        <v>0</v>
      </c>
      <c r="I334" s="9">
        <f t="shared" si="117"/>
        <v>0.38097870542656564</v>
      </c>
      <c r="J334" s="9">
        <f t="shared" si="118"/>
        <v>0.61902129457343436</v>
      </c>
      <c r="K334" s="9">
        <f t="shared" si="119"/>
        <v>0.38097870542656564</v>
      </c>
      <c r="L334" s="9">
        <f t="shared" si="120"/>
        <v>0.61902129457343436</v>
      </c>
      <c r="M334" s="10">
        <f t="shared" si="121"/>
        <v>0.23804258914686871</v>
      </c>
      <c r="N334" s="22">
        <v>152859</v>
      </c>
      <c r="O334" s="8">
        <v>199379</v>
      </c>
      <c r="P334" s="8">
        <v>0</v>
      </c>
      <c r="Q334" s="9">
        <v>0.43396510314049025</v>
      </c>
      <c r="R334" s="9">
        <v>0.56603489685950981</v>
      </c>
      <c r="S334" s="9">
        <f t="shared" si="126"/>
        <v>0.43396510314049025</v>
      </c>
      <c r="T334" s="9">
        <f t="shared" si="127"/>
        <v>0.56603489685950981</v>
      </c>
      <c r="U334" s="10">
        <f t="shared" si="128"/>
        <v>0.13206979371901956</v>
      </c>
      <c r="V334" s="9">
        <v>0.49299999999999999</v>
      </c>
      <c r="W334" s="9">
        <v>0.49399999999999999</v>
      </c>
      <c r="X334" s="10">
        <f t="shared" si="122"/>
        <v>0.48025000000000001</v>
      </c>
      <c r="Y334" s="11">
        <v>113547</v>
      </c>
      <c r="Z334" s="11">
        <v>130759</v>
      </c>
      <c r="AA334" s="10">
        <f>ABS((Z334/(Z334+Y334))-(Y334/(Z334+Y334)))</f>
        <v>7.0452629079924334E-2</v>
      </c>
      <c r="AB334" s="12">
        <v>0.54</v>
      </c>
      <c r="AC334" s="12">
        <v>0.45</v>
      </c>
      <c r="AD334" s="10">
        <f t="shared" si="125"/>
        <v>0.50900000000000001</v>
      </c>
    </row>
    <row r="335" spans="1:30" ht="15.75" thickBot="1" x14ac:dyDescent="0.3">
      <c r="A335" s="8" t="s">
        <v>323</v>
      </c>
      <c r="B335" s="8">
        <v>9</v>
      </c>
      <c r="C335" s="8" t="s">
        <v>331</v>
      </c>
      <c r="D335" s="8" t="s">
        <v>470</v>
      </c>
      <c r="E335" s="27">
        <v>2001</v>
      </c>
      <c r="F335" s="120">
        <v>63223</v>
      </c>
      <c r="G335" s="121">
        <v>110094</v>
      </c>
      <c r="H335" s="122">
        <v>0</v>
      </c>
      <c r="I335" s="9">
        <f t="shared" si="117"/>
        <v>0.36478245065400394</v>
      </c>
      <c r="J335" s="9">
        <f t="shared" si="118"/>
        <v>0.63521754934599606</v>
      </c>
      <c r="K335" s="9">
        <f t="shared" si="119"/>
        <v>0.36478245065400394</v>
      </c>
      <c r="L335" s="9">
        <f t="shared" si="120"/>
        <v>0.63521754934599606</v>
      </c>
      <c r="M335" s="10">
        <f t="shared" si="121"/>
        <v>0.27043509869199212</v>
      </c>
      <c r="N335" s="22">
        <v>105128</v>
      </c>
      <c r="O335" s="8">
        <v>169177</v>
      </c>
      <c r="P335" s="8">
        <v>0</v>
      </c>
      <c r="Q335" s="9">
        <v>0.38325221924500102</v>
      </c>
      <c r="R335" s="9">
        <v>0.61674778075499903</v>
      </c>
      <c r="S335" s="9">
        <f t="shared" si="126"/>
        <v>0.38325221924500102</v>
      </c>
      <c r="T335" s="9">
        <f t="shared" si="127"/>
        <v>0.61674778075499903</v>
      </c>
      <c r="U335" s="10">
        <f t="shared" si="128"/>
        <v>0.23349556150999801</v>
      </c>
      <c r="V335" s="9">
        <v>0.35899999999999999</v>
      </c>
      <c r="W335" s="9">
        <v>0.628</v>
      </c>
      <c r="X335" s="10">
        <f t="shared" si="122"/>
        <v>0.34625</v>
      </c>
      <c r="Y335" s="11">
        <v>52322</v>
      </c>
      <c r="Z335" s="11">
        <v>141904</v>
      </c>
      <c r="AA335" s="10">
        <f>ABS((Z335/(Z335+Y335))-(Y335/(Z335+Y335)))</f>
        <v>0.46122558256876012</v>
      </c>
      <c r="AB335" s="12">
        <v>0.35</v>
      </c>
      <c r="AC335" s="12">
        <v>0.63</v>
      </c>
      <c r="AD335" s="10">
        <f t="shared" si="125"/>
        <v>0.32399999999999995</v>
      </c>
    </row>
    <row r="336" spans="1:30" ht="15.75" thickBot="1" x14ac:dyDescent="0.3">
      <c r="A336" s="8" t="s">
        <v>323</v>
      </c>
      <c r="B336" s="8">
        <v>10</v>
      </c>
      <c r="C336" s="8" t="s">
        <v>332</v>
      </c>
      <c r="D336" s="8" t="s">
        <v>470</v>
      </c>
      <c r="E336" s="27">
        <v>2010</v>
      </c>
      <c r="F336" s="120">
        <v>44737</v>
      </c>
      <c r="G336" s="121">
        <v>112851</v>
      </c>
      <c r="H336" s="124">
        <v>22734</v>
      </c>
      <c r="I336" s="9">
        <f t="shared" si="117"/>
        <v>0.28388582887021857</v>
      </c>
      <c r="J336" s="9">
        <f t="shared" si="118"/>
        <v>0.71611417112978148</v>
      </c>
      <c r="K336" s="9">
        <f t="shared" si="119"/>
        <v>0.28388582887021857</v>
      </c>
      <c r="L336" s="9">
        <f t="shared" si="120"/>
        <v>0.71611417112978148</v>
      </c>
      <c r="M336" s="10">
        <f t="shared" si="121"/>
        <v>0.43222834225956291</v>
      </c>
      <c r="N336" s="22">
        <v>94227</v>
      </c>
      <c r="O336" s="8">
        <v>179563</v>
      </c>
      <c r="P336" s="8">
        <v>0</v>
      </c>
      <c r="Q336" s="9">
        <v>0.3441579312611856</v>
      </c>
      <c r="R336" s="9">
        <v>0.65584206873881445</v>
      </c>
      <c r="S336" s="9">
        <f t="shared" si="126"/>
        <v>0.3441579312611856</v>
      </c>
      <c r="T336" s="9">
        <f t="shared" si="127"/>
        <v>0.65584206873881445</v>
      </c>
      <c r="U336" s="10">
        <f t="shared" si="128"/>
        <v>0.31168413747762885</v>
      </c>
      <c r="V336" s="9">
        <v>0.38400000000000001</v>
      </c>
      <c r="W336" s="9">
        <v>0.60099999999999998</v>
      </c>
      <c r="X336" s="10">
        <f t="shared" si="122"/>
        <v>0.37225000000000003</v>
      </c>
      <c r="Y336" s="11">
        <v>89846</v>
      </c>
      <c r="Z336" s="11">
        <v>110599</v>
      </c>
      <c r="AA336" s="10">
        <f>ABS((Z336/(Z336+Y336))-(Y336/(Z336+Y336)))</f>
        <v>0.1035346354361546</v>
      </c>
      <c r="AB336" s="12">
        <v>0.45</v>
      </c>
      <c r="AC336" s="12">
        <v>0.54</v>
      </c>
      <c r="AD336" s="10">
        <f t="shared" si="125"/>
        <v>0.41899999999999998</v>
      </c>
    </row>
    <row r="337" spans="1:34" ht="15.75" thickBot="1" x14ac:dyDescent="0.3">
      <c r="A337" s="8" t="s">
        <v>323</v>
      </c>
      <c r="B337" s="8">
        <v>11</v>
      </c>
      <c r="C337" s="8" t="s">
        <v>333</v>
      </c>
      <c r="D337" s="8" t="s">
        <v>470</v>
      </c>
      <c r="E337" s="27">
        <v>2010</v>
      </c>
      <c r="F337" s="120">
        <v>62228</v>
      </c>
      <c r="G337" s="121">
        <v>122464</v>
      </c>
      <c r="H337" s="122">
        <v>0</v>
      </c>
      <c r="I337" s="9">
        <f t="shared" si="117"/>
        <v>0.33692850800251228</v>
      </c>
      <c r="J337" s="9">
        <f t="shared" si="118"/>
        <v>0.66307149199748772</v>
      </c>
      <c r="K337" s="9">
        <f t="shared" si="119"/>
        <v>0.33692850800251228</v>
      </c>
      <c r="L337" s="9">
        <f t="shared" si="120"/>
        <v>0.66307149199748772</v>
      </c>
      <c r="M337" s="10">
        <f t="shared" si="121"/>
        <v>0.32614298399497543</v>
      </c>
      <c r="N337" s="22">
        <v>118231</v>
      </c>
      <c r="O337" s="8">
        <v>166967</v>
      </c>
      <c r="P337" s="8">
        <v>0</v>
      </c>
      <c r="Q337" s="9">
        <v>0.41455760559330712</v>
      </c>
      <c r="R337" s="9">
        <v>0.58544239440669288</v>
      </c>
      <c r="S337" s="9">
        <f t="shared" si="126"/>
        <v>0.41455760559330712</v>
      </c>
      <c r="T337" s="9">
        <f t="shared" si="127"/>
        <v>0.58544239440669288</v>
      </c>
      <c r="U337" s="10">
        <f t="shared" si="128"/>
        <v>0.17088478881338576</v>
      </c>
      <c r="V337" s="9">
        <v>0.44500000000000001</v>
      </c>
      <c r="W337" s="9">
        <v>0.53900000000000003</v>
      </c>
      <c r="X337" s="10">
        <f t="shared" si="122"/>
        <v>0.43374999999999997</v>
      </c>
      <c r="Y337" s="11">
        <v>84618</v>
      </c>
      <c r="Z337" s="11">
        <v>102179</v>
      </c>
      <c r="AA337" s="10">
        <f>ABS((Z337/(Z337+Y337))-(Y337/(Z337+Y337)))</f>
        <v>9.4011145789279216E-2</v>
      </c>
      <c r="AB337" s="12">
        <v>0.56999999999999995</v>
      </c>
      <c r="AC337" s="12">
        <v>0.42</v>
      </c>
      <c r="AD337" s="10">
        <f t="shared" si="125"/>
        <v>0.53899999999999992</v>
      </c>
    </row>
    <row r="338" spans="1:34" ht="15.75" thickBot="1" x14ac:dyDescent="0.3">
      <c r="A338" s="8" t="s">
        <v>323</v>
      </c>
      <c r="B338" s="8">
        <v>12</v>
      </c>
      <c r="C338" s="8" t="s">
        <v>334</v>
      </c>
      <c r="D338" s="8" t="s">
        <v>470</v>
      </c>
      <c r="E338" s="27">
        <v>2012</v>
      </c>
      <c r="F338" s="120">
        <v>87928</v>
      </c>
      <c r="G338" s="121">
        <v>127993</v>
      </c>
      <c r="H338" s="122">
        <v>0</v>
      </c>
      <c r="I338" s="9">
        <f t="shared" si="117"/>
        <v>0.40722301212017359</v>
      </c>
      <c r="J338" s="9">
        <f t="shared" si="118"/>
        <v>0.59277698787982647</v>
      </c>
      <c r="K338" s="9">
        <f t="shared" si="119"/>
        <v>0.40722301212017359</v>
      </c>
      <c r="L338" s="9">
        <f t="shared" si="120"/>
        <v>0.59277698787982647</v>
      </c>
      <c r="M338" s="10">
        <f t="shared" si="121"/>
        <v>0.18555397575965288</v>
      </c>
      <c r="N338" s="22">
        <v>163589</v>
      </c>
      <c r="O338" s="8">
        <v>175352</v>
      </c>
      <c r="P338" s="8">
        <v>0</v>
      </c>
      <c r="Q338" s="9">
        <v>0.48264742241275033</v>
      </c>
      <c r="R338" s="9">
        <v>0.51735257758724973</v>
      </c>
      <c r="S338" s="9">
        <f t="shared" si="126"/>
        <v>0.48264742241275033</v>
      </c>
      <c r="T338" s="9">
        <f t="shared" si="127"/>
        <v>0.51735257758724973</v>
      </c>
      <c r="U338" s="10">
        <f t="shared" si="128"/>
        <v>3.4705155174499402E-2</v>
      </c>
      <c r="V338" s="9">
        <v>0.40899999999999997</v>
      </c>
      <c r="W338" s="9">
        <v>0.57799999999999996</v>
      </c>
      <c r="X338" s="10">
        <f t="shared" si="122"/>
        <v>0.39624999999999999</v>
      </c>
      <c r="Y338" s="11"/>
      <c r="Z338" s="11"/>
      <c r="AA338" s="10"/>
      <c r="AB338" s="12"/>
      <c r="AC338" s="12"/>
      <c r="AD338" s="10"/>
    </row>
    <row r="339" spans="1:34" ht="15.75" thickBot="1" x14ac:dyDescent="0.3">
      <c r="A339" s="8" t="s">
        <v>323</v>
      </c>
      <c r="B339" s="8">
        <v>13</v>
      </c>
      <c r="C339" s="8" t="s">
        <v>555</v>
      </c>
      <c r="D339" s="8" t="s">
        <v>471</v>
      </c>
      <c r="E339" s="27">
        <v>2014</v>
      </c>
      <c r="F339" s="120">
        <v>123601</v>
      </c>
      <c r="G339" s="121">
        <v>60549</v>
      </c>
      <c r="H339" s="122">
        <v>0</v>
      </c>
      <c r="I339" s="9">
        <f t="shared" si="117"/>
        <v>0.67119739342926965</v>
      </c>
      <c r="J339" s="9">
        <f t="shared" si="118"/>
        <v>0.3288026065707304</v>
      </c>
      <c r="K339" s="9">
        <f t="shared" si="119"/>
        <v>0.67119739342926965</v>
      </c>
      <c r="L339" s="9">
        <f t="shared" si="120"/>
        <v>0.3288026065707304</v>
      </c>
      <c r="M339" s="10">
        <f t="shared" si="121"/>
        <v>0.34239478685853925</v>
      </c>
      <c r="O339" s="8"/>
      <c r="P339" s="8"/>
      <c r="Q339" s="9"/>
      <c r="R339" s="9"/>
      <c r="S339" s="9"/>
      <c r="T339" s="9"/>
      <c r="U339" s="10"/>
      <c r="V339" s="9">
        <v>0.66200000000000003</v>
      </c>
      <c r="W339" s="9">
        <v>0.32899999999999996</v>
      </c>
      <c r="X339" s="10">
        <f t="shared" si="122"/>
        <v>0.6472500000000001</v>
      </c>
      <c r="Y339" s="11"/>
      <c r="Z339" s="11"/>
      <c r="AA339" s="10"/>
      <c r="AB339" s="12">
        <v>0.59</v>
      </c>
      <c r="AC339" s="12">
        <v>0.41</v>
      </c>
      <c r="AD339" s="10">
        <f>(AB339-AC339-7.2%)/2+0.5</f>
        <v>0.55400000000000005</v>
      </c>
    </row>
    <row r="340" spans="1:34" ht="15.75" thickBot="1" x14ac:dyDescent="0.3">
      <c r="A340" s="8" t="s">
        <v>323</v>
      </c>
      <c r="B340" s="8">
        <v>14</v>
      </c>
      <c r="C340" s="8" t="s">
        <v>335</v>
      </c>
      <c r="D340" s="8" t="s">
        <v>471</v>
      </c>
      <c r="E340" s="27">
        <v>1994</v>
      </c>
      <c r="F340" s="120">
        <v>148351</v>
      </c>
      <c r="G340" s="125">
        <v>0</v>
      </c>
      <c r="H340" s="122">
        <v>0</v>
      </c>
      <c r="I340" s="9">
        <f t="shared" si="117"/>
        <v>1</v>
      </c>
      <c r="J340" s="9">
        <f t="shared" si="118"/>
        <v>0</v>
      </c>
      <c r="K340" s="9">
        <f t="shared" si="119"/>
        <v>1</v>
      </c>
      <c r="L340" s="9">
        <f t="shared" si="120"/>
        <v>0</v>
      </c>
      <c r="M340" s="10">
        <f t="shared" si="121"/>
        <v>1</v>
      </c>
      <c r="N340" s="22">
        <v>251932</v>
      </c>
      <c r="O340" s="8">
        <v>75702</v>
      </c>
      <c r="P340" s="8">
        <v>0</v>
      </c>
      <c r="Q340" s="9">
        <v>0.76894339415323198</v>
      </c>
      <c r="R340" s="9">
        <v>0.23105660584676804</v>
      </c>
      <c r="S340" s="9">
        <f t="shared" ref="S340:S366" si="129">Q340/(Q340+R340)</f>
        <v>0.76894339415323198</v>
      </c>
      <c r="T340" s="9">
        <f t="shared" ref="T340:T366" si="130">R340/(R340+Q340)</f>
        <v>0.23105660584676804</v>
      </c>
      <c r="U340" s="10">
        <f t="shared" ref="U340:U346" si="131">ABS((R340/(R340+Q340))-(Q340/(R340+Q340)))</f>
        <v>0.53788678830646397</v>
      </c>
      <c r="V340" s="9">
        <v>0.68</v>
      </c>
      <c r="W340" s="9">
        <v>0.30599999999999999</v>
      </c>
      <c r="X340" s="10">
        <f t="shared" si="122"/>
        <v>0.66775000000000007</v>
      </c>
      <c r="Y340" s="11">
        <v>122073</v>
      </c>
      <c r="Z340" s="11">
        <v>49997</v>
      </c>
      <c r="AA340" s="10">
        <f>ABS((Z340/(Z340+Y340))-(Y340/(Z340+Y340)))</f>
        <v>0.41887603882140989</v>
      </c>
      <c r="AB340" s="12">
        <v>0.7</v>
      </c>
      <c r="AC340" s="12">
        <v>0.28999999999999998</v>
      </c>
      <c r="AD340" s="10">
        <f>(AB340-AC340-7.2%)/2+0.5</f>
        <v>0.66900000000000004</v>
      </c>
    </row>
    <row r="341" spans="1:34" ht="15.75" thickBot="1" x14ac:dyDescent="0.3">
      <c r="A341" s="8" t="s">
        <v>323</v>
      </c>
      <c r="B341" s="8">
        <v>15</v>
      </c>
      <c r="C341" s="8" t="s">
        <v>336</v>
      </c>
      <c r="D341" s="8" t="s">
        <v>470</v>
      </c>
      <c r="E341" s="27">
        <v>2004</v>
      </c>
      <c r="F341" s="123">
        <v>0</v>
      </c>
      <c r="G341" s="121">
        <v>128285</v>
      </c>
      <c r="H341" s="122">
        <v>0</v>
      </c>
      <c r="I341" s="9">
        <f t="shared" si="117"/>
        <v>0</v>
      </c>
      <c r="J341" s="9">
        <f t="shared" si="118"/>
        <v>1</v>
      </c>
      <c r="K341" s="9">
        <f t="shared" si="119"/>
        <v>0</v>
      </c>
      <c r="L341" s="9">
        <f t="shared" si="120"/>
        <v>1</v>
      </c>
      <c r="M341" s="10">
        <f t="shared" si="121"/>
        <v>1</v>
      </c>
      <c r="N341" s="22">
        <v>128764</v>
      </c>
      <c r="O341" s="8">
        <v>168960</v>
      </c>
      <c r="P341" s="8">
        <v>0</v>
      </c>
      <c r="Q341" s="9">
        <v>0.43249452513065795</v>
      </c>
      <c r="R341" s="9">
        <v>0.56750547486934211</v>
      </c>
      <c r="S341" s="9">
        <f t="shared" si="129"/>
        <v>0.43249452513065795</v>
      </c>
      <c r="T341" s="9">
        <f t="shared" si="130"/>
        <v>0.56750547486934211</v>
      </c>
      <c r="U341" s="10">
        <f t="shared" si="131"/>
        <v>0.13501094973868416</v>
      </c>
      <c r="V341" s="9">
        <v>0.47899999999999998</v>
      </c>
      <c r="W341" s="9">
        <v>0.50800000000000001</v>
      </c>
      <c r="X341" s="10">
        <f t="shared" si="122"/>
        <v>0.46625</v>
      </c>
      <c r="Y341" s="11">
        <v>79766</v>
      </c>
      <c r="Z341" s="11">
        <v>109534</v>
      </c>
      <c r="AA341" s="10">
        <f>ABS((Z341/(Z341+Y341))-(Y341/(Z341+Y341)))</f>
        <v>0.15725303750660324</v>
      </c>
      <c r="AB341" s="12">
        <v>0.56000000000000005</v>
      </c>
      <c r="AC341" s="12">
        <v>0.43</v>
      </c>
      <c r="AD341" s="10">
        <f>(AB341-AC341-7.2%)/2+0.5</f>
        <v>0.52900000000000003</v>
      </c>
    </row>
    <row r="342" spans="1:34" ht="15.75" thickBot="1" x14ac:dyDescent="0.3">
      <c r="A342" s="8" t="s">
        <v>323</v>
      </c>
      <c r="B342" s="8">
        <v>16</v>
      </c>
      <c r="C342" s="8" t="s">
        <v>337</v>
      </c>
      <c r="D342" s="8" t="s">
        <v>470</v>
      </c>
      <c r="E342" s="27">
        <v>1996</v>
      </c>
      <c r="F342" s="120">
        <v>74513</v>
      </c>
      <c r="G342" s="121">
        <v>101722</v>
      </c>
      <c r="H342" s="122">
        <v>0</v>
      </c>
      <c r="I342" s="9">
        <f t="shared" si="117"/>
        <v>0.42280477771157832</v>
      </c>
      <c r="J342" s="9">
        <f t="shared" si="118"/>
        <v>0.57719522228842168</v>
      </c>
      <c r="K342" s="9">
        <f t="shared" si="119"/>
        <v>0.42280477771157832</v>
      </c>
      <c r="L342" s="9">
        <f t="shared" si="120"/>
        <v>0.57719522228842168</v>
      </c>
      <c r="M342" s="10">
        <f t="shared" si="121"/>
        <v>0.15439044457684337</v>
      </c>
      <c r="N342" s="22">
        <v>111185</v>
      </c>
      <c r="O342" s="8">
        <v>156192</v>
      </c>
      <c r="P342" s="8">
        <v>17404</v>
      </c>
      <c r="Q342" s="9">
        <v>0.39042281612888502</v>
      </c>
      <c r="R342" s="9">
        <v>0.54846355620634801</v>
      </c>
      <c r="S342" s="9">
        <f t="shared" si="129"/>
        <v>0.41583606667738815</v>
      </c>
      <c r="T342" s="9">
        <f t="shared" si="130"/>
        <v>0.58416393332261196</v>
      </c>
      <c r="U342" s="10">
        <f t="shared" si="131"/>
        <v>0.16832786664522381</v>
      </c>
      <c r="V342" s="9">
        <v>0.46299999999999997</v>
      </c>
      <c r="W342" s="9">
        <v>0.52400000000000002</v>
      </c>
      <c r="X342" s="10">
        <f t="shared" si="122"/>
        <v>0.45024999999999998</v>
      </c>
      <c r="Y342" s="11">
        <v>70994</v>
      </c>
      <c r="Z342" s="11">
        <v>134113</v>
      </c>
      <c r="AA342" s="10">
        <f>ABS((Z342/(Z342+Y342))-(Y342/(Z342+Y342)))</f>
        <v>0.30773693730589402</v>
      </c>
      <c r="AB342" s="12">
        <v>0.48</v>
      </c>
      <c r="AC342" s="12">
        <v>0.51</v>
      </c>
      <c r="AD342" s="10">
        <f>(AB342-AC342-7.2%)/2+0.5</f>
        <v>0.44899999999999995</v>
      </c>
    </row>
    <row r="343" spans="1:34" ht="15.75" thickBot="1" x14ac:dyDescent="0.3">
      <c r="A343" s="8" t="s">
        <v>323</v>
      </c>
      <c r="B343" s="8">
        <v>17</v>
      </c>
      <c r="C343" s="8" t="s">
        <v>338</v>
      </c>
      <c r="D343" s="8" t="s">
        <v>471</v>
      </c>
      <c r="E343" s="27">
        <v>2012</v>
      </c>
      <c r="F343" s="120">
        <v>93680</v>
      </c>
      <c r="G343" s="121">
        <v>71371</v>
      </c>
      <c r="H343" s="122">
        <v>0</v>
      </c>
      <c r="I343" s="9">
        <f t="shared" si="117"/>
        <v>0.56758214127754447</v>
      </c>
      <c r="J343" s="9">
        <f t="shared" si="118"/>
        <v>0.43241785872245547</v>
      </c>
      <c r="K343" s="9">
        <f t="shared" si="119"/>
        <v>0.56758214127754447</v>
      </c>
      <c r="L343" s="9">
        <f t="shared" si="120"/>
        <v>0.43241785872245547</v>
      </c>
      <c r="M343" s="10">
        <f t="shared" si="121"/>
        <v>0.135164282555089</v>
      </c>
      <c r="N343" s="22">
        <v>161393</v>
      </c>
      <c r="O343" s="8">
        <v>106208</v>
      </c>
      <c r="P343" s="8">
        <v>0</v>
      </c>
      <c r="Q343" s="9">
        <v>0.60311060123093707</v>
      </c>
      <c r="R343" s="9">
        <v>0.39688939876906287</v>
      </c>
      <c r="S343" s="9">
        <f t="shared" si="129"/>
        <v>0.60311060123093707</v>
      </c>
      <c r="T343" s="9">
        <f t="shared" si="130"/>
        <v>0.39688939876906287</v>
      </c>
      <c r="U343" s="10">
        <f t="shared" si="131"/>
        <v>0.2062212024618742</v>
      </c>
      <c r="V343" s="9">
        <v>0.55399999999999994</v>
      </c>
      <c r="W343" s="9">
        <v>0.433</v>
      </c>
      <c r="X343" s="10">
        <f t="shared" si="122"/>
        <v>0.54125000000000001</v>
      </c>
      <c r="Y343" s="11"/>
      <c r="Z343" s="11"/>
      <c r="AA343" s="10"/>
      <c r="AB343" s="12"/>
      <c r="AC343" s="12"/>
      <c r="AD343" s="10"/>
    </row>
    <row r="344" spans="1:34" ht="15.75" thickBot="1" x14ac:dyDescent="0.3">
      <c r="A344" s="8" t="s">
        <v>323</v>
      </c>
      <c r="B344" s="8">
        <v>18</v>
      </c>
      <c r="C344" s="8" t="s">
        <v>339</v>
      </c>
      <c r="D344" s="8" t="s">
        <v>470</v>
      </c>
      <c r="E344" s="27">
        <v>2002</v>
      </c>
      <c r="F344" s="123">
        <v>0</v>
      </c>
      <c r="G344" s="121">
        <v>166076</v>
      </c>
      <c r="H344" s="122">
        <v>0</v>
      </c>
      <c r="I344" s="9">
        <f t="shared" si="117"/>
        <v>0</v>
      </c>
      <c r="J344" s="9">
        <f t="shared" si="118"/>
        <v>1</v>
      </c>
      <c r="K344" s="9">
        <f t="shared" si="119"/>
        <v>0</v>
      </c>
      <c r="L344" s="9">
        <f t="shared" si="120"/>
        <v>1</v>
      </c>
      <c r="M344" s="10">
        <f t="shared" si="121"/>
        <v>1</v>
      </c>
      <c r="N344" s="22">
        <v>122146</v>
      </c>
      <c r="O344" s="8">
        <v>216727</v>
      </c>
      <c r="P344" s="8">
        <v>0</v>
      </c>
      <c r="Q344" s="9">
        <v>0.36044771935208764</v>
      </c>
      <c r="R344" s="9">
        <v>0.63955228064791236</v>
      </c>
      <c r="S344" s="9">
        <f t="shared" si="129"/>
        <v>0.36044771935208764</v>
      </c>
      <c r="T344" s="9">
        <f t="shared" si="130"/>
        <v>0.63955228064791236</v>
      </c>
      <c r="U344" s="10">
        <f t="shared" si="131"/>
        <v>0.27910456129582473</v>
      </c>
      <c r="V344" s="9">
        <v>0.41</v>
      </c>
      <c r="W344" s="9">
        <v>0.57899999999999996</v>
      </c>
      <c r="X344" s="10">
        <f t="shared" si="122"/>
        <v>0.39624999999999999</v>
      </c>
      <c r="Y344" s="11">
        <v>78558</v>
      </c>
      <c r="Z344" s="11">
        <v>161888</v>
      </c>
      <c r="AA344" s="10">
        <f>ABS((Z344/(Z344+Y344))-(Y344/(Z344+Y344)))</f>
        <v>0.34656430134000976</v>
      </c>
      <c r="AB344" s="12">
        <v>0.44</v>
      </c>
      <c r="AC344" s="12">
        <v>0.55000000000000004</v>
      </c>
      <c r="AD344" s="10">
        <f>(AB344-AC344-7.2%)/2+0.5</f>
        <v>0.40899999999999997</v>
      </c>
    </row>
    <row r="345" spans="1:34" ht="15.75" thickBot="1" x14ac:dyDescent="0.3">
      <c r="A345" s="8" t="s">
        <v>340</v>
      </c>
      <c r="B345" s="8">
        <v>1</v>
      </c>
      <c r="C345" s="8" t="s">
        <v>341</v>
      </c>
      <c r="D345" s="8" t="s">
        <v>471</v>
      </c>
      <c r="E345" s="27">
        <v>2010</v>
      </c>
      <c r="F345" s="120">
        <v>87060</v>
      </c>
      <c r="G345" s="121">
        <v>58877</v>
      </c>
      <c r="H345" s="122">
        <v>416</v>
      </c>
      <c r="I345" s="9">
        <f t="shared" si="117"/>
        <v>0.59655878906651505</v>
      </c>
      <c r="J345" s="9">
        <f t="shared" si="118"/>
        <v>0.40344121093348501</v>
      </c>
      <c r="K345" s="9">
        <f t="shared" si="119"/>
        <v>0.59655878906651505</v>
      </c>
      <c r="L345" s="9">
        <f t="shared" si="120"/>
        <v>0.40344121093348501</v>
      </c>
      <c r="M345" s="10">
        <f t="shared" si="121"/>
        <v>0.19311757813303004</v>
      </c>
      <c r="N345" s="22">
        <v>108612</v>
      </c>
      <c r="O345" s="8">
        <v>83737</v>
      </c>
      <c r="P345" s="8">
        <v>12766</v>
      </c>
      <c r="Q345" s="9">
        <v>0.5295175876947078</v>
      </c>
      <c r="R345" s="9">
        <v>0.40824415571752432</v>
      </c>
      <c r="S345" s="9">
        <f t="shared" si="129"/>
        <v>0.56466111079340164</v>
      </c>
      <c r="T345" s="9">
        <f t="shared" si="130"/>
        <v>0.43533888920659847</v>
      </c>
      <c r="U345" s="10">
        <f t="shared" si="131"/>
        <v>0.12932222158680318</v>
      </c>
      <c r="V345" s="9">
        <v>0.66200000000000003</v>
      </c>
      <c r="W345" s="9">
        <v>0.32200000000000001</v>
      </c>
      <c r="X345" s="10">
        <f t="shared" si="122"/>
        <v>0.65075000000000005</v>
      </c>
      <c r="Y345" s="11">
        <v>81269</v>
      </c>
      <c r="Z345" s="11">
        <v>71542</v>
      </c>
      <c r="AA345" s="10">
        <f>ABS((Z345/(Z345+Y345))-(Y345/(Z345+Y345)))</f>
        <v>6.3653794556674637E-2</v>
      </c>
      <c r="AB345" s="12">
        <v>0.65</v>
      </c>
      <c r="AC345" s="12">
        <v>0.33</v>
      </c>
      <c r="AD345" s="10">
        <f>(AB345-AC345-7.2%)/2+0.5</f>
        <v>0.624</v>
      </c>
      <c r="AH345" s="8"/>
    </row>
    <row r="346" spans="1:34" ht="15.75" thickBot="1" x14ac:dyDescent="0.3">
      <c r="A346" s="8" t="s">
        <v>340</v>
      </c>
      <c r="B346" s="8">
        <v>2</v>
      </c>
      <c r="C346" s="8" t="s">
        <v>342</v>
      </c>
      <c r="D346" s="8" t="s">
        <v>471</v>
      </c>
      <c r="E346" s="27">
        <v>2000</v>
      </c>
      <c r="F346" s="120">
        <v>105716</v>
      </c>
      <c r="G346" s="121">
        <v>63844</v>
      </c>
      <c r="H346" s="122">
        <v>344</v>
      </c>
      <c r="I346" s="9">
        <f t="shared" si="117"/>
        <v>0.62347251710309037</v>
      </c>
      <c r="J346" s="9">
        <f t="shared" si="118"/>
        <v>0.37652748289690963</v>
      </c>
      <c r="K346" s="9">
        <f t="shared" si="119"/>
        <v>0.62347251710309037</v>
      </c>
      <c r="L346" s="9">
        <f t="shared" si="120"/>
        <v>0.37652748289690963</v>
      </c>
      <c r="M346" s="10">
        <f t="shared" si="121"/>
        <v>0.24694503420618075</v>
      </c>
      <c r="N346" s="22">
        <v>124067</v>
      </c>
      <c r="O346" s="8">
        <v>78189</v>
      </c>
      <c r="P346" s="8">
        <v>20404</v>
      </c>
      <c r="Q346" s="9">
        <v>0.55720380849726037</v>
      </c>
      <c r="R346" s="9">
        <v>0.3511587173268661</v>
      </c>
      <c r="S346" s="9">
        <f t="shared" si="129"/>
        <v>0.61341567122854201</v>
      </c>
      <c r="T346" s="9">
        <f t="shared" si="130"/>
        <v>0.38658432877145799</v>
      </c>
      <c r="U346" s="10">
        <f t="shared" si="131"/>
        <v>0.22683134245708403</v>
      </c>
      <c r="V346" s="9">
        <v>0.59799999999999998</v>
      </c>
      <c r="W346" s="9">
        <v>0.38299999999999995</v>
      </c>
      <c r="X346" s="10">
        <f t="shared" si="122"/>
        <v>0.58825000000000005</v>
      </c>
      <c r="Y346" s="11">
        <v>104442</v>
      </c>
      <c r="Z346" s="11">
        <v>55409</v>
      </c>
      <c r="AA346" s="10">
        <f>ABS((Z346/(Z346+Y346))-(Y346/(Z346+Y346)))</f>
        <v>0.30674190339753893</v>
      </c>
      <c r="AB346" s="12">
        <v>0.61</v>
      </c>
      <c r="AC346" s="12">
        <v>0.37</v>
      </c>
      <c r="AD346" s="10">
        <f>(AB346-AC346-7.2%)/2+0.5</f>
        <v>0.58399999999999996</v>
      </c>
    </row>
    <row r="347" spans="1:34" ht="15.75" thickBot="1" x14ac:dyDescent="0.3">
      <c r="A347" s="8" t="s">
        <v>343</v>
      </c>
      <c r="B347" s="8">
        <v>1</v>
      </c>
      <c r="C347" s="11" t="s">
        <v>486</v>
      </c>
      <c r="D347" s="11" t="s">
        <v>470</v>
      </c>
      <c r="E347" s="27">
        <v>2013</v>
      </c>
      <c r="F347" s="123">
        <v>0</v>
      </c>
      <c r="G347" s="121">
        <v>119392</v>
      </c>
      <c r="H347" s="124">
        <v>8423</v>
      </c>
      <c r="I347" s="9">
        <f t="shared" si="117"/>
        <v>0</v>
      </c>
      <c r="J347" s="9">
        <f t="shared" si="118"/>
        <v>1</v>
      </c>
      <c r="K347" s="9">
        <f t="shared" si="119"/>
        <v>0</v>
      </c>
      <c r="L347" s="9">
        <f t="shared" si="120"/>
        <v>1</v>
      </c>
      <c r="M347" s="10">
        <f t="shared" si="121"/>
        <v>1</v>
      </c>
      <c r="N347" s="18">
        <v>64820</v>
      </c>
      <c r="O347" s="20">
        <v>77466</v>
      </c>
      <c r="P347" s="8"/>
      <c r="Q347" s="9">
        <f>N347/(N347+O347)</f>
        <v>0.45556133421418832</v>
      </c>
      <c r="R347" s="9">
        <f>O347/(O347+N347)</f>
        <v>0.54443866578581168</v>
      </c>
      <c r="S347" s="9">
        <f t="shared" si="129"/>
        <v>0.45556133421418832</v>
      </c>
      <c r="T347" s="9">
        <f t="shared" si="130"/>
        <v>0.54443866578581168</v>
      </c>
      <c r="U347" s="80">
        <f>ABS((S347/(S347+T347))-(T347/(S347+T347)))</f>
        <v>8.8877331571623364E-2</v>
      </c>
      <c r="V347" s="9">
        <v>0.40200000000000002</v>
      </c>
      <c r="W347" s="9">
        <v>0.58299999999999996</v>
      </c>
      <c r="X347" s="10">
        <f t="shared" si="122"/>
        <v>0.39025000000000004</v>
      </c>
      <c r="Y347" s="11"/>
      <c r="Z347" s="11"/>
      <c r="AA347" s="10"/>
      <c r="AB347" s="12"/>
      <c r="AC347" s="12"/>
      <c r="AD347" s="10"/>
    </row>
    <row r="348" spans="1:34" ht="15.75" thickBot="1" x14ac:dyDescent="0.3">
      <c r="A348" s="8" t="s">
        <v>343</v>
      </c>
      <c r="B348" s="8">
        <v>2</v>
      </c>
      <c r="C348" s="8" t="s">
        <v>344</v>
      </c>
      <c r="D348" s="8" t="s">
        <v>470</v>
      </c>
      <c r="E348" s="27">
        <v>2001</v>
      </c>
      <c r="F348" s="120">
        <v>68719</v>
      </c>
      <c r="G348" s="121">
        <v>121649</v>
      </c>
      <c r="H348" s="124">
        <v>4440</v>
      </c>
      <c r="I348" s="9">
        <f t="shared" si="117"/>
        <v>0.36097978651874263</v>
      </c>
      <c r="J348" s="9">
        <f t="shared" si="118"/>
        <v>0.63902021348125737</v>
      </c>
      <c r="K348" s="9">
        <f t="shared" si="119"/>
        <v>0.36097978651874263</v>
      </c>
      <c r="L348" s="9">
        <f t="shared" si="120"/>
        <v>0.63902021348125737</v>
      </c>
      <c r="M348" s="10">
        <f t="shared" si="121"/>
        <v>0.27804042696251474</v>
      </c>
      <c r="N348" s="22">
        <v>0</v>
      </c>
      <c r="O348" s="8">
        <v>196116</v>
      </c>
      <c r="P348" s="8">
        <v>7602</v>
      </c>
      <c r="Q348" s="9">
        <v>0</v>
      </c>
      <c r="R348" s="9">
        <v>0.9626837098341825</v>
      </c>
      <c r="S348" s="9">
        <f t="shared" si="129"/>
        <v>0</v>
      </c>
      <c r="T348" s="9">
        <f t="shared" si="130"/>
        <v>1</v>
      </c>
      <c r="U348" s="10">
        <f t="shared" ref="U348:U366" si="132">ABS((R348/(R348+Q348))-(Q348/(R348+Q348)))</f>
        <v>1</v>
      </c>
      <c r="V348" s="9">
        <v>0.39399999999999996</v>
      </c>
      <c r="W348" s="9">
        <v>0.59099999999999997</v>
      </c>
      <c r="X348" s="10">
        <f t="shared" si="122"/>
        <v>0.38224999999999998</v>
      </c>
      <c r="Y348" s="11">
        <v>113625</v>
      </c>
      <c r="Z348" s="11">
        <v>138861</v>
      </c>
      <c r="AA348" s="10">
        <f>ABS((Z348/(Z348+Y348))-(Y348/(Z348+Y348)))</f>
        <v>9.9950096242960029E-2</v>
      </c>
      <c r="AB348" s="12">
        <v>0.45</v>
      </c>
      <c r="AC348" s="12">
        <v>0.54</v>
      </c>
      <c r="AD348" s="10">
        <f>(AB348-AC348-7.2%)/2+0.5</f>
        <v>0.41899999999999998</v>
      </c>
    </row>
    <row r="349" spans="1:34" ht="15.75" thickBot="1" x14ac:dyDescent="0.3">
      <c r="A349" s="8" t="s">
        <v>343</v>
      </c>
      <c r="B349" s="8">
        <v>3</v>
      </c>
      <c r="C349" s="8" t="s">
        <v>345</v>
      </c>
      <c r="D349" s="8" t="s">
        <v>470</v>
      </c>
      <c r="E349" s="27">
        <v>2010</v>
      </c>
      <c r="F349" s="120">
        <v>47181</v>
      </c>
      <c r="G349" s="121">
        <v>116741</v>
      </c>
      <c r="H349" s="122">
        <v>87</v>
      </c>
      <c r="I349" s="9">
        <f t="shared" si="117"/>
        <v>0.28782591720452411</v>
      </c>
      <c r="J349" s="9">
        <f t="shared" si="118"/>
        <v>0.71217408279547589</v>
      </c>
      <c r="K349" s="9">
        <f t="shared" si="119"/>
        <v>0.28782591720452411</v>
      </c>
      <c r="L349" s="9">
        <f t="shared" si="120"/>
        <v>0.71217408279547589</v>
      </c>
      <c r="M349" s="10">
        <f t="shared" si="121"/>
        <v>0.42434816559095179</v>
      </c>
      <c r="N349" s="22">
        <v>84735</v>
      </c>
      <c r="O349" s="8">
        <v>169512</v>
      </c>
      <c r="P349" s="8">
        <v>516</v>
      </c>
      <c r="Q349" s="9">
        <v>0.33260324301409544</v>
      </c>
      <c r="R349" s="9">
        <v>0.66537134513253493</v>
      </c>
      <c r="S349" s="9">
        <f t="shared" si="129"/>
        <v>0.33327826877013295</v>
      </c>
      <c r="T349" s="9">
        <f t="shared" si="130"/>
        <v>0.666721731229867</v>
      </c>
      <c r="U349" s="10">
        <f t="shared" si="132"/>
        <v>0.33344346245973405</v>
      </c>
      <c r="V349" s="9">
        <v>0.33899999999999997</v>
      </c>
      <c r="W349" s="9">
        <v>0.64500000000000002</v>
      </c>
      <c r="X349" s="10">
        <f t="shared" si="122"/>
        <v>0.32774999999999999</v>
      </c>
      <c r="Y349" s="11">
        <v>73095</v>
      </c>
      <c r="Z349" s="11">
        <v>126235</v>
      </c>
      <c r="AA349" s="10">
        <f>ABS((Z349/(Z349+Y349))-(Y349/(Z349+Y349)))</f>
        <v>0.26659308684091704</v>
      </c>
      <c r="AB349" s="12">
        <v>0.35</v>
      </c>
      <c r="AC349" s="12">
        <v>0.64</v>
      </c>
      <c r="AD349" s="10">
        <f>(AB349-AC349-7.2%)/2+0.5</f>
        <v>0.31899999999999995</v>
      </c>
    </row>
    <row r="350" spans="1:34" ht="15.75" thickBot="1" x14ac:dyDescent="0.3">
      <c r="A350" s="8" t="s">
        <v>343</v>
      </c>
      <c r="B350" s="8">
        <v>4</v>
      </c>
      <c r="C350" s="8" t="s">
        <v>346</v>
      </c>
      <c r="D350" s="8" t="s">
        <v>470</v>
      </c>
      <c r="E350" s="27">
        <v>2010</v>
      </c>
      <c r="F350" s="123">
        <v>0</v>
      </c>
      <c r="G350" s="121">
        <v>126452</v>
      </c>
      <c r="H350" s="124">
        <v>22597</v>
      </c>
      <c r="I350" s="9">
        <f t="shared" si="117"/>
        <v>0</v>
      </c>
      <c r="J350" s="9">
        <f t="shared" si="118"/>
        <v>1</v>
      </c>
      <c r="K350" s="9">
        <f t="shared" si="119"/>
        <v>0</v>
      </c>
      <c r="L350" s="9">
        <f t="shared" si="120"/>
        <v>1</v>
      </c>
      <c r="M350" s="10">
        <f t="shared" si="121"/>
        <v>1</v>
      </c>
      <c r="N350" s="22">
        <v>89964</v>
      </c>
      <c r="O350" s="8">
        <v>173201</v>
      </c>
      <c r="P350" s="8">
        <v>3719</v>
      </c>
      <c r="Q350" s="9">
        <v>0.33709027142878556</v>
      </c>
      <c r="R350" s="9">
        <v>0.6489748355090601</v>
      </c>
      <c r="S350" s="9">
        <f t="shared" si="129"/>
        <v>0.34185396994281159</v>
      </c>
      <c r="T350" s="9">
        <f t="shared" si="130"/>
        <v>0.65814603005718841</v>
      </c>
      <c r="U350" s="10">
        <f t="shared" si="132"/>
        <v>0.31629206011437683</v>
      </c>
      <c r="V350" s="9">
        <v>0.36200000000000004</v>
      </c>
      <c r="W350" s="9">
        <v>0.622</v>
      </c>
      <c r="X350" s="10">
        <f t="shared" si="122"/>
        <v>0.35075000000000001</v>
      </c>
      <c r="Y350" s="11">
        <v>62438</v>
      </c>
      <c r="Z350" s="11">
        <v>137586</v>
      </c>
      <c r="AA350" s="10">
        <f>ABS((Z350/(Z350+Y350))-(Y350/(Z350+Y350)))</f>
        <v>0.37569491661000676</v>
      </c>
      <c r="AB350" s="12">
        <v>0.38</v>
      </c>
      <c r="AC350" s="12">
        <v>0.6</v>
      </c>
      <c r="AD350" s="10">
        <f>(AB350-AC350-7.2%)/2+0.5</f>
        <v>0.35399999999999998</v>
      </c>
    </row>
    <row r="351" spans="1:34" ht="15.75" thickBot="1" x14ac:dyDescent="0.3">
      <c r="A351" s="8" t="s">
        <v>343</v>
      </c>
      <c r="B351" s="8">
        <v>5</v>
      </c>
      <c r="C351" s="8" t="s">
        <v>347</v>
      </c>
      <c r="D351" s="8" t="s">
        <v>470</v>
      </c>
      <c r="E351" s="27">
        <v>2010</v>
      </c>
      <c r="F351" s="120">
        <v>71985</v>
      </c>
      <c r="G351" s="121">
        <v>103078</v>
      </c>
      <c r="H351" s="122">
        <v>82</v>
      </c>
      <c r="I351" s="9">
        <f t="shared" si="117"/>
        <v>0.41119482700513532</v>
      </c>
      <c r="J351" s="9">
        <f t="shared" si="118"/>
        <v>0.58880517299486468</v>
      </c>
      <c r="K351" s="9">
        <f t="shared" si="119"/>
        <v>0.41119482700513532</v>
      </c>
      <c r="L351" s="9">
        <f t="shared" si="120"/>
        <v>0.58880517299486468</v>
      </c>
      <c r="M351" s="10">
        <f t="shared" si="121"/>
        <v>0.17761034598972936</v>
      </c>
      <c r="N351" s="22">
        <v>123443</v>
      </c>
      <c r="O351" s="8">
        <v>154324</v>
      </c>
      <c r="P351" s="8">
        <v>236</v>
      </c>
      <c r="Q351" s="9">
        <v>0.44403477660313018</v>
      </c>
      <c r="R351" s="9">
        <v>0.55511631169447817</v>
      </c>
      <c r="S351" s="9">
        <f t="shared" si="129"/>
        <v>0.44441204318727562</v>
      </c>
      <c r="T351" s="9">
        <f t="shared" si="130"/>
        <v>0.55558795681272433</v>
      </c>
      <c r="U351" s="10">
        <f t="shared" si="132"/>
        <v>0.11117591362544871</v>
      </c>
      <c r="V351" s="9">
        <v>0.436</v>
      </c>
      <c r="W351" s="9">
        <v>0.55100000000000005</v>
      </c>
      <c r="X351" s="10">
        <f t="shared" si="122"/>
        <v>0.42324999999999996</v>
      </c>
      <c r="Y351" s="11">
        <v>102296</v>
      </c>
      <c r="Z351" s="11">
        <v>125834</v>
      </c>
      <c r="AA351" s="10">
        <f>ABS((Z351/(Z351+Y351))-(Y351/(Z351+Y351)))</f>
        <v>0.10317801253671149</v>
      </c>
      <c r="AB351" s="12">
        <v>0.46</v>
      </c>
      <c r="AC351" s="12">
        <v>0.53</v>
      </c>
      <c r="AD351" s="10">
        <f>(AB351-AC351-7.2%)/2+0.5</f>
        <v>0.42899999999999999</v>
      </c>
    </row>
    <row r="352" spans="1:34" ht="15.75" thickBot="1" x14ac:dyDescent="0.3">
      <c r="A352" s="8" t="s">
        <v>343</v>
      </c>
      <c r="B352" s="8">
        <v>6</v>
      </c>
      <c r="C352" s="8" t="s">
        <v>348</v>
      </c>
      <c r="D352" s="8" t="s">
        <v>471</v>
      </c>
      <c r="E352" s="27">
        <v>1992</v>
      </c>
      <c r="F352" s="120">
        <v>125747</v>
      </c>
      <c r="G352" s="121">
        <v>44311</v>
      </c>
      <c r="H352" s="124">
        <v>3374</v>
      </c>
      <c r="I352" s="9">
        <f t="shared" si="117"/>
        <v>0.73943595714403321</v>
      </c>
      <c r="J352" s="9">
        <f t="shared" si="118"/>
        <v>0.26056404285596679</v>
      </c>
      <c r="K352" s="9">
        <f t="shared" si="119"/>
        <v>0.73943595714403321</v>
      </c>
      <c r="L352" s="9">
        <f t="shared" si="120"/>
        <v>0.26056404285596679</v>
      </c>
      <c r="M352" s="10">
        <f t="shared" si="121"/>
        <v>0.47887191428806641</v>
      </c>
      <c r="N352" s="22">
        <v>218717</v>
      </c>
      <c r="O352" s="8">
        <v>0</v>
      </c>
      <c r="P352" s="8">
        <v>14898</v>
      </c>
      <c r="Q352" s="9">
        <v>0.93622840999079682</v>
      </c>
      <c r="R352" s="9">
        <v>0</v>
      </c>
      <c r="S352" s="9">
        <f t="shared" si="129"/>
        <v>1</v>
      </c>
      <c r="T352" s="9">
        <f t="shared" si="130"/>
        <v>0</v>
      </c>
      <c r="U352" s="10">
        <f t="shared" si="132"/>
        <v>1</v>
      </c>
      <c r="V352" s="9">
        <v>0.70900000000000007</v>
      </c>
      <c r="W352" s="9">
        <v>0.28100000000000003</v>
      </c>
      <c r="X352" s="10">
        <f t="shared" si="122"/>
        <v>0.69474999999999998</v>
      </c>
      <c r="Y352" s="11">
        <v>125459</v>
      </c>
      <c r="Z352" s="11">
        <v>72661</v>
      </c>
      <c r="AA352" s="10">
        <f>ABS((Z352/(Z352+Y352))-(Y352/(Z352+Y352)))</f>
        <v>0.26649505350292757</v>
      </c>
      <c r="AB352" s="12">
        <v>0.64</v>
      </c>
      <c r="AC352" s="12">
        <v>0.35</v>
      </c>
      <c r="AD352" s="10">
        <f>(AB352-AC352-7.2%)/2+0.5</f>
        <v>0.60899999999999999</v>
      </c>
    </row>
    <row r="353" spans="1:30" ht="15.75" thickBot="1" x14ac:dyDescent="0.3">
      <c r="A353" s="8" t="s">
        <v>343</v>
      </c>
      <c r="B353" s="8">
        <v>7</v>
      </c>
      <c r="C353" s="8" t="s">
        <v>349</v>
      </c>
      <c r="D353" s="8" t="s">
        <v>470</v>
      </c>
      <c r="E353" s="27">
        <v>2012</v>
      </c>
      <c r="F353" s="120">
        <v>68576</v>
      </c>
      <c r="G353" s="121">
        <v>102833</v>
      </c>
      <c r="H353" s="122">
        <v>115</v>
      </c>
      <c r="I353" s="9">
        <f t="shared" si="117"/>
        <v>0.40007234159233179</v>
      </c>
      <c r="J353" s="9">
        <f t="shared" si="118"/>
        <v>0.59992765840766826</v>
      </c>
      <c r="K353" s="9">
        <f t="shared" si="119"/>
        <v>0.40007234159233179</v>
      </c>
      <c r="L353" s="9">
        <f t="shared" si="120"/>
        <v>0.59992765840766826</v>
      </c>
      <c r="M353" s="10">
        <f t="shared" si="121"/>
        <v>0.19985531681533647</v>
      </c>
      <c r="N353" s="22">
        <v>122389</v>
      </c>
      <c r="O353" s="8">
        <v>153068</v>
      </c>
      <c r="P353" s="8">
        <v>281</v>
      </c>
      <c r="Q353" s="9">
        <v>0.44385975092297764</v>
      </c>
      <c r="R353" s="9">
        <v>0.55512116574429349</v>
      </c>
      <c r="S353" s="9">
        <f t="shared" si="129"/>
        <v>0.44431254242948992</v>
      </c>
      <c r="T353" s="9">
        <f t="shared" si="130"/>
        <v>0.55568745757051008</v>
      </c>
      <c r="U353" s="10">
        <f t="shared" si="132"/>
        <v>0.11137491514102016</v>
      </c>
      <c r="V353" s="9">
        <v>0.44400000000000001</v>
      </c>
      <c r="W353" s="9">
        <v>0.54500000000000004</v>
      </c>
      <c r="X353" s="10">
        <f t="shared" si="122"/>
        <v>0.43024999999999997</v>
      </c>
      <c r="Y353" s="11"/>
      <c r="Z353" s="11"/>
      <c r="AA353" s="10"/>
      <c r="AB353" s="12"/>
      <c r="AC353" s="12"/>
      <c r="AD353" s="10"/>
    </row>
    <row r="354" spans="1:30" ht="15.75" thickBot="1" x14ac:dyDescent="0.3">
      <c r="A354" s="8" t="s">
        <v>350</v>
      </c>
      <c r="B354" s="8" t="s">
        <v>27</v>
      </c>
      <c r="C354" s="8" t="s">
        <v>351</v>
      </c>
      <c r="D354" s="8" t="s">
        <v>470</v>
      </c>
      <c r="E354" s="27">
        <v>2010</v>
      </c>
      <c r="F354" s="120">
        <v>92485</v>
      </c>
      <c r="G354" s="121">
        <v>183834</v>
      </c>
      <c r="H354" s="122">
        <v>0</v>
      </c>
      <c r="I354" s="9">
        <f t="shared" si="117"/>
        <v>0.33470373010904064</v>
      </c>
      <c r="J354" s="9">
        <f t="shared" si="118"/>
        <v>0.66529626989095936</v>
      </c>
      <c r="K354" s="9">
        <f t="shared" si="119"/>
        <v>0.33470373010904064</v>
      </c>
      <c r="L354" s="9">
        <f t="shared" si="120"/>
        <v>0.66529626989095936</v>
      </c>
      <c r="M354" s="10">
        <f t="shared" si="121"/>
        <v>0.33059253978191872</v>
      </c>
      <c r="N354" s="22">
        <v>153789</v>
      </c>
      <c r="O354" s="8">
        <v>207640</v>
      </c>
      <c r="P354" s="8">
        <v>0</v>
      </c>
      <c r="Q354" s="9">
        <v>0.42550265750673022</v>
      </c>
      <c r="R354" s="9">
        <v>0.57449734249326978</v>
      </c>
      <c r="S354" s="9">
        <f t="shared" si="129"/>
        <v>0.42550265750673022</v>
      </c>
      <c r="T354" s="9">
        <f t="shared" si="130"/>
        <v>0.57449734249326978</v>
      </c>
      <c r="U354" s="10">
        <f t="shared" si="132"/>
        <v>0.14899468498653956</v>
      </c>
      <c r="V354" s="9">
        <v>0.39899999999999997</v>
      </c>
      <c r="W354" s="9">
        <v>0.57899999999999996</v>
      </c>
      <c r="X354" s="10">
        <f t="shared" si="122"/>
        <v>0.39074999999999999</v>
      </c>
      <c r="Y354" s="11">
        <v>146589</v>
      </c>
      <c r="Z354" s="11">
        <v>153703</v>
      </c>
      <c r="AA354" s="10">
        <f t="shared" ref="AA354:AA366" si="133">ABS((Z354/(Z354+Y354))-(Y354/(Z354+Y354)))</f>
        <v>2.3690274799195443E-2</v>
      </c>
      <c r="AB354" s="12">
        <v>0.45</v>
      </c>
      <c r="AC354" s="12">
        <v>0.53</v>
      </c>
      <c r="AD354" s="10">
        <f t="shared" ref="AD354:AD376" si="134">(AB354-AC354-7.2%)/2+0.5</f>
        <v>0.42399999999999999</v>
      </c>
    </row>
    <row r="355" spans="1:30" ht="15.75" thickBot="1" x14ac:dyDescent="0.3">
      <c r="A355" s="8" t="s">
        <v>352</v>
      </c>
      <c r="B355" s="8">
        <v>1</v>
      </c>
      <c r="C355" s="8" t="s">
        <v>353</v>
      </c>
      <c r="D355" s="8" t="s">
        <v>470</v>
      </c>
      <c r="E355" s="27">
        <v>2008</v>
      </c>
      <c r="F355" s="123">
        <v>0</v>
      </c>
      <c r="G355" s="121">
        <v>115533</v>
      </c>
      <c r="H355" s="124">
        <v>23937</v>
      </c>
      <c r="I355" s="9">
        <f t="shared" si="117"/>
        <v>0</v>
      </c>
      <c r="J355" s="9">
        <f t="shared" si="118"/>
        <v>1</v>
      </c>
      <c r="K355" s="9">
        <f t="shared" si="119"/>
        <v>0</v>
      </c>
      <c r="L355" s="9">
        <f t="shared" si="120"/>
        <v>1</v>
      </c>
      <c r="M355" s="10">
        <f t="shared" si="121"/>
        <v>1</v>
      </c>
      <c r="N355" s="22">
        <v>47663</v>
      </c>
      <c r="O355" s="8">
        <v>182252</v>
      </c>
      <c r="P355" s="8">
        <v>9757</v>
      </c>
      <c r="Q355" s="9">
        <v>0.19886761907940853</v>
      </c>
      <c r="R355" s="9">
        <v>0.76042257752261422</v>
      </c>
      <c r="S355" s="9">
        <f t="shared" si="129"/>
        <v>0.20730704825696453</v>
      </c>
      <c r="T355" s="9">
        <f t="shared" si="130"/>
        <v>0.79269295174303545</v>
      </c>
      <c r="U355" s="10">
        <f t="shared" si="132"/>
        <v>0.58538590348607089</v>
      </c>
      <c r="V355" s="9">
        <v>0.25700000000000001</v>
      </c>
      <c r="W355" s="9">
        <v>0.72699999999999998</v>
      </c>
      <c r="X355" s="10">
        <f t="shared" si="122"/>
        <v>0.24575000000000002</v>
      </c>
      <c r="Y355" s="11">
        <v>26045</v>
      </c>
      <c r="Z355" s="11">
        <v>123006</v>
      </c>
      <c r="AA355" s="10">
        <f t="shared" si="133"/>
        <v>0.65052230444612924</v>
      </c>
      <c r="AB355" s="12">
        <v>0.28999999999999998</v>
      </c>
      <c r="AC355" s="12">
        <v>0.7</v>
      </c>
      <c r="AD355" s="10">
        <f t="shared" si="134"/>
        <v>0.25900000000000001</v>
      </c>
    </row>
    <row r="356" spans="1:30" ht="15.75" thickBot="1" x14ac:dyDescent="0.3">
      <c r="A356" s="8" t="s">
        <v>352</v>
      </c>
      <c r="B356" s="8">
        <v>2</v>
      </c>
      <c r="C356" s="8" t="s">
        <v>354</v>
      </c>
      <c r="D356" s="8" t="s">
        <v>470</v>
      </c>
      <c r="E356" s="27">
        <v>1988</v>
      </c>
      <c r="F356" s="120">
        <v>37612</v>
      </c>
      <c r="G356" s="121">
        <v>120883</v>
      </c>
      <c r="H356" s="124">
        <v>8256</v>
      </c>
      <c r="I356" s="9">
        <f t="shared" si="117"/>
        <v>0.23730717057320419</v>
      </c>
      <c r="J356" s="9">
        <f t="shared" si="118"/>
        <v>0.76269282942679584</v>
      </c>
      <c r="K356" s="9">
        <f t="shared" si="119"/>
        <v>0.23730717057320419</v>
      </c>
      <c r="L356" s="9">
        <f t="shared" si="120"/>
        <v>0.76269282942679584</v>
      </c>
      <c r="M356" s="10">
        <f t="shared" si="121"/>
        <v>0.52538565885359167</v>
      </c>
      <c r="N356" s="22">
        <v>54522</v>
      </c>
      <c r="O356" s="8">
        <v>196894</v>
      </c>
      <c r="P356" s="8">
        <v>13089</v>
      </c>
      <c r="Q356" s="9">
        <v>0.20612842857412902</v>
      </c>
      <c r="R356" s="9">
        <v>0.74438668456172852</v>
      </c>
      <c r="S356" s="9">
        <f t="shared" si="129"/>
        <v>0.21685970662169471</v>
      </c>
      <c r="T356" s="9">
        <f t="shared" si="130"/>
        <v>0.78314029337830526</v>
      </c>
      <c r="U356" s="10">
        <f t="shared" si="132"/>
        <v>0.56628058675661053</v>
      </c>
      <c r="V356" s="9">
        <v>0.309</v>
      </c>
      <c r="W356" s="9">
        <v>0.67299999999999993</v>
      </c>
      <c r="X356" s="10">
        <f t="shared" si="122"/>
        <v>0.29875000000000007</v>
      </c>
      <c r="Y356" s="11">
        <v>25400</v>
      </c>
      <c r="Z356" s="11">
        <v>141796</v>
      </c>
      <c r="AA356" s="10">
        <f t="shared" si="133"/>
        <v>0.69616498002344551</v>
      </c>
      <c r="AB356" s="12">
        <v>0.34</v>
      </c>
      <c r="AC356" s="12">
        <v>0.64</v>
      </c>
      <c r="AD356" s="10">
        <f t="shared" si="134"/>
        <v>0.314</v>
      </c>
    </row>
    <row r="357" spans="1:30" ht="15.75" thickBot="1" x14ac:dyDescent="0.3">
      <c r="A357" s="8" t="s">
        <v>352</v>
      </c>
      <c r="B357" s="8">
        <v>3</v>
      </c>
      <c r="C357" s="8" t="s">
        <v>355</v>
      </c>
      <c r="D357" s="8" t="s">
        <v>470</v>
      </c>
      <c r="E357" s="27">
        <v>2010</v>
      </c>
      <c r="F357" s="120">
        <v>53983</v>
      </c>
      <c r="G357" s="121">
        <v>97344</v>
      </c>
      <c r="H357" s="124">
        <v>4770</v>
      </c>
      <c r="I357" s="9">
        <f t="shared" si="117"/>
        <v>0.35673078829290211</v>
      </c>
      <c r="J357" s="9">
        <f t="shared" si="118"/>
        <v>0.64326921170709783</v>
      </c>
      <c r="K357" s="9">
        <f t="shared" si="119"/>
        <v>0.35673078829290211</v>
      </c>
      <c r="L357" s="9">
        <f t="shared" si="120"/>
        <v>0.64326921170709783</v>
      </c>
      <c r="M357" s="10">
        <f t="shared" si="121"/>
        <v>0.28653842341419572</v>
      </c>
      <c r="N357" s="22">
        <v>91094</v>
      </c>
      <c r="O357" s="8">
        <v>157830</v>
      </c>
      <c r="P357" s="8">
        <v>7985</v>
      </c>
      <c r="Q357" s="9">
        <v>0.3545769124475982</v>
      </c>
      <c r="R357" s="9">
        <v>0.61434204329159348</v>
      </c>
      <c r="S357" s="9">
        <f t="shared" si="129"/>
        <v>0.3659510533335476</v>
      </c>
      <c r="T357" s="9">
        <f t="shared" si="130"/>
        <v>0.6340489466664524</v>
      </c>
      <c r="U357" s="10">
        <f t="shared" si="132"/>
        <v>0.26809789333290479</v>
      </c>
      <c r="V357" s="9">
        <v>0.35100000000000003</v>
      </c>
      <c r="W357" s="9">
        <v>0.63300000000000001</v>
      </c>
      <c r="X357" s="10">
        <f t="shared" si="122"/>
        <v>0.33975</v>
      </c>
      <c r="Y357" s="11">
        <v>45387</v>
      </c>
      <c r="Z357" s="11">
        <v>92032</v>
      </c>
      <c r="AA357" s="10">
        <f t="shared" si="133"/>
        <v>0.33943632248815669</v>
      </c>
      <c r="AB357" s="12">
        <v>0.37</v>
      </c>
      <c r="AC357" s="12">
        <v>0.62</v>
      </c>
      <c r="AD357" s="10">
        <f t="shared" si="134"/>
        <v>0.33899999999999997</v>
      </c>
    </row>
    <row r="358" spans="1:30" ht="15.75" thickBot="1" x14ac:dyDescent="0.3">
      <c r="A358" s="8" t="s">
        <v>352</v>
      </c>
      <c r="B358" s="8">
        <v>4</v>
      </c>
      <c r="C358" s="8" t="s">
        <v>356</v>
      </c>
      <c r="D358" s="8" t="s">
        <v>470</v>
      </c>
      <c r="E358" s="27">
        <v>2010</v>
      </c>
      <c r="F358" s="120">
        <v>51357</v>
      </c>
      <c r="G358" s="121">
        <v>84815</v>
      </c>
      <c r="H358" s="124">
        <v>9246</v>
      </c>
      <c r="I358" s="9">
        <f t="shared" si="117"/>
        <v>0.37714801868225478</v>
      </c>
      <c r="J358" s="9">
        <f t="shared" si="118"/>
        <v>0.62285198131774522</v>
      </c>
      <c r="K358" s="9">
        <f t="shared" si="119"/>
        <v>0.37714801868225478</v>
      </c>
      <c r="L358" s="9">
        <f t="shared" si="120"/>
        <v>0.62285198131774522</v>
      </c>
      <c r="M358" s="10">
        <f t="shared" si="121"/>
        <v>0.24570396263549044</v>
      </c>
      <c r="N358" s="22">
        <v>102022</v>
      </c>
      <c r="O358" s="8">
        <v>128568</v>
      </c>
      <c r="P358" s="8">
        <v>0</v>
      </c>
      <c r="Q358" s="9">
        <v>0.44243896092631946</v>
      </c>
      <c r="R358" s="9">
        <v>0.5575610390736806</v>
      </c>
      <c r="S358" s="9">
        <f t="shared" si="129"/>
        <v>0.44243896092631946</v>
      </c>
      <c r="T358" s="9">
        <f t="shared" si="130"/>
        <v>0.5575610390736806</v>
      </c>
      <c r="U358" s="10">
        <f t="shared" si="132"/>
        <v>0.11512207814736114</v>
      </c>
      <c r="V358" s="9">
        <v>0.33100000000000002</v>
      </c>
      <c r="W358" s="9">
        <v>0.65300000000000002</v>
      </c>
      <c r="X358" s="10">
        <f t="shared" si="122"/>
        <v>0.31974999999999998</v>
      </c>
      <c r="Y358" s="11">
        <v>70254</v>
      </c>
      <c r="Z358" s="11">
        <v>103969</v>
      </c>
      <c r="AA358" s="10">
        <f t="shared" si="133"/>
        <v>0.19351635547545393</v>
      </c>
      <c r="AB358" s="12">
        <v>0.34</v>
      </c>
      <c r="AC358" s="12">
        <v>0.64</v>
      </c>
      <c r="AD358" s="10">
        <f t="shared" si="134"/>
        <v>0.314</v>
      </c>
    </row>
    <row r="359" spans="1:30" ht="15.75" thickBot="1" x14ac:dyDescent="0.3">
      <c r="A359" s="8" t="s">
        <v>352</v>
      </c>
      <c r="B359" s="8">
        <v>5</v>
      </c>
      <c r="C359" s="8" t="s">
        <v>357</v>
      </c>
      <c r="D359" s="8" t="s">
        <v>471</v>
      </c>
      <c r="E359" s="27">
        <v>2002</v>
      </c>
      <c r="F359" s="120">
        <v>96148</v>
      </c>
      <c r="G359" s="121">
        <v>55078</v>
      </c>
      <c r="H359" s="124">
        <v>3050</v>
      </c>
      <c r="I359" s="9">
        <f t="shared" si="117"/>
        <v>0.63579014190681493</v>
      </c>
      <c r="J359" s="9">
        <f t="shared" si="118"/>
        <v>0.36420985809318501</v>
      </c>
      <c r="K359" s="9">
        <f t="shared" si="119"/>
        <v>0.63579014190681493</v>
      </c>
      <c r="L359" s="9">
        <f t="shared" si="120"/>
        <v>0.36420985809318501</v>
      </c>
      <c r="M359" s="10">
        <f t="shared" si="121"/>
        <v>0.27158028381362992</v>
      </c>
      <c r="N359" s="22">
        <v>171621</v>
      </c>
      <c r="O359" s="8">
        <v>86240</v>
      </c>
      <c r="P359" s="8">
        <v>5234</v>
      </c>
      <c r="Q359" s="9">
        <v>0.65231570345312528</v>
      </c>
      <c r="R359" s="9">
        <v>0.32779034189171213</v>
      </c>
      <c r="S359" s="9">
        <f t="shared" si="129"/>
        <v>0.665556249297102</v>
      </c>
      <c r="T359" s="9">
        <f t="shared" si="130"/>
        <v>0.33444375070289811</v>
      </c>
      <c r="U359" s="10">
        <f t="shared" si="132"/>
        <v>0.33111249859420389</v>
      </c>
      <c r="V359" s="9">
        <v>0.55899999999999994</v>
      </c>
      <c r="W359" s="9">
        <v>0.42499999999999999</v>
      </c>
      <c r="X359" s="10">
        <f t="shared" si="122"/>
        <v>0.54774999999999996</v>
      </c>
      <c r="Y359" s="11">
        <v>99162</v>
      </c>
      <c r="Z359" s="11">
        <v>74204</v>
      </c>
      <c r="AA359" s="10">
        <f t="shared" si="133"/>
        <v>0.14396133036466208</v>
      </c>
      <c r="AB359" s="12">
        <v>0.56000000000000005</v>
      </c>
      <c r="AC359" s="12">
        <v>0.43</v>
      </c>
      <c r="AD359" s="10">
        <f t="shared" si="134"/>
        <v>0.52900000000000003</v>
      </c>
    </row>
    <row r="360" spans="1:30" ht="15.75" thickBot="1" x14ac:dyDescent="0.3">
      <c r="A360" s="8" t="s">
        <v>352</v>
      </c>
      <c r="B360" s="8">
        <v>6</v>
      </c>
      <c r="C360" s="8" t="s">
        <v>358</v>
      </c>
      <c r="D360" s="8" t="s">
        <v>470</v>
      </c>
      <c r="E360" s="27">
        <v>2010</v>
      </c>
      <c r="F360" s="120">
        <v>37232</v>
      </c>
      <c r="G360" s="121">
        <v>115231</v>
      </c>
      <c r="H360" s="124">
        <v>9634</v>
      </c>
      <c r="I360" s="9">
        <f t="shared" si="117"/>
        <v>0.24420351167168428</v>
      </c>
      <c r="J360" s="9">
        <f t="shared" si="118"/>
        <v>0.7557964883283157</v>
      </c>
      <c r="K360" s="9">
        <f t="shared" si="119"/>
        <v>0.24420351167168428</v>
      </c>
      <c r="L360" s="9">
        <f t="shared" si="120"/>
        <v>0.7557964883283157</v>
      </c>
      <c r="M360" s="10">
        <f t="shared" si="121"/>
        <v>0.51159297665663139</v>
      </c>
      <c r="N360" s="22">
        <v>0</v>
      </c>
      <c r="O360" s="8">
        <v>184383</v>
      </c>
      <c r="P360" s="8">
        <v>56858</v>
      </c>
      <c r="Q360" s="9">
        <v>0</v>
      </c>
      <c r="R360" s="9">
        <v>0.76431037841826222</v>
      </c>
      <c r="S360" s="9">
        <f t="shared" si="129"/>
        <v>0</v>
      </c>
      <c r="T360" s="9">
        <f t="shared" si="130"/>
        <v>1</v>
      </c>
      <c r="U360" s="10">
        <f t="shared" si="132"/>
        <v>1</v>
      </c>
      <c r="V360" s="9">
        <v>0.29499999999999998</v>
      </c>
      <c r="W360" s="9">
        <v>0.69099999999999995</v>
      </c>
      <c r="X360" s="10">
        <f t="shared" si="122"/>
        <v>0.28275000000000006</v>
      </c>
      <c r="Y360" s="11">
        <v>56145</v>
      </c>
      <c r="Z360" s="11">
        <v>128517</v>
      </c>
      <c r="AA360" s="10">
        <f t="shared" si="133"/>
        <v>0.39191604119959705</v>
      </c>
      <c r="AB360" s="12">
        <v>0.37</v>
      </c>
      <c r="AC360" s="12">
        <v>0.62</v>
      </c>
      <c r="AD360" s="10">
        <f t="shared" si="134"/>
        <v>0.33899999999999997</v>
      </c>
    </row>
    <row r="361" spans="1:30" ht="15.75" thickBot="1" x14ac:dyDescent="0.3">
      <c r="A361" s="8" t="s">
        <v>352</v>
      </c>
      <c r="B361" s="8">
        <v>7</v>
      </c>
      <c r="C361" s="8" t="s">
        <v>359</v>
      </c>
      <c r="D361" s="8" t="s">
        <v>470</v>
      </c>
      <c r="E361" s="27">
        <v>2002</v>
      </c>
      <c r="F361" s="120">
        <v>42280</v>
      </c>
      <c r="G361" s="121">
        <v>110534</v>
      </c>
      <c r="H361" s="124">
        <v>5093</v>
      </c>
      <c r="I361" s="9">
        <f t="shared" si="117"/>
        <v>0.27667622076511317</v>
      </c>
      <c r="J361" s="9">
        <f t="shared" si="118"/>
        <v>0.72332377923488689</v>
      </c>
      <c r="K361" s="9">
        <f t="shared" si="119"/>
        <v>0.27667622076511317</v>
      </c>
      <c r="L361" s="9">
        <f t="shared" si="120"/>
        <v>0.72332377923488689</v>
      </c>
      <c r="M361" s="10">
        <f t="shared" si="121"/>
        <v>0.44664755846977372</v>
      </c>
      <c r="N361" s="22">
        <v>61679</v>
      </c>
      <c r="O361" s="8">
        <v>182730</v>
      </c>
      <c r="P361" s="8">
        <v>12897</v>
      </c>
      <c r="Q361" s="9">
        <v>0.23971069465927727</v>
      </c>
      <c r="R361" s="9">
        <v>0.71016610572625594</v>
      </c>
      <c r="S361" s="9">
        <f t="shared" si="129"/>
        <v>0.25235977398540965</v>
      </c>
      <c r="T361" s="9">
        <f t="shared" si="130"/>
        <v>0.74764022601459024</v>
      </c>
      <c r="U361" s="10">
        <f t="shared" si="132"/>
        <v>0.49528045202918058</v>
      </c>
      <c r="V361" s="9">
        <v>0.32899999999999996</v>
      </c>
      <c r="W361" s="9">
        <v>0.65700000000000003</v>
      </c>
      <c r="X361" s="10">
        <f t="shared" si="122"/>
        <v>0.31674999999999998</v>
      </c>
      <c r="Y361" s="11">
        <v>54347</v>
      </c>
      <c r="Z361" s="11">
        <v>158916</v>
      </c>
      <c r="AA361" s="10">
        <f t="shared" si="133"/>
        <v>0.49032884279035743</v>
      </c>
      <c r="AB361" s="12">
        <v>0.34</v>
      </c>
      <c r="AC361" s="12">
        <v>0.65</v>
      </c>
      <c r="AD361" s="10">
        <f t="shared" si="134"/>
        <v>0.309</v>
      </c>
    </row>
    <row r="362" spans="1:30" ht="15.75" thickBot="1" x14ac:dyDescent="0.3">
      <c r="A362" s="8" t="s">
        <v>352</v>
      </c>
      <c r="B362" s="8">
        <v>8</v>
      </c>
      <c r="C362" s="8" t="s">
        <v>360</v>
      </c>
      <c r="D362" s="8" t="s">
        <v>470</v>
      </c>
      <c r="E362" s="27">
        <v>2010</v>
      </c>
      <c r="F362" s="120">
        <v>42433</v>
      </c>
      <c r="G362" s="121">
        <v>122255</v>
      </c>
      <c r="H362" s="124">
        <v>7907</v>
      </c>
      <c r="I362" s="9">
        <f t="shared" si="117"/>
        <v>0.25765690274944136</v>
      </c>
      <c r="J362" s="9">
        <f t="shared" si="118"/>
        <v>0.74234309725055858</v>
      </c>
      <c r="K362" s="9">
        <f t="shared" si="119"/>
        <v>0.25765690274944136</v>
      </c>
      <c r="L362" s="9">
        <f t="shared" si="120"/>
        <v>0.74234309725055858</v>
      </c>
      <c r="M362" s="10">
        <f t="shared" si="121"/>
        <v>0.48468619450111722</v>
      </c>
      <c r="N362" s="22">
        <v>79490</v>
      </c>
      <c r="O362" s="8">
        <v>190923</v>
      </c>
      <c r="P362" s="8">
        <v>9009</v>
      </c>
      <c r="Q362" s="9">
        <v>0.28448010536035101</v>
      </c>
      <c r="R362" s="9">
        <v>0.6832783388566398</v>
      </c>
      <c r="S362" s="9">
        <f t="shared" si="129"/>
        <v>0.29395776090646525</v>
      </c>
      <c r="T362" s="9">
        <f t="shared" si="130"/>
        <v>0.7060422390935347</v>
      </c>
      <c r="U362" s="10">
        <f t="shared" si="132"/>
        <v>0.41208447818706945</v>
      </c>
      <c r="V362" s="9">
        <v>0.32799999999999996</v>
      </c>
      <c r="W362" s="9">
        <v>0.66099999999999992</v>
      </c>
      <c r="X362" s="10">
        <f t="shared" si="122"/>
        <v>0.31425000000000003</v>
      </c>
      <c r="Y362" s="11">
        <v>64960</v>
      </c>
      <c r="Z362" s="11">
        <v>98759</v>
      </c>
      <c r="AA362" s="10">
        <f t="shared" si="133"/>
        <v>0.20644518962368452</v>
      </c>
      <c r="AB362" s="12">
        <v>0.43</v>
      </c>
      <c r="AC362" s="12">
        <v>0.56000000000000005</v>
      </c>
      <c r="AD362" s="10">
        <f t="shared" si="134"/>
        <v>0.39899999999999997</v>
      </c>
    </row>
    <row r="363" spans="1:30" ht="15.75" thickBot="1" x14ac:dyDescent="0.3">
      <c r="A363" s="8" t="s">
        <v>352</v>
      </c>
      <c r="B363" s="8">
        <v>9</v>
      </c>
      <c r="C363" s="8" t="s">
        <v>361</v>
      </c>
      <c r="D363" s="8" t="s">
        <v>471</v>
      </c>
      <c r="E363" s="27">
        <v>2006</v>
      </c>
      <c r="F363" s="120">
        <v>87376</v>
      </c>
      <c r="G363" s="121">
        <v>27173</v>
      </c>
      <c r="H363" s="124">
        <v>2001</v>
      </c>
      <c r="I363" s="9">
        <f t="shared" si="117"/>
        <v>0.76278273926441964</v>
      </c>
      <c r="J363" s="9">
        <f t="shared" si="118"/>
        <v>0.23721726073558042</v>
      </c>
      <c r="K363" s="9">
        <f t="shared" si="119"/>
        <v>0.76278273926441964</v>
      </c>
      <c r="L363" s="9">
        <f t="shared" si="120"/>
        <v>0.23721726073558042</v>
      </c>
      <c r="M363" s="10">
        <f t="shared" si="121"/>
        <v>0.52556547852883928</v>
      </c>
      <c r="N363" s="22">
        <v>188422</v>
      </c>
      <c r="O363" s="8">
        <v>59742</v>
      </c>
      <c r="P363" s="8">
        <v>2823</v>
      </c>
      <c r="Q363" s="9">
        <v>0.75072414109097285</v>
      </c>
      <c r="R363" s="9">
        <v>0.23802826441210104</v>
      </c>
      <c r="S363" s="9">
        <f t="shared" si="129"/>
        <v>0.75926403507358042</v>
      </c>
      <c r="T363" s="9">
        <f t="shared" si="130"/>
        <v>0.24073596492641963</v>
      </c>
      <c r="U363" s="10">
        <f t="shared" si="132"/>
        <v>0.51852807014716085</v>
      </c>
      <c r="V363" s="9">
        <v>0.78299999999999992</v>
      </c>
      <c r="W363" s="9">
        <v>0.20899999999999999</v>
      </c>
      <c r="X363" s="10">
        <f t="shared" si="122"/>
        <v>0.76774999999999993</v>
      </c>
      <c r="Y363" s="11">
        <v>99827</v>
      </c>
      <c r="Z363" s="11">
        <v>33879</v>
      </c>
      <c r="AA363" s="10">
        <f t="shared" si="133"/>
        <v>0.49323141818616967</v>
      </c>
      <c r="AB363" s="12">
        <v>0.77</v>
      </c>
      <c r="AC363" s="12">
        <v>0.22</v>
      </c>
      <c r="AD363" s="10">
        <f t="shared" si="134"/>
        <v>0.73899999999999999</v>
      </c>
    </row>
    <row r="364" spans="1:30" ht="15.75" thickBot="1" x14ac:dyDescent="0.3">
      <c r="A364" s="8" t="s">
        <v>362</v>
      </c>
      <c r="B364" s="8">
        <v>1</v>
      </c>
      <c r="C364" s="8" t="s">
        <v>363</v>
      </c>
      <c r="D364" s="8" t="s">
        <v>470</v>
      </c>
      <c r="E364" s="27">
        <v>2004</v>
      </c>
      <c r="F364" s="120">
        <v>33476</v>
      </c>
      <c r="G364" s="121">
        <v>115084</v>
      </c>
      <c r="H364" s="122">
        <v>0</v>
      </c>
      <c r="I364" s="9">
        <f t="shared" si="117"/>
        <v>0.22533656435110394</v>
      </c>
      <c r="J364" s="9">
        <f t="shared" si="118"/>
        <v>0.77466343564889606</v>
      </c>
      <c r="K364" s="9">
        <f t="shared" si="119"/>
        <v>0.22533656435110394</v>
      </c>
      <c r="L364" s="9">
        <f t="shared" si="120"/>
        <v>0.77466343564889606</v>
      </c>
      <c r="M364" s="10">
        <f t="shared" si="121"/>
        <v>0.54932687129779212</v>
      </c>
      <c r="N364" s="22">
        <v>67222</v>
      </c>
      <c r="O364" s="8">
        <v>178322</v>
      </c>
      <c r="P364" s="8">
        <v>4114</v>
      </c>
      <c r="Q364" s="9">
        <v>0.26925634267678183</v>
      </c>
      <c r="R364" s="9">
        <v>0.71426511467687792</v>
      </c>
      <c r="S364" s="9">
        <f t="shared" si="129"/>
        <v>0.27376763431401302</v>
      </c>
      <c r="T364" s="9">
        <f t="shared" si="130"/>
        <v>0.72623236568598704</v>
      </c>
      <c r="U364" s="10">
        <f t="shared" si="132"/>
        <v>0.45246473137197402</v>
      </c>
      <c r="V364" s="9">
        <v>0.27500000000000002</v>
      </c>
      <c r="W364" s="9">
        <v>0.71599999999999997</v>
      </c>
      <c r="X364" s="10">
        <f t="shared" si="122"/>
        <v>0.26025000000000004</v>
      </c>
      <c r="Y364" s="11">
        <v>0</v>
      </c>
      <c r="Z364" s="11">
        <v>129398</v>
      </c>
      <c r="AA364" s="10">
        <f t="shared" si="133"/>
        <v>1</v>
      </c>
      <c r="AB364" s="12">
        <v>0.31</v>
      </c>
      <c r="AC364" s="12">
        <v>0.69</v>
      </c>
      <c r="AD364" s="10">
        <f t="shared" si="134"/>
        <v>0.27400000000000002</v>
      </c>
    </row>
    <row r="365" spans="1:30" ht="15.75" thickBot="1" x14ac:dyDescent="0.3">
      <c r="A365" s="8" t="s">
        <v>362</v>
      </c>
      <c r="B365" s="8">
        <v>2</v>
      </c>
      <c r="C365" s="8" t="s">
        <v>364</v>
      </c>
      <c r="D365" s="8" t="s">
        <v>470</v>
      </c>
      <c r="E365" s="27">
        <v>2004</v>
      </c>
      <c r="F365" s="120">
        <v>44462</v>
      </c>
      <c r="G365" s="121">
        <v>101936</v>
      </c>
      <c r="H365" s="124">
        <v>3628</v>
      </c>
      <c r="I365" s="9">
        <f t="shared" si="117"/>
        <v>0.30370633478599435</v>
      </c>
      <c r="J365" s="9">
        <f t="shared" si="118"/>
        <v>0.69629366521400571</v>
      </c>
      <c r="K365" s="9">
        <f t="shared" si="119"/>
        <v>0.30370633478599435</v>
      </c>
      <c r="L365" s="9">
        <f t="shared" si="120"/>
        <v>0.69629366521400571</v>
      </c>
      <c r="M365" s="10">
        <f t="shared" si="121"/>
        <v>0.39258733042801136</v>
      </c>
      <c r="N365" s="22">
        <v>80512</v>
      </c>
      <c r="O365" s="8">
        <v>159664</v>
      </c>
      <c r="P365" s="8">
        <v>6152</v>
      </c>
      <c r="Q365" s="9">
        <v>0.32684875450618689</v>
      </c>
      <c r="R365" s="9">
        <v>0.64817641518625568</v>
      </c>
      <c r="S365" s="9">
        <f t="shared" si="129"/>
        <v>0.33522083805209518</v>
      </c>
      <c r="T365" s="9">
        <f t="shared" si="130"/>
        <v>0.66477916194790487</v>
      </c>
      <c r="U365" s="10">
        <f t="shared" si="132"/>
        <v>0.32955832389580969</v>
      </c>
      <c r="V365" s="9">
        <v>0.35600000000000004</v>
      </c>
      <c r="W365" s="9">
        <v>0.629</v>
      </c>
      <c r="X365" s="10">
        <f t="shared" si="122"/>
        <v>0.34425000000000006</v>
      </c>
      <c r="Y365" s="11">
        <v>0</v>
      </c>
      <c r="Z365" s="11">
        <v>130020</v>
      </c>
      <c r="AA365" s="10">
        <f t="shared" si="133"/>
        <v>1</v>
      </c>
      <c r="AB365" s="12">
        <v>0.4</v>
      </c>
      <c r="AC365" s="12">
        <v>0.6</v>
      </c>
      <c r="AD365" s="10">
        <f t="shared" si="134"/>
        <v>0.36399999999999999</v>
      </c>
    </row>
    <row r="366" spans="1:30" ht="15.75" thickBot="1" x14ac:dyDescent="0.3">
      <c r="A366" s="8" t="s">
        <v>362</v>
      </c>
      <c r="B366" s="8">
        <v>3</v>
      </c>
      <c r="C366" s="8" t="s">
        <v>365</v>
      </c>
      <c r="D366" s="8" t="s">
        <v>470</v>
      </c>
      <c r="E366" s="27">
        <v>1991</v>
      </c>
      <c r="F366" s="123">
        <v>0</v>
      </c>
      <c r="G366" s="121">
        <v>113404</v>
      </c>
      <c r="H366" s="124">
        <v>24876</v>
      </c>
      <c r="I366" s="9">
        <f t="shared" si="117"/>
        <v>0</v>
      </c>
      <c r="J366" s="9">
        <f t="shared" si="118"/>
        <v>1</v>
      </c>
      <c r="K366" s="9">
        <f t="shared" si="119"/>
        <v>0</v>
      </c>
      <c r="L366" s="9">
        <f t="shared" si="120"/>
        <v>1</v>
      </c>
      <c r="M366" s="10">
        <f t="shared" si="121"/>
        <v>1</v>
      </c>
      <c r="N366" s="22">
        <v>0</v>
      </c>
      <c r="O366" s="8">
        <v>187180</v>
      </c>
      <c r="P366" s="8">
        <v>0</v>
      </c>
      <c r="Q366" s="9">
        <v>0</v>
      </c>
      <c r="R366" s="9">
        <v>1</v>
      </c>
      <c r="S366" s="9">
        <f t="shared" si="129"/>
        <v>0</v>
      </c>
      <c r="T366" s="9">
        <f t="shared" si="130"/>
        <v>1</v>
      </c>
      <c r="U366" s="10">
        <f t="shared" si="132"/>
        <v>1</v>
      </c>
      <c r="V366" s="9">
        <v>0.34200000000000003</v>
      </c>
      <c r="W366" s="9">
        <v>0.64300000000000002</v>
      </c>
      <c r="X366" s="10">
        <f t="shared" si="122"/>
        <v>0.33025000000000004</v>
      </c>
      <c r="Y366" s="11">
        <v>47848</v>
      </c>
      <c r="Z366" s="11">
        <v>101180</v>
      </c>
      <c r="AA366" s="10">
        <f t="shared" si="133"/>
        <v>0.35786563598786802</v>
      </c>
      <c r="AB366" s="12">
        <v>0.42</v>
      </c>
      <c r="AC366" s="12">
        <v>0.56999999999999995</v>
      </c>
      <c r="AD366" s="10">
        <f t="shared" si="134"/>
        <v>0.38900000000000001</v>
      </c>
    </row>
    <row r="367" spans="1:30" ht="15.75" thickBot="1" x14ac:dyDescent="0.3">
      <c r="A367" s="8" t="s">
        <v>362</v>
      </c>
      <c r="B367" s="8">
        <v>4</v>
      </c>
      <c r="C367" s="8" t="s">
        <v>556</v>
      </c>
      <c r="D367" s="8" t="s">
        <v>470</v>
      </c>
      <c r="E367" s="27">
        <v>2014</v>
      </c>
      <c r="F367" s="123">
        <v>0</v>
      </c>
      <c r="G367" s="121">
        <v>115085</v>
      </c>
      <c r="H367" s="122">
        <v>0</v>
      </c>
      <c r="I367" s="9">
        <f t="shared" si="117"/>
        <v>0</v>
      </c>
      <c r="J367" s="9">
        <f t="shared" si="118"/>
        <v>1</v>
      </c>
      <c r="K367" s="9">
        <f t="shared" si="119"/>
        <v>0</v>
      </c>
      <c r="L367" s="9">
        <f t="shared" si="120"/>
        <v>1</v>
      </c>
      <c r="M367" s="10">
        <f t="shared" si="121"/>
        <v>1</v>
      </c>
      <c r="O367" s="8"/>
      <c r="P367" s="8"/>
      <c r="Q367" s="9"/>
      <c r="R367" s="9"/>
      <c r="S367" s="9"/>
      <c r="T367" s="9"/>
      <c r="U367" s="10"/>
      <c r="V367" s="9">
        <v>0.248</v>
      </c>
      <c r="W367" s="9">
        <v>0.74</v>
      </c>
      <c r="X367" s="10">
        <f t="shared" si="122"/>
        <v>0.23475000000000001</v>
      </c>
      <c r="Y367" s="11"/>
      <c r="Z367" s="11"/>
      <c r="AA367" s="10"/>
      <c r="AB367" s="12">
        <v>0.3</v>
      </c>
      <c r="AC367" s="12">
        <v>0.69</v>
      </c>
      <c r="AD367" s="10">
        <f t="shared" si="134"/>
        <v>0.26900000000000002</v>
      </c>
    </row>
    <row r="368" spans="1:30" ht="15.75" thickBot="1" x14ac:dyDescent="0.3">
      <c r="A368" s="8" t="s">
        <v>362</v>
      </c>
      <c r="B368" s="8">
        <v>5</v>
      </c>
      <c r="C368" s="8" t="s">
        <v>366</v>
      </c>
      <c r="D368" s="8" t="s">
        <v>470</v>
      </c>
      <c r="E368" s="27">
        <v>2002</v>
      </c>
      <c r="F368" s="123">
        <v>0</v>
      </c>
      <c r="G368" s="121">
        <v>88998</v>
      </c>
      <c r="H368" s="124">
        <v>15264</v>
      </c>
      <c r="I368" s="9">
        <f t="shared" si="117"/>
        <v>0</v>
      </c>
      <c r="J368" s="9">
        <f t="shared" si="118"/>
        <v>1</v>
      </c>
      <c r="K368" s="9">
        <f t="shared" si="119"/>
        <v>0</v>
      </c>
      <c r="L368" s="9">
        <f t="shared" si="120"/>
        <v>1</v>
      </c>
      <c r="M368" s="10">
        <f t="shared" si="121"/>
        <v>1</v>
      </c>
      <c r="N368" s="22">
        <v>69178</v>
      </c>
      <c r="O368" s="8">
        <v>134091</v>
      </c>
      <c r="P368" s="8">
        <v>4961</v>
      </c>
      <c r="Q368" s="9">
        <v>0.33221918071363399</v>
      </c>
      <c r="R368" s="9">
        <v>0.6439562022763291</v>
      </c>
      <c r="S368" s="9">
        <f t="shared" ref="S368:S385" si="135">Q368/(Q368+R368)</f>
        <v>0.34032734947286603</v>
      </c>
      <c r="T368" s="9">
        <f t="shared" ref="T368:T385" si="136">R368/(R368+Q368)</f>
        <v>0.65967265052713397</v>
      </c>
      <c r="U368" s="10">
        <f t="shared" ref="U368:U385" si="137">ABS((R368/(R368+Q368))-(Q368/(R368+Q368)))</f>
        <v>0.31934530105426795</v>
      </c>
      <c r="V368" s="9">
        <v>0.34399999999999997</v>
      </c>
      <c r="W368" s="9">
        <v>0.64500000000000002</v>
      </c>
      <c r="X368" s="10">
        <f t="shared" si="122"/>
        <v>0.33024999999999999</v>
      </c>
      <c r="Y368" s="11">
        <v>41649</v>
      </c>
      <c r="Z368" s="11">
        <v>106742</v>
      </c>
      <c r="AA368" s="10">
        <f t="shared" ref="AA368:AA376" si="138">ABS((Z368/(Z368+Y368))-(Y368/(Z368+Y368)))</f>
        <v>0.4386586787608413</v>
      </c>
      <c r="AB368" s="12">
        <v>0.36</v>
      </c>
      <c r="AC368" s="12">
        <v>0.63</v>
      </c>
      <c r="AD368" s="10">
        <f t="shared" si="134"/>
        <v>0.32899999999999996</v>
      </c>
    </row>
    <row r="369" spans="1:34" ht="15.75" thickBot="1" x14ac:dyDescent="0.3">
      <c r="A369" s="8" t="s">
        <v>362</v>
      </c>
      <c r="B369" s="8">
        <v>6</v>
      </c>
      <c r="C369" s="8" t="s">
        <v>367</v>
      </c>
      <c r="D369" s="8" t="s">
        <v>470</v>
      </c>
      <c r="E369" s="27">
        <v>1984</v>
      </c>
      <c r="F369" s="120">
        <v>55027</v>
      </c>
      <c r="G369" s="121">
        <v>92334</v>
      </c>
      <c r="H369" s="124">
        <v>3635</v>
      </c>
      <c r="I369" s="9">
        <f t="shared" si="117"/>
        <v>0.37341630417817467</v>
      </c>
      <c r="J369" s="9">
        <f t="shared" si="118"/>
        <v>0.62658369582182527</v>
      </c>
      <c r="K369" s="9">
        <f t="shared" si="119"/>
        <v>0.37341630417817467</v>
      </c>
      <c r="L369" s="9">
        <f t="shared" si="120"/>
        <v>0.62658369582182527</v>
      </c>
      <c r="M369" s="10">
        <f t="shared" si="121"/>
        <v>0.2531673916436506</v>
      </c>
      <c r="N369" s="22">
        <v>98053</v>
      </c>
      <c r="O369" s="8">
        <v>145019</v>
      </c>
      <c r="P369" s="8">
        <v>6864</v>
      </c>
      <c r="Q369" s="9">
        <v>0.39231243198258753</v>
      </c>
      <c r="R369" s="9">
        <v>0.5802245374815953</v>
      </c>
      <c r="S369" s="9">
        <f t="shared" si="135"/>
        <v>0.40339076487625064</v>
      </c>
      <c r="T369" s="9">
        <f t="shared" si="136"/>
        <v>0.59660923512374942</v>
      </c>
      <c r="U369" s="10">
        <f t="shared" si="137"/>
        <v>0.19321847024749877</v>
      </c>
      <c r="V369" s="9">
        <v>0.40799999999999997</v>
      </c>
      <c r="W369" s="9">
        <v>0.57899999999999996</v>
      </c>
      <c r="X369" s="10">
        <f t="shared" si="122"/>
        <v>0.39524999999999999</v>
      </c>
      <c r="Y369" s="11">
        <v>50683</v>
      </c>
      <c r="Z369" s="11">
        <v>107104</v>
      </c>
      <c r="AA369" s="10">
        <f t="shared" si="138"/>
        <v>0.35757698669725646</v>
      </c>
      <c r="AB369" s="12">
        <v>0.4</v>
      </c>
      <c r="AC369" s="12">
        <v>0.6</v>
      </c>
      <c r="AD369" s="10">
        <f t="shared" si="134"/>
        <v>0.36399999999999999</v>
      </c>
    </row>
    <row r="370" spans="1:34" ht="15.75" thickBot="1" x14ac:dyDescent="0.3">
      <c r="A370" s="8" t="s">
        <v>362</v>
      </c>
      <c r="B370" s="8">
        <v>7</v>
      </c>
      <c r="C370" s="8" t="s">
        <v>368</v>
      </c>
      <c r="D370" s="8" t="s">
        <v>470</v>
      </c>
      <c r="E370" s="27">
        <v>2000</v>
      </c>
      <c r="F370" s="120">
        <v>49478</v>
      </c>
      <c r="G370" s="121">
        <v>90606</v>
      </c>
      <c r="H370" s="124">
        <v>3135</v>
      </c>
      <c r="I370" s="9">
        <f t="shared" si="117"/>
        <v>0.35320236429570828</v>
      </c>
      <c r="J370" s="9">
        <f t="shared" si="118"/>
        <v>0.64679763570429172</v>
      </c>
      <c r="K370" s="9">
        <f t="shared" si="119"/>
        <v>0.35320236429570828</v>
      </c>
      <c r="L370" s="9">
        <f t="shared" si="120"/>
        <v>0.64679763570429172</v>
      </c>
      <c r="M370" s="10">
        <f t="shared" si="121"/>
        <v>0.29359527140858344</v>
      </c>
      <c r="N370" s="22">
        <v>85553</v>
      </c>
      <c r="O370" s="8">
        <v>142793</v>
      </c>
      <c r="P370" s="8">
        <v>6491</v>
      </c>
      <c r="Q370" s="9">
        <v>0.36430800938523317</v>
      </c>
      <c r="R370" s="9">
        <v>0.60805154213347978</v>
      </c>
      <c r="S370" s="9">
        <f t="shared" si="135"/>
        <v>0.37466388725880906</v>
      </c>
      <c r="T370" s="9">
        <f t="shared" si="136"/>
        <v>0.62533611274119105</v>
      </c>
      <c r="U370" s="10">
        <f t="shared" si="137"/>
        <v>0.25067222548238199</v>
      </c>
      <c r="V370" s="9">
        <v>0.38600000000000001</v>
      </c>
      <c r="W370" s="9">
        <v>0.59899999999999998</v>
      </c>
      <c r="X370" s="10">
        <f t="shared" si="122"/>
        <v>0.37425000000000003</v>
      </c>
      <c r="Y370" s="11">
        <v>0</v>
      </c>
      <c r="Z370" s="11">
        <v>143655</v>
      </c>
      <c r="AA370" s="10">
        <f t="shared" si="138"/>
        <v>1</v>
      </c>
      <c r="AB370" s="12">
        <v>0.41</v>
      </c>
      <c r="AC370" s="12">
        <v>0.57999999999999996</v>
      </c>
      <c r="AD370" s="10">
        <f t="shared" si="134"/>
        <v>0.379</v>
      </c>
    </row>
    <row r="371" spans="1:34" ht="15.75" thickBot="1" x14ac:dyDescent="0.3">
      <c r="A371" s="8" t="s">
        <v>362</v>
      </c>
      <c r="B371" s="8">
        <v>8</v>
      </c>
      <c r="C371" s="8" t="s">
        <v>369</v>
      </c>
      <c r="D371" s="8" t="s">
        <v>470</v>
      </c>
      <c r="E371" s="27">
        <v>1996</v>
      </c>
      <c r="F371" s="123">
        <v>0</v>
      </c>
      <c r="G371" s="121">
        <v>125066</v>
      </c>
      <c r="H371" s="124">
        <v>14947</v>
      </c>
      <c r="I371" s="9">
        <f t="shared" si="117"/>
        <v>0</v>
      </c>
      <c r="J371" s="9">
        <f t="shared" si="118"/>
        <v>1</v>
      </c>
      <c r="K371" s="9">
        <f t="shared" si="119"/>
        <v>0</v>
      </c>
      <c r="L371" s="9">
        <f t="shared" si="120"/>
        <v>1</v>
      </c>
      <c r="M371" s="10">
        <f t="shared" si="121"/>
        <v>1</v>
      </c>
      <c r="N371" s="22">
        <v>51051</v>
      </c>
      <c r="O371" s="8">
        <v>194043</v>
      </c>
      <c r="P371" s="8">
        <v>5958</v>
      </c>
      <c r="Q371" s="9">
        <v>0.20334831031021461</v>
      </c>
      <c r="R371" s="9">
        <v>0.77291955451460259</v>
      </c>
      <c r="S371" s="9">
        <f t="shared" si="135"/>
        <v>0.20829151264412837</v>
      </c>
      <c r="T371" s="9">
        <f t="shared" si="136"/>
        <v>0.79170848735587163</v>
      </c>
      <c r="U371" s="10">
        <f t="shared" si="137"/>
        <v>0.58341697471174325</v>
      </c>
      <c r="V371" s="9">
        <v>0.217</v>
      </c>
      <c r="W371" s="9">
        <v>0.77</v>
      </c>
      <c r="X371" s="10">
        <f t="shared" si="122"/>
        <v>0.20424999999999999</v>
      </c>
      <c r="Y371" s="11">
        <v>36566</v>
      </c>
      <c r="Z371" s="11">
        <v>161257</v>
      </c>
      <c r="AA371" s="10">
        <f t="shared" si="138"/>
        <v>0.63031598954621049</v>
      </c>
      <c r="AB371" s="12">
        <v>0.26</v>
      </c>
      <c r="AC371" s="12">
        <v>0.74</v>
      </c>
      <c r="AD371" s="10">
        <f t="shared" si="134"/>
        <v>0.22399999999999998</v>
      </c>
    </row>
    <row r="372" spans="1:34" ht="15.75" thickBot="1" x14ac:dyDescent="0.3">
      <c r="A372" s="8" t="s">
        <v>362</v>
      </c>
      <c r="B372" s="8">
        <v>9</v>
      </c>
      <c r="C372" s="8" t="s">
        <v>370</v>
      </c>
      <c r="D372" s="8" t="s">
        <v>471</v>
      </c>
      <c r="E372" s="27">
        <v>2004</v>
      </c>
      <c r="F372" s="120">
        <v>78109</v>
      </c>
      <c r="G372" s="125">
        <v>0</v>
      </c>
      <c r="H372" s="124">
        <v>7894</v>
      </c>
      <c r="I372" s="9">
        <f t="shared" si="117"/>
        <v>1</v>
      </c>
      <c r="J372" s="9">
        <f t="shared" si="118"/>
        <v>0</v>
      </c>
      <c r="K372" s="9">
        <f t="shared" si="119"/>
        <v>1</v>
      </c>
      <c r="L372" s="9">
        <f t="shared" si="120"/>
        <v>0</v>
      </c>
      <c r="M372" s="10">
        <f t="shared" si="121"/>
        <v>1</v>
      </c>
      <c r="N372" s="22">
        <v>144075</v>
      </c>
      <c r="O372" s="8">
        <v>36139</v>
      </c>
      <c r="P372" s="8">
        <v>3352</v>
      </c>
      <c r="Q372" s="9">
        <v>0.78486756806816083</v>
      </c>
      <c r="R372" s="9">
        <v>0.19687196975474761</v>
      </c>
      <c r="S372" s="9">
        <f t="shared" si="135"/>
        <v>0.79946619019610021</v>
      </c>
      <c r="T372" s="9">
        <f t="shared" si="136"/>
        <v>0.20053380980389979</v>
      </c>
      <c r="U372" s="10">
        <f t="shared" si="137"/>
        <v>0.59893238039220043</v>
      </c>
      <c r="V372" s="9">
        <v>0.78</v>
      </c>
      <c r="W372" s="9">
        <v>0.21100000000000002</v>
      </c>
      <c r="X372" s="10">
        <f t="shared" si="122"/>
        <v>0.76524999999999999</v>
      </c>
      <c r="Y372" s="11">
        <v>79957</v>
      </c>
      <c r="Z372" s="11">
        <v>24157</v>
      </c>
      <c r="AA372" s="10">
        <f t="shared" si="138"/>
        <v>0.53595097681387704</v>
      </c>
      <c r="AB372" s="12">
        <v>0.77</v>
      </c>
      <c r="AC372" s="12">
        <v>0.23</v>
      </c>
      <c r="AD372" s="10">
        <f t="shared" si="134"/>
        <v>0.73399999999999999</v>
      </c>
      <c r="AH372" s="8"/>
    </row>
    <row r="373" spans="1:34" ht="15.75" thickBot="1" x14ac:dyDescent="0.3">
      <c r="A373" s="8" t="s">
        <v>362</v>
      </c>
      <c r="B373" s="8">
        <v>10</v>
      </c>
      <c r="C373" s="8" t="s">
        <v>371</v>
      </c>
      <c r="D373" s="8" t="s">
        <v>470</v>
      </c>
      <c r="E373" s="27">
        <v>2004</v>
      </c>
      <c r="F373" s="120">
        <v>60243</v>
      </c>
      <c r="G373" s="121">
        <v>109726</v>
      </c>
      <c r="H373" s="124">
        <v>6491</v>
      </c>
      <c r="I373" s="9">
        <f t="shared" si="117"/>
        <v>0.35443522054021614</v>
      </c>
      <c r="J373" s="9">
        <f t="shared" si="118"/>
        <v>0.64556477945978386</v>
      </c>
      <c r="K373" s="9">
        <f t="shared" si="119"/>
        <v>0.35443522054021614</v>
      </c>
      <c r="L373" s="9">
        <f t="shared" si="120"/>
        <v>0.64556477945978386</v>
      </c>
      <c r="M373" s="10">
        <f t="shared" si="121"/>
        <v>0.29112955891956771</v>
      </c>
      <c r="N373" s="22">
        <v>95710</v>
      </c>
      <c r="O373" s="8">
        <v>159783</v>
      </c>
      <c r="P373" s="8">
        <v>8526</v>
      </c>
      <c r="Q373" s="9">
        <v>0.36251178892428199</v>
      </c>
      <c r="R373" s="9">
        <v>0.60519508065707395</v>
      </c>
      <c r="S373" s="9">
        <f t="shared" si="135"/>
        <v>0.37460908909441742</v>
      </c>
      <c r="T373" s="9">
        <f t="shared" si="136"/>
        <v>0.62539091090558252</v>
      </c>
      <c r="U373" s="10">
        <f t="shared" si="137"/>
        <v>0.2507818218111651</v>
      </c>
      <c r="V373" s="9">
        <v>0.38799999999999996</v>
      </c>
      <c r="W373" s="9">
        <v>0.59099999999999997</v>
      </c>
      <c r="X373" s="10">
        <f t="shared" si="122"/>
        <v>0.37924999999999998</v>
      </c>
      <c r="Y373" s="11">
        <v>73934</v>
      </c>
      <c r="Z373" s="11">
        <v>144774</v>
      </c>
      <c r="AA373" s="10">
        <f t="shared" si="138"/>
        <v>0.32390218922033026</v>
      </c>
      <c r="AB373" s="12">
        <v>0.44</v>
      </c>
      <c r="AC373" s="12">
        <v>0.55000000000000004</v>
      </c>
      <c r="AD373" s="10">
        <f t="shared" si="134"/>
        <v>0.40899999999999997</v>
      </c>
    </row>
    <row r="374" spans="1:34" ht="15.75" thickBot="1" x14ac:dyDescent="0.3">
      <c r="A374" s="8" t="s">
        <v>362</v>
      </c>
      <c r="B374" s="8">
        <v>11</v>
      </c>
      <c r="C374" s="8" t="s">
        <v>372</v>
      </c>
      <c r="D374" s="8" t="s">
        <v>470</v>
      </c>
      <c r="E374" s="27">
        <v>2004</v>
      </c>
      <c r="F374" s="123">
        <v>0</v>
      </c>
      <c r="G374" s="121">
        <v>107939</v>
      </c>
      <c r="H374" s="124">
        <v>11635</v>
      </c>
      <c r="I374" s="9">
        <f t="shared" si="117"/>
        <v>0</v>
      </c>
      <c r="J374" s="9">
        <f t="shared" si="118"/>
        <v>1</v>
      </c>
      <c r="K374" s="9">
        <f t="shared" si="119"/>
        <v>0</v>
      </c>
      <c r="L374" s="9">
        <f t="shared" si="120"/>
        <v>1</v>
      </c>
      <c r="M374" s="10">
        <f t="shared" si="121"/>
        <v>1</v>
      </c>
      <c r="N374" s="22">
        <v>41970</v>
      </c>
      <c r="O374" s="8">
        <v>177742</v>
      </c>
      <c r="P374" s="8">
        <v>6311</v>
      </c>
      <c r="Q374" s="9">
        <v>0.18568906704184973</v>
      </c>
      <c r="R374" s="9">
        <v>0.78638899581016086</v>
      </c>
      <c r="S374" s="9">
        <f t="shared" si="135"/>
        <v>0.19102279347509468</v>
      </c>
      <c r="T374" s="9">
        <f t="shared" si="136"/>
        <v>0.80897720652490535</v>
      </c>
      <c r="U374" s="10">
        <f t="shared" si="137"/>
        <v>0.61795441304981069</v>
      </c>
      <c r="V374" s="9">
        <v>0.19600000000000001</v>
      </c>
      <c r="W374" s="9">
        <v>0.79200000000000004</v>
      </c>
      <c r="X374" s="10">
        <f t="shared" si="122"/>
        <v>0.18274999999999997</v>
      </c>
      <c r="Y374" s="11">
        <v>23939</v>
      </c>
      <c r="Z374" s="11">
        <v>125354</v>
      </c>
      <c r="AA374" s="10">
        <f t="shared" si="138"/>
        <v>0.67930177570281258</v>
      </c>
      <c r="AB374" s="12">
        <v>0.24</v>
      </c>
      <c r="AC374" s="12">
        <v>0.76</v>
      </c>
      <c r="AD374" s="10">
        <f t="shared" si="134"/>
        <v>0.20399999999999996</v>
      </c>
    </row>
    <row r="375" spans="1:34" ht="15.75" thickBot="1" x14ac:dyDescent="0.3">
      <c r="A375" s="8" t="s">
        <v>362</v>
      </c>
      <c r="B375" s="8">
        <v>12</v>
      </c>
      <c r="C375" s="8" t="s">
        <v>373</v>
      </c>
      <c r="D375" s="8" t="s">
        <v>470</v>
      </c>
      <c r="E375" s="27">
        <v>1996</v>
      </c>
      <c r="F375" s="120">
        <v>41757</v>
      </c>
      <c r="G375" s="121">
        <v>113186</v>
      </c>
      <c r="H375" s="124">
        <v>3787</v>
      </c>
      <c r="I375" s="9">
        <f t="shared" si="117"/>
        <v>0.26949910612289679</v>
      </c>
      <c r="J375" s="9">
        <f t="shared" si="118"/>
        <v>0.73050089387710315</v>
      </c>
      <c r="K375" s="9">
        <f t="shared" si="119"/>
        <v>0.26949910612289679</v>
      </c>
      <c r="L375" s="9">
        <f t="shared" si="120"/>
        <v>0.73050089387710315</v>
      </c>
      <c r="M375" s="10">
        <f t="shared" si="121"/>
        <v>0.46100178775420636</v>
      </c>
      <c r="N375" s="22">
        <v>66080</v>
      </c>
      <c r="O375" s="8">
        <v>175649</v>
      </c>
      <c r="P375" s="8">
        <v>5983</v>
      </c>
      <c r="Q375" s="9">
        <v>0.26676140033587392</v>
      </c>
      <c r="R375" s="9">
        <v>0.709085550962408</v>
      </c>
      <c r="S375" s="9">
        <f t="shared" si="135"/>
        <v>0.27336397370609233</v>
      </c>
      <c r="T375" s="9">
        <f t="shared" si="136"/>
        <v>0.72663602629390767</v>
      </c>
      <c r="U375" s="10">
        <f t="shared" si="137"/>
        <v>0.45327205258781533</v>
      </c>
      <c r="V375" s="9">
        <v>0.317</v>
      </c>
      <c r="W375" s="9">
        <v>0.66799999999999993</v>
      </c>
      <c r="X375" s="10">
        <f t="shared" si="122"/>
        <v>0.30525000000000002</v>
      </c>
      <c r="Y375" s="11">
        <v>38403</v>
      </c>
      <c r="Z375" s="11">
        <v>109766</v>
      </c>
      <c r="AA375" s="10">
        <f t="shared" si="138"/>
        <v>0.48163246023122247</v>
      </c>
      <c r="AB375" s="12">
        <v>0.36</v>
      </c>
      <c r="AC375" s="12">
        <v>0.63</v>
      </c>
      <c r="AD375" s="10">
        <f t="shared" si="134"/>
        <v>0.32899999999999996</v>
      </c>
    </row>
    <row r="376" spans="1:34" ht="15.75" thickBot="1" x14ac:dyDescent="0.3">
      <c r="A376" s="8" t="s">
        <v>362</v>
      </c>
      <c r="B376" s="8">
        <v>13</v>
      </c>
      <c r="C376" s="8" t="s">
        <v>374</v>
      </c>
      <c r="D376" s="8" t="s">
        <v>470</v>
      </c>
      <c r="E376" s="27">
        <v>1994</v>
      </c>
      <c r="F376" s="120">
        <v>16822</v>
      </c>
      <c r="G376" s="121">
        <v>110842</v>
      </c>
      <c r="H376" s="124">
        <v>3787</v>
      </c>
      <c r="I376" s="9">
        <f t="shared" si="117"/>
        <v>0.13176776538413335</v>
      </c>
      <c r="J376" s="9">
        <f t="shared" si="118"/>
        <v>0.86823223461586663</v>
      </c>
      <c r="K376" s="9">
        <f t="shared" si="119"/>
        <v>0.13176776538413335</v>
      </c>
      <c r="L376" s="9">
        <f t="shared" si="120"/>
        <v>0.86823223461586663</v>
      </c>
      <c r="M376" s="10">
        <f t="shared" si="121"/>
        <v>0.73646446923173325</v>
      </c>
      <c r="N376" s="22">
        <v>0</v>
      </c>
      <c r="O376" s="8">
        <v>187775</v>
      </c>
      <c r="P376" s="8">
        <v>18613</v>
      </c>
      <c r="Q376" s="9">
        <v>0</v>
      </c>
      <c r="R376" s="9">
        <v>0.90981549314882648</v>
      </c>
      <c r="S376" s="9">
        <f t="shared" si="135"/>
        <v>0</v>
      </c>
      <c r="T376" s="9">
        <f t="shared" si="136"/>
        <v>1</v>
      </c>
      <c r="U376" s="10">
        <f t="shared" si="137"/>
        <v>1</v>
      </c>
      <c r="V376" s="9">
        <v>0.185</v>
      </c>
      <c r="W376" s="9">
        <v>0.80200000000000005</v>
      </c>
      <c r="X376" s="10">
        <f t="shared" si="122"/>
        <v>0.17225000000000001</v>
      </c>
      <c r="Y376" s="11">
        <v>0</v>
      </c>
      <c r="Z376" s="11">
        <v>113201</v>
      </c>
      <c r="AA376" s="10">
        <f t="shared" si="138"/>
        <v>1</v>
      </c>
      <c r="AB376" s="12">
        <v>0.23</v>
      </c>
      <c r="AC376" s="12">
        <v>0.77</v>
      </c>
      <c r="AD376" s="10">
        <f t="shared" si="134"/>
        <v>0.19399999999999995</v>
      </c>
    </row>
    <row r="377" spans="1:34" ht="15.75" thickBot="1" x14ac:dyDescent="0.3">
      <c r="A377" s="8" t="s">
        <v>362</v>
      </c>
      <c r="B377" s="8">
        <v>14</v>
      </c>
      <c r="C377" s="8" t="s">
        <v>375</v>
      </c>
      <c r="D377" s="8" t="s">
        <v>470</v>
      </c>
      <c r="E377" s="27">
        <v>2012</v>
      </c>
      <c r="F377" s="120">
        <v>52545</v>
      </c>
      <c r="G377" s="121">
        <v>90116</v>
      </c>
      <c r="H377" s="124">
        <v>3037</v>
      </c>
      <c r="I377" s="9">
        <f t="shared" si="117"/>
        <v>0.368320704327041</v>
      </c>
      <c r="J377" s="9">
        <f t="shared" si="118"/>
        <v>0.631679295672959</v>
      </c>
      <c r="K377" s="9">
        <f t="shared" si="119"/>
        <v>0.368320704327041</v>
      </c>
      <c r="L377" s="9">
        <f t="shared" si="120"/>
        <v>0.631679295672959</v>
      </c>
      <c r="M377" s="10">
        <f t="shared" si="121"/>
        <v>0.26335859134591799</v>
      </c>
      <c r="N377" s="22">
        <v>109697</v>
      </c>
      <c r="O377" s="8">
        <v>131460</v>
      </c>
      <c r="P377" s="8">
        <v>4682</v>
      </c>
      <c r="Q377" s="9">
        <v>0.44621479911649492</v>
      </c>
      <c r="R377" s="9">
        <v>0.53474021615772926</v>
      </c>
      <c r="S377" s="9">
        <f t="shared" si="135"/>
        <v>0.45487794258512088</v>
      </c>
      <c r="T377" s="9">
        <f t="shared" si="136"/>
        <v>0.54512205741487918</v>
      </c>
      <c r="U377" s="10">
        <f t="shared" si="137"/>
        <v>9.0244114829758304E-2</v>
      </c>
      <c r="V377" s="9">
        <v>0.39500000000000002</v>
      </c>
      <c r="W377" s="9">
        <v>0.59299999999999997</v>
      </c>
      <c r="X377" s="10">
        <f t="shared" si="122"/>
        <v>0.38175000000000003</v>
      </c>
      <c r="Y377" s="11"/>
      <c r="Z377" s="11"/>
      <c r="AA377" s="10"/>
      <c r="AB377" s="12"/>
      <c r="AC377" s="12"/>
      <c r="AD377" s="10"/>
    </row>
    <row r="378" spans="1:34" ht="15.75" thickBot="1" x14ac:dyDescent="0.3">
      <c r="A378" s="8" t="s">
        <v>362</v>
      </c>
      <c r="B378" s="8">
        <v>15</v>
      </c>
      <c r="C378" s="8" t="s">
        <v>376</v>
      </c>
      <c r="D378" s="8" t="s">
        <v>471</v>
      </c>
      <c r="E378" s="27">
        <v>1996</v>
      </c>
      <c r="F378" s="120">
        <v>48708</v>
      </c>
      <c r="G378" s="121">
        <v>39016</v>
      </c>
      <c r="H378" s="124">
        <v>2460</v>
      </c>
      <c r="I378" s="9">
        <f t="shared" si="117"/>
        <v>0.55524143905886647</v>
      </c>
      <c r="J378" s="9">
        <f t="shared" si="118"/>
        <v>0.44475856094113353</v>
      </c>
      <c r="K378" s="9">
        <f t="shared" si="119"/>
        <v>0.55524143905886647</v>
      </c>
      <c r="L378" s="9">
        <f t="shared" si="120"/>
        <v>0.44475856094113353</v>
      </c>
      <c r="M378" s="10">
        <f t="shared" si="121"/>
        <v>0.11048287811773294</v>
      </c>
      <c r="N378" s="22">
        <v>89296</v>
      </c>
      <c r="O378" s="8">
        <v>54056</v>
      </c>
      <c r="P378" s="8">
        <v>3309</v>
      </c>
      <c r="Q378" s="9">
        <v>0.60885988776839106</v>
      </c>
      <c r="R378" s="9">
        <v>0.36857787687251553</v>
      </c>
      <c r="S378" s="9">
        <f t="shared" si="135"/>
        <v>0.62291422512416983</v>
      </c>
      <c r="T378" s="9">
        <f t="shared" si="136"/>
        <v>0.37708577487583012</v>
      </c>
      <c r="U378" s="10">
        <f t="shared" si="137"/>
        <v>0.24582845024833971</v>
      </c>
      <c r="V378" s="9">
        <v>0.57399999999999995</v>
      </c>
      <c r="W378" s="9">
        <v>0.41499999999999998</v>
      </c>
      <c r="X378" s="10">
        <f t="shared" si="122"/>
        <v>0.56025000000000003</v>
      </c>
      <c r="Y378" s="11">
        <v>53373</v>
      </c>
      <c r="Z378" s="11">
        <v>39893</v>
      </c>
      <c r="AA378" s="10">
        <f>ABS((Z378/(Z378+Y378))-(Y378/(Z378+Y378)))</f>
        <v>0.14453284154997537</v>
      </c>
      <c r="AB378" s="12">
        <v>0.6</v>
      </c>
      <c r="AC378" s="12">
        <v>0.4</v>
      </c>
      <c r="AD378" s="10">
        <f>(AB378-AC378-7.2%)/2+0.5</f>
        <v>0.56399999999999995</v>
      </c>
    </row>
    <row r="379" spans="1:34" ht="15.75" thickBot="1" x14ac:dyDescent="0.3">
      <c r="A379" s="8" t="s">
        <v>362</v>
      </c>
      <c r="B379" s="8">
        <v>16</v>
      </c>
      <c r="C379" s="8" t="s">
        <v>377</v>
      </c>
      <c r="D379" s="8" t="s">
        <v>471</v>
      </c>
      <c r="E379" s="27">
        <v>2012</v>
      </c>
      <c r="F379" s="120">
        <v>49338</v>
      </c>
      <c r="G379" s="121">
        <v>21324</v>
      </c>
      <c r="H379" s="124">
        <v>2443</v>
      </c>
      <c r="I379" s="9">
        <f t="shared" si="117"/>
        <v>0.69822535450454271</v>
      </c>
      <c r="J379" s="9">
        <f t="shared" si="118"/>
        <v>0.30177464549545724</v>
      </c>
      <c r="K379" s="9">
        <f t="shared" si="119"/>
        <v>0.69822535450454271</v>
      </c>
      <c r="L379" s="9">
        <f t="shared" si="120"/>
        <v>0.30177464549545724</v>
      </c>
      <c r="M379" s="10">
        <f t="shared" si="121"/>
        <v>0.39645070900908547</v>
      </c>
      <c r="N379" s="22">
        <v>101403</v>
      </c>
      <c r="O379" s="8">
        <v>51043</v>
      </c>
      <c r="P379" s="8">
        <v>2559</v>
      </c>
      <c r="Q379" s="9">
        <v>0.65419180026450763</v>
      </c>
      <c r="R379" s="9">
        <v>0.32929905486919775</v>
      </c>
      <c r="S379" s="9">
        <f t="shared" si="135"/>
        <v>0.66517324167246106</v>
      </c>
      <c r="T379" s="9">
        <f t="shared" si="136"/>
        <v>0.33482675832753889</v>
      </c>
      <c r="U379" s="10">
        <f t="shared" si="137"/>
        <v>0.33034648334492217</v>
      </c>
      <c r="V379" s="9">
        <v>0.64200000000000002</v>
      </c>
      <c r="W379" s="9">
        <v>0.34499999999999997</v>
      </c>
      <c r="X379" s="10">
        <f t="shared" si="122"/>
        <v>0.62925000000000009</v>
      </c>
      <c r="Y379" s="11"/>
      <c r="Z379" s="11"/>
      <c r="AA379" s="10"/>
      <c r="AB379" s="12"/>
      <c r="AC379" s="12"/>
      <c r="AD379" s="10"/>
    </row>
    <row r="380" spans="1:34" ht="15.75" thickBot="1" x14ac:dyDescent="0.3">
      <c r="A380" s="8" t="s">
        <v>362</v>
      </c>
      <c r="B380" s="8">
        <v>17</v>
      </c>
      <c r="C380" s="8" t="s">
        <v>378</v>
      </c>
      <c r="D380" s="8" t="s">
        <v>470</v>
      </c>
      <c r="E380" s="27">
        <v>2010</v>
      </c>
      <c r="F380" s="120">
        <v>43049</v>
      </c>
      <c r="G380" s="121">
        <v>85807</v>
      </c>
      <c r="H380" s="124">
        <v>4009</v>
      </c>
      <c r="I380" s="9">
        <f t="shared" si="117"/>
        <v>0.33408611162848451</v>
      </c>
      <c r="J380" s="9">
        <f t="shared" si="118"/>
        <v>0.66591388837151544</v>
      </c>
      <c r="K380" s="9">
        <f t="shared" si="119"/>
        <v>0.33408611162848451</v>
      </c>
      <c r="L380" s="9">
        <f t="shared" si="120"/>
        <v>0.66591388837151544</v>
      </c>
      <c r="M380" s="10">
        <f t="shared" si="121"/>
        <v>0.33182777674303093</v>
      </c>
      <c r="N380" s="22">
        <v>0</v>
      </c>
      <c r="O380" s="8">
        <v>143284</v>
      </c>
      <c r="P380" s="8">
        <v>35978</v>
      </c>
      <c r="Q380" s="9">
        <v>0</v>
      </c>
      <c r="R380" s="9">
        <v>0.79929934955539939</v>
      </c>
      <c r="S380" s="9">
        <f t="shared" si="135"/>
        <v>0</v>
      </c>
      <c r="T380" s="9">
        <f t="shared" si="136"/>
        <v>1</v>
      </c>
      <c r="U380" s="10">
        <f t="shared" si="137"/>
        <v>1</v>
      </c>
      <c r="V380" s="9">
        <v>0.377</v>
      </c>
      <c r="W380" s="9">
        <v>0.60399999999999998</v>
      </c>
      <c r="X380" s="10">
        <f t="shared" si="122"/>
        <v>0.36725000000000002</v>
      </c>
      <c r="Y380" s="11">
        <v>62926</v>
      </c>
      <c r="Z380" s="11">
        <v>106275</v>
      </c>
      <c r="AA380" s="10">
        <f>ABS((Z380/(Z380+Y380))-(Y380/(Z380+Y380)))</f>
        <v>0.25619824941932973</v>
      </c>
      <c r="AB380" s="12">
        <v>0.32</v>
      </c>
      <c r="AC380" s="12">
        <v>0.67</v>
      </c>
      <c r="AD380" s="10">
        <f>(AB380-AC380-7.2%)/2+0.5</f>
        <v>0.28899999999999998</v>
      </c>
    </row>
    <row r="381" spans="1:34" ht="15.75" thickBot="1" x14ac:dyDescent="0.3">
      <c r="A381" s="8" t="s">
        <v>362</v>
      </c>
      <c r="B381" s="8">
        <v>18</v>
      </c>
      <c r="C381" s="8" t="s">
        <v>379</v>
      </c>
      <c r="D381" s="8" t="s">
        <v>471</v>
      </c>
      <c r="E381" s="27">
        <v>1994</v>
      </c>
      <c r="F381" s="120">
        <v>76097</v>
      </c>
      <c r="G381" s="121">
        <v>26249</v>
      </c>
      <c r="H381" s="124">
        <v>3664</v>
      </c>
      <c r="I381" s="9">
        <f t="shared" si="117"/>
        <v>0.74352685986750822</v>
      </c>
      <c r="J381" s="9">
        <f t="shared" si="118"/>
        <v>0.25647314013249173</v>
      </c>
      <c r="K381" s="9">
        <f t="shared" si="119"/>
        <v>0.74352685986750822</v>
      </c>
      <c r="L381" s="9">
        <f t="shared" si="120"/>
        <v>0.25647314013249173</v>
      </c>
      <c r="M381" s="10">
        <f t="shared" si="121"/>
        <v>0.48705371973501649</v>
      </c>
      <c r="N381" s="22">
        <v>146223</v>
      </c>
      <c r="O381" s="8">
        <v>44015</v>
      </c>
      <c r="P381" s="8">
        <v>4694</v>
      </c>
      <c r="Q381" s="9">
        <v>0.75012311985718094</v>
      </c>
      <c r="R381" s="9">
        <v>0.22579668807584183</v>
      </c>
      <c r="S381" s="9">
        <f t="shared" si="135"/>
        <v>0.7686319242212386</v>
      </c>
      <c r="T381" s="9">
        <f t="shared" si="136"/>
        <v>0.23136807577876134</v>
      </c>
      <c r="U381" s="10">
        <f t="shared" si="137"/>
        <v>0.53726384844247721</v>
      </c>
      <c r="V381" s="9">
        <v>0.7609999999999999</v>
      </c>
      <c r="W381" s="9">
        <v>0.22800000000000001</v>
      </c>
      <c r="X381" s="10">
        <f t="shared" si="122"/>
        <v>0.74724999999999997</v>
      </c>
      <c r="Y381" s="11">
        <v>84972</v>
      </c>
      <c r="Z381" s="11">
        <v>33024</v>
      </c>
      <c r="AA381" s="10">
        <f>ABS((Z381/(Z381+Y381))-(Y381/(Z381+Y381)))</f>
        <v>0.44025221193938774</v>
      </c>
      <c r="AB381" s="12">
        <v>0.77</v>
      </c>
      <c r="AC381" s="12">
        <v>0.22</v>
      </c>
      <c r="AD381" s="10">
        <f>(AB381-AC381-7.2%)/2+0.5</f>
        <v>0.73899999999999999</v>
      </c>
    </row>
    <row r="382" spans="1:34" ht="15.75" thickBot="1" x14ac:dyDescent="0.3">
      <c r="A382" s="8" t="s">
        <v>362</v>
      </c>
      <c r="B382" s="8">
        <v>19</v>
      </c>
      <c r="C382" s="8" t="s">
        <v>633</v>
      </c>
      <c r="D382" s="8" t="s">
        <v>470</v>
      </c>
      <c r="E382" s="27">
        <v>2003</v>
      </c>
      <c r="F382" s="120">
        <v>21325</v>
      </c>
      <c r="G382" s="121">
        <v>89326</v>
      </c>
      <c r="H382" s="124">
        <v>5174</v>
      </c>
      <c r="I382" s="9">
        <f t="shared" si="117"/>
        <v>0.19272306621720545</v>
      </c>
      <c r="J382" s="9">
        <f t="shared" si="118"/>
        <v>0.80727693378279453</v>
      </c>
      <c r="K382" s="9">
        <f t="shared" si="119"/>
        <v>0.19272306621720545</v>
      </c>
      <c r="L382" s="9">
        <f t="shared" si="120"/>
        <v>0.80727693378279453</v>
      </c>
      <c r="M382" s="10">
        <f t="shared" si="121"/>
        <v>0.61455386756558905</v>
      </c>
      <c r="N382" s="22">
        <v>0</v>
      </c>
      <c r="O382" s="8">
        <v>163239</v>
      </c>
      <c r="P382" s="8">
        <v>28824</v>
      </c>
      <c r="Q382" s="9">
        <v>0</v>
      </c>
      <c r="R382" s="9">
        <v>0.84992424360756624</v>
      </c>
      <c r="S382" s="9">
        <f t="shared" si="135"/>
        <v>0</v>
      </c>
      <c r="T382" s="9">
        <f t="shared" si="136"/>
        <v>1</v>
      </c>
      <c r="U382" s="10">
        <f t="shared" si="137"/>
        <v>1</v>
      </c>
      <c r="V382" s="9">
        <v>0.25</v>
      </c>
      <c r="W382" s="9">
        <v>0.73599999999999999</v>
      </c>
      <c r="X382" s="10">
        <f t="shared" si="122"/>
        <v>0.23775000000000002</v>
      </c>
      <c r="Y382" s="11">
        <v>26082</v>
      </c>
      <c r="Z382" s="11">
        <v>105818</v>
      </c>
      <c r="AA382" s="10">
        <f>ABS((Z382/(Z382+Y382))-(Y382/(Z382+Y382)))</f>
        <v>0.60451857467778614</v>
      </c>
      <c r="AB382" s="12">
        <v>0.27</v>
      </c>
      <c r="AC382" s="12">
        <v>0.72</v>
      </c>
      <c r="AD382" s="10">
        <f>(AB382-AC382-7.2%)/2+0.5</f>
        <v>0.23899999999999999</v>
      </c>
    </row>
    <row r="383" spans="1:34" ht="15.75" thickBot="1" x14ac:dyDescent="0.3">
      <c r="A383" s="8" t="s">
        <v>362</v>
      </c>
      <c r="B383" s="8">
        <v>20</v>
      </c>
      <c r="C383" s="8" t="s">
        <v>381</v>
      </c>
      <c r="D383" s="8" t="s">
        <v>471</v>
      </c>
      <c r="E383" s="27">
        <v>2012</v>
      </c>
      <c r="F383" s="120">
        <v>66554</v>
      </c>
      <c r="G383" s="125">
        <v>0</v>
      </c>
      <c r="H383" s="124">
        <v>21410</v>
      </c>
      <c r="I383" s="9">
        <f t="shared" si="117"/>
        <v>1</v>
      </c>
      <c r="J383" s="9">
        <f t="shared" si="118"/>
        <v>0</v>
      </c>
      <c r="K383" s="9">
        <f t="shared" si="119"/>
        <v>1</v>
      </c>
      <c r="L383" s="9">
        <f t="shared" si="120"/>
        <v>0</v>
      </c>
      <c r="M383" s="10">
        <f t="shared" si="121"/>
        <v>1</v>
      </c>
      <c r="N383" s="22">
        <v>119032</v>
      </c>
      <c r="O383" s="8">
        <v>62376</v>
      </c>
      <c r="P383" s="8">
        <v>4769</v>
      </c>
      <c r="Q383" s="9">
        <v>0.6393485768918824</v>
      </c>
      <c r="R383" s="9">
        <v>0.33503601411559969</v>
      </c>
      <c r="S383" s="9">
        <f t="shared" si="135"/>
        <v>0.65615628858705233</v>
      </c>
      <c r="T383" s="9">
        <f t="shared" si="136"/>
        <v>0.34384371141294762</v>
      </c>
      <c r="U383" s="10">
        <f t="shared" si="137"/>
        <v>0.31231257717410471</v>
      </c>
      <c r="V383" s="9">
        <v>0.58899999999999997</v>
      </c>
      <c r="W383" s="9">
        <v>0.39700000000000002</v>
      </c>
      <c r="X383" s="10">
        <f t="shared" si="122"/>
        <v>0.57674999999999998</v>
      </c>
      <c r="Y383" s="11"/>
      <c r="Z383" s="11"/>
      <c r="AA383" s="10"/>
      <c r="AB383" s="12"/>
      <c r="AC383" s="12"/>
      <c r="AD383" s="10"/>
    </row>
    <row r="384" spans="1:34" ht="15.75" thickBot="1" x14ac:dyDescent="0.3">
      <c r="A384" s="8" t="s">
        <v>362</v>
      </c>
      <c r="B384" s="8">
        <v>21</v>
      </c>
      <c r="C384" s="8" t="s">
        <v>382</v>
      </c>
      <c r="D384" s="8" t="s">
        <v>470</v>
      </c>
      <c r="E384" s="27">
        <v>1986</v>
      </c>
      <c r="F384" s="123">
        <v>0</v>
      </c>
      <c r="G384" s="121">
        <v>135660</v>
      </c>
      <c r="H384" s="124">
        <v>53336</v>
      </c>
      <c r="I384" s="9">
        <f t="shared" si="117"/>
        <v>0</v>
      </c>
      <c r="J384" s="9">
        <f t="shared" si="118"/>
        <v>1</v>
      </c>
      <c r="K384" s="9">
        <f t="shared" si="119"/>
        <v>0</v>
      </c>
      <c r="L384" s="9">
        <f t="shared" si="120"/>
        <v>1</v>
      </c>
      <c r="M384" s="10">
        <f t="shared" si="121"/>
        <v>1</v>
      </c>
      <c r="N384" s="22">
        <v>109326</v>
      </c>
      <c r="O384" s="8">
        <v>187015</v>
      </c>
      <c r="P384" s="8">
        <v>12524</v>
      </c>
      <c r="Q384" s="9">
        <v>0.35396046816570348</v>
      </c>
      <c r="R384" s="9">
        <v>0.60549107215126352</v>
      </c>
      <c r="S384" s="9">
        <f t="shared" si="135"/>
        <v>0.36891958925697088</v>
      </c>
      <c r="T384" s="9">
        <f t="shared" si="136"/>
        <v>0.63108041074302912</v>
      </c>
      <c r="U384" s="10">
        <f t="shared" si="137"/>
        <v>0.26216082148605824</v>
      </c>
      <c r="V384" s="9">
        <v>0.379</v>
      </c>
      <c r="W384" s="9">
        <v>0.59799999999999998</v>
      </c>
      <c r="X384" s="10">
        <f t="shared" si="122"/>
        <v>0.37125000000000002</v>
      </c>
      <c r="Y384" s="11">
        <v>65834</v>
      </c>
      <c r="Z384" s="11">
        <v>162763</v>
      </c>
      <c r="AA384" s="10">
        <f>ABS((Z384/(Z384+Y384))-(Y384/(Z384+Y384)))</f>
        <v>0.42401693810504953</v>
      </c>
      <c r="AB384" s="12">
        <v>0.41</v>
      </c>
      <c r="AC384" s="12">
        <v>0.57999999999999996</v>
      </c>
      <c r="AD384" s="10">
        <f>(AB384-AC384-7.2%)/2+0.5</f>
        <v>0.379</v>
      </c>
    </row>
    <row r="385" spans="1:30" ht="15.75" thickBot="1" x14ac:dyDescent="0.3">
      <c r="A385" s="8" t="s">
        <v>362</v>
      </c>
      <c r="B385" s="8">
        <v>22</v>
      </c>
      <c r="C385" s="8" t="s">
        <v>383</v>
      </c>
      <c r="D385" s="8" t="s">
        <v>470</v>
      </c>
      <c r="E385" s="27">
        <v>2008</v>
      </c>
      <c r="F385" s="120">
        <v>47844</v>
      </c>
      <c r="G385" s="121">
        <v>100861</v>
      </c>
      <c r="H385" s="124">
        <v>2861</v>
      </c>
      <c r="I385" s="9">
        <f t="shared" si="117"/>
        <v>0.32173766853838137</v>
      </c>
      <c r="J385" s="9">
        <f t="shared" si="118"/>
        <v>0.67826233146161863</v>
      </c>
      <c r="K385" s="9">
        <f t="shared" si="119"/>
        <v>0.32173766853838137</v>
      </c>
      <c r="L385" s="9">
        <f t="shared" si="120"/>
        <v>0.67826233146161863</v>
      </c>
      <c r="M385" s="10">
        <f t="shared" si="121"/>
        <v>0.35652466292323726</v>
      </c>
      <c r="N385" s="22">
        <v>80203</v>
      </c>
      <c r="O385" s="8">
        <v>160668</v>
      </c>
      <c r="P385" s="8">
        <v>10040</v>
      </c>
      <c r="Q385" s="9">
        <v>0.31964720558285609</v>
      </c>
      <c r="R385" s="9">
        <v>0.64033860611930127</v>
      </c>
      <c r="S385" s="9">
        <f t="shared" si="135"/>
        <v>0.33297076028247485</v>
      </c>
      <c r="T385" s="9">
        <f t="shared" si="136"/>
        <v>0.66702923971752515</v>
      </c>
      <c r="U385" s="10">
        <f t="shared" si="137"/>
        <v>0.33405847943505029</v>
      </c>
      <c r="V385" s="9">
        <v>0.36700000000000005</v>
      </c>
      <c r="W385" s="9">
        <v>0.621</v>
      </c>
      <c r="X385" s="10">
        <f t="shared" si="122"/>
        <v>0.35375000000000001</v>
      </c>
      <c r="Y385" s="11">
        <v>62011</v>
      </c>
      <c r="Z385" s="11">
        <v>140391</v>
      </c>
      <c r="AA385" s="10">
        <f>ABS((Z385/(Z385+Y385))-(Y385/(Z385+Y385)))</f>
        <v>0.38724913785436899</v>
      </c>
      <c r="AB385" s="12">
        <v>0.41</v>
      </c>
      <c r="AC385" s="12">
        <v>0.57999999999999996</v>
      </c>
      <c r="AD385" s="10">
        <f>(AB385-AC385-7.2%)/2+0.5</f>
        <v>0.379</v>
      </c>
    </row>
    <row r="386" spans="1:30" ht="15.75" thickBot="1" x14ac:dyDescent="0.3">
      <c r="A386" s="8" t="s">
        <v>362</v>
      </c>
      <c r="B386" s="8">
        <v>23</v>
      </c>
      <c r="C386" s="8" t="s">
        <v>573</v>
      </c>
      <c r="D386" s="8" t="s">
        <v>470</v>
      </c>
      <c r="E386" s="27">
        <v>2014</v>
      </c>
      <c r="F386" s="120">
        <v>55037</v>
      </c>
      <c r="G386" s="121">
        <v>57459</v>
      </c>
      <c r="H386" s="124">
        <v>2933</v>
      </c>
      <c r="I386" s="9">
        <f t="shared" si="117"/>
        <v>0.4892351728061442</v>
      </c>
      <c r="J386" s="9">
        <f t="shared" si="118"/>
        <v>0.51076482719385574</v>
      </c>
      <c r="K386" s="9">
        <f t="shared" si="119"/>
        <v>0.4892351728061442</v>
      </c>
      <c r="L386" s="9">
        <f t="shared" si="120"/>
        <v>0.51076482719385574</v>
      </c>
      <c r="M386" s="10">
        <f t="shared" si="121"/>
        <v>2.1529654387711539E-2</v>
      </c>
      <c r="O386" s="8"/>
      <c r="P386" s="8"/>
      <c r="Q386" s="9"/>
      <c r="R386" s="9"/>
      <c r="S386" s="9"/>
      <c r="T386" s="9"/>
      <c r="U386" s="10"/>
      <c r="V386" s="9">
        <v>0.48100000000000004</v>
      </c>
      <c r="W386" s="9">
        <v>0.50700000000000001</v>
      </c>
      <c r="X386" s="10">
        <f t="shared" si="122"/>
        <v>0.46775</v>
      </c>
      <c r="Y386" s="11"/>
      <c r="Z386" s="11"/>
      <c r="AA386" s="10"/>
      <c r="AB386" s="12"/>
      <c r="AC386" s="12"/>
      <c r="AD386" s="10"/>
    </row>
    <row r="387" spans="1:30" ht="15.75" thickBot="1" x14ac:dyDescent="0.3">
      <c r="A387" s="8" t="s">
        <v>362</v>
      </c>
      <c r="B387" s="8">
        <v>24</v>
      </c>
      <c r="C387" s="8" t="s">
        <v>384</v>
      </c>
      <c r="D387" s="8" t="s">
        <v>470</v>
      </c>
      <c r="E387" s="27">
        <v>2004</v>
      </c>
      <c r="F387" s="120">
        <v>46548</v>
      </c>
      <c r="G387" s="121">
        <v>93712</v>
      </c>
      <c r="H387" s="124">
        <v>3813</v>
      </c>
      <c r="I387" s="9">
        <f t="shared" ref="I387:I437" si="139">F387/(F387+G387)</f>
        <v>0.33186938542706401</v>
      </c>
      <c r="J387" s="9">
        <f t="shared" ref="J387:J437" si="140">G387/(G387+F387)</f>
        <v>0.66813061457293599</v>
      </c>
      <c r="K387" s="9">
        <f t="shared" ref="K387:K437" si="141">I387/(I387+J387)</f>
        <v>0.33186938542706401</v>
      </c>
      <c r="L387" s="9">
        <f t="shared" ref="L387:L437" si="142">J387/(J387+K387)</f>
        <v>0.66813061457293599</v>
      </c>
      <c r="M387" s="10">
        <f t="shared" ref="M387:M437" si="143">ABS((J387/(J387+I387))-(I387/(J387+I387)))</f>
        <v>0.33626122914587198</v>
      </c>
      <c r="N387" s="22">
        <v>87645</v>
      </c>
      <c r="O387" s="8">
        <v>148586</v>
      </c>
      <c r="P387" s="8">
        <v>7258</v>
      </c>
      <c r="Q387" s="9">
        <v>0.3599546591427128</v>
      </c>
      <c r="R387" s="9">
        <v>0.61023701276033004</v>
      </c>
      <c r="S387" s="9">
        <f t="shared" ref="S387:S398" si="144">Q387/(Q387+R387)</f>
        <v>0.37101396514428675</v>
      </c>
      <c r="T387" s="9">
        <f t="shared" ref="T387:T398" si="145">R387/(R387+Q387)</f>
        <v>0.62898603485571336</v>
      </c>
      <c r="U387" s="10">
        <f t="shared" ref="U387:U398" si="146">ABS((R387/(R387+Q387))-(Q387/(R387+Q387)))</f>
        <v>0.25797206971142661</v>
      </c>
      <c r="V387" s="9">
        <v>0.38</v>
      </c>
      <c r="W387" s="9">
        <v>0.60399999999999998</v>
      </c>
      <c r="X387" s="10">
        <f t="shared" ref="X387:X437" si="147">(V387-W387-3.85%)/2+0.5</f>
        <v>0.36875000000000002</v>
      </c>
      <c r="Y387" s="11">
        <v>0</v>
      </c>
      <c r="Z387" s="11">
        <v>100078</v>
      </c>
      <c r="AA387" s="10">
        <f>ABS((Z387/(Z387+Y387))-(Y387/(Z387+Y387)))</f>
        <v>1</v>
      </c>
      <c r="AB387" s="12">
        <v>0.44</v>
      </c>
      <c r="AC387" s="12">
        <v>0.55000000000000004</v>
      </c>
      <c r="AD387" s="10">
        <f>(AB387-AC387-7.2%)/2+0.5</f>
        <v>0.40899999999999997</v>
      </c>
    </row>
    <row r="388" spans="1:30" ht="15.75" thickBot="1" x14ac:dyDescent="0.3">
      <c r="A388" s="8" t="s">
        <v>362</v>
      </c>
      <c r="B388" s="8">
        <v>25</v>
      </c>
      <c r="C388" s="8" t="s">
        <v>385</v>
      </c>
      <c r="D388" s="8" t="s">
        <v>470</v>
      </c>
      <c r="E388" s="27">
        <v>2012</v>
      </c>
      <c r="F388" s="120">
        <v>64463</v>
      </c>
      <c r="G388" s="121">
        <v>107120</v>
      </c>
      <c r="H388" s="124">
        <v>6300</v>
      </c>
      <c r="I388" s="9">
        <f t="shared" si="139"/>
        <v>0.37569572743220481</v>
      </c>
      <c r="J388" s="9">
        <f t="shared" si="140"/>
        <v>0.62430427256779519</v>
      </c>
      <c r="K388" s="9">
        <f t="shared" si="141"/>
        <v>0.37569572743220481</v>
      </c>
      <c r="L388" s="9">
        <f t="shared" si="142"/>
        <v>0.62430427256779519</v>
      </c>
      <c r="M388" s="10">
        <f t="shared" si="143"/>
        <v>0.24860854513559039</v>
      </c>
      <c r="N388" s="22">
        <v>98827</v>
      </c>
      <c r="O388" s="8">
        <v>154245</v>
      </c>
      <c r="P388" s="8">
        <v>10860</v>
      </c>
      <c r="Q388" s="9">
        <v>0.37444114393101252</v>
      </c>
      <c r="R388" s="9">
        <v>0.58441189397268989</v>
      </c>
      <c r="S388" s="9">
        <f t="shared" si="144"/>
        <v>0.39050942024404123</v>
      </c>
      <c r="T388" s="9">
        <f t="shared" si="145"/>
        <v>0.60949057975595877</v>
      </c>
      <c r="U388" s="10">
        <f t="shared" si="146"/>
        <v>0.21898115951191754</v>
      </c>
      <c r="V388" s="9">
        <v>0.37799999999999995</v>
      </c>
      <c r="W388" s="9">
        <v>0.59899999999999998</v>
      </c>
      <c r="X388" s="10">
        <f t="shared" si="147"/>
        <v>0.37024999999999997</v>
      </c>
      <c r="Y388" s="11"/>
      <c r="Z388" s="11"/>
      <c r="AA388" s="10"/>
      <c r="AB388" s="12"/>
      <c r="AC388" s="12"/>
      <c r="AD388" s="10"/>
    </row>
    <row r="389" spans="1:30" ht="15.75" thickBot="1" x14ac:dyDescent="0.3">
      <c r="A389" s="8" t="s">
        <v>362</v>
      </c>
      <c r="B389" s="8">
        <v>26</v>
      </c>
      <c r="C389" s="8" t="s">
        <v>386</v>
      </c>
      <c r="D389" s="8" t="s">
        <v>470</v>
      </c>
      <c r="E389" s="27">
        <v>2002</v>
      </c>
      <c r="F389" s="123">
        <v>0</v>
      </c>
      <c r="G389" s="121">
        <v>116944</v>
      </c>
      <c r="H389" s="124">
        <v>24526</v>
      </c>
      <c r="I389" s="9">
        <f t="shared" si="139"/>
        <v>0</v>
      </c>
      <c r="J389" s="9">
        <f t="shared" si="140"/>
        <v>1</v>
      </c>
      <c r="K389" s="9">
        <f t="shared" si="141"/>
        <v>0</v>
      </c>
      <c r="L389" s="9">
        <f t="shared" si="142"/>
        <v>1</v>
      </c>
      <c r="M389" s="10">
        <f t="shared" si="143"/>
        <v>1</v>
      </c>
      <c r="N389" s="22">
        <v>74237</v>
      </c>
      <c r="O389" s="8">
        <v>176642</v>
      </c>
      <c r="P389" s="8">
        <v>7844</v>
      </c>
      <c r="Q389" s="9">
        <v>0.28693622136416169</v>
      </c>
      <c r="R389" s="9">
        <v>0.68274563915848219</v>
      </c>
      <c r="S389" s="9">
        <f t="shared" si="144"/>
        <v>0.29590758891736657</v>
      </c>
      <c r="T389" s="9">
        <f t="shared" si="145"/>
        <v>0.70409241108263343</v>
      </c>
      <c r="U389" s="10">
        <f t="shared" si="146"/>
        <v>0.40818482216526686</v>
      </c>
      <c r="V389" s="9">
        <v>0.307</v>
      </c>
      <c r="W389" s="9">
        <v>0.67599999999999993</v>
      </c>
      <c r="X389" s="10">
        <f t="shared" si="147"/>
        <v>0.29625000000000001</v>
      </c>
      <c r="Y389" s="11">
        <v>55182</v>
      </c>
      <c r="Z389" s="11">
        <v>120683</v>
      </c>
      <c r="AA389" s="10">
        <f t="shared" ref="AA389:AA395" si="148">ABS((Z389/(Z389+Y389))-(Y389/(Z389+Y389)))</f>
        <v>0.37245045915901404</v>
      </c>
      <c r="AB389" s="12">
        <v>0.41</v>
      </c>
      <c r="AC389" s="12">
        <v>0.57999999999999996</v>
      </c>
      <c r="AD389" s="10">
        <f t="shared" ref="AD389:AD395" si="149">(AB389-AC389-7.2%)/2+0.5</f>
        <v>0.379</v>
      </c>
    </row>
    <row r="390" spans="1:30" ht="15.75" thickBot="1" x14ac:dyDescent="0.3">
      <c r="A390" s="8" t="s">
        <v>362</v>
      </c>
      <c r="B390" s="8">
        <v>27</v>
      </c>
      <c r="C390" s="8" t="s">
        <v>387</v>
      </c>
      <c r="D390" s="8" t="s">
        <v>470</v>
      </c>
      <c r="E390" s="27">
        <v>2010</v>
      </c>
      <c r="F390" s="120">
        <v>44152</v>
      </c>
      <c r="G390" s="121">
        <v>83342</v>
      </c>
      <c r="H390" s="124">
        <v>3553</v>
      </c>
      <c r="I390" s="9">
        <f t="shared" si="139"/>
        <v>0.34630649285456572</v>
      </c>
      <c r="J390" s="9">
        <f t="shared" si="140"/>
        <v>0.65369350714543428</v>
      </c>
      <c r="K390" s="9">
        <f t="shared" si="141"/>
        <v>0.34630649285456572</v>
      </c>
      <c r="L390" s="9">
        <f t="shared" si="142"/>
        <v>0.65369350714543428</v>
      </c>
      <c r="M390" s="10">
        <f t="shared" si="143"/>
        <v>0.30738701429086857</v>
      </c>
      <c r="N390" s="22">
        <v>83395</v>
      </c>
      <c r="O390" s="8">
        <v>120684</v>
      </c>
      <c r="P390" s="8">
        <v>8572</v>
      </c>
      <c r="Q390" s="9">
        <v>0.39216838858034997</v>
      </c>
      <c r="R390" s="9">
        <v>0.56752143182961756</v>
      </c>
      <c r="S390" s="9">
        <f t="shared" si="144"/>
        <v>0.4086407714659519</v>
      </c>
      <c r="T390" s="9">
        <f t="shared" si="145"/>
        <v>0.5913592285340481</v>
      </c>
      <c r="U390" s="10">
        <f t="shared" si="146"/>
        <v>0.1827184570680962</v>
      </c>
      <c r="V390" s="9">
        <v>0.38200000000000001</v>
      </c>
      <c r="W390" s="9">
        <v>0.60499999999999998</v>
      </c>
      <c r="X390" s="10">
        <f t="shared" si="147"/>
        <v>0.36925000000000002</v>
      </c>
      <c r="Y390" s="11">
        <v>50155</v>
      </c>
      <c r="Z390" s="11">
        <v>50954</v>
      </c>
      <c r="AA390" s="10">
        <f t="shared" si="148"/>
        <v>7.9023627965859045E-3</v>
      </c>
      <c r="AB390" s="12">
        <v>0.53</v>
      </c>
      <c r="AC390" s="12">
        <v>0.46</v>
      </c>
      <c r="AD390" s="10">
        <f t="shared" si="149"/>
        <v>0.499</v>
      </c>
    </row>
    <row r="391" spans="1:30" ht="15.75" thickBot="1" x14ac:dyDescent="0.3">
      <c r="A391" s="8" t="s">
        <v>362</v>
      </c>
      <c r="B391" s="8">
        <v>28</v>
      </c>
      <c r="C391" s="8" t="s">
        <v>388</v>
      </c>
      <c r="D391" s="8" t="s">
        <v>471</v>
      </c>
      <c r="E391" s="27">
        <v>2004</v>
      </c>
      <c r="F391" s="120">
        <v>62508</v>
      </c>
      <c r="G391" s="125">
        <v>0</v>
      </c>
      <c r="H391" s="124">
        <v>13628</v>
      </c>
      <c r="I391" s="9">
        <f t="shared" si="139"/>
        <v>1</v>
      </c>
      <c r="J391" s="9">
        <f t="shared" si="140"/>
        <v>0</v>
      </c>
      <c r="K391" s="9">
        <f t="shared" si="141"/>
        <v>1</v>
      </c>
      <c r="L391" s="9">
        <f t="shared" si="142"/>
        <v>0</v>
      </c>
      <c r="M391" s="10">
        <f t="shared" si="143"/>
        <v>1</v>
      </c>
      <c r="N391" s="22">
        <v>112456</v>
      </c>
      <c r="O391" s="8">
        <v>49309</v>
      </c>
      <c r="P391" s="8">
        <v>3880</v>
      </c>
      <c r="Q391" s="9">
        <v>0.67889764254882434</v>
      </c>
      <c r="R391" s="9">
        <v>0.29767877086540495</v>
      </c>
      <c r="S391" s="9">
        <f t="shared" si="144"/>
        <v>0.69518128148857916</v>
      </c>
      <c r="T391" s="9">
        <f t="shared" si="145"/>
        <v>0.30481871851142089</v>
      </c>
      <c r="U391" s="10">
        <f t="shared" si="146"/>
        <v>0.39036256297715827</v>
      </c>
      <c r="V391" s="9">
        <v>0.60299999999999998</v>
      </c>
      <c r="W391" s="9">
        <v>0.38700000000000001</v>
      </c>
      <c r="X391" s="10">
        <f t="shared" si="147"/>
        <v>0.58875</v>
      </c>
      <c r="Y391" s="11">
        <v>62055</v>
      </c>
      <c r="Z391" s="11">
        <v>46417</v>
      </c>
      <c r="AA391" s="10">
        <f t="shared" si="148"/>
        <v>0.1441662364481156</v>
      </c>
      <c r="AB391" s="12">
        <v>0.56000000000000005</v>
      </c>
      <c r="AC391" s="12">
        <v>0.44</v>
      </c>
      <c r="AD391" s="10">
        <f t="shared" si="149"/>
        <v>0.52400000000000002</v>
      </c>
    </row>
    <row r="392" spans="1:30" ht="15.75" thickBot="1" x14ac:dyDescent="0.3">
      <c r="A392" s="8" t="s">
        <v>362</v>
      </c>
      <c r="B392" s="8">
        <v>29</v>
      </c>
      <c r="C392" s="8" t="s">
        <v>389</v>
      </c>
      <c r="D392" s="8" t="s">
        <v>471</v>
      </c>
      <c r="E392" s="27">
        <v>1992</v>
      </c>
      <c r="F392" s="120">
        <v>41321</v>
      </c>
      <c r="G392" s="125">
        <v>0</v>
      </c>
      <c r="H392" s="124">
        <v>4822</v>
      </c>
      <c r="I392" s="9">
        <f t="shared" si="139"/>
        <v>1</v>
      </c>
      <c r="J392" s="9">
        <f t="shared" si="140"/>
        <v>0</v>
      </c>
      <c r="K392" s="9">
        <f t="shared" si="141"/>
        <v>1</v>
      </c>
      <c r="L392" s="9">
        <f t="shared" si="142"/>
        <v>0</v>
      </c>
      <c r="M392" s="10">
        <f t="shared" si="143"/>
        <v>1</v>
      </c>
      <c r="N392" s="22">
        <v>86053</v>
      </c>
      <c r="O392" s="8">
        <v>0</v>
      </c>
      <c r="P392" s="8">
        <v>9558</v>
      </c>
      <c r="Q392" s="9">
        <v>0.90003242304755726</v>
      </c>
      <c r="R392" s="9">
        <v>0</v>
      </c>
      <c r="S392" s="9">
        <f t="shared" si="144"/>
        <v>1</v>
      </c>
      <c r="T392" s="9">
        <f t="shared" si="145"/>
        <v>0</v>
      </c>
      <c r="U392" s="10">
        <f t="shared" si="146"/>
        <v>1</v>
      </c>
      <c r="V392" s="9">
        <v>0.65900000000000003</v>
      </c>
      <c r="W392" s="9">
        <v>0.33</v>
      </c>
      <c r="X392" s="10">
        <f t="shared" si="147"/>
        <v>0.64524999999999999</v>
      </c>
      <c r="Y392" s="11">
        <v>43185</v>
      </c>
      <c r="Z392" s="11">
        <v>22786</v>
      </c>
      <c r="AA392" s="10">
        <f t="shared" si="148"/>
        <v>0.30921162328902096</v>
      </c>
      <c r="AB392" s="12">
        <v>0.62</v>
      </c>
      <c r="AC392" s="12">
        <v>0.38</v>
      </c>
      <c r="AD392" s="10">
        <f t="shared" si="149"/>
        <v>0.58399999999999996</v>
      </c>
    </row>
    <row r="393" spans="1:30" ht="15.75" thickBot="1" x14ac:dyDescent="0.3">
      <c r="A393" s="8" t="s">
        <v>362</v>
      </c>
      <c r="B393" s="8">
        <v>30</v>
      </c>
      <c r="C393" s="8" t="s">
        <v>390</v>
      </c>
      <c r="D393" s="8" t="s">
        <v>471</v>
      </c>
      <c r="E393" s="27">
        <v>1992</v>
      </c>
      <c r="F393" s="120">
        <v>93041</v>
      </c>
      <c r="G393" s="125">
        <v>0</v>
      </c>
      <c r="H393" s="124">
        <v>12752</v>
      </c>
      <c r="I393" s="9">
        <f t="shared" si="139"/>
        <v>1</v>
      </c>
      <c r="J393" s="9">
        <f t="shared" si="140"/>
        <v>0</v>
      </c>
      <c r="K393" s="9">
        <f t="shared" si="141"/>
        <v>1</v>
      </c>
      <c r="L393" s="9">
        <f t="shared" si="142"/>
        <v>0</v>
      </c>
      <c r="M393" s="10">
        <f t="shared" si="143"/>
        <v>1</v>
      </c>
      <c r="N393" s="22">
        <v>171059</v>
      </c>
      <c r="O393" s="8">
        <v>41222</v>
      </c>
      <c r="P393" s="8">
        <v>4733</v>
      </c>
      <c r="Q393" s="9">
        <v>0.78823946842139214</v>
      </c>
      <c r="R393" s="9">
        <v>0.18995087874515007</v>
      </c>
      <c r="S393" s="9">
        <f t="shared" si="144"/>
        <v>0.80581399183158176</v>
      </c>
      <c r="T393" s="9">
        <f t="shared" si="145"/>
        <v>0.19418600816841827</v>
      </c>
      <c r="U393" s="10">
        <f t="shared" si="146"/>
        <v>0.61162798366316351</v>
      </c>
      <c r="V393" s="9">
        <v>0.79599999999999993</v>
      </c>
      <c r="W393" s="9">
        <v>0.19600000000000001</v>
      </c>
      <c r="X393" s="10">
        <f t="shared" si="147"/>
        <v>0.78074999999999994</v>
      </c>
      <c r="Y393" s="11">
        <v>86195</v>
      </c>
      <c r="Z393" s="11">
        <v>24599</v>
      </c>
      <c r="AA393" s="10">
        <f t="shared" si="148"/>
        <v>0.55595068324999541</v>
      </c>
      <c r="AB393" s="12">
        <v>0.82</v>
      </c>
      <c r="AC393" s="12">
        <v>0.18</v>
      </c>
      <c r="AD393" s="10">
        <f t="shared" si="149"/>
        <v>0.78399999999999992</v>
      </c>
    </row>
    <row r="394" spans="1:30" ht="15.75" thickBot="1" x14ac:dyDescent="0.3">
      <c r="A394" s="8" t="s">
        <v>362</v>
      </c>
      <c r="B394" s="8">
        <v>31</v>
      </c>
      <c r="C394" s="8" t="s">
        <v>391</v>
      </c>
      <c r="D394" s="8" t="s">
        <v>470</v>
      </c>
      <c r="E394" s="27">
        <v>2002</v>
      </c>
      <c r="F394" s="120">
        <v>45715</v>
      </c>
      <c r="G394" s="121">
        <v>91607</v>
      </c>
      <c r="H394" s="124">
        <v>5706</v>
      </c>
      <c r="I394" s="9">
        <f t="shared" si="139"/>
        <v>0.33290368622653327</v>
      </c>
      <c r="J394" s="9">
        <f t="shared" si="140"/>
        <v>0.66709631377346679</v>
      </c>
      <c r="K394" s="9">
        <f t="shared" si="141"/>
        <v>0.33290368622653327</v>
      </c>
      <c r="L394" s="9">
        <f t="shared" si="142"/>
        <v>0.66709631377346679</v>
      </c>
      <c r="M394" s="10">
        <f t="shared" si="143"/>
        <v>0.33419262754693352</v>
      </c>
      <c r="N394" s="22">
        <v>82977</v>
      </c>
      <c r="O394" s="8">
        <v>145348</v>
      </c>
      <c r="P394" s="8">
        <v>8862</v>
      </c>
      <c r="Q394" s="9">
        <v>0.3498378916213789</v>
      </c>
      <c r="R394" s="9">
        <v>0.61279918376639531</v>
      </c>
      <c r="S394" s="9">
        <f t="shared" si="144"/>
        <v>0.36341618307237489</v>
      </c>
      <c r="T394" s="9">
        <f t="shared" si="145"/>
        <v>0.63658381692762511</v>
      </c>
      <c r="U394" s="10">
        <f t="shared" si="146"/>
        <v>0.27316763385525022</v>
      </c>
      <c r="V394" s="9">
        <v>0.38299999999999995</v>
      </c>
      <c r="W394" s="9">
        <v>0.59599999999999997</v>
      </c>
      <c r="X394" s="10">
        <f t="shared" si="147"/>
        <v>0.37424999999999997</v>
      </c>
      <c r="Y394" s="11">
        <v>0</v>
      </c>
      <c r="Z394" s="11">
        <v>126384</v>
      </c>
      <c r="AA394" s="10">
        <f t="shared" si="148"/>
        <v>1</v>
      </c>
      <c r="AB394" s="12">
        <v>0.42</v>
      </c>
      <c r="AC394" s="12">
        <v>0.57999999999999996</v>
      </c>
      <c r="AD394" s="10">
        <f t="shared" si="149"/>
        <v>0.38400000000000001</v>
      </c>
    </row>
    <row r="395" spans="1:30" ht="15.75" thickBot="1" x14ac:dyDescent="0.3">
      <c r="A395" s="8" t="s">
        <v>362</v>
      </c>
      <c r="B395" s="8">
        <v>32</v>
      </c>
      <c r="C395" s="8" t="s">
        <v>392</v>
      </c>
      <c r="D395" s="8" t="s">
        <v>470</v>
      </c>
      <c r="E395" s="27">
        <v>1996</v>
      </c>
      <c r="F395" s="120">
        <v>55325</v>
      </c>
      <c r="G395" s="121">
        <v>96495</v>
      </c>
      <c r="H395" s="124">
        <v>4276</v>
      </c>
      <c r="I395" s="9">
        <f t="shared" si="139"/>
        <v>0.36441180345145568</v>
      </c>
      <c r="J395" s="9">
        <f t="shared" si="140"/>
        <v>0.63558819654854437</v>
      </c>
      <c r="K395" s="9">
        <f t="shared" si="141"/>
        <v>0.36441180345145568</v>
      </c>
      <c r="L395" s="9">
        <f t="shared" si="142"/>
        <v>0.63558819654854437</v>
      </c>
      <c r="M395" s="10">
        <f t="shared" si="143"/>
        <v>0.27117639309708869</v>
      </c>
      <c r="N395" s="22">
        <v>99288</v>
      </c>
      <c r="O395" s="8">
        <v>146653</v>
      </c>
      <c r="P395" s="8">
        <v>5695</v>
      </c>
      <c r="Q395" s="9">
        <v>0.39456993434961612</v>
      </c>
      <c r="R395" s="9">
        <v>0.5827981687834809</v>
      </c>
      <c r="S395" s="9">
        <f t="shared" si="144"/>
        <v>0.40370658003342269</v>
      </c>
      <c r="T395" s="9">
        <f t="shared" si="145"/>
        <v>0.59629341996657736</v>
      </c>
      <c r="U395" s="10">
        <f t="shared" si="146"/>
        <v>0.19258683993315467</v>
      </c>
      <c r="V395" s="9">
        <v>0.41499999999999998</v>
      </c>
      <c r="W395" s="9">
        <v>0.56999999999999995</v>
      </c>
      <c r="X395" s="10">
        <f t="shared" si="147"/>
        <v>0.40325</v>
      </c>
      <c r="Y395" s="11">
        <v>44134</v>
      </c>
      <c r="Z395" s="11">
        <v>79181</v>
      </c>
      <c r="AA395" s="10">
        <f t="shared" si="148"/>
        <v>0.28420711186798037</v>
      </c>
      <c r="AB395" s="12">
        <v>0.46</v>
      </c>
      <c r="AC395" s="12">
        <v>0.53</v>
      </c>
      <c r="AD395" s="10">
        <f t="shared" si="149"/>
        <v>0.42899999999999999</v>
      </c>
    </row>
    <row r="396" spans="1:30" ht="15.75" thickBot="1" x14ac:dyDescent="0.3">
      <c r="A396" s="8" t="s">
        <v>362</v>
      </c>
      <c r="B396" s="8">
        <v>33</v>
      </c>
      <c r="C396" s="8" t="s">
        <v>393</v>
      </c>
      <c r="D396" s="8" t="s">
        <v>471</v>
      </c>
      <c r="E396" s="27">
        <v>2012</v>
      </c>
      <c r="F396" s="120">
        <v>43769</v>
      </c>
      <c r="G396" s="125">
        <v>0</v>
      </c>
      <c r="H396" s="124">
        <v>6823</v>
      </c>
      <c r="I396" s="9">
        <f t="shared" si="139"/>
        <v>1</v>
      </c>
      <c r="J396" s="9">
        <f t="shared" si="140"/>
        <v>0</v>
      </c>
      <c r="K396" s="9">
        <f t="shared" si="141"/>
        <v>1</v>
      </c>
      <c r="L396" s="9">
        <f t="shared" si="142"/>
        <v>0</v>
      </c>
      <c r="M396" s="10">
        <f t="shared" si="143"/>
        <v>1</v>
      </c>
      <c r="N396" s="22">
        <v>85114</v>
      </c>
      <c r="O396" s="8">
        <v>30252</v>
      </c>
      <c r="P396" s="8">
        <v>2009</v>
      </c>
      <c r="Q396" s="9">
        <v>0.72514589989350375</v>
      </c>
      <c r="R396" s="9">
        <v>0.25773801916932909</v>
      </c>
      <c r="S396" s="9">
        <f t="shared" si="144"/>
        <v>0.73777369415599048</v>
      </c>
      <c r="T396" s="9">
        <f t="shared" si="145"/>
        <v>0.26222630584400947</v>
      </c>
      <c r="U396" s="10">
        <f t="shared" si="146"/>
        <v>0.47554738831198101</v>
      </c>
      <c r="V396" s="9">
        <v>0.72</v>
      </c>
      <c r="W396" s="9">
        <v>0.27100000000000002</v>
      </c>
      <c r="X396" s="10">
        <f t="shared" si="147"/>
        <v>0.70524999999999993</v>
      </c>
      <c r="Y396" s="11"/>
      <c r="Z396" s="11"/>
      <c r="AA396" s="10"/>
      <c r="AB396" s="12"/>
      <c r="AC396" s="12"/>
      <c r="AD396" s="10"/>
    </row>
    <row r="397" spans="1:30" ht="15.75" thickBot="1" x14ac:dyDescent="0.3">
      <c r="A397" s="8" t="s">
        <v>362</v>
      </c>
      <c r="B397" s="8">
        <v>34</v>
      </c>
      <c r="C397" s="8" t="s">
        <v>394</v>
      </c>
      <c r="D397" s="8" t="s">
        <v>471</v>
      </c>
      <c r="E397" s="27">
        <v>2012</v>
      </c>
      <c r="F397" s="120">
        <v>47503</v>
      </c>
      <c r="G397" s="121">
        <v>30811</v>
      </c>
      <c r="H397" s="124">
        <v>1563</v>
      </c>
      <c r="I397" s="9">
        <f t="shared" si="139"/>
        <v>0.60657098347677296</v>
      </c>
      <c r="J397" s="9">
        <f t="shared" si="140"/>
        <v>0.39342901652322698</v>
      </c>
      <c r="K397" s="9">
        <f t="shared" si="141"/>
        <v>0.60657098347677296</v>
      </c>
      <c r="L397" s="9">
        <f t="shared" si="142"/>
        <v>0.39342901652322698</v>
      </c>
      <c r="M397" s="10">
        <f t="shared" si="143"/>
        <v>0.21314196695354598</v>
      </c>
      <c r="N397" s="22">
        <v>89606</v>
      </c>
      <c r="O397" s="8">
        <v>52448</v>
      </c>
      <c r="P397" s="8">
        <v>2724</v>
      </c>
      <c r="Q397" s="9">
        <v>0.61892000165771044</v>
      </c>
      <c r="R397" s="9">
        <v>0.36226498501153492</v>
      </c>
      <c r="S397" s="9">
        <f t="shared" si="144"/>
        <v>0.63078829177636675</v>
      </c>
      <c r="T397" s="9">
        <f t="shared" si="145"/>
        <v>0.36921170822363325</v>
      </c>
      <c r="U397" s="10">
        <f t="shared" si="146"/>
        <v>0.2615765835527335</v>
      </c>
      <c r="V397" s="9">
        <v>0.60799999999999998</v>
      </c>
      <c r="W397" s="9">
        <v>0.38299999999999995</v>
      </c>
      <c r="X397" s="10">
        <f t="shared" si="147"/>
        <v>0.59325000000000006</v>
      </c>
      <c r="Y397" s="11"/>
      <c r="Z397" s="11"/>
      <c r="AA397" s="10"/>
      <c r="AB397" s="12"/>
      <c r="AC397" s="12"/>
      <c r="AD397" s="10"/>
    </row>
    <row r="398" spans="1:30" ht="15.75" thickBot="1" x14ac:dyDescent="0.3">
      <c r="A398" s="8" t="s">
        <v>362</v>
      </c>
      <c r="B398" s="8">
        <v>35</v>
      </c>
      <c r="C398" s="8" t="s">
        <v>395</v>
      </c>
      <c r="D398" s="8" t="s">
        <v>471</v>
      </c>
      <c r="E398" s="27">
        <v>1994</v>
      </c>
      <c r="F398" s="120">
        <v>60124</v>
      </c>
      <c r="G398" s="121">
        <v>32040</v>
      </c>
      <c r="H398" s="124">
        <v>4061</v>
      </c>
      <c r="I398" s="9">
        <f t="shared" si="139"/>
        <v>0.652358838592075</v>
      </c>
      <c r="J398" s="9">
        <f t="shared" si="140"/>
        <v>0.347641161407925</v>
      </c>
      <c r="K398" s="9">
        <f t="shared" si="141"/>
        <v>0.652358838592075</v>
      </c>
      <c r="L398" s="9">
        <f t="shared" si="142"/>
        <v>0.347641161407925</v>
      </c>
      <c r="M398" s="10">
        <f t="shared" si="143"/>
        <v>0.30471767718414999</v>
      </c>
      <c r="N398" s="22">
        <v>105626</v>
      </c>
      <c r="O398" s="8">
        <v>52894</v>
      </c>
      <c r="P398" s="8">
        <v>6659</v>
      </c>
      <c r="Q398" s="9">
        <v>0.63946385436405351</v>
      </c>
      <c r="R398" s="9">
        <v>0.32022230428807535</v>
      </c>
      <c r="S398" s="9">
        <f t="shared" si="144"/>
        <v>0.66632601564471361</v>
      </c>
      <c r="T398" s="9">
        <f t="shared" si="145"/>
        <v>0.33367398435528645</v>
      </c>
      <c r="U398" s="10">
        <f t="shared" si="146"/>
        <v>0.33265203128942716</v>
      </c>
      <c r="V398" s="9">
        <v>0.63</v>
      </c>
      <c r="W398" s="9">
        <v>0.34600000000000003</v>
      </c>
      <c r="X398" s="10">
        <f t="shared" si="147"/>
        <v>0.62275000000000003</v>
      </c>
      <c r="Y398" s="11">
        <v>99853</v>
      </c>
      <c r="Z398" s="11">
        <v>84780</v>
      </c>
      <c r="AA398" s="10">
        <f>ABS((Z398/(Z398+Y398))-(Y398/(Z398+Y398)))</f>
        <v>8.1637627076416475E-2</v>
      </c>
      <c r="AB398" s="12">
        <v>0.59</v>
      </c>
      <c r="AC398" s="12">
        <v>0.4</v>
      </c>
      <c r="AD398" s="10">
        <f>(AB398-AC398-7.2%)/2+0.5</f>
        <v>0.55899999999999994</v>
      </c>
    </row>
    <row r="399" spans="1:30" ht="15.75" thickBot="1" x14ac:dyDescent="0.3">
      <c r="A399" s="8" t="s">
        <v>362</v>
      </c>
      <c r="B399" s="8">
        <v>36</v>
      </c>
      <c r="C399" s="8" t="s">
        <v>557</v>
      </c>
      <c r="D399" s="8" t="s">
        <v>470</v>
      </c>
      <c r="E399" s="27">
        <v>2014</v>
      </c>
      <c r="F399" s="120">
        <v>29543</v>
      </c>
      <c r="G399" s="121">
        <v>101663</v>
      </c>
      <c r="H399" s="124">
        <v>2636</v>
      </c>
      <c r="I399" s="9">
        <f t="shared" si="139"/>
        <v>0.22516500769781869</v>
      </c>
      <c r="J399" s="9">
        <f t="shared" si="140"/>
        <v>0.77483499230218134</v>
      </c>
      <c r="K399" s="9">
        <f t="shared" si="141"/>
        <v>0.22516500769781869</v>
      </c>
      <c r="L399" s="9">
        <f t="shared" si="142"/>
        <v>0.77483499230218134</v>
      </c>
      <c r="M399" s="10">
        <f t="shared" si="143"/>
        <v>0.54966998460436267</v>
      </c>
      <c r="O399" s="8"/>
      <c r="P399" s="8"/>
      <c r="Q399" s="9"/>
      <c r="R399" s="9"/>
      <c r="S399" s="9"/>
      <c r="T399" s="9"/>
      <c r="U399" s="10"/>
      <c r="V399" s="9">
        <v>0.25700000000000001</v>
      </c>
      <c r="W399" s="9">
        <v>0.73199999999999998</v>
      </c>
      <c r="X399" s="10">
        <f t="shared" si="147"/>
        <v>0.24325000000000002</v>
      </c>
      <c r="Y399" s="11"/>
      <c r="Z399" s="11"/>
      <c r="AA399" s="10"/>
      <c r="AB399" s="12"/>
      <c r="AC399" s="12"/>
      <c r="AD399" s="10"/>
    </row>
    <row r="400" spans="1:30" ht="15.75" thickBot="1" x14ac:dyDescent="0.3">
      <c r="A400" s="8" t="s">
        <v>396</v>
      </c>
      <c r="B400" s="8">
        <v>1</v>
      </c>
      <c r="C400" s="8" t="s">
        <v>397</v>
      </c>
      <c r="D400" s="8" t="s">
        <v>470</v>
      </c>
      <c r="E400" s="27">
        <v>2002</v>
      </c>
      <c r="F400" s="120">
        <v>36422</v>
      </c>
      <c r="G400" s="121">
        <v>84231</v>
      </c>
      <c r="H400" s="124">
        <v>9688</v>
      </c>
      <c r="I400" s="9">
        <f t="shared" si="139"/>
        <v>0.30187396915120218</v>
      </c>
      <c r="J400" s="9">
        <f t="shared" si="140"/>
        <v>0.69812603084879776</v>
      </c>
      <c r="K400" s="9">
        <f t="shared" si="141"/>
        <v>0.30187396915120218</v>
      </c>
      <c r="L400" s="9">
        <f t="shared" si="142"/>
        <v>0.69812603084879776</v>
      </c>
      <c r="M400" s="10">
        <f t="shared" si="143"/>
        <v>0.39625206169759558</v>
      </c>
      <c r="N400" s="22">
        <v>60611</v>
      </c>
      <c r="O400" s="8">
        <v>175487</v>
      </c>
      <c r="P400" s="8">
        <v>9430</v>
      </c>
      <c r="Q400" s="9">
        <v>0.24685982861425174</v>
      </c>
      <c r="R400" s="9">
        <v>0.71473314652503994</v>
      </c>
      <c r="S400" s="9">
        <f t="shared" ref="S400:S410" si="150">Q400/(Q400+R400)</f>
        <v>0.25671966725681711</v>
      </c>
      <c r="T400" s="9">
        <f t="shared" ref="T400:T410" si="151">R400/(R400+Q400)</f>
        <v>0.74328033274318295</v>
      </c>
      <c r="U400" s="10">
        <f t="shared" ref="U400:U410" si="152">ABS((R400/(R400+Q400))-(Q400/(R400+Q400)))</f>
        <v>0.48656066548636584</v>
      </c>
      <c r="V400" s="9">
        <v>0.20399999999999999</v>
      </c>
      <c r="W400" s="9">
        <v>0.77400000000000002</v>
      </c>
      <c r="X400" s="10">
        <f t="shared" si="147"/>
        <v>0.19574999999999998</v>
      </c>
      <c r="Y400" s="11">
        <v>44274</v>
      </c>
      <c r="Z400" s="11">
        <v>129531</v>
      </c>
      <c r="AA400" s="10">
        <f>ABS((Z400/(Z400+Y400))-(Y400/(Z400+Y400)))</f>
        <v>0.4905324933114697</v>
      </c>
      <c r="AB400" s="12">
        <v>0.33</v>
      </c>
      <c r="AC400" s="12">
        <v>0.64</v>
      </c>
      <c r="AD400" s="10">
        <f>(AB400-AC400-7.2%)/2+0.5</f>
        <v>0.309</v>
      </c>
    </row>
    <row r="401" spans="1:34" ht="15.75" thickBot="1" x14ac:dyDescent="0.3">
      <c r="A401" s="8" t="s">
        <v>396</v>
      </c>
      <c r="B401" s="8">
        <v>2</v>
      </c>
      <c r="C401" s="8" t="s">
        <v>398</v>
      </c>
      <c r="D401" s="8" t="s">
        <v>470</v>
      </c>
      <c r="E401" s="27">
        <v>2012</v>
      </c>
      <c r="F401" s="120">
        <v>47585</v>
      </c>
      <c r="G401" s="121">
        <v>88915</v>
      </c>
      <c r="H401" s="124">
        <v>8195</v>
      </c>
      <c r="I401" s="9">
        <f t="shared" si="139"/>
        <v>0.3486080586080586</v>
      </c>
      <c r="J401" s="9">
        <f t="shared" si="140"/>
        <v>0.65139194139194134</v>
      </c>
      <c r="K401" s="9">
        <f t="shared" si="141"/>
        <v>0.3486080586080586</v>
      </c>
      <c r="L401" s="9">
        <f t="shared" si="142"/>
        <v>0.65139194139194134</v>
      </c>
      <c r="M401" s="10">
        <f t="shared" si="143"/>
        <v>0.30278388278388274</v>
      </c>
      <c r="N401" s="22">
        <v>83176</v>
      </c>
      <c r="O401" s="8">
        <v>154523</v>
      </c>
      <c r="P401" s="8">
        <v>10846</v>
      </c>
      <c r="Q401" s="9">
        <v>0.33465167273531954</v>
      </c>
      <c r="R401" s="9">
        <v>0.62171035426180365</v>
      </c>
      <c r="S401" s="9">
        <f t="shared" si="150"/>
        <v>0.34992153942591264</v>
      </c>
      <c r="T401" s="9">
        <f t="shared" si="151"/>
        <v>0.65007846057408747</v>
      </c>
      <c r="U401" s="10">
        <f t="shared" si="152"/>
        <v>0.30015692114817483</v>
      </c>
      <c r="V401" s="9">
        <v>0.29199999999999998</v>
      </c>
      <c r="W401" s="9">
        <v>0.68</v>
      </c>
      <c r="X401" s="10">
        <f t="shared" si="147"/>
        <v>0.28674999999999995</v>
      </c>
      <c r="Y401" s="11"/>
      <c r="Z401" s="11"/>
      <c r="AA401" s="10"/>
      <c r="AB401" s="12"/>
      <c r="AC401" s="12"/>
      <c r="AD401" s="10"/>
    </row>
    <row r="402" spans="1:34" ht="15.75" thickBot="1" x14ac:dyDescent="0.3">
      <c r="A402" s="8" t="s">
        <v>396</v>
      </c>
      <c r="B402" s="8">
        <v>3</v>
      </c>
      <c r="C402" s="8" t="s">
        <v>399</v>
      </c>
      <c r="D402" s="8" t="s">
        <v>470</v>
      </c>
      <c r="E402" s="27">
        <v>2008</v>
      </c>
      <c r="F402" s="120">
        <v>32059</v>
      </c>
      <c r="G402" s="121">
        <v>102952</v>
      </c>
      <c r="H402" s="124">
        <v>7569</v>
      </c>
      <c r="I402" s="9">
        <f t="shared" si="139"/>
        <v>0.23745472591122205</v>
      </c>
      <c r="J402" s="9">
        <f t="shared" si="140"/>
        <v>0.76254527408877792</v>
      </c>
      <c r="K402" s="9">
        <f t="shared" si="141"/>
        <v>0.23745472591122205</v>
      </c>
      <c r="L402" s="9">
        <f t="shared" si="142"/>
        <v>0.76254527408877792</v>
      </c>
      <c r="M402" s="10">
        <f t="shared" si="143"/>
        <v>0.52509054817755585</v>
      </c>
      <c r="N402" s="22">
        <v>60719</v>
      </c>
      <c r="O402" s="8">
        <v>198828</v>
      </c>
      <c r="P402" s="8">
        <v>0</v>
      </c>
      <c r="Q402" s="9">
        <v>0.23394221470485113</v>
      </c>
      <c r="R402" s="9">
        <v>0.7660577852951489</v>
      </c>
      <c r="S402" s="9">
        <f t="shared" si="150"/>
        <v>0.23394221470485113</v>
      </c>
      <c r="T402" s="9">
        <f t="shared" si="151"/>
        <v>0.7660577852951489</v>
      </c>
      <c r="U402" s="10">
        <f t="shared" si="152"/>
        <v>0.53211557059029779</v>
      </c>
      <c r="V402" s="9">
        <v>0.19500000000000001</v>
      </c>
      <c r="W402" s="9">
        <v>0.78299999999999992</v>
      </c>
      <c r="X402" s="10">
        <f t="shared" si="147"/>
        <v>0.18675000000000008</v>
      </c>
      <c r="Y402" s="11">
        <v>40049</v>
      </c>
      <c r="Z402" s="11">
        <v>126915</v>
      </c>
      <c r="AA402" s="10">
        <f>ABS((Z402/(Z402+Y402))-(Y402/(Z402+Y402)))</f>
        <v>0.52026784216956945</v>
      </c>
      <c r="AB402" s="12">
        <v>0.28999999999999998</v>
      </c>
      <c r="AC402" s="12">
        <v>0.67</v>
      </c>
      <c r="AD402" s="10">
        <f t="shared" ref="AD402:AD420" si="153">(AB402-AC402-7.2%)/2+0.5</f>
        <v>0.27399999999999997</v>
      </c>
    </row>
    <row r="403" spans="1:34" ht="15.75" thickBot="1" x14ac:dyDescent="0.3">
      <c r="A403" s="8" t="s">
        <v>396</v>
      </c>
      <c r="B403" s="8">
        <v>4</v>
      </c>
      <c r="C403" s="8" t="s">
        <v>558</v>
      </c>
      <c r="D403" s="8" t="s">
        <v>470</v>
      </c>
      <c r="E403" s="27">
        <v>2014</v>
      </c>
      <c r="F403" s="120">
        <v>67425</v>
      </c>
      <c r="G403" s="121">
        <v>74936</v>
      </c>
      <c r="H403" s="124">
        <v>4807</v>
      </c>
      <c r="I403" s="9">
        <f t="shared" si="139"/>
        <v>0.47361988184966386</v>
      </c>
      <c r="J403" s="9">
        <f t="shared" si="140"/>
        <v>0.52638011815033614</v>
      </c>
      <c r="K403" s="9">
        <f t="shared" si="141"/>
        <v>0.47361988184966386</v>
      </c>
      <c r="L403" s="9">
        <f t="shared" si="142"/>
        <v>0.52638011815033614</v>
      </c>
      <c r="M403" s="10">
        <f t="shared" si="143"/>
        <v>5.2760236300672281E-2</v>
      </c>
      <c r="N403" s="22">
        <v>119803</v>
      </c>
      <c r="O403" s="8">
        <v>119035</v>
      </c>
      <c r="P403" s="8">
        <v>6439</v>
      </c>
      <c r="Q403" s="9">
        <v>0.48843960094097694</v>
      </c>
      <c r="R403" s="9">
        <v>0.48530844718420396</v>
      </c>
      <c r="S403" s="9">
        <f t="shared" si="150"/>
        <v>0.50160778435592324</v>
      </c>
      <c r="T403" s="9">
        <f t="shared" si="151"/>
        <v>0.49839221564407671</v>
      </c>
      <c r="U403" s="10">
        <f t="shared" si="152"/>
        <v>3.2155687118465281E-3</v>
      </c>
      <c r="V403" s="9">
        <v>0.30199999999999999</v>
      </c>
      <c r="W403" s="9">
        <v>0.67200000000000004</v>
      </c>
      <c r="X403" s="10">
        <f t="shared" si="147"/>
        <v>0.29574999999999996</v>
      </c>
      <c r="Y403" s="11"/>
      <c r="Z403" s="11"/>
      <c r="AA403" s="10"/>
      <c r="AB403" s="12">
        <v>0.39</v>
      </c>
      <c r="AC403" s="12">
        <v>0.56999999999999995</v>
      </c>
      <c r="AD403" s="10">
        <f t="shared" si="153"/>
        <v>0.374</v>
      </c>
    </row>
    <row r="404" spans="1:34" ht="15.75" thickBot="1" x14ac:dyDescent="0.3">
      <c r="A404" s="8" t="s">
        <v>400</v>
      </c>
      <c r="B404" s="8" t="s">
        <v>27</v>
      </c>
      <c r="C404" s="8" t="s">
        <v>401</v>
      </c>
      <c r="D404" s="8" t="s">
        <v>471</v>
      </c>
      <c r="E404" s="27">
        <v>2006</v>
      </c>
      <c r="F404" s="120">
        <v>123349</v>
      </c>
      <c r="G404" s="121">
        <v>59432</v>
      </c>
      <c r="H404" s="124">
        <v>8723</v>
      </c>
      <c r="I404" s="9">
        <f t="shared" si="139"/>
        <v>0.67484585378130113</v>
      </c>
      <c r="J404" s="9">
        <f t="shared" si="140"/>
        <v>0.32515414621869887</v>
      </c>
      <c r="K404" s="9">
        <f t="shared" si="141"/>
        <v>0.67484585378130113</v>
      </c>
      <c r="L404" s="9">
        <f t="shared" si="142"/>
        <v>0.32515414621869887</v>
      </c>
      <c r="M404" s="10">
        <f t="shared" si="143"/>
        <v>0.34969170756260226</v>
      </c>
      <c r="N404" s="22">
        <v>209312</v>
      </c>
      <c r="O404" s="8">
        <v>67543</v>
      </c>
      <c r="P404" s="8">
        <v>13788</v>
      </c>
      <c r="Q404" s="9">
        <v>0.72016872933461329</v>
      </c>
      <c r="R404" s="9">
        <v>0.23239162821743514</v>
      </c>
      <c r="S404" s="9">
        <f t="shared" si="150"/>
        <v>0.75603474743096566</v>
      </c>
      <c r="T404" s="9">
        <f t="shared" si="151"/>
        <v>0.24396525256903431</v>
      </c>
      <c r="U404" s="10">
        <f t="shared" si="152"/>
        <v>0.51206949486193132</v>
      </c>
      <c r="V404" s="9">
        <v>0.67</v>
      </c>
      <c r="W404" s="9">
        <v>0.312</v>
      </c>
      <c r="X404" s="10">
        <f t="shared" si="147"/>
        <v>0.65975000000000006</v>
      </c>
      <c r="Y404" s="11">
        <v>154006</v>
      </c>
      <c r="Z404" s="11">
        <v>76403</v>
      </c>
      <c r="AA404" s="10">
        <f t="shared" ref="AA404:AA410" si="154">ABS((Z404/(Z404+Y404))-(Y404/(Z404+Y404)))</f>
        <v>0.336805419927173</v>
      </c>
      <c r="AB404" s="12">
        <v>0.68</v>
      </c>
      <c r="AC404" s="12">
        <v>0.31</v>
      </c>
      <c r="AD404" s="10">
        <f t="shared" si="153"/>
        <v>0.64900000000000002</v>
      </c>
    </row>
    <row r="405" spans="1:34" ht="15.75" thickBot="1" x14ac:dyDescent="0.3">
      <c r="A405" s="8" t="s">
        <v>402</v>
      </c>
      <c r="B405" s="8">
        <v>1</v>
      </c>
      <c r="C405" s="8" t="s">
        <v>403</v>
      </c>
      <c r="D405" s="8" t="s">
        <v>470</v>
      </c>
      <c r="E405" s="27">
        <v>2007</v>
      </c>
      <c r="F405" s="120">
        <v>72059</v>
      </c>
      <c r="G405" s="121">
        <v>131861</v>
      </c>
      <c r="H405" s="124">
        <v>5701</v>
      </c>
      <c r="I405" s="9">
        <f t="shared" si="139"/>
        <v>0.35336896822283248</v>
      </c>
      <c r="J405" s="9">
        <f t="shared" si="140"/>
        <v>0.64663103177716752</v>
      </c>
      <c r="K405" s="9">
        <f t="shared" si="141"/>
        <v>0.35336896822283248</v>
      </c>
      <c r="L405" s="9">
        <f t="shared" si="142"/>
        <v>0.64663103177716752</v>
      </c>
      <c r="M405" s="10">
        <f t="shared" si="143"/>
        <v>0.29326206355433504</v>
      </c>
      <c r="N405" s="22">
        <v>147036</v>
      </c>
      <c r="O405" s="8">
        <v>200845</v>
      </c>
      <c r="P405" s="8">
        <v>8925</v>
      </c>
      <c r="Q405" s="9">
        <v>0.41208948280017715</v>
      </c>
      <c r="R405" s="9">
        <v>0.56289692437907435</v>
      </c>
      <c r="S405" s="9">
        <f t="shared" si="150"/>
        <v>0.42266177227270246</v>
      </c>
      <c r="T405" s="9">
        <f t="shared" si="151"/>
        <v>0.57733822772729748</v>
      </c>
      <c r="U405" s="10">
        <f t="shared" si="152"/>
        <v>0.15467645545459502</v>
      </c>
      <c r="V405" s="9">
        <v>0.45600000000000002</v>
      </c>
      <c r="W405" s="9">
        <v>0.53</v>
      </c>
      <c r="X405" s="10">
        <f t="shared" si="147"/>
        <v>0.44374999999999998</v>
      </c>
      <c r="Y405" s="11">
        <v>73824</v>
      </c>
      <c r="Z405" s="11">
        <v>135564</v>
      </c>
      <c r="AA405" s="10">
        <f t="shared" si="154"/>
        <v>0.29485930425812362</v>
      </c>
      <c r="AB405" s="12">
        <v>0.48</v>
      </c>
      <c r="AC405" s="12">
        <v>0.51</v>
      </c>
      <c r="AD405" s="10">
        <f t="shared" si="153"/>
        <v>0.44899999999999995</v>
      </c>
    </row>
    <row r="406" spans="1:34" ht="15.75" thickBot="1" x14ac:dyDescent="0.3">
      <c r="A406" s="8" t="s">
        <v>402</v>
      </c>
      <c r="B406" s="8">
        <v>2</v>
      </c>
      <c r="C406" s="8" t="s">
        <v>404</v>
      </c>
      <c r="D406" s="8" t="s">
        <v>470</v>
      </c>
      <c r="E406" s="27">
        <v>2010</v>
      </c>
      <c r="F406" s="120">
        <v>71178</v>
      </c>
      <c r="G406" s="121">
        <v>101558</v>
      </c>
      <c r="H406" s="122">
        <v>324</v>
      </c>
      <c r="I406" s="9">
        <f t="shared" si="139"/>
        <v>0.41206233790292701</v>
      </c>
      <c r="J406" s="9">
        <f t="shared" si="140"/>
        <v>0.58793766209707299</v>
      </c>
      <c r="K406" s="9">
        <f t="shared" si="141"/>
        <v>0.41206233790292701</v>
      </c>
      <c r="L406" s="9">
        <f t="shared" si="142"/>
        <v>0.58793766209707299</v>
      </c>
      <c r="M406" s="10">
        <f t="shared" si="143"/>
        <v>0.17587532419414598</v>
      </c>
      <c r="N406" s="22">
        <v>142548</v>
      </c>
      <c r="O406" s="8">
        <v>166231</v>
      </c>
      <c r="P406" s="8">
        <v>443</v>
      </c>
      <c r="Q406" s="9">
        <v>0.46098919223082446</v>
      </c>
      <c r="R406" s="9">
        <v>0.53757818007774349</v>
      </c>
      <c r="S406" s="9">
        <f t="shared" si="150"/>
        <v>0.4616505656148896</v>
      </c>
      <c r="T406" s="9">
        <f t="shared" si="151"/>
        <v>0.5383494343851104</v>
      </c>
      <c r="U406" s="10">
        <f t="shared" si="152"/>
        <v>7.6698868770220807E-2</v>
      </c>
      <c r="V406" s="9">
        <v>0.501</v>
      </c>
      <c r="W406" s="9">
        <v>0.48599999999999999</v>
      </c>
      <c r="X406" s="10">
        <f t="shared" si="147"/>
        <v>0.48825000000000002</v>
      </c>
      <c r="Y406" s="11">
        <v>70591</v>
      </c>
      <c r="Z406" s="11">
        <v>88340</v>
      </c>
      <c r="AA406" s="10">
        <f t="shared" si="154"/>
        <v>0.11167739459262194</v>
      </c>
      <c r="AB406" s="12">
        <v>0.51</v>
      </c>
      <c r="AC406" s="12">
        <v>0.49</v>
      </c>
      <c r="AD406" s="10">
        <f t="shared" si="153"/>
        <v>0.47399999999999998</v>
      </c>
    </row>
    <row r="407" spans="1:34" ht="15.75" thickBot="1" x14ac:dyDescent="0.3">
      <c r="A407" s="8" t="s">
        <v>402</v>
      </c>
      <c r="B407" s="8">
        <v>3</v>
      </c>
      <c r="C407" s="8" t="s">
        <v>405</v>
      </c>
      <c r="D407" s="8" t="s">
        <v>471</v>
      </c>
      <c r="E407" s="27">
        <v>1998</v>
      </c>
      <c r="F407" s="120">
        <v>139197</v>
      </c>
      <c r="G407" s="125">
        <v>0</v>
      </c>
      <c r="H407" s="124">
        <v>8205</v>
      </c>
      <c r="I407" s="9">
        <f t="shared" si="139"/>
        <v>1</v>
      </c>
      <c r="J407" s="9">
        <f t="shared" si="140"/>
        <v>0</v>
      </c>
      <c r="K407" s="9">
        <f t="shared" si="141"/>
        <v>1</v>
      </c>
      <c r="L407" s="9">
        <f t="shared" si="142"/>
        <v>0</v>
      </c>
      <c r="M407" s="10">
        <f t="shared" si="143"/>
        <v>1</v>
      </c>
      <c r="N407" s="22">
        <v>259199</v>
      </c>
      <c r="O407" s="8">
        <v>58931</v>
      </c>
      <c r="P407" s="8">
        <v>806</v>
      </c>
      <c r="Q407" s="9">
        <v>0.81269909950585695</v>
      </c>
      <c r="R407" s="9">
        <v>0.18477374771113955</v>
      </c>
      <c r="S407" s="9">
        <f t="shared" si="150"/>
        <v>0.81475811775060514</v>
      </c>
      <c r="T407" s="9">
        <f t="shared" si="151"/>
        <v>0.18524188224939492</v>
      </c>
      <c r="U407" s="10">
        <f t="shared" si="152"/>
        <v>0.62951623550121028</v>
      </c>
      <c r="V407" s="9">
        <v>0.79</v>
      </c>
      <c r="W407" s="9">
        <v>0.2</v>
      </c>
      <c r="X407" s="10">
        <f t="shared" si="147"/>
        <v>0.77575000000000005</v>
      </c>
      <c r="Y407" s="11">
        <v>114754</v>
      </c>
      <c r="Z407" s="11">
        <v>44553</v>
      </c>
      <c r="AA407" s="10">
        <f t="shared" si="154"/>
        <v>0.44066487976046248</v>
      </c>
      <c r="AB407" s="12">
        <v>0.76</v>
      </c>
      <c r="AC407" s="12">
        <v>0.24</v>
      </c>
      <c r="AD407" s="10">
        <f t="shared" si="153"/>
        <v>0.72399999999999998</v>
      </c>
    </row>
    <row r="408" spans="1:34" ht="15.75" thickBot="1" x14ac:dyDescent="0.3">
      <c r="A408" s="8" t="s">
        <v>402</v>
      </c>
      <c r="B408" s="8">
        <v>4</v>
      </c>
      <c r="C408" s="8" t="s">
        <v>406</v>
      </c>
      <c r="D408" s="8" t="s">
        <v>470</v>
      </c>
      <c r="E408" s="27">
        <v>2001</v>
      </c>
      <c r="F408" s="120">
        <v>75270</v>
      </c>
      <c r="G408" s="121">
        <v>120684</v>
      </c>
      <c r="H408" s="124">
        <v>4684</v>
      </c>
      <c r="I408" s="9">
        <f t="shared" si="139"/>
        <v>0.38412076303622278</v>
      </c>
      <c r="J408" s="9">
        <f t="shared" si="140"/>
        <v>0.61587923696377722</v>
      </c>
      <c r="K408" s="9">
        <f t="shared" si="141"/>
        <v>0.38412076303622278</v>
      </c>
      <c r="L408" s="9">
        <f t="shared" si="142"/>
        <v>0.61587923696377722</v>
      </c>
      <c r="M408" s="10">
        <f t="shared" si="143"/>
        <v>0.23175847392755444</v>
      </c>
      <c r="N408" s="22">
        <v>150190</v>
      </c>
      <c r="O408" s="8">
        <v>199292</v>
      </c>
      <c r="P408" s="8">
        <v>564</v>
      </c>
      <c r="Q408" s="9">
        <v>0.4290578952480531</v>
      </c>
      <c r="R408" s="9">
        <v>0.56933088794044207</v>
      </c>
      <c r="S408" s="9">
        <f t="shared" si="150"/>
        <v>0.42975031618223541</v>
      </c>
      <c r="T408" s="9">
        <f t="shared" si="151"/>
        <v>0.57024968381776453</v>
      </c>
      <c r="U408" s="10">
        <f t="shared" si="152"/>
        <v>0.14049936763552912</v>
      </c>
      <c r="V408" s="9">
        <v>0.48799999999999999</v>
      </c>
      <c r="W408" s="9">
        <v>0.501</v>
      </c>
      <c r="X408" s="10">
        <f t="shared" si="147"/>
        <v>0.47425</v>
      </c>
      <c r="Y408" s="11">
        <v>74298</v>
      </c>
      <c r="Z408" s="11">
        <v>123659</v>
      </c>
      <c r="AA408" s="10">
        <f t="shared" si="154"/>
        <v>0.2493521320286729</v>
      </c>
      <c r="AB408" s="12">
        <v>0.5</v>
      </c>
      <c r="AC408" s="12">
        <v>0.49</v>
      </c>
      <c r="AD408" s="10">
        <f t="shared" si="153"/>
        <v>0.46899999999999997</v>
      </c>
    </row>
    <row r="409" spans="1:34" ht="15.75" thickBot="1" x14ac:dyDescent="0.3">
      <c r="A409" s="8" t="s">
        <v>402</v>
      </c>
      <c r="B409" s="8">
        <v>5</v>
      </c>
      <c r="C409" s="8" t="s">
        <v>407</v>
      </c>
      <c r="D409" s="8" t="s">
        <v>470</v>
      </c>
      <c r="E409" s="27">
        <v>2010</v>
      </c>
      <c r="F409" s="120">
        <v>73482</v>
      </c>
      <c r="G409" s="121">
        <v>124735</v>
      </c>
      <c r="H409" s="124">
        <v>6728</v>
      </c>
      <c r="I409" s="9">
        <f t="shared" si="139"/>
        <v>0.37071492354338931</v>
      </c>
      <c r="J409" s="9">
        <f t="shared" si="140"/>
        <v>0.62928507645661069</v>
      </c>
      <c r="K409" s="9">
        <f t="shared" si="141"/>
        <v>0.37071492354338931</v>
      </c>
      <c r="L409" s="9">
        <f t="shared" si="142"/>
        <v>0.62928507645661069</v>
      </c>
      <c r="M409" s="10">
        <f t="shared" si="143"/>
        <v>0.25857015291322138</v>
      </c>
      <c r="N409" s="22">
        <v>149214</v>
      </c>
      <c r="O409" s="8">
        <v>193009</v>
      </c>
      <c r="P409" s="8">
        <v>5888</v>
      </c>
      <c r="Q409" s="9">
        <v>0.42863914096365813</v>
      </c>
      <c r="R409" s="9">
        <v>0.55444671383552946</v>
      </c>
      <c r="S409" s="9">
        <f t="shared" si="150"/>
        <v>0.43601394412415295</v>
      </c>
      <c r="T409" s="9">
        <f t="shared" si="151"/>
        <v>0.56398605587584705</v>
      </c>
      <c r="U409" s="10">
        <f t="shared" si="152"/>
        <v>0.1279721117516941</v>
      </c>
      <c r="V409" s="9">
        <v>0.45899999999999996</v>
      </c>
      <c r="W409" s="9">
        <v>0.52500000000000002</v>
      </c>
      <c r="X409" s="10">
        <f t="shared" si="147"/>
        <v>0.44774999999999998</v>
      </c>
      <c r="Y409" s="11">
        <v>110562</v>
      </c>
      <c r="Z409" s="11">
        <v>119560</v>
      </c>
      <c r="AA409" s="10">
        <f t="shared" si="154"/>
        <v>3.9100998600742232E-2</v>
      </c>
      <c r="AB409" s="12">
        <v>0.48</v>
      </c>
      <c r="AC409" s="12">
        <v>0.51</v>
      </c>
      <c r="AD409" s="10">
        <f t="shared" si="153"/>
        <v>0.44899999999999995</v>
      </c>
    </row>
    <row r="410" spans="1:34" ht="15.75" thickBot="1" x14ac:dyDescent="0.3">
      <c r="A410" s="8" t="s">
        <v>402</v>
      </c>
      <c r="B410" s="8">
        <v>6</v>
      </c>
      <c r="C410" s="8" t="s">
        <v>408</v>
      </c>
      <c r="D410" s="8" t="s">
        <v>470</v>
      </c>
      <c r="E410" s="27">
        <v>1992</v>
      </c>
      <c r="F410" s="123">
        <v>0</v>
      </c>
      <c r="G410" s="121">
        <v>133898</v>
      </c>
      <c r="H410" s="124">
        <v>45810</v>
      </c>
      <c r="I410" s="9">
        <f t="shared" si="139"/>
        <v>0</v>
      </c>
      <c r="J410" s="9">
        <f t="shared" si="140"/>
        <v>1</v>
      </c>
      <c r="K410" s="9">
        <f t="shared" si="141"/>
        <v>0</v>
      </c>
      <c r="L410" s="9">
        <f t="shared" si="142"/>
        <v>1</v>
      </c>
      <c r="M410" s="10">
        <f t="shared" si="143"/>
        <v>1</v>
      </c>
      <c r="N410" s="22">
        <v>111915</v>
      </c>
      <c r="O410" s="8">
        <v>211218</v>
      </c>
      <c r="P410" s="8">
        <v>666</v>
      </c>
      <c r="Q410" s="9">
        <v>0.34563108595146991</v>
      </c>
      <c r="R410" s="9">
        <v>0.65231208249562234</v>
      </c>
      <c r="S410" s="9">
        <f t="shared" si="150"/>
        <v>0.34634345610011974</v>
      </c>
      <c r="T410" s="9">
        <f t="shared" si="151"/>
        <v>0.65365654389988026</v>
      </c>
      <c r="U410" s="10">
        <f t="shared" si="152"/>
        <v>0.30731308779976052</v>
      </c>
      <c r="V410" s="9">
        <v>0.39500000000000002</v>
      </c>
      <c r="W410" s="9">
        <v>0.58799999999999997</v>
      </c>
      <c r="X410" s="10">
        <f t="shared" si="147"/>
        <v>0.38425000000000004</v>
      </c>
      <c r="Y410" s="11">
        <v>0</v>
      </c>
      <c r="Z410" s="11">
        <v>127487</v>
      </c>
      <c r="AA410" s="10">
        <f t="shared" si="154"/>
        <v>1</v>
      </c>
      <c r="AB410" s="12">
        <v>0.42</v>
      </c>
      <c r="AC410" s="12">
        <v>0.56999999999999995</v>
      </c>
      <c r="AD410" s="10">
        <f t="shared" si="153"/>
        <v>0.38900000000000001</v>
      </c>
    </row>
    <row r="411" spans="1:34" ht="15.75" thickBot="1" x14ac:dyDescent="0.3">
      <c r="A411" s="8" t="s">
        <v>402</v>
      </c>
      <c r="B411" s="8">
        <v>7</v>
      </c>
      <c r="C411" s="8" t="s">
        <v>559</v>
      </c>
      <c r="D411" s="8" t="s">
        <v>470</v>
      </c>
      <c r="E411" s="27">
        <v>2014</v>
      </c>
      <c r="F411" s="120">
        <v>89914</v>
      </c>
      <c r="G411" s="121">
        <v>148026</v>
      </c>
      <c r="H411" s="124">
        <v>5411</v>
      </c>
      <c r="I411" s="9">
        <f t="shared" si="139"/>
        <v>0.37788518113810204</v>
      </c>
      <c r="J411" s="9">
        <f t="shared" si="140"/>
        <v>0.62211481886189801</v>
      </c>
      <c r="K411" s="9">
        <f t="shared" si="141"/>
        <v>0.37788518113810204</v>
      </c>
      <c r="L411" s="9">
        <f t="shared" si="142"/>
        <v>0.62211481886189801</v>
      </c>
      <c r="M411" s="10">
        <f t="shared" si="143"/>
        <v>0.24422963772379597</v>
      </c>
      <c r="O411" s="8"/>
      <c r="P411" s="8"/>
      <c r="Q411" s="9"/>
      <c r="R411" s="9"/>
      <c r="S411" s="9"/>
      <c r="T411" s="9"/>
      <c r="U411" s="10"/>
      <c r="V411" s="9">
        <v>0.41700000000000004</v>
      </c>
      <c r="W411" s="9">
        <v>0.56899999999999995</v>
      </c>
      <c r="X411" s="10">
        <f t="shared" si="147"/>
        <v>0.40475000000000005</v>
      </c>
      <c r="Y411" s="11"/>
      <c r="Z411" s="11"/>
      <c r="AA411" s="10"/>
      <c r="AB411" s="12">
        <v>0.46</v>
      </c>
      <c r="AC411" s="12">
        <v>0.53</v>
      </c>
      <c r="AD411" s="10">
        <f t="shared" si="153"/>
        <v>0.42899999999999999</v>
      </c>
    </row>
    <row r="412" spans="1:34" ht="15.75" thickBot="1" x14ac:dyDescent="0.3">
      <c r="A412" s="8" t="s">
        <v>402</v>
      </c>
      <c r="B412" s="8">
        <v>8</v>
      </c>
      <c r="C412" s="8" t="s">
        <v>584</v>
      </c>
      <c r="D412" s="8" t="s">
        <v>471</v>
      </c>
      <c r="E412" s="27">
        <v>2014</v>
      </c>
      <c r="F412" s="120">
        <v>128102</v>
      </c>
      <c r="G412" s="121">
        <v>63810</v>
      </c>
      <c r="H412" s="124">
        <v>11164</v>
      </c>
      <c r="I412" s="9">
        <f t="shared" si="139"/>
        <v>0.66750385593396977</v>
      </c>
      <c r="J412" s="9">
        <f t="shared" si="140"/>
        <v>0.33249614406603029</v>
      </c>
      <c r="K412" s="9">
        <f t="shared" si="141"/>
        <v>0.66750385593396977</v>
      </c>
      <c r="L412" s="9">
        <f t="shared" si="142"/>
        <v>0.33249614406603029</v>
      </c>
      <c r="M412" s="10">
        <f t="shared" si="143"/>
        <v>0.33500771186793948</v>
      </c>
      <c r="O412" s="8"/>
      <c r="P412" s="8"/>
      <c r="Q412" s="9"/>
      <c r="R412" s="9"/>
      <c r="S412" s="9"/>
      <c r="T412" s="9"/>
      <c r="U412" s="10"/>
      <c r="V412" s="9">
        <v>0.67799999999999994</v>
      </c>
      <c r="W412" s="9">
        <v>0.31</v>
      </c>
      <c r="X412" s="10">
        <f t="shared" si="147"/>
        <v>0.66474999999999995</v>
      </c>
      <c r="Y412" s="11"/>
      <c r="Z412" s="11"/>
      <c r="AA412" s="10"/>
      <c r="AB412" s="12">
        <v>0.69</v>
      </c>
      <c r="AC412" s="12">
        <v>0.3</v>
      </c>
      <c r="AD412" s="10">
        <f t="shared" si="153"/>
        <v>0.65900000000000003</v>
      </c>
    </row>
    <row r="413" spans="1:34" ht="15.75" thickBot="1" x14ac:dyDescent="0.3">
      <c r="A413" s="8" t="s">
        <v>402</v>
      </c>
      <c r="B413" s="8">
        <v>9</v>
      </c>
      <c r="C413" s="8" t="s">
        <v>409</v>
      </c>
      <c r="D413" s="8" t="s">
        <v>470</v>
      </c>
      <c r="E413" s="27">
        <v>2010</v>
      </c>
      <c r="F413" s="123">
        <v>0</v>
      </c>
      <c r="G413" s="121">
        <v>117465</v>
      </c>
      <c r="H413" s="124">
        <v>45350</v>
      </c>
      <c r="I413" s="9">
        <f t="shared" si="139"/>
        <v>0</v>
      </c>
      <c r="J413" s="9">
        <f t="shared" si="140"/>
        <v>1</v>
      </c>
      <c r="K413" s="9">
        <f t="shared" si="141"/>
        <v>0</v>
      </c>
      <c r="L413" s="9">
        <f t="shared" si="142"/>
        <v>1</v>
      </c>
      <c r="M413" s="10">
        <f t="shared" si="143"/>
        <v>1</v>
      </c>
      <c r="N413" s="22">
        <v>116400</v>
      </c>
      <c r="O413" s="8">
        <v>184882</v>
      </c>
      <c r="P413" s="8">
        <v>376</v>
      </c>
      <c r="Q413" s="9">
        <v>0.38586743928554851</v>
      </c>
      <c r="R413" s="9">
        <v>0.61288611606521293</v>
      </c>
      <c r="S413" s="9">
        <f>Q413/(Q413+R413)</f>
        <v>0.38634900193174504</v>
      </c>
      <c r="T413" s="9">
        <f>R413/(R413+Q413)</f>
        <v>0.61365099806825507</v>
      </c>
      <c r="U413" s="10">
        <f>ABS((R413/(R413+Q413))-(Q413/(R413+Q413)))</f>
        <v>0.22730199613651003</v>
      </c>
      <c r="V413" s="9">
        <v>0.34899999999999998</v>
      </c>
      <c r="W413" s="9">
        <v>0.63100000000000001</v>
      </c>
      <c r="X413" s="10">
        <f t="shared" si="147"/>
        <v>0.33975</v>
      </c>
      <c r="Y413" s="11">
        <v>86743</v>
      </c>
      <c r="Z413" s="11">
        <v>95726</v>
      </c>
      <c r="AA413" s="10">
        <f>ABS((Z413/(Z413+Y413))-(Y413/(Z413+Y413)))</f>
        <v>4.9230280211981226E-2</v>
      </c>
      <c r="AB413" s="12">
        <v>0.4</v>
      </c>
      <c r="AC413" s="12">
        <v>0.59</v>
      </c>
      <c r="AD413" s="10">
        <f t="shared" si="153"/>
        <v>0.36899999999999999</v>
      </c>
    </row>
    <row r="414" spans="1:34" ht="15.75" thickBot="1" x14ac:dyDescent="0.3">
      <c r="A414" s="8" t="s">
        <v>402</v>
      </c>
      <c r="B414" s="8">
        <v>10</v>
      </c>
      <c r="C414" s="8" t="s">
        <v>560</v>
      </c>
      <c r="D414" s="8" t="s">
        <v>470</v>
      </c>
      <c r="E414" s="27">
        <v>2014</v>
      </c>
      <c r="F414" s="120">
        <v>89957</v>
      </c>
      <c r="G414" s="121">
        <v>125914</v>
      </c>
      <c r="H414" s="124">
        <v>7039</v>
      </c>
      <c r="I414" s="9">
        <f t="shared" si="139"/>
        <v>0.41671646492581216</v>
      </c>
      <c r="J414" s="9">
        <f t="shared" si="140"/>
        <v>0.58328353507418784</v>
      </c>
      <c r="K414" s="9">
        <f t="shared" si="141"/>
        <v>0.41671646492581216</v>
      </c>
      <c r="L414" s="9">
        <f t="shared" si="142"/>
        <v>0.58328353507418784</v>
      </c>
      <c r="M414" s="10">
        <f t="shared" si="143"/>
        <v>0.16656707014837568</v>
      </c>
      <c r="O414" s="8"/>
      <c r="P414" s="8"/>
      <c r="Q414" s="9"/>
      <c r="R414" s="9"/>
      <c r="S414" s="9"/>
      <c r="T414" s="9"/>
      <c r="U414" s="10"/>
      <c r="V414" s="9">
        <v>0.48799999999999999</v>
      </c>
      <c r="W414" s="9">
        <v>0.499</v>
      </c>
      <c r="X414" s="10">
        <f t="shared" si="147"/>
        <v>0.47525000000000001</v>
      </c>
      <c r="Y414" s="11"/>
      <c r="Z414" s="11"/>
      <c r="AA414" s="10"/>
      <c r="AB414" s="12">
        <v>0.53</v>
      </c>
      <c r="AC414" s="12">
        <v>0.46</v>
      </c>
      <c r="AD414" s="10">
        <f t="shared" si="153"/>
        <v>0.499</v>
      </c>
    </row>
    <row r="415" spans="1:34" ht="15.75" thickBot="1" x14ac:dyDescent="0.3">
      <c r="A415" s="8" t="s">
        <v>402</v>
      </c>
      <c r="B415" s="8">
        <v>11</v>
      </c>
      <c r="C415" s="8" t="s">
        <v>410</v>
      </c>
      <c r="D415" s="8" t="s">
        <v>471</v>
      </c>
      <c r="E415" s="27">
        <v>2008</v>
      </c>
      <c r="F415" s="120">
        <v>106780</v>
      </c>
      <c r="G415" s="121">
        <v>75796</v>
      </c>
      <c r="H415" s="124">
        <v>5229</v>
      </c>
      <c r="I415" s="9">
        <f t="shared" si="139"/>
        <v>0.58485233546577864</v>
      </c>
      <c r="J415" s="9">
        <f t="shared" si="140"/>
        <v>0.41514766453422136</v>
      </c>
      <c r="K415" s="9">
        <f t="shared" si="141"/>
        <v>0.58485233546577864</v>
      </c>
      <c r="L415" s="9">
        <f t="shared" si="142"/>
        <v>0.41514766453422136</v>
      </c>
      <c r="M415" s="10">
        <f t="shared" si="143"/>
        <v>0.16970467093155728</v>
      </c>
      <c r="N415" s="22">
        <v>202665</v>
      </c>
      <c r="O415" s="8">
        <v>117902</v>
      </c>
      <c r="P415" s="8">
        <v>11735</v>
      </c>
      <c r="Q415" s="9">
        <v>0.60988197483012441</v>
      </c>
      <c r="R415" s="9">
        <v>0.35480376284223386</v>
      </c>
      <c r="S415" s="9">
        <f>Q415/(Q415+R415)</f>
        <v>0.63220793157124722</v>
      </c>
      <c r="T415" s="9">
        <f>R415/(R415+Q415)</f>
        <v>0.36779206842875278</v>
      </c>
      <c r="U415" s="10">
        <f>ABS((R415/(R415+Q415))-(Q415/(R415+Q415)))</f>
        <v>0.26441586314249443</v>
      </c>
      <c r="V415" s="9">
        <v>0.625</v>
      </c>
      <c r="W415" s="9">
        <v>0.36299999999999999</v>
      </c>
      <c r="X415" s="10">
        <f t="shared" si="147"/>
        <v>0.61175000000000002</v>
      </c>
      <c r="Y415" s="11">
        <v>111720</v>
      </c>
      <c r="Z415" s="11">
        <v>110739</v>
      </c>
      <c r="AA415" s="10">
        <f>ABS((Z415/(Z415+Y415))-(Y415/(Z415+Y415)))</f>
        <v>4.4098013566544747E-3</v>
      </c>
      <c r="AB415" s="12">
        <v>0.56999999999999995</v>
      </c>
      <c r="AC415" s="12">
        <v>0.42</v>
      </c>
      <c r="AD415" s="10">
        <f t="shared" si="153"/>
        <v>0.53899999999999992</v>
      </c>
    </row>
    <row r="416" spans="1:34" ht="15.75" thickBot="1" x14ac:dyDescent="0.3">
      <c r="A416" s="8" t="s">
        <v>411</v>
      </c>
      <c r="B416" s="8">
        <v>1</v>
      </c>
      <c r="C416" s="8" t="s">
        <v>412</v>
      </c>
      <c r="D416" s="8" t="s">
        <v>471</v>
      </c>
      <c r="E416" s="27">
        <v>2012</v>
      </c>
      <c r="F416" s="120">
        <v>124151</v>
      </c>
      <c r="G416" s="121">
        <v>101428</v>
      </c>
      <c r="H416" s="122">
        <v>0</v>
      </c>
      <c r="I416" s="9">
        <f t="shared" si="139"/>
        <v>0.55036594718480003</v>
      </c>
      <c r="J416" s="9">
        <f t="shared" si="140"/>
        <v>0.44963405281519997</v>
      </c>
      <c r="K416" s="9">
        <f t="shared" si="141"/>
        <v>0.55036594718480003</v>
      </c>
      <c r="L416" s="9">
        <f t="shared" si="142"/>
        <v>0.44963405281519997</v>
      </c>
      <c r="M416" s="10">
        <f t="shared" si="143"/>
        <v>0.10073189436960006</v>
      </c>
      <c r="N416" s="22">
        <v>177025</v>
      </c>
      <c r="O416" s="8">
        <v>151187</v>
      </c>
      <c r="P416" s="8">
        <v>0</v>
      </c>
      <c r="Q416" s="9">
        <v>0.5393617539882759</v>
      </c>
      <c r="R416" s="9">
        <v>0.46063824601172415</v>
      </c>
      <c r="S416" s="9">
        <f>Q416/(Q416+R416)</f>
        <v>0.5393617539882759</v>
      </c>
      <c r="T416" s="9">
        <f>R416/(R416+Q416)</f>
        <v>0.46063824601172415</v>
      </c>
      <c r="U416" s="10">
        <f>ABS((R416/(R416+Q416))-(Q416/(R416+Q416)))</f>
        <v>7.8723507976551754E-2</v>
      </c>
      <c r="V416" s="9">
        <v>0.54100000000000004</v>
      </c>
      <c r="W416" s="9">
        <v>0.433</v>
      </c>
      <c r="X416" s="10">
        <f t="shared" si="147"/>
        <v>0.53475000000000006</v>
      </c>
      <c r="Y416" s="16"/>
      <c r="Z416" s="11"/>
      <c r="AA416" s="10"/>
      <c r="AB416" s="12">
        <v>0.62</v>
      </c>
      <c r="AC416" s="12">
        <v>0.36</v>
      </c>
      <c r="AD416" s="10">
        <f t="shared" si="153"/>
        <v>0.59399999999999997</v>
      </c>
      <c r="AH416" s="8"/>
    </row>
    <row r="417" spans="1:34" ht="15.75" thickBot="1" x14ac:dyDescent="0.3">
      <c r="A417" s="8" t="s">
        <v>411</v>
      </c>
      <c r="B417" s="8">
        <v>2</v>
      </c>
      <c r="C417" s="8" t="s">
        <v>413</v>
      </c>
      <c r="D417" s="8" t="s">
        <v>471</v>
      </c>
      <c r="E417" s="27">
        <v>2000</v>
      </c>
      <c r="F417" s="120">
        <v>122173</v>
      </c>
      <c r="G417" s="121">
        <v>79518</v>
      </c>
      <c r="H417" s="122">
        <v>0</v>
      </c>
      <c r="I417" s="9">
        <f t="shared" si="139"/>
        <v>0.60574343922138318</v>
      </c>
      <c r="J417" s="9">
        <f t="shared" si="140"/>
        <v>0.39425656077861682</v>
      </c>
      <c r="K417" s="9">
        <f t="shared" si="141"/>
        <v>0.60574343922138318</v>
      </c>
      <c r="L417" s="9">
        <f t="shared" si="142"/>
        <v>0.39425656077861682</v>
      </c>
      <c r="M417" s="10">
        <f t="shared" si="143"/>
        <v>0.21148687844276637</v>
      </c>
      <c r="N417" s="22">
        <v>184826</v>
      </c>
      <c r="O417" s="8">
        <v>117465</v>
      </c>
      <c r="P417" s="8">
        <v>0</v>
      </c>
      <c r="Q417" s="9">
        <v>0.61141747521428025</v>
      </c>
      <c r="R417" s="9">
        <v>0.3885825247857197</v>
      </c>
      <c r="S417" s="9">
        <f>Q417/(Q417+R417)</f>
        <v>0.61141747521428025</v>
      </c>
      <c r="T417" s="9">
        <f>R417/(R417+Q417)</f>
        <v>0.3885825247857197</v>
      </c>
      <c r="U417" s="10">
        <f>ABS((R417/(R417+Q417))-(Q417/(R417+Q417)))</f>
        <v>0.22283495042856055</v>
      </c>
      <c r="V417" s="9">
        <v>0.59200000000000008</v>
      </c>
      <c r="W417" s="9">
        <v>0.38</v>
      </c>
      <c r="X417" s="10">
        <f t="shared" si="147"/>
        <v>0.58674999999999999</v>
      </c>
      <c r="Y417" s="11">
        <v>155241</v>
      </c>
      <c r="Z417" s="11">
        <v>148722</v>
      </c>
      <c r="AA417" s="10">
        <f>ABS((Z417/(Z417+Y417))-(Y417/(Z417+Y417)))</f>
        <v>2.1446689235202987E-2</v>
      </c>
      <c r="AB417" s="12">
        <v>0.56000000000000005</v>
      </c>
      <c r="AC417" s="12">
        <v>0.42</v>
      </c>
      <c r="AD417" s="10">
        <f t="shared" si="153"/>
        <v>0.53400000000000003</v>
      </c>
    </row>
    <row r="418" spans="1:34" ht="15.75" thickBot="1" x14ac:dyDescent="0.3">
      <c r="A418" s="8" t="s">
        <v>411</v>
      </c>
      <c r="B418" s="8">
        <v>3</v>
      </c>
      <c r="C418" s="8" t="s">
        <v>414</v>
      </c>
      <c r="D418" s="8" t="s">
        <v>470</v>
      </c>
      <c r="E418" s="27">
        <v>2010</v>
      </c>
      <c r="F418" s="120">
        <v>78018</v>
      </c>
      <c r="G418" s="121">
        <v>124796</v>
      </c>
      <c r="H418" s="122">
        <v>0</v>
      </c>
      <c r="I418" s="9">
        <f t="shared" si="139"/>
        <v>0.384677586359916</v>
      </c>
      <c r="J418" s="9">
        <f t="shared" si="140"/>
        <v>0.615322413640084</v>
      </c>
      <c r="K418" s="9">
        <f t="shared" si="141"/>
        <v>0.384677586359916</v>
      </c>
      <c r="L418" s="9">
        <f t="shared" si="142"/>
        <v>0.615322413640084</v>
      </c>
      <c r="M418" s="10">
        <f t="shared" si="143"/>
        <v>0.230644827280168</v>
      </c>
      <c r="N418" s="22">
        <v>116438</v>
      </c>
      <c r="O418" s="8">
        <v>177446</v>
      </c>
      <c r="P418" s="8">
        <v>0</v>
      </c>
      <c r="Q418" s="9">
        <v>0.39620394441344203</v>
      </c>
      <c r="R418" s="9">
        <v>0.60379605558655791</v>
      </c>
      <c r="S418" s="9">
        <f>Q418/(Q418+R418)</f>
        <v>0.39620394441344203</v>
      </c>
      <c r="T418" s="9">
        <f>R418/(R418+Q418)</f>
        <v>0.60379605558655791</v>
      </c>
      <c r="U418" s="10">
        <f>ABS((R418/(R418+Q418))-(Q418/(R418+Q418)))</f>
        <v>0.20759211117311588</v>
      </c>
      <c r="V418" s="9">
        <v>0.47899999999999998</v>
      </c>
      <c r="W418" s="9">
        <v>0.496</v>
      </c>
      <c r="X418" s="10">
        <f t="shared" si="147"/>
        <v>0.47225</v>
      </c>
      <c r="Y418" s="11">
        <v>135654</v>
      </c>
      <c r="Z418" s="11">
        <v>152799</v>
      </c>
      <c r="AA418" s="10">
        <f>ABS((Z418/(Z418+Y418))-(Y418/(Z418+Y418)))</f>
        <v>5.9437759357676978E-2</v>
      </c>
      <c r="AB418" s="12">
        <v>0.52</v>
      </c>
      <c r="AC418" s="12">
        <v>0.46</v>
      </c>
      <c r="AD418" s="10">
        <f t="shared" si="153"/>
        <v>0.49399999999999999</v>
      </c>
    </row>
    <row r="419" spans="1:34" ht="15.75" thickBot="1" x14ac:dyDescent="0.3">
      <c r="A419" s="8" t="s">
        <v>411</v>
      </c>
      <c r="B419" s="8">
        <v>4</v>
      </c>
      <c r="C419" s="8" t="s">
        <v>561</v>
      </c>
      <c r="D419" s="8" t="s">
        <v>470</v>
      </c>
      <c r="E419" s="27">
        <v>2014</v>
      </c>
      <c r="F419" s="123">
        <v>0</v>
      </c>
      <c r="G419" s="121">
        <v>153079</v>
      </c>
      <c r="H419" s="122">
        <v>0</v>
      </c>
      <c r="I419" s="9">
        <f t="shared" si="139"/>
        <v>0</v>
      </c>
      <c r="J419" s="9">
        <f t="shared" si="140"/>
        <v>1</v>
      </c>
      <c r="K419" s="9">
        <f t="shared" si="141"/>
        <v>0</v>
      </c>
      <c r="L419" s="9">
        <f t="shared" si="142"/>
        <v>1</v>
      </c>
      <c r="M419" s="10">
        <f t="shared" si="143"/>
        <v>1</v>
      </c>
      <c r="O419" s="8"/>
      <c r="P419" s="8"/>
      <c r="Q419" s="9"/>
      <c r="R419" s="9"/>
      <c r="S419" s="9"/>
      <c r="T419" s="9"/>
      <c r="U419" s="10"/>
      <c r="V419" s="9">
        <v>0.379</v>
      </c>
      <c r="W419" s="9">
        <v>0.59699999999999998</v>
      </c>
      <c r="X419" s="10">
        <f t="shared" si="147"/>
        <v>0.37175000000000002</v>
      </c>
      <c r="Y419" s="11"/>
      <c r="Z419" s="11"/>
      <c r="AA419" s="10"/>
      <c r="AB419" s="12">
        <v>0.4</v>
      </c>
      <c r="AC419" s="12">
        <v>0.57999999999999996</v>
      </c>
      <c r="AD419" s="10">
        <f t="shared" si="153"/>
        <v>0.374</v>
      </c>
    </row>
    <row r="420" spans="1:34" ht="15.75" thickBot="1" x14ac:dyDescent="0.3">
      <c r="A420" s="8" t="s">
        <v>411</v>
      </c>
      <c r="B420" s="8">
        <v>5</v>
      </c>
      <c r="C420" s="8" t="s">
        <v>415</v>
      </c>
      <c r="D420" s="8" t="s">
        <v>470</v>
      </c>
      <c r="E420" s="27">
        <v>2004</v>
      </c>
      <c r="F420" s="120">
        <v>87772</v>
      </c>
      <c r="G420" s="121">
        <v>135470</v>
      </c>
      <c r="H420" s="122">
        <v>0</v>
      </c>
      <c r="I420" s="9">
        <f t="shared" si="139"/>
        <v>0.39316974404457944</v>
      </c>
      <c r="J420" s="9">
        <f t="shared" si="140"/>
        <v>0.60683025595542062</v>
      </c>
      <c r="K420" s="9">
        <f t="shared" si="141"/>
        <v>0.39316974404457944</v>
      </c>
      <c r="L420" s="9">
        <f t="shared" si="142"/>
        <v>0.60683025595542062</v>
      </c>
      <c r="M420" s="10">
        <f t="shared" si="143"/>
        <v>0.21366051191084118</v>
      </c>
      <c r="N420" s="22">
        <v>117512</v>
      </c>
      <c r="O420" s="8">
        <v>191066</v>
      </c>
      <c r="P420" s="8">
        <v>0</v>
      </c>
      <c r="Q420" s="9">
        <v>0.38081781591688324</v>
      </c>
      <c r="R420" s="9">
        <v>0.61918218408311676</v>
      </c>
      <c r="S420" s="9">
        <f t="shared" ref="S420:S426" si="155">Q420/(Q420+R420)</f>
        <v>0.38081781591688324</v>
      </c>
      <c r="T420" s="9">
        <f t="shared" ref="T420:T426" si="156">R420/(R420+Q420)</f>
        <v>0.61918218408311676</v>
      </c>
      <c r="U420" s="10">
        <f t="shared" ref="U420:U426" si="157">ABS((R420/(R420+Q420))-(Q420/(R420+Q420)))</f>
        <v>0.23836436816623352</v>
      </c>
      <c r="V420" s="9">
        <v>0.43700000000000006</v>
      </c>
      <c r="W420" s="9">
        <v>0.53500000000000003</v>
      </c>
      <c r="X420" s="10">
        <f t="shared" si="147"/>
        <v>0.43175000000000002</v>
      </c>
      <c r="Y420" s="11">
        <v>101146</v>
      </c>
      <c r="Z420" s="11">
        <v>177235</v>
      </c>
      <c r="AA420" s="10">
        <f>ABS((Z420/(Z420+Y420))-(Y420/(Z420+Y420)))</f>
        <v>0.27332684342681435</v>
      </c>
      <c r="AB420" s="12">
        <v>0.46</v>
      </c>
      <c r="AC420" s="12">
        <v>0.52</v>
      </c>
      <c r="AD420" s="10">
        <f t="shared" si="153"/>
        <v>0.434</v>
      </c>
    </row>
    <row r="421" spans="1:34" ht="15.75" thickBot="1" x14ac:dyDescent="0.3">
      <c r="A421" s="8" t="s">
        <v>411</v>
      </c>
      <c r="B421" s="8">
        <v>6</v>
      </c>
      <c r="C421" s="8" t="s">
        <v>416</v>
      </c>
      <c r="D421" s="8" t="s">
        <v>471</v>
      </c>
      <c r="E421" s="27">
        <v>2012</v>
      </c>
      <c r="F421" s="120">
        <v>141265</v>
      </c>
      <c r="G421" s="121">
        <v>83025</v>
      </c>
      <c r="H421" s="122">
        <v>0</v>
      </c>
      <c r="I421" s="9">
        <f t="shared" si="139"/>
        <v>0.62983191403985916</v>
      </c>
      <c r="J421" s="9">
        <f t="shared" si="140"/>
        <v>0.37016808596014089</v>
      </c>
      <c r="K421" s="9">
        <f t="shared" si="141"/>
        <v>0.62983191403985916</v>
      </c>
      <c r="L421" s="9">
        <f t="shared" si="142"/>
        <v>0.37016808596014089</v>
      </c>
      <c r="M421" s="10">
        <f t="shared" si="143"/>
        <v>0.25966382807971827</v>
      </c>
      <c r="N421" s="22">
        <v>186661</v>
      </c>
      <c r="O421" s="8">
        <v>129725</v>
      </c>
      <c r="P421" s="8">
        <v>0</v>
      </c>
      <c r="Q421" s="9">
        <v>0.58997869690820703</v>
      </c>
      <c r="R421" s="9">
        <v>0.41002130309179291</v>
      </c>
      <c r="S421" s="9">
        <f t="shared" si="155"/>
        <v>0.58997869690820703</v>
      </c>
      <c r="T421" s="9">
        <f t="shared" si="156"/>
        <v>0.41002130309179291</v>
      </c>
      <c r="U421" s="10">
        <f t="shared" si="157"/>
        <v>0.17995739381641412</v>
      </c>
      <c r="V421" s="9">
        <v>0.56100000000000005</v>
      </c>
      <c r="W421" s="9">
        <v>0.41200000000000003</v>
      </c>
      <c r="X421" s="10">
        <f t="shared" si="147"/>
        <v>0.55525000000000002</v>
      </c>
      <c r="Y421" s="11"/>
      <c r="Z421" s="11"/>
      <c r="AA421" s="10"/>
      <c r="AB421" s="12"/>
      <c r="AC421" s="12"/>
      <c r="AD421" s="10"/>
    </row>
    <row r="422" spans="1:34" ht="15.75" thickBot="1" x14ac:dyDescent="0.3">
      <c r="A422" s="8" t="s">
        <v>411</v>
      </c>
      <c r="B422" s="8">
        <v>7</v>
      </c>
      <c r="C422" s="8" t="s">
        <v>417</v>
      </c>
      <c r="D422" s="8" t="s">
        <v>471</v>
      </c>
      <c r="E422" s="27">
        <v>1988</v>
      </c>
      <c r="F422" s="120">
        <v>203954</v>
      </c>
      <c r="G422" s="121">
        <v>47921</v>
      </c>
      <c r="H422" s="122">
        <v>0</v>
      </c>
      <c r="I422" s="9">
        <f t="shared" si="139"/>
        <v>0.80974292803970227</v>
      </c>
      <c r="J422" s="9">
        <f t="shared" si="140"/>
        <v>0.19025707196029776</v>
      </c>
      <c r="K422" s="9">
        <f t="shared" si="141"/>
        <v>0.80974292803970227</v>
      </c>
      <c r="L422" s="9">
        <f t="shared" si="142"/>
        <v>0.19025707196029776</v>
      </c>
      <c r="M422" s="10">
        <f t="shared" si="143"/>
        <v>0.61948585607940454</v>
      </c>
      <c r="N422" s="22">
        <v>298368</v>
      </c>
      <c r="O422" s="8">
        <v>76212</v>
      </c>
      <c r="P422" s="8">
        <v>0</v>
      </c>
      <c r="Q422" s="9">
        <v>0.79654012493993276</v>
      </c>
      <c r="R422" s="9">
        <v>0.20345987506006727</v>
      </c>
      <c r="S422" s="9">
        <f t="shared" si="155"/>
        <v>0.79654012493993276</v>
      </c>
      <c r="T422" s="9">
        <f t="shared" si="156"/>
        <v>0.20345987506006727</v>
      </c>
      <c r="U422" s="10">
        <f t="shared" si="157"/>
        <v>0.59308024987986552</v>
      </c>
      <c r="V422" s="9">
        <v>0.79200000000000004</v>
      </c>
      <c r="W422" s="9">
        <v>0.18100000000000002</v>
      </c>
      <c r="X422" s="10">
        <f t="shared" si="147"/>
        <v>0.78625</v>
      </c>
      <c r="Y422" s="11">
        <v>232649</v>
      </c>
      <c r="Z422" s="11">
        <v>0</v>
      </c>
      <c r="AA422" s="10">
        <f>ABS((Z422/(Z422+Y422))-(Y422/(Z422+Y422)))</f>
        <v>1</v>
      </c>
      <c r="AB422" s="12">
        <v>0.84</v>
      </c>
      <c r="AC422" s="12">
        <v>0.15</v>
      </c>
      <c r="AD422" s="10">
        <f>(AB422-AC422-7.2%)/2+0.5</f>
        <v>0.80899999999999994</v>
      </c>
    </row>
    <row r="423" spans="1:34" ht="15.75" thickBot="1" x14ac:dyDescent="0.3">
      <c r="A423" s="8" t="s">
        <v>411</v>
      </c>
      <c r="B423" s="8">
        <v>8</v>
      </c>
      <c r="C423" s="8" t="s">
        <v>418</v>
      </c>
      <c r="D423" s="8" t="s">
        <v>470</v>
      </c>
      <c r="E423" s="27">
        <v>2004</v>
      </c>
      <c r="F423" s="120">
        <v>73003</v>
      </c>
      <c r="G423" s="121">
        <v>125741</v>
      </c>
      <c r="H423" s="122">
        <v>0</v>
      </c>
      <c r="I423" s="9">
        <f t="shared" si="139"/>
        <v>0.36732178078331923</v>
      </c>
      <c r="J423" s="9">
        <f t="shared" si="140"/>
        <v>0.63267821921668077</v>
      </c>
      <c r="K423" s="9">
        <f t="shared" si="141"/>
        <v>0.36732178078331923</v>
      </c>
      <c r="L423" s="9">
        <f t="shared" si="142"/>
        <v>0.63267821921668077</v>
      </c>
      <c r="M423" s="10">
        <f t="shared" si="143"/>
        <v>0.26535643843336154</v>
      </c>
      <c r="N423" s="22">
        <v>121886</v>
      </c>
      <c r="O423" s="8">
        <v>180204</v>
      </c>
      <c r="P423" s="8">
        <v>0</v>
      </c>
      <c r="Q423" s="9">
        <v>0.4034757853619782</v>
      </c>
      <c r="R423" s="9">
        <v>0.59652421463802174</v>
      </c>
      <c r="S423" s="9">
        <f t="shared" si="155"/>
        <v>0.4034757853619782</v>
      </c>
      <c r="T423" s="9">
        <f t="shared" si="156"/>
        <v>0.59652421463802174</v>
      </c>
      <c r="U423" s="10">
        <f t="shared" si="157"/>
        <v>0.19304842927604354</v>
      </c>
      <c r="V423" s="9">
        <v>0.49700000000000005</v>
      </c>
      <c r="W423" s="9">
        <v>0.48100000000000004</v>
      </c>
      <c r="X423" s="10">
        <f t="shared" si="147"/>
        <v>0.48875000000000002</v>
      </c>
      <c r="Y423" s="11">
        <v>148581</v>
      </c>
      <c r="Z423" s="11">
        <v>161296</v>
      </c>
      <c r="AA423" s="10">
        <f>ABS((Z423/(Z423+Y423))-(Y423/(Z423+Y423)))</f>
        <v>4.1032409633499745E-2</v>
      </c>
      <c r="AB423" s="12">
        <v>0.56999999999999995</v>
      </c>
      <c r="AC423" s="12">
        <v>0.42</v>
      </c>
      <c r="AD423" s="10">
        <f>(AB423-AC423-7.2%)/2+0.5</f>
        <v>0.53899999999999992</v>
      </c>
    </row>
    <row r="424" spans="1:34" ht="15.75" thickBot="1" x14ac:dyDescent="0.3">
      <c r="A424" s="8" t="s">
        <v>411</v>
      </c>
      <c r="B424" s="8">
        <v>9</v>
      </c>
      <c r="C424" s="8" t="s">
        <v>419</v>
      </c>
      <c r="D424" s="8" t="s">
        <v>471</v>
      </c>
      <c r="E424" s="27">
        <v>1996</v>
      </c>
      <c r="F424" s="120">
        <v>118132</v>
      </c>
      <c r="G424" s="121">
        <v>48662</v>
      </c>
      <c r="H424" s="122">
        <v>0</v>
      </c>
      <c r="I424" s="9">
        <f t="shared" si="139"/>
        <v>0.70825089631521521</v>
      </c>
      <c r="J424" s="9">
        <f t="shared" si="140"/>
        <v>0.29174910368478485</v>
      </c>
      <c r="K424" s="9">
        <f t="shared" si="141"/>
        <v>0.70825089631521521</v>
      </c>
      <c r="L424" s="9">
        <f t="shared" si="142"/>
        <v>0.29174910368478485</v>
      </c>
      <c r="M424" s="10">
        <f t="shared" si="143"/>
        <v>0.41650179263043036</v>
      </c>
      <c r="N424" s="22">
        <v>192034</v>
      </c>
      <c r="O424" s="8">
        <v>76105</v>
      </c>
      <c r="P424" s="8">
        <v>0</v>
      </c>
      <c r="Q424" s="9">
        <v>0.71617332801270983</v>
      </c>
      <c r="R424" s="9">
        <v>0.28382667198729017</v>
      </c>
      <c r="S424" s="9">
        <f t="shared" si="155"/>
        <v>0.71617332801270983</v>
      </c>
      <c r="T424" s="9">
        <f t="shared" si="156"/>
        <v>0.28382667198729017</v>
      </c>
      <c r="U424" s="10">
        <f t="shared" si="157"/>
        <v>0.43234665602541966</v>
      </c>
      <c r="V424" s="9">
        <v>0.68299999999999994</v>
      </c>
      <c r="W424" s="9">
        <v>0.29600000000000004</v>
      </c>
      <c r="X424" s="10">
        <f t="shared" si="147"/>
        <v>0.67425000000000002</v>
      </c>
      <c r="Y424" s="11">
        <v>123743</v>
      </c>
      <c r="Z424" s="11">
        <v>101851</v>
      </c>
      <c r="AA424" s="10">
        <f>ABS((Z424/(Z424+Y424))-(Y424/(Z424+Y424)))</f>
        <v>9.7041587985496058E-2</v>
      </c>
      <c r="AB424" s="12">
        <v>0.59</v>
      </c>
      <c r="AC424" s="12">
        <v>0.4</v>
      </c>
      <c r="AD424" s="10">
        <f>(AB424-AC424-7.2%)/2+0.5</f>
        <v>0.55899999999999994</v>
      </c>
      <c r="AH424" s="8"/>
    </row>
    <row r="425" spans="1:34" ht="15.75" thickBot="1" x14ac:dyDescent="0.3">
      <c r="A425" s="8" t="s">
        <v>411</v>
      </c>
      <c r="B425" s="8">
        <v>10</v>
      </c>
      <c r="C425" s="8" t="s">
        <v>420</v>
      </c>
      <c r="D425" s="8" t="s">
        <v>471</v>
      </c>
      <c r="E425" s="27">
        <v>2012</v>
      </c>
      <c r="F425" s="120">
        <v>99279</v>
      </c>
      <c r="G425" s="121">
        <v>82213</v>
      </c>
      <c r="H425" s="122">
        <v>0</v>
      </c>
      <c r="I425" s="9">
        <f t="shared" si="139"/>
        <v>0.54701584642849277</v>
      </c>
      <c r="J425" s="9">
        <f t="shared" si="140"/>
        <v>0.45298415357150729</v>
      </c>
      <c r="K425" s="9">
        <f t="shared" si="141"/>
        <v>0.54701584642849277</v>
      </c>
      <c r="L425" s="9">
        <f t="shared" si="142"/>
        <v>0.45298415357150729</v>
      </c>
      <c r="M425" s="10">
        <f t="shared" si="143"/>
        <v>9.4031692856985483E-2</v>
      </c>
      <c r="N425" s="22">
        <v>163036</v>
      </c>
      <c r="O425" s="8">
        <v>115381</v>
      </c>
      <c r="P425" s="8">
        <v>0</v>
      </c>
      <c r="Q425" s="9">
        <v>0.58558205856682599</v>
      </c>
      <c r="R425" s="9">
        <v>0.41441794143317395</v>
      </c>
      <c r="S425" s="9">
        <f t="shared" si="155"/>
        <v>0.58558205856682599</v>
      </c>
      <c r="T425" s="9">
        <f t="shared" si="156"/>
        <v>0.41441794143317395</v>
      </c>
      <c r="U425" s="10">
        <f t="shared" si="157"/>
        <v>0.17116411713365204</v>
      </c>
      <c r="V425" s="9">
        <v>0.56299999999999994</v>
      </c>
      <c r="W425" s="9">
        <v>0.41100000000000003</v>
      </c>
      <c r="X425" s="10">
        <f t="shared" si="147"/>
        <v>0.55674999999999997</v>
      </c>
      <c r="Y425" s="11"/>
      <c r="Z425" s="11"/>
      <c r="AA425" s="10"/>
      <c r="AB425" s="12"/>
      <c r="AC425" s="12"/>
      <c r="AD425" s="10"/>
    </row>
    <row r="426" spans="1:34" ht="15.75" thickBot="1" x14ac:dyDescent="0.3">
      <c r="A426" s="8" t="s">
        <v>421</v>
      </c>
      <c r="B426" s="8">
        <v>1</v>
      </c>
      <c r="C426" s="8" t="s">
        <v>422</v>
      </c>
      <c r="D426" s="8" t="s">
        <v>470</v>
      </c>
      <c r="E426" s="27">
        <v>2010</v>
      </c>
      <c r="F426" s="120">
        <v>51842</v>
      </c>
      <c r="G426" s="121">
        <v>91843</v>
      </c>
      <c r="H426" s="122">
        <v>0</v>
      </c>
      <c r="I426" s="9">
        <f t="shared" si="139"/>
        <v>0.36080314577026135</v>
      </c>
      <c r="J426" s="9">
        <f t="shared" si="140"/>
        <v>0.63919685422973871</v>
      </c>
      <c r="K426" s="9">
        <f t="shared" si="141"/>
        <v>0.36080314577026135</v>
      </c>
      <c r="L426" s="9">
        <f t="shared" si="142"/>
        <v>0.63919685422973871</v>
      </c>
      <c r="M426" s="10">
        <f t="shared" si="143"/>
        <v>0.27839370845947736</v>
      </c>
      <c r="N426" s="22">
        <v>80342</v>
      </c>
      <c r="O426" s="8">
        <v>133809</v>
      </c>
      <c r="P426" s="8">
        <v>0</v>
      </c>
      <c r="Q426" s="9">
        <v>0.37516518718100778</v>
      </c>
      <c r="R426" s="9">
        <v>0.62483481281899222</v>
      </c>
      <c r="S426" s="9">
        <f t="shared" si="155"/>
        <v>0.37516518718100778</v>
      </c>
      <c r="T426" s="9">
        <f t="shared" si="156"/>
        <v>0.62483481281899222</v>
      </c>
      <c r="U426" s="10">
        <f t="shared" si="157"/>
        <v>0.24966962563798445</v>
      </c>
      <c r="V426" s="9">
        <v>0.35499999999999998</v>
      </c>
      <c r="W426" s="9">
        <v>0.622</v>
      </c>
      <c r="X426" s="10">
        <f t="shared" si="147"/>
        <v>0.34725</v>
      </c>
      <c r="Y426" s="11">
        <v>89220</v>
      </c>
      <c r="Z426" s="11">
        <v>90660</v>
      </c>
      <c r="AA426" s="10">
        <f>ABS((Z426/(Z426+Y426))-(Y426/(Z426+Y426)))</f>
        <v>8.0053368912608724E-3</v>
      </c>
      <c r="AB426" s="12">
        <v>0.42</v>
      </c>
      <c r="AC426" s="12">
        <v>0.56999999999999995</v>
      </c>
      <c r="AD426" s="10">
        <f>(AB426-AC426-7.2%)/2+0.5</f>
        <v>0.38900000000000001</v>
      </c>
      <c r="AH426" s="8"/>
    </row>
    <row r="427" spans="1:34" ht="15.75" thickBot="1" x14ac:dyDescent="0.3">
      <c r="A427" s="8" t="s">
        <v>421</v>
      </c>
      <c r="B427" s="8">
        <v>2</v>
      </c>
      <c r="C427" s="8" t="s">
        <v>562</v>
      </c>
      <c r="D427" s="8" t="s">
        <v>470</v>
      </c>
      <c r="E427" s="27">
        <v>2014</v>
      </c>
      <c r="F427" s="120">
        <v>67210</v>
      </c>
      <c r="G427" s="121">
        <v>72042</v>
      </c>
      <c r="H427" s="124">
        <v>13840</v>
      </c>
      <c r="I427" s="9">
        <f t="shared" si="139"/>
        <v>0.48265015942320399</v>
      </c>
      <c r="J427" s="9">
        <f t="shared" si="140"/>
        <v>0.51734984057679601</v>
      </c>
      <c r="K427" s="9">
        <f t="shared" si="141"/>
        <v>0.48265015942320399</v>
      </c>
      <c r="L427" s="9">
        <f t="shared" si="142"/>
        <v>0.51734984057679601</v>
      </c>
      <c r="M427" s="10">
        <f t="shared" si="143"/>
        <v>3.469968115359201E-2</v>
      </c>
      <c r="O427" s="8"/>
      <c r="P427" s="8"/>
      <c r="Q427" s="9"/>
      <c r="R427" s="9"/>
      <c r="S427" s="9"/>
      <c r="T427" s="9"/>
      <c r="U427" s="10"/>
      <c r="V427" s="9">
        <v>0.38</v>
      </c>
      <c r="W427" s="9">
        <v>0.6</v>
      </c>
      <c r="X427" s="10">
        <f t="shared" si="147"/>
        <v>0.37075000000000002</v>
      </c>
      <c r="Y427" s="11"/>
      <c r="Z427" s="11"/>
      <c r="AA427" s="10"/>
      <c r="AB427" s="12">
        <v>0.44</v>
      </c>
      <c r="AC427" s="12">
        <v>0.55000000000000004</v>
      </c>
      <c r="AD427" s="10">
        <f>(AB427-AC427-7.2%)/2+0.5</f>
        <v>0.40899999999999997</v>
      </c>
      <c r="AH427" s="8"/>
    </row>
    <row r="428" spans="1:34" ht="15.75" thickBot="1" x14ac:dyDescent="0.3">
      <c r="A428" s="8" t="s">
        <v>421</v>
      </c>
      <c r="B428" s="8">
        <v>3</v>
      </c>
      <c r="C428" s="8" t="s">
        <v>574</v>
      </c>
      <c r="D428" s="8" t="s">
        <v>470</v>
      </c>
      <c r="E428" s="27">
        <v>2014</v>
      </c>
      <c r="F428" s="120">
        <v>62418</v>
      </c>
      <c r="G428" s="121">
        <v>77263</v>
      </c>
      <c r="H428" s="122">
        <v>0</v>
      </c>
      <c r="I428" s="9">
        <f t="shared" si="139"/>
        <v>0.44686106199125147</v>
      </c>
      <c r="J428" s="9">
        <f t="shared" si="140"/>
        <v>0.55313893800874847</v>
      </c>
      <c r="K428" s="9">
        <f t="shared" si="141"/>
        <v>0.44686106199125147</v>
      </c>
      <c r="L428" s="9">
        <f t="shared" si="142"/>
        <v>0.55313893800874847</v>
      </c>
      <c r="M428" s="10">
        <f t="shared" si="143"/>
        <v>0.106277876017497</v>
      </c>
      <c r="O428" s="8"/>
      <c r="P428" s="8"/>
      <c r="Q428" s="9"/>
      <c r="R428" s="9"/>
      <c r="S428" s="9"/>
      <c r="T428" s="9"/>
      <c r="U428" s="10"/>
      <c r="V428" s="9">
        <v>0.32799999999999996</v>
      </c>
      <c r="W428" s="9">
        <v>0.65</v>
      </c>
      <c r="X428" s="10">
        <f t="shared" si="147"/>
        <v>0.31974999999999998</v>
      </c>
      <c r="Y428" s="11"/>
      <c r="Z428" s="11"/>
      <c r="AA428" s="10"/>
      <c r="AB428" s="12">
        <v>0.42</v>
      </c>
      <c r="AC428" s="12">
        <v>0.56000000000000005</v>
      </c>
      <c r="AD428" s="10">
        <f>(AB428-AC428-7.2%)/2+0.5</f>
        <v>0.39399999999999996</v>
      </c>
    </row>
    <row r="429" spans="1:34" ht="15.75" thickBot="1" x14ac:dyDescent="0.3">
      <c r="A429" s="8" t="s">
        <v>423</v>
      </c>
      <c r="B429" s="8">
        <v>1</v>
      </c>
      <c r="C429" s="8" t="s">
        <v>424</v>
      </c>
      <c r="D429" s="8" t="s">
        <v>470</v>
      </c>
      <c r="E429" s="27">
        <v>1998</v>
      </c>
      <c r="F429" s="120">
        <v>105552</v>
      </c>
      <c r="G429" s="121">
        <v>182316</v>
      </c>
      <c r="H429" s="122">
        <v>302</v>
      </c>
      <c r="I429" s="9">
        <f t="shared" si="139"/>
        <v>0.36666805619242154</v>
      </c>
      <c r="J429" s="9">
        <f t="shared" si="140"/>
        <v>0.63333194380757851</v>
      </c>
      <c r="K429" s="9">
        <f t="shared" si="141"/>
        <v>0.36666805619242154</v>
      </c>
      <c r="L429" s="9">
        <f t="shared" si="142"/>
        <v>0.63333194380757851</v>
      </c>
      <c r="M429" s="10">
        <f t="shared" si="143"/>
        <v>0.26666388761515697</v>
      </c>
      <c r="N429" s="22">
        <v>158414</v>
      </c>
      <c r="O429" s="8">
        <v>200423</v>
      </c>
      <c r="P429" s="8">
        <v>6221</v>
      </c>
      <c r="Q429" s="9">
        <v>0.43394200373639258</v>
      </c>
      <c r="R429" s="9">
        <v>0.5490168685523944</v>
      </c>
      <c r="S429" s="9">
        <f>Q429/(Q429+R429)</f>
        <v>0.44146506631144505</v>
      </c>
      <c r="T429" s="9">
        <f>R429/(R429+Q429)</f>
        <v>0.558534933688555</v>
      </c>
      <c r="U429" s="10">
        <f>ABS((R429/(R429+Q429))-(Q429/(R429+Q429)))</f>
        <v>0.11706986737710995</v>
      </c>
      <c r="V429" s="9">
        <v>0.47399999999999998</v>
      </c>
      <c r="W429" s="9">
        <v>0.51600000000000001</v>
      </c>
      <c r="X429" s="10">
        <f t="shared" si="147"/>
        <v>0.45974999999999999</v>
      </c>
      <c r="Y429" s="11">
        <v>79355</v>
      </c>
      <c r="Z429" s="11">
        <v>179810</v>
      </c>
      <c r="AA429" s="10">
        <f>ABS((Z429/(Z429+Y429))-(Y429/(Z429+Y429)))</f>
        <v>0.38761020971195959</v>
      </c>
      <c r="AB429" s="12">
        <v>0.51</v>
      </c>
      <c r="AC429" s="12">
        <v>0.48</v>
      </c>
      <c r="AD429" s="10">
        <f>(AB429-AC429-7.2%)/2+0.5</f>
        <v>0.47899999999999998</v>
      </c>
    </row>
    <row r="430" spans="1:34" ht="15.75" thickBot="1" x14ac:dyDescent="0.3">
      <c r="A430" s="8" t="s">
        <v>423</v>
      </c>
      <c r="B430" s="8">
        <v>2</v>
      </c>
      <c r="C430" s="8" t="s">
        <v>425</v>
      </c>
      <c r="D430" s="8" t="s">
        <v>471</v>
      </c>
      <c r="E430" s="27">
        <v>2012</v>
      </c>
      <c r="F430" s="120">
        <v>224920</v>
      </c>
      <c r="G430" s="121">
        <v>103619</v>
      </c>
      <c r="H430" s="122">
        <v>308</v>
      </c>
      <c r="I430" s="9">
        <f t="shared" si="139"/>
        <v>0.68460669813933805</v>
      </c>
      <c r="J430" s="9">
        <f t="shared" si="140"/>
        <v>0.31539330186066189</v>
      </c>
      <c r="K430" s="9">
        <f t="shared" si="141"/>
        <v>0.68460669813933805</v>
      </c>
      <c r="L430" s="9">
        <f t="shared" si="142"/>
        <v>0.31539330186066189</v>
      </c>
      <c r="M430" s="10">
        <f t="shared" si="143"/>
        <v>0.36921339627867616</v>
      </c>
      <c r="N430" s="22">
        <v>265422</v>
      </c>
      <c r="O430" s="8">
        <v>124683</v>
      </c>
      <c r="P430" s="8">
        <v>793</v>
      </c>
      <c r="Q430" s="9">
        <v>0.67900577644295956</v>
      </c>
      <c r="R430" s="9">
        <v>0.31896556134848475</v>
      </c>
      <c r="S430" s="9">
        <f>Q430/(Q430+R430)</f>
        <v>0.68038604990963969</v>
      </c>
      <c r="T430" s="9">
        <f>R430/(R430+Q430)</f>
        <v>0.31961395009036025</v>
      </c>
      <c r="U430" s="10">
        <f>ABS((R430/(R430+Q430))-(Q430/(R430+Q430)))</f>
        <v>0.36077209981927943</v>
      </c>
      <c r="V430" s="9">
        <v>0.68299999999999994</v>
      </c>
      <c r="W430" s="9">
        <v>0.30499999999999999</v>
      </c>
      <c r="X430" s="10">
        <f t="shared" si="147"/>
        <v>0.66974999999999996</v>
      </c>
      <c r="Y430" s="11"/>
      <c r="Z430" s="11"/>
      <c r="AA430" s="10"/>
      <c r="AB430" s="12"/>
      <c r="AC430" s="12"/>
      <c r="AD430" s="10"/>
    </row>
    <row r="431" spans="1:34" ht="15.75" thickBot="1" x14ac:dyDescent="0.3">
      <c r="A431" s="8" t="s">
        <v>423</v>
      </c>
      <c r="B431" s="8">
        <v>3</v>
      </c>
      <c r="C431" s="8" t="s">
        <v>426</v>
      </c>
      <c r="D431" s="8" t="s">
        <v>471</v>
      </c>
      <c r="E431" s="27">
        <v>1996</v>
      </c>
      <c r="F431" s="120">
        <v>155368</v>
      </c>
      <c r="G431" s="121">
        <v>119540</v>
      </c>
      <c r="H431" s="122">
        <v>253</v>
      </c>
      <c r="I431" s="9">
        <f t="shared" si="139"/>
        <v>0.56516361837414697</v>
      </c>
      <c r="J431" s="9">
        <f t="shared" si="140"/>
        <v>0.43483638162585303</v>
      </c>
      <c r="K431" s="9">
        <f t="shared" si="141"/>
        <v>0.56516361837414697</v>
      </c>
      <c r="L431" s="9">
        <f t="shared" si="142"/>
        <v>0.43483638162585303</v>
      </c>
      <c r="M431" s="10">
        <f t="shared" si="143"/>
        <v>0.13032723674829394</v>
      </c>
      <c r="N431" s="22">
        <v>217712</v>
      </c>
      <c r="O431" s="8">
        <v>121713</v>
      </c>
      <c r="P431" s="8">
        <v>339</v>
      </c>
      <c r="Q431" s="9">
        <v>0.64077418443390122</v>
      </c>
      <c r="R431" s="9">
        <v>0.35822806418572894</v>
      </c>
      <c r="S431" s="9">
        <f>Q431/(Q431+R431)</f>
        <v>0.641414156293732</v>
      </c>
      <c r="T431" s="9">
        <f>R431/(R431+Q431)</f>
        <v>0.35858584370626795</v>
      </c>
      <c r="U431" s="10">
        <f>ABS((R431/(R431+Q431))-(Q431/(R431+Q431)))</f>
        <v>0.28282831258746405</v>
      </c>
      <c r="V431" s="9">
        <v>0.54800000000000004</v>
      </c>
      <c r="W431" s="9">
        <v>0.43799999999999994</v>
      </c>
      <c r="X431" s="10">
        <f t="shared" si="147"/>
        <v>0.53575000000000006</v>
      </c>
      <c r="Y431" s="11">
        <v>126371</v>
      </c>
      <c r="Z431" s="11">
        <v>116825</v>
      </c>
      <c r="AA431" s="10">
        <f>ABS((Z431/(Z431+Y431))-(Y431/(Z431+Y431)))</f>
        <v>3.9252290333722628E-2</v>
      </c>
      <c r="AB431" s="12">
        <v>0.57999999999999996</v>
      </c>
      <c r="AC431" s="12">
        <v>0.41</v>
      </c>
      <c r="AD431" s="10">
        <f t="shared" ref="AD431:AD437" si="158">(AB431-AC431-7.2%)/2+0.5</f>
        <v>0.54899999999999993</v>
      </c>
    </row>
    <row r="432" spans="1:34" ht="15.75" thickBot="1" x14ac:dyDescent="0.3">
      <c r="A432" s="8" t="s">
        <v>423</v>
      </c>
      <c r="B432" s="8">
        <v>4</v>
      </c>
      <c r="C432" s="8" t="s">
        <v>427</v>
      </c>
      <c r="D432" s="8" t="s">
        <v>471</v>
      </c>
      <c r="E432" s="27">
        <v>2004</v>
      </c>
      <c r="F432" s="120">
        <v>179045</v>
      </c>
      <c r="G432" s="121">
        <v>68490</v>
      </c>
      <c r="H432" s="124">
        <v>7357</v>
      </c>
      <c r="I432" s="9">
        <f t="shared" si="139"/>
        <v>0.72331185488920757</v>
      </c>
      <c r="J432" s="9">
        <f t="shared" si="140"/>
        <v>0.27668814511079243</v>
      </c>
      <c r="K432" s="9">
        <f t="shared" si="141"/>
        <v>0.72331185488920757</v>
      </c>
      <c r="L432" s="9">
        <f t="shared" si="142"/>
        <v>0.27668814511079243</v>
      </c>
      <c r="M432" s="10">
        <f t="shared" si="143"/>
        <v>0.44662370977841515</v>
      </c>
      <c r="N432" s="22">
        <v>235257</v>
      </c>
      <c r="O432" s="8">
        <v>80787</v>
      </c>
      <c r="P432" s="8">
        <v>9744</v>
      </c>
      <c r="Q432" s="9">
        <v>0.7221168367159011</v>
      </c>
      <c r="R432" s="9">
        <v>0.24797414269402188</v>
      </c>
      <c r="S432" s="9">
        <f>Q432/(Q432+R432)</f>
        <v>0.74438052929338949</v>
      </c>
      <c r="T432" s="9">
        <f>R432/(R432+Q432)</f>
        <v>0.25561947070661051</v>
      </c>
      <c r="U432" s="10">
        <f>ABS((R432/(R432+Q432))-(Q432/(R432+Q432)))</f>
        <v>0.48876105858677898</v>
      </c>
      <c r="V432" s="9">
        <v>0.753</v>
      </c>
      <c r="W432" s="9">
        <v>0.23800000000000002</v>
      </c>
      <c r="X432" s="10">
        <f t="shared" si="147"/>
        <v>0.73825000000000007</v>
      </c>
      <c r="Y432" s="11">
        <v>143549</v>
      </c>
      <c r="Z432" s="11">
        <v>61535</v>
      </c>
      <c r="AA432" s="10">
        <f>ABS((Z432/(Z432+Y432))-(Y432/(Z432+Y432)))</f>
        <v>0.39990442940453663</v>
      </c>
      <c r="AB432" s="12">
        <v>0.75</v>
      </c>
      <c r="AC432" s="12">
        <v>0.24</v>
      </c>
      <c r="AD432" s="10">
        <f t="shared" si="158"/>
        <v>0.71899999999999997</v>
      </c>
    </row>
    <row r="433" spans="1:30" ht="15.75" thickBot="1" x14ac:dyDescent="0.3">
      <c r="A433" s="8" t="s">
        <v>423</v>
      </c>
      <c r="B433" s="8">
        <v>5</v>
      </c>
      <c r="C433" s="8" t="s">
        <v>428</v>
      </c>
      <c r="D433" s="8" t="s">
        <v>470</v>
      </c>
      <c r="E433" s="27">
        <v>1978</v>
      </c>
      <c r="F433" s="120">
        <v>101190</v>
      </c>
      <c r="G433" s="121">
        <v>231160</v>
      </c>
      <c r="H433" s="122">
        <v>476</v>
      </c>
      <c r="I433" s="9">
        <f t="shared" si="139"/>
        <v>0.30446818113434632</v>
      </c>
      <c r="J433" s="9">
        <f t="shared" si="140"/>
        <v>0.69553181886565363</v>
      </c>
      <c r="K433" s="9">
        <f t="shared" si="141"/>
        <v>0.30446818113434632</v>
      </c>
      <c r="L433" s="9">
        <f t="shared" si="142"/>
        <v>0.69553181886565363</v>
      </c>
      <c r="M433" s="10">
        <f t="shared" si="143"/>
        <v>0.39106363773130731</v>
      </c>
      <c r="N433" s="22">
        <v>118478</v>
      </c>
      <c r="O433" s="8">
        <v>250335</v>
      </c>
      <c r="P433" s="8">
        <v>851</v>
      </c>
      <c r="Q433" s="9">
        <v>0.32050186114958451</v>
      </c>
      <c r="R433" s="9">
        <v>0.67719604830332414</v>
      </c>
      <c r="S433" s="9">
        <f>Q433/(Q433+R433)</f>
        <v>0.32124138791203133</v>
      </c>
      <c r="T433" s="9">
        <f>R433/(R433+Q433)</f>
        <v>0.67875861208796873</v>
      </c>
      <c r="U433" s="10">
        <f>ABS((R433/(R433+Q433))-(Q433/(R433+Q433)))</f>
        <v>0.3575172241759374</v>
      </c>
      <c r="V433" s="9">
        <v>0.377</v>
      </c>
      <c r="W433" s="9">
        <v>0.61299999999999999</v>
      </c>
      <c r="X433" s="10">
        <f t="shared" si="147"/>
        <v>0.36275000000000002</v>
      </c>
      <c r="Y433" s="11">
        <v>90625</v>
      </c>
      <c r="Z433" s="11">
        <v>229634</v>
      </c>
      <c r="AA433" s="10">
        <f>ABS((Z433/(Z433+Y433))-(Y433/(Z433+Y433)))</f>
        <v>0.43405181431279055</v>
      </c>
      <c r="AB433" s="12">
        <v>0.41</v>
      </c>
      <c r="AC433" s="12">
        <v>0.57999999999999996</v>
      </c>
      <c r="AD433" s="10">
        <f t="shared" si="158"/>
        <v>0.379</v>
      </c>
    </row>
    <row r="434" spans="1:30" ht="15.75" thickBot="1" x14ac:dyDescent="0.3">
      <c r="A434" s="8" t="s">
        <v>423</v>
      </c>
      <c r="B434" s="8">
        <v>6</v>
      </c>
      <c r="C434" s="8" t="s">
        <v>582</v>
      </c>
      <c r="D434" s="8" t="s">
        <v>470</v>
      </c>
      <c r="E434" s="27">
        <v>2014</v>
      </c>
      <c r="F434" s="120">
        <v>122212</v>
      </c>
      <c r="G434" s="121">
        <v>169767</v>
      </c>
      <c r="H434" s="124">
        <v>7054</v>
      </c>
      <c r="I434" s="9">
        <f t="shared" si="139"/>
        <v>0.41856434880590726</v>
      </c>
      <c r="J434" s="9">
        <f t="shared" si="140"/>
        <v>0.58143565119409268</v>
      </c>
      <c r="K434" s="9">
        <f t="shared" si="141"/>
        <v>0.41856434880590726</v>
      </c>
      <c r="L434" s="9">
        <f t="shared" si="142"/>
        <v>0.58143565119409268</v>
      </c>
      <c r="M434" s="10">
        <f t="shared" si="143"/>
        <v>0.16287130238818542</v>
      </c>
      <c r="O434" s="8"/>
      <c r="P434" s="8"/>
      <c r="Q434" s="9"/>
      <c r="R434" s="9"/>
      <c r="S434" s="9"/>
      <c r="T434" s="9"/>
      <c r="U434" s="10"/>
      <c r="V434" s="9">
        <v>0.45799999999999996</v>
      </c>
      <c r="W434" s="9">
        <v>0.53100000000000003</v>
      </c>
      <c r="X434" s="10">
        <f t="shared" si="147"/>
        <v>0.44424999999999998</v>
      </c>
      <c r="Y434" s="11"/>
      <c r="Z434" s="11"/>
      <c r="AA434" s="10"/>
      <c r="AB434" s="12">
        <v>0.5</v>
      </c>
      <c r="AC434" s="12">
        <v>0.49</v>
      </c>
      <c r="AD434" s="10">
        <f t="shared" si="158"/>
        <v>0.46899999999999997</v>
      </c>
    </row>
    <row r="435" spans="1:30" ht="15.75" thickBot="1" x14ac:dyDescent="0.3">
      <c r="A435" s="8" t="s">
        <v>423</v>
      </c>
      <c r="B435" s="8">
        <v>7</v>
      </c>
      <c r="C435" s="8" t="s">
        <v>429</v>
      </c>
      <c r="D435" s="8" t="s">
        <v>470</v>
      </c>
      <c r="E435" s="27">
        <v>2010</v>
      </c>
      <c r="F435" s="120">
        <v>112949</v>
      </c>
      <c r="G435" s="121">
        <v>169891</v>
      </c>
      <c r="H435" s="124">
        <v>3763</v>
      </c>
      <c r="I435" s="9">
        <f t="shared" si="139"/>
        <v>0.39933884881912035</v>
      </c>
      <c r="J435" s="9">
        <f t="shared" si="140"/>
        <v>0.6006611511808797</v>
      </c>
      <c r="K435" s="9">
        <f t="shared" si="141"/>
        <v>0.39933884881912035</v>
      </c>
      <c r="L435" s="9">
        <f t="shared" si="142"/>
        <v>0.6006611511808797</v>
      </c>
      <c r="M435" s="10">
        <f t="shared" si="143"/>
        <v>0.20132230236175935</v>
      </c>
      <c r="N435" s="22">
        <v>157524</v>
      </c>
      <c r="O435" s="8">
        <v>201720</v>
      </c>
      <c r="P435" s="8">
        <v>425</v>
      </c>
      <c r="Q435" s="9">
        <v>0.43796935515710278</v>
      </c>
      <c r="R435" s="9">
        <v>0.56084900283316053</v>
      </c>
      <c r="S435" s="9">
        <f>Q435/(Q435+R435)</f>
        <v>0.43848749039649931</v>
      </c>
      <c r="T435" s="9">
        <f>R435/(R435+Q435)</f>
        <v>0.56151250960350074</v>
      </c>
      <c r="U435" s="10">
        <f>ABS((R435/(R435+Q435))-(Q435/(R435+Q435)))</f>
        <v>0.12302501920700143</v>
      </c>
      <c r="V435" s="9">
        <v>0.47799999999999998</v>
      </c>
      <c r="W435" s="9">
        <v>0.50900000000000001</v>
      </c>
      <c r="X435" s="10">
        <f t="shared" si="147"/>
        <v>0.46525</v>
      </c>
      <c r="Y435" s="11">
        <v>113003</v>
      </c>
      <c r="Z435" s="11">
        <v>132541</v>
      </c>
      <c r="AA435" s="10">
        <f>ABS((Z435/(Z435+Y435))-(Y435/(Z435+Y435)))</f>
        <v>7.9570260319942632E-2</v>
      </c>
      <c r="AB435" s="12">
        <v>0.56000000000000005</v>
      </c>
      <c r="AC435" s="12">
        <v>0.43</v>
      </c>
      <c r="AD435" s="10">
        <f t="shared" si="158"/>
        <v>0.52900000000000003</v>
      </c>
    </row>
    <row r="436" spans="1:30" ht="15.75" thickBot="1" x14ac:dyDescent="0.3">
      <c r="A436" s="8" t="s">
        <v>423</v>
      </c>
      <c r="B436" s="8">
        <v>8</v>
      </c>
      <c r="C436" s="8" t="s">
        <v>430</v>
      </c>
      <c r="D436" s="8" t="s">
        <v>470</v>
      </c>
      <c r="E436" s="27">
        <v>2010</v>
      </c>
      <c r="F436" s="120">
        <v>101345</v>
      </c>
      <c r="G436" s="121">
        <v>188553</v>
      </c>
      <c r="H436" s="122">
        <v>150</v>
      </c>
      <c r="I436" s="9">
        <f t="shared" si="139"/>
        <v>0.34958847594671227</v>
      </c>
      <c r="J436" s="9">
        <f t="shared" si="140"/>
        <v>0.65041152405328773</v>
      </c>
      <c r="K436" s="9">
        <f t="shared" si="141"/>
        <v>0.34958847594671227</v>
      </c>
      <c r="L436" s="9">
        <f t="shared" si="142"/>
        <v>0.65041152405328773</v>
      </c>
      <c r="M436" s="10">
        <f t="shared" si="143"/>
        <v>0.30082304810657545</v>
      </c>
      <c r="N436" s="22">
        <v>156287</v>
      </c>
      <c r="O436" s="8">
        <v>198874</v>
      </c>
      <c r="P436" s="8">
        <v>303</v>
      </c>
      <c r="Q436" s="9">
        <v>0.4396704026286769</v>
      </c>
      <c r="R436" s="9">
        <v>0.55947719037652199</v>
      </c>
      <c r="S436" s="9">
        <f>Q436/(Q436+R436)</f>
        <v>0.44004550049132646</v>
      </c>
      <c r="T436" s="9">
        <f>R436/(R436+Q436)</f>
        <v>0.55995449950867349</v>
      </c>
      <c r="U436" s="10">
        <f>ABS((R436/(R436+Q436))-(Q436/(R436+Q436)))</f>
        <v>0.11990899901734703</v>
      </c>
      <c r="V436" s="9">
        <v>0.47600000000000003</v>
      </c>
      <c r="W436" s="9">
        <v>0.51300000000000001</v>
      </c>
      <c r="X436" s="10">
        <f t="shared" si="147"/>
        <v>0.46224999999999999</v>
      </c>
      <c r="Y436" s="11">
        <v>118641</v>
      </c>
      <c r="Z436" s="11">
        <v>143993</v>
      </c>
      <c r="AA436" s="10">
        <f>ABS((Z436/(Z436+Y436))-(Y436/(Z436+Y436)))</f>
        <v>9.6529771469040515E-2</v>
      </c>
      <c r="AB436" s="12">
        <v>0.54</v>
      </c>
      <c r="AC436" s="12">
        <v>0.45</v>
      </c>
      <c r="AD436" s="10">
        <f t="shared" si="158"/>
        <v>0.50900000000000001</v>
      </c>
    </row>
    <row r="437" spans="1:30" ht="15.75" thickBot="1" x14ac:dyDescent="0.3">
      <c r="A437" s="8" t="s">
        <v>431</v>
      </c>
      <c r="B437" s="8" t="s">
        <v>27</v>
      </c>
      <c r="C437" s="8" t="s">
        <v>432</v>
      </c>
      <c r="D437" s="8" t="s">
        <v>470</v>
      </c>
      <c r="E437" s="27">
        <v>2008</v>
      </c>
      <c r="F437" s="120">
        <v>37803</v>
      </c>
      <c r="G437" s="121">
        <v>113038</v>
      </c>
      <c r="H437" s="124">
        <v>14259</v>
      </c>
      <c r="I437" s="9">
        <f t="shared" si="139"/>
        <v>0.25061488587320424</v>
      </c>
      <c r="J437" s="9">
        <f t="shared" si="140"/>
        <v>0.74938511412679576</v>
      </c>
      <c r="K437" s="9">
        <f t="shared" si="141"/>
        <v>0.25061488587320424</v>
      </c>
      <c r="L437" s="9">
        <f t="shared" si="142"/>
        <v>0.74938511412679576</v>
      </c>
      <c r="M437" s="10">
        <f t="shared" si="143"/>
        <v>0.49877022825359152</v>
      </c>
      <c r="N437" s="22">
        <v>57573</v>
      </c>
      <c r="O437" s="8">
        <v>166452</v>
      </c>
      <c r="P437" s="8">
        <v>17596</v>
      </c>
      <c r="Q437" s="9">
        <v>0.2382781297983205</v>
      </c>
      <c r="R437" s="9">
        <v>0.68889707434370362</v>
      </c>
      <c r="S437" s="9">
        <f>Q437/(Q437+R437)</f>
        <v>0.25699363910277867</v>
      </c>
      <c r="T437" s="9">
        <f>R437/(R437+Q437)</f>
        <v>0.74300636089722127</v>
      </c>
      <c r="U437" s="10">
        <f>ABS((R437/(R437+Q437))-(Q437/(R437+Q437)))</f>
        <v>0.4860127217944426</v>
      </c>
      <c r="V437" s="9">
        <v>0.27600000000000002</v>
      </c>
      <c r="W437" s="9">
        <v>0.68200000000000005</v>
      </c>
      <c r="X437" s="10">
        <f t="shared" si="147"/>
        <v>0.27775</v>
      </c>
      <c r="Y437" s="11">
        <v>45768</v>
      </c>
      <c r="Z437" s="11">
        <v>131661</v>
      </c>
      <c r="AA437" s="10">
        <f>ABS((Z437/(Z437+Y437))-(Y437/(Z437+Y437)))</f>
        <v>0.48409786449791187</v>
      </c>
      <c r="AB437" s="12">
        <v>0.33</v>
      </c>
      <c r="AC437" s="12">
        <v>0.65</v>
      </c>
      <c r="AD437" s="10">
        <f t="shared" si="158"/>
        <v>0.30399999999999999</v>
      </c>
    </row>
    <row r="438" spans="1:30" x14ac:dyDescent="0.25">
      <c r="E438" s="8"/>
      <c r="F438" s="110"/>
      <c r="G438" s="110"/>
      <c r="H438" s="110"/>
      <c r="I438" s="8"/>
      <c r="J438" s="8"/>
      <c r="K438" s="113"/>
      <c r="L438" s="8"/>
      <c r="M438" s="8"/>
      <c r="N438" s="8"/>
      <c r="S438" s="112">
        <f>MEDIAN(S3:S437)</f>
        <v>0.46853622554912033</v>
      </c>
    </row>
    <row r="439" spans="1:30" x14ac:dyDescent="0.25">
      <c r="E439" s="8"/>
      <c r="F439" s="110"/>
      <c r="G439" s="110"/>
      <c r="H439" s="110"/>
      <c r="I439" s="8"/>
      <c r="J439" s="8"/>
      <c r="K439" s="8"/>
      <c r="L439" s="8"/>
      <c r="M439" s="8"/>
      <c r="N439" s="8"/>
    </row>
    <row r="440" spans="1:30" x14ac:dyDescent="0.25">
      <c r="E440" s="8"/>
      <c r="F440" s="110"/>
      <c r="G440" s="110"/>
      <c r="H440" s="110"/>
      <c r="I440" s="8"/>
      <c r="J440" s="8"/>
      <c r="K440" s="8"/>
      <c r="L440" s="8"/>
      <c r="M440" s="8"/>
      <c r="N440" s="8"/>
    </row>
    <row r="441" spans="1:30" x14ac:dyDescent="0.25">
      <c r="E441" s="8"/>
      <c r="F441" s="110"/>
      <c r="G441" s="110"/>
      <c r="H441" s="110"/>
      <c r="I441" s="8"/>
      <c r="J441" s="8"/>
      <c r="K441" s="8"/>
      <c r="L441" s="8"/>
      <c r="M441" s="8"/>
      <c r="N441" s="8"/>
    </row>
    <row r="442" spans="1:30" x14ac:dyDescent="0.25">
      <c r="E442" s="8"/>
      <c r="F442" s="110"/>
      <c r="G442" s="110"/>
      <c r="H442" s="110"/>
      <c r="I442" s="8"/>
      <c r="J442" s="8"/>
      <c r="K442" s="8"/>
      <c r="L442" s="8"/>
      <c r="M442" s="8"/>
      <c r="N442" s="8"/>
    </row>
    <row r="443" spans="1:30" x14ac:dyDescent="0.25">
      <c r="E443" s="8"/>
      <c r="F443" s="110"/>
      <c r="G443" s="110"/>
      <c r="H443" s="110"/>
      <c r="I443" s="8"/>
      <c r="J443" s="8"/>
      <c r="K443" s="8"/>
      <c r="L443" s="8"/>
      <c r="M443" s="8"/>
      <c r="N443" s="8"/>
    </row>
    <row r="444" spans="1:30" x14ac:dyDescent="0.25">
      <c r="E444" s="8"/>
      <c r="F444" s="110"/>
      <c r="G444" s="110"/>
      <c r="H444" s="110"/>
      <c r="I444" s="8"/>
      <c r="J444" s="8"/>
      <c r="K444" s="8"/>
      <c r="L444" s="8"/>
      <c r="M444" s="8"/>
      <c r="N444" s="8"/>
    </row>
    <row r="445" spans="1:30" x14ac:dyDescent="0.25">
      <c r="E445" s="8"/>
      <c r="F445" s="110"/>
      <c r="G445" s="110"/>
      <c r="H445" s="110"/>
      <c r="I445" s="8"/>
      <c r="J445" s="8"/>
      <c r="K445" s="8"/>
      <c r="L445" s="8"/>
      <c r="M445" s="8"/>
      <c r="N445" s="8"/>
    </row>
    <row r="446" spans="1:30" x14ac:dyDescent="0.25">
      <c r="E446" s="8"/>
      <c r="F446" s="110"/>
      <c r="G446" s="110"/>
      <c r="H446" s="110"/>
      <c r="I446" s="8"/>
      <c r="J446" s="8"/>
      <c r="K446" s="8"/>
      <c r="L446" s="8"/>
      <c r="M446" s="8"/>
      <c r="N446" s="8"/>
    </row>
    <row r="447" spans="1:30" x14ac:dyDescent="0.25">
      <c r="E447" s="8"/>
      <c r="F447" s="110"/>
      <c r="G447" s="110"/>
      <c r="H447" s="110"/>
      <c r="I447" s="8"/>
      <c r="J447" s="8"/>
      <c r="K447" s="8"/>
      <c r="L447" s="8"/>
      <c r="M447" s="8"/>
      <c r="N447" s="8"/>
    </row>
    <row r="448" spans="1:30" x14ac:dyDescent="0.25">
      <c r="E448" s="8"/>
      <c r="F448" s="110"/>
      <c r="G448" s="110"/>
      <c r="H448" s="110"/>
      <c r="I448" s="8"/>
      <c r="J448" s="8"/>
      <c r="K448" s="8"/>
      <c r="L448" s="8"/>
      <c r="M448" s="8"/>
      <c r="N448" s="8"/>
    </row>
    <row r="449" spans="5:14" x14ac:dyDescent="0.25">
      <c r="E449" s="8"/>
      <c r="F449" s="110"/>
      <c r="G449" s="110"/>
      <c r="H449" s="110"/>
      <c r="I449" s="8"/>
      <c r="J449" s="8"/>
      <c r="K449" s="8"/>
      <c r="L449" s="8"/>
      <c r="M449" s="8"/>
      <c r="N449" s="8"/>
    </row>
    <row r="450" spans="5:14" x14ac:dyDescent="0.25">
      <c r="E450" s="8"/>
      <c r="F450" s="110"/>
      <c r="G450" s="110"/>
      <c r="H450" s="110"/>
      <c r="I450" s="8"/>
      <c r="J450" s="8"/>
      <c r="K450" s="8"/>
      <c r="L450" s="8"/>
      <c r="M450" s="8"/>
      <c r="N450" s="8"/>
    </row>
    <row r="451" spans="5:14" x14ac:dyDescent="0.25">
      <c r="E451" s="8"/>
      <c r="F451" s="110"/>
      <c r="G451" s="110"/>
      <c r="H451" s="110"/>
      <c r="I451" s="8"/>
      <c r="J451" s="8"/>
      <c r="K451" s="8"/>
      <c r="L451" s="8"/>
      <c r="M451" s="8"/>
      <c r="N451" s="8"/>
    </row>
    <row r="452" spans="5:14" x14ac:dyDescent="0.25">
      <c r="E452" s="8"/>
      <c r="F452" s="110"/>
      <c r="G452" s="110"/>
      <c r="H452" s="110"/>
      <c r="I452" s="8"/>
      <c r="J452" s="8"/>
      <c r="K452" s="8"/>
      <c r="L452" s="8"/>
      <c r="M452" s="8"/>
      <c r="N452" s="8"/>
    </row>
    <row r="453" spans="5:14" x14ac:dyDescent="0.25">
      <c r="E453" s="8"/>
      <c r="F453" s="110"/>
      <c r="G453" s="110"/>
      <c r="H453" s="110"/>
      <c r="I453" s="8"/>
      <c r="J453" s="8"/>
      <c r="K453" s="8"/>
      <c r="L453" s="8"/>
      <c r="M453" s="8"/>
      <c r="N453" s="8"/>
    </row>
    <row r="454" spans="5:14" x14ac:dyDescent="0.25">
      <c r="E454" s="8"/>
      <c r="F454" s="110"/>
      <c r="G454" s="110"/>
      <c r="H454" s="110"/>
      <c r="I454" s="8"/>
      <c r="J454" s="8"/>
      <c r="K454" s="8"/>
      <c r="L454" s="8"/>
      <c r="M454" s="8"/>
      <c r="N454" s="8"/>
    </row>
    <row r="455" spans="5:14" x14ac:dyDescent="0.25">
      <c r="E455" s="8"/>
      <c r="F455" s="110"/>
      <c r="G455" s="110"/>
      <c r="H455" s="110"/>
      <c r="I455" s="8"/>
      <c r="J455" s="8"/>
      <c r="K455" s="8"/>
      <c r="L455" s="8"/>
      <c r="M455" s="8"/>
      <c r="N455" s="8"/>
    </row>
    <row r="456" spans="5:14" x14ac:dyDescent="0.25">
      <c r="E456" s="8"/>
      <c r="F456" s="110"/>
      <c r="G456" s="110"/>
      <c r="H456" s="110"/>
      <c r="I456" s="8"/>
      <c r="J456" s="8"/>
      <c r="K456" s="8"/>
      <c r="L456" s="8"/>
      <c r="M456" s="8"/>
      <c r="N456" s="8"/>
    </row>
    <row r="457" spans="5:14" x14ac:dyDescent="0.25">
      <c r="E457" s="8"/>
      <c r="F457" s="110"/>
      <c r="G457" s="110"/>
      <c r="H457" s="110"/>
      <c r="I457" s="8"/>
      <c r="J457" s="8"/>
      <c r="K457" s="8"/>
      <c r="L457" s="8"/>
      <c r="M457" s="8"/>
      <c r="N457" s="8"/>
    </row>
    <row r="458" spans="5:14" x14ac:dyDescent="0.25">
      <c r="E458" s="8"/>
      <c r="F458" s="110"/>
      <c r="G458" s="110"/>
      <c r="H458" s="110"/>
      <c r="I458" s="8"/>
      <c r="J458" s="8"/>
      <c r="K458" s="8"/>
      <c r="L458" s="8"/>
      <c r="M458" s="8"/>
      <c r="N458" s="8"/>
    </row>
    <row r="459" spans="5:14" x14ac:dyDescent="0.25">
      <c r="E459" s="8"/>
      <c r="F459" s="110"/>
      <c r="G459" s="110"/>
      <c r="H459" s="110"/>
      <c r="I459" s="8"/>
      <c r="J459" s="8"/>
      <c r="K459" s="8"/>
      <c r="L459" s="8"/>
      <c r="M459" s="8"/>
      <c r="N459" s="8"/>
    </row>
    <row r="460" spans="5:14" x14ac:dyDescent="0.25">
      <c r="E460" s="8"/>
      <c r="F460" s="110"/>
      <c r="G460" s="110"/>
      <c r="H460" s="110"/>
      <c r="I460" s="8"/>
      <c r="J460" s="8"/>
      <c r="K460" s="8"/>
      <c r="L460" s="8"/>
      <c r="M460" s="8"/>
      <c r="N460" s="8"/>
    </row>
    <row r="461" spans="5:14" x14ac:dyDescent="0.25">
      <c r="E461" s="8"/>
      <c r="F461" s="110"/>
      <c r="G461" s="110"/>
      <c r="H461" s="110"/>
      <c r="I461" s="8"/>
      <c r="J461" s="8"/>
      <c r="K461" s="8"/>
      <c r="L461" s="8"/>
      <c r="M461" s="8"/>
      <c r="N461" s="8"/>
    </row>
    <row r="462" spans="5:14" x14ac:dyDescent="0.25">
      <c r="E462" s="8"/>
      <c r="F462" s="110"/>
      <c r="G462" s="110"/>
      <c r="H462" s="110"/>
      <c r="I462" s="8"/>
      <c r="J462" s="8"/>
      <c r="K462" s="8"/>
      <c r="L462" s="8"/>
      <c r="M462" s="8"/>
      <c r="N462" s="8"/>
    </row>
    <row r="463" spans="5:14" x14ac:dyDescent="0.25">
      <c r="E463" s="8"/>
      <c r="F463" s="110"/>
      <c r="G463" s="110"/>
      <c r="H463" s="110"/>
      <c r="I463" s="8"/>
      <c r="J463" s="8"/>
      <c r="K463" s="8"/>
      <c r="L463" s="8"/>
      <c r="M463" s="8"/>
      <c r="N463" s="8"/>
    </row>
    <row r="464" spans="5:14" x14ac:dyDescent="0.25">
      <c r="E464" s="8"/>
      <c r="F464" s="110"/>
      <c r="G464" s="110"/>
      <c r="H464" s="110"/>
      <c r="I464" s="8"/>
      <c r="J464" s="8"/>
      <c r="K464" s="8"/>
      <c r="L464" s="8"/>
      <c r="M464" s="8"/>
      <c r="N464" s="8"/>
    </row>
    <row r="465" spans="5:14" x14ac:dyDescent="0.25">
      <c r="E465" s="8"/>
      <c r="F465" s="110"/>
      <c r="G465" s="110"/>
      <c r="H465" s="110"/>
      <c r="I465" s="8"/>
      <c r="J465" s="8"/>
      <c r="K465" s="8"/>
      <c r="L465" s="8"/>
      <c r="M465" s="8"/>
      <c r="N465" s="8"/>
    </row>
    <row r="466" spans="5:14" x14ac:dyDescent="0.25">
      <c r="E466" s="8"/>
      <c r="F466" s="110"/>
      <c r="G466" s="110"/>
      <c r="H466" s="110"/>
      <c r="I466" s="8"/>
      <c r="J466" s="8"/>
      <c r="K466" s="8"/>
      <c r="L466" s="8"/>
      <c r="M466" s="8"/>
      <c r="N466" s="8"/>
    </row>
    <row r="467" spans="5:14" x14ac:dyDescent="0.25">
      <c r="E467" s="8"/>
      <c r="F467" s="110"/>
      <c r="G467" s="110"/>
      <c r="H467" s="110"/>
      <c r="I467" s="8"/>
      <c r="J467" s="8"/>
      <c r="K467" s="8"/>
      <c r="L467" s="8"/>
      <c r="M467" s="8"/>
      <c r="N467" s="8"/>
    </row>
    <row r="468" spans="5:14" x14ac:dyDescent="0.25">
      <c r="E468" s="8"/>
      <c r="F468" s="110"/>
      <c r="G468" s="110"/>
      <c r="H468" s="110"/>
      <c r="I468" s="8"/>
      <c r="J468" s="8"/>
      <c r="K468" s="8"/>
      <c r="L468" s="8"/>
      <c r="M468" s="8"/>
      <c r="N468" s="8"/>
    </row>
    <row r="469" spans="5:14" x14ac:dyDescent="0.25">
      <c r="E469" s="8"/>
      <c r="F469" s="110"/>
      <c r="G469" s="110"/>
      <c r="H469" s="110"/>
      <c r="I469" s="8"/>
      <c r="J469" s="8"/>
      <c r="K469" s="8"/>
      <c r="L469" s="8"/>
      <c r="M469" s="8"/>
      <c r="N469" s="8"/>
    </row>
    <row r="470" spans="5:14" x14ac:dyDescent="0.25">
      <c r="E470" s="8"/>
      <c r="F470" s="110"/>
      <c r="G470" s="110"/>
      <c r="H470" s="110"/>
      <c r="I470" s="8"/>
      <c r="J470" s="8"/>
      <c r="K470" s="8"/>
      <c r="L470" s="8"/>
      <c r="M470" s="8"/>
      <c r="N470" s="8"/>
    </row>
    <row r="471" spans="5:14" x14ac:dyDescent="0.25">
      <c r="F471" s="111"/>
      <c r="G471" s="111"/>
    </row>
  </sheetData>
  <autoFilter ref="A2:AH438"/>
  <mergeCells count="2">
    <mergeCell ref="N1:X1"/>
    <mergeCell ref="F1:M1"/>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2"/>
  <sheetViews>
    <sheetView workbookViewId="0">
      <selection activeCell="A19" sqref="A19"/>
    </sheetView>
  </sheetViews>
  <sheetFormatPr defaultRowHeight="15" x14ac:dyDescent="0.25"/>
  <cols>
    <col min="1" max="1" width="147.28515625" customWidth="1"/>
  </cols>
  <sheetData>
    <row r="3" spans="1:1" ht="30" customHeight="1" x14ac:dyDescent="0.25">
      <c r="A3" s="91" t="s">
        <v>495</v>
      </c>
    </row>
    <row r="4" spans="1:1" x14ac:dyDescent="0.25">
      <c r="A4" s="91"/>
    </row>
    <row r="5" spans="1:1" ht="66.75" customHeight="1" x14ac:dyDescent="0.25">
      <c r="A5" s="91" t="s">
        <v>585</v>
      </c>
    </row>
    <row r="6" spans="1:1" ht="33" customHeight="1" x14ac:dyDescent="0.25">
      <c r="A6" s="91" t="s">
        <v>496</v>
      </c>
    </row>
    <row r="7" spans="1:1" ht="51.75" customHeight="1" x14ac:dyDescent="0.25">
      <c r="A7" s="91" t="s">
        <v>586</v>
      </c>
    </row>
    <row r="8" spans="1:1" ht="37.5" customHeight="1" x14ac:dyDescent="0.25">
      <c r="A8" s="91" t="s">
        <v>587</v>
      </c>
    </row>
    <row r="9" spans="1:1" ht="45" x14ac:dyDescent="0.25">
      <c r="A9" s="91" t="s">
        <v>497</v>
      </c>
    </row>
    <row r="10" spans="1:1" x14ac:dyDescent="0.25">
      <c r="A10" s="91"/>
    </row>
    <row r="12" spans="1:1" x14ac:dyDescent="0.25">
      <c r="A12" t="s">
        <v>514</v>
      </c>
    </row>
    <row r="13" spans="1:1" x14ac:dyDescent="0.25">
      <c r="A13" t="s">
        <v>498</v>
      </c>
    </row>
    <row r="14" spans="1:1" x14ac:dyDescent="0.25">
      <c r="A14" t="s">
        <v>499</v>
      </c>
    </row>
    <row r="15" spans="1:1" x14ac:dyDescent="0.25">
      <c r="A15" t="s">
        <v>500</v>
      </c>
    </row>
    <row r="16" spans="1:1" x14ac:dyDescent="0.25">
      <c r="A16" t="s">
        <v>501</v>
      </c>
    </row>
    <row r="17" spans="1:1" x14ac:dyDescent="0.25">
      <c r="A17" t="s">
        <v>502</v>
      </c>
    </row>
    <row r="18" spans="1:1" x14ac:dyDescent="0.25">
      <c r="A18" t="s">
        <v>503</v>
      </c>
    </row>
    <row r="19" spans="1:1" x14ac:dyDescent="0.25">
      <c r="A19" t="s">
        <v>504</v>
      </c>
    </row>
    <row r="20" spans="1:1" x14ac:dyDescent="0.25">
      <c r="A20" t="s">
        <v>505</v>
      </c>
    </row>
    <row r="22" spans="1:1" ht="45" x14ac:dyDescent="0.25">
      <c r="A22" s="91" t="s">
        <v>506</v>
      </c>
    </row>
    <row r="23" spans="1:1" ht="45" x14ac:dyDescent="0.25">
      <c r="A23" s="91" t="s">
        <v>507</v>
      </c>
    </row>
    <row r="25" spans="1:1" ht="30" x14ac:dyDescent="0.25">
      <c r="A25" s="91" t="s">
        <v>508</v>
      </c>
    </row>
    <row r="28" spans="1:1" x14ac:dyDescent="0.25">
      <c r="A28" t="s">
        <v>509</v>
      </c>
    </row>
    <row r="29" spans="1:1" x14ac:dyDescent="0.25">
      <c r="A29" t="s">
        <v>510</v>
      </c>
    </row>
    <row r="30" spans="1:1" x14ac:dyDescent="0.25">
      <c r="A30" t="s">
        <v>511</v>
      </c>
    </row>
    <row r="31" spans="1:1" x14ac:dyDescent="0.25">
      <c r="A31" t="s">
        <v>512</v>
      </c>
    </row>
    <row r="32" spans="1:1" x14ac:dyDescent="0.25">
      <c r="A32" t="s">
        <v>513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3"/>
  <sheetViews>
    <sheetView workbookViewId="0">
      <selection activeCell="Q2" sqref="Q2:R2"/>
    </sheetView>
  </sheetViews>
  <sheetFormatPr defaultRowHeight="15" x14ac:dyDescent="0.25"/>
  <cols>
    <col min="3" max="3" width="13.85546875" customWidth="1"/>
    <col min="4" max="4" width="15.140625" style="24" customWidth="1"/>
    <col min="5" max="5" width="10.7109375" customWidth="1"/>
    <col min="6" max="6" width="6.140625" customWidth="1"/>
    <col min="7" max="7" width="17.85546875" customWidth="1"/>
    <col min="8" max="8" width="14" customWidth="1"/>
    <col min="9" max="9" width="14" style="24" customWidth="1"/>
    <col min="13" max="13" width="14.5703125" customWidth="1"/>
    <col min="14" max="14" width="13.5703125" style="8" customWidth="1"/>
    <col min="17" max="17" width="35.5703125" customWidth="1"/>
    <col min="18" max="18" width="10.85546875" customWidth="1"/>
  </cols>
  <sheetData>
    <row r="1" spans="1:21" x14ac:dyDescent="0.25">
      <c r="A1" s="136" t="s">
        <v>522</v>
      </c>
      <c r="B1" s="136"/>
      <c r="C1" s="136"/>
      <c r="D1" s="137"/>
      <c r="E1" s="138" t="s">
        <v>519</v>
      </c>
      <c r="F1" s="139"/>
      <c r="G1" s="139"/>
      <c r="H1" s="139"/>
      <c r="I1" s="137"/>
      <c r="J1" s="138" t="s">
        <v>518</v>
      </c>
      <c r="K1" s="139"/>
      <c r="L1" s="139"/>
      <c r="M1" s="139"/>
      <c r="N1" s="139"/>
    </row>
    <row r="2" spans="1:21" ht="62.25" customHeight="1" x14ac:dyDescent="0.25">
      <c r="A2" s="2" t="s">
        <v>0</v>
      </c>
      <c r="B2" s="2" t="s">
        <v>521</v>
      </c>
      <c r="C2" s="2" t="s">
        <v>435</v>
      </c>
      <c r="D2" s="103" t="s">
        <v>515</v>
      </c>
      <c r="E2" s="2" t="s">
        <v>0</v>
      </c>
      <c r="F2" s="2" t="s">
        <v>521</v>
      </c>
      <c r="G2" s="2" t="s">
        <v>594</v>
      </c>
      <c r="H2" s="55" t="s">
        <v>515</v>
      </c>
      <c r="I2" s="55" t="s">
        <v>516</v>
      </c>
      <c r="J2" s="5" t="s">
        <v>0</v>
      </c>
      <c r="K2" s="2" t="s">
        <v>521</v>
      </c>
      <c r="L2" s="2" t="s">
        <v>594</v>
      </c>
      <c r="M2" s="55" t="str">
        <f>[2]Projections!R7</f>
        <v>Raw Performance over Partisanship D</v>
      </c>
      <c r="N2" s="55" t="s">
        <v>516</v>
      </c>
      <c r="O2" s="8"/>
      <c r="Q2" s="119" t="s">
        <v>608</v>
      </c>
      <c r="R2" s="119" t="s">
        <v>609</v>
      </c>
    </row>
    <row r="3" spans="1:21" x14ac:dyDescent="0.25">
      <c r="A3" s="67" t="s">
        <v>20</v>
      </c>
      <c r="B3" s="60">
        <v>6</v>
      </c>
      <c r="C3" s="58" t="s">
        <v>523</v>
      </c>
      <c r="D3" s="63">
        <v>7.2499999999999787E-3</v>
      </c>
      <c r="E3" s="58" t="s">
        <v>20</v>
      </c>
      <c r="F3" s="59">
        <v>1</v>
      </c>
      <c r="G3" s="58" t="s">
        <v>489</v>
      </c>
      <c r="H3" s="63">
        <v>-3.8750000000000007E-2</v>
      </c>
      <c r="I3" s="63">
        <v>3.8750000000000007E-2</v>
      </c>
      <c r="J3" s="67" t="s">
        <v>29</v>
      </c>
      <c r="K3" s="60">
        <v>1</v>
      </c>
      <c r="L3" s="58" t="s">
        <v>30</v>
      </c>
      <c r="M3" s="63">
        <v>6.1750000000000027E-2</v>
      </c>
      <c r="N3" s="63">
        <v>6.1750000000000027E-2</v>
      </c>
      <c r="T3" s="94"/>
      <c r="U3" s="93"/>
    </row>
    <row r="4" spans="1:21" x14ac:dyDescent="0.25">
      <c r="A4" s="67" t="s">
        <v>37</v>
      </c>
      <c r="B4" s="60">
        <v>2</v>
      </c>
      <c r="C4" s="58" t="s">
        <v>576</v>
      </c>
      <c r="D4" s="63">
        <v>3.6583333333333412E-2</v>
      </c>
      <c r="E4" s="67" t="s">
        <v>20</v>
      </c>
      <c r="F4" s="60">
        <v>2</v>
      </c>
      <c r="G4" s="58" t="s">
        <v>21</v>
      </c>
      <c r="H4" s="63">
        <v>-8.2499999999999796E-3</v>
      </c>
      <c r="I4" s="63">
        <v>8.2499999999999796E-3</v>
      </c>
      <c r="J4" s="67" t="s">
        <v>29</v>
      </c>
      <c r="K4" s="60">
        <v>2</v>
      </c>
      <c r="L4" s="58" t="s">
        <v>583</v>
      </c>
      <c r="M4" s="63">
        <v>2.6749999999999996E-2</v>
      </c>
      <c r="N4" s="63">
        <v>-2.6749999999999996E-2</v>
      </c>
      <c r="T4" s="94"/>
      <c r="U4" s="93"/>
    </row>
    <row r="5" spans="1:21" x14ac:dyDescent="0.25">
      <c r="A5" s="67" t="s">
        <v>37</v>
      </c>
      <c r="B5" s="60">
        <v>4</v>
      </c>
      <c r="C5" s="58" t="s">
        <v>525</v>
      </c>
      <c r="D5" s="63">
        <v>9.2048969072164921E-2</v>
      </c>
      <c r="E5" s="67" t="s">
        <v>20</v>
      </c>
      <c r="F5" s="60">
        <v>3</v>
      </c>
      <c r="G5" s="58" t="s">
        <v>22</v>
      </c>
      <c r="H5" s="63">
        <v>-1.3249999999999984E-2</v>
      </c>
      <c r="I5" s="63">
        <v>1.3249999999999984E-2</v>
      </c>
      <c r="J5" s="67" t="s">
        <v>29</v>
      </c>
      <c r="K5" s="60">
        <v>3</v>
      </c>
      <c r="L5" s="58" t="s">
        <v>31</v>
      </c>
      <c r="M5" s="63">
        <v>-5.3249999999999909E-2</v>
      </c>
      <c r="N5" s="63">
        <v>-5.3249999999999909E-2</v>
      </c>
      <c r="T5" s="94"/>
      <c r="U5" s="93"/>
    </row>
    <row r="6" spans="1:21" x14ac:dyDescent="0.25">
      <c r="A6" s="67" t="s">
        <v>40</v>
      </c>
      <c r="B6" s="60">
        <v>11</v>
      </c>
      <c r="C6" s="58" t="s">
        <v>526</v>
      </c>
      <c r="D6" s="63">
        <v>-8.7499999999999245E-3</v>
      </c>
      <c r="E6" s="58" t="s">
        <v>26</v>
      </c>
      <c r="F6" s="59" t="s">
        <v>27</v>
      </c>
      <c r="G6" s="58" t="s">
        <v>28</v>
      </c>
      <c r="H6" s="63">
        <v>3.0610215053763379E-2</v>
      </c>
      <c r="I6" s="63">
        <v>-3.0610215053763379E-2</v>
      </c>
      <c r="J6" s="67" t="s">
        <v>29</v>
      </c>
      <c r="K6" s="60">
        <v>9</v>
      </c>
      <c r="L6" s="58" t="s">
        <v>36</v>
      </c>
      <c r="M6" s="63">
        <v>5.9250000000000136E-2</v>
      </c>
      <c r="N6" s="63">
        <v>5.9250000000000136E-2</v>
      </c>
      <c r="Q6" s="140" t="s">
        <v>520</v>
      </c>
      <c r="R6" s="141"/>
      <c r="T6" s="94"/>
      <c r="U6" s="93"/>
    </row>
    <row r="7" spans="1:21" x14ac:dyDescent="0.25">
      <c r="A7" s="67" t="s">
        <v>40</v>
      </c>
      <c r="B7" s="60">
        <v>31</v>
      </c>
      <c r="C7" s="58" t="s">
        <v>528</v>
      </c>
      <c r="D7" s="63">
        <v>-5.3749999999999964E-2</v>
      </c>
      <c r="E7" s="67" t="s">
        <v>29</v>
      </c>
      <c r="F7" s="60">
        <v>4</v>
      </c>
      <c r="G7" s="58" t="s">
        <v>32</v>
      </c>
      <c r="H7" s="63">
        <v>-2.8916666666666591E-2</v>
      </c>
      <c r="I7" s="63">
        <v>2.8916666666666591E-2</v>
      </c>
      <c r="J7" s="67" t="s">
        <v>40</v>
      </c>
      <c r="K7" s="60">
        <v>2</v>
      </c>
      <c r="L7" s="58" t="s">
        <v>42</v>
      </c>
      <c r="M7" s="63">
        <v>4.9250000000000016E-2</v>
      </c>
      <c r="N7" s="63">
        <v>4.9250000000000016E-2</v>
      </c>
      <c r="Q7" s="102" t="s">
        <v>603</v>
      </c>
      <c r="R7" s="101">
        <f>MEDIAN(D3:D438)</f>
        <v>-1.9750000000000018E-2</v>
      </c>
      <c r="T7" s="94"/>
      <c r="U7" s="93"/>
    </row>
    <row r="8" spans="1:21" x14ac:dyDescent="0.25">
      <c r="A8" s="67" t="s">
        <v>40</v>
      </c>
      <c r="B8" s="60">
        <v>33</v>
      </c>
      <c r="C8" s="58" t="s">
        <v>529</v>
      </c>
      <c r="D8" s="63">
        <v>-1.9750000000000045E-2</v>
      </c>
      <c r="E8" s="67" t="s">
        <v>29</v>
      </c>
      <c r="F8" s="60">
        <v>5</v>
      </c>
      <c r="G8" s="58" t="s">
        <v>33</v>
      </c>
      <c r="H8" s="63">
        <v>-2.4749999999999994E-2</v>
      </c>
      <c r="I8" s="63">
        <v>2.4749999999999994E-2</v>
      </c>
      <c r="J8" s="67" t="s">
        <v>40</v>
      </c>
      <c r="K8" s="60">
        <v>3</v>
      </c>
      <c r="L8" s="58" t="s">
        <v>43</v>
      </c>
      <c r="M8" s="63">
        <v>-6.7499999999999227E-3</v>
      </c>
      <c r="N8" s="63">
        <v>-6.7499999999999227E-3</v>
      </c>
      <c r="Q8" s="102" t="s">
        <v>605</v>
      </c>
      <c r="R8" s="101">
        <f>MEDIAN(H3:H438)</f>
        <v>-4.6381868131868148E-2</v>
      </c>
      <c r="T8" s="94"/>
      <c r="U8" s="93"/>
    </row>
    <row r="9" spans="1:21" x14ac:dyDescent="0.25">
      <c r="A9" s="67" t="s">
        <v>40</v>
      </c>
      <c r="B9" s="60">
        <v>45</v>
      </c>
      <c r="C9" s="58" t="s">
        <v>531</v>
      </c>
      <c r="D9" s="63">
        <v>-7.1750000000000036E-2</v>
      </c>
      <c r="E9" s="67" t="s">
        <v>29</v>
      </c>
      <c r="F9" s="60">
        <v>6</v>
      </c>
      <c r="G9" s="58" t="s">
        <v>34</v>
      </c>
      <c r="H9" s="63">
        <v>-2.7249999999999996E-2</v>
      </c>
      <c r="I9" s="63">
        <v>2.7249999999999996E-2</v>
      </c>
      <c r="J9" s="67" t="s">
        <v>40</v>
      </c>
      <c r="K9" s="60">
        <v>6</v>
      </c>
      <c r="L9" s="58" t="s">
        <v>46</v>
      </c>
      <c r="M9" s="63">
        <v>3.5250000000000004E-2</v>
      </c>
      <c r="N9" s="63">
        <v>3.5250000000000004E-2</v>
      </c>
      <c r="Q9" s="118" t="s">
        <v>518</v>
      </c>
      <c r="R9" s="99">
        <f>MEDIAN(M3:M438)</f>
        <v>9.1159793814432621E-3</v>
      </c>
      <c r="T9" s="94"/>
      <c r="U9" s="93"/>
    </row>
    <row r="10" spans="1:21" x14ac:dyDescent="0.25">
      <c r="A10" s="67" t="s">
        <v>85</v>
      </c>
      <c r="B10" s="60">
        <v>4</v>
      </c>
      <c r="C10" s="58" t="s">
        <v>532</v>
      </c>
      <c r="D10" s="63">
        <v>-7.5739361702127694E-2</v>
      </c>
      <c r="E10" s="67" t="s">
        <v>37</v>
      </c>
      <c r="F10" s="60">
        <v>1</v>
      </c>
      <c r="G10" s="58" t="s">
        <v>38</v>
      </c>
      <c r="H10" s="63">
        <v>-2.0407894736842069E-2</v>
      </c>
      <c r="I10" s="63">
        <v>2.0407894736842069E-2</v>
      </c>
      <c r="J10" s="67" t="s">
        <v>40</v>
      </c>
      <c r="K10" s="60">
        <v>7</v>
      </c>
      <c r="L10" s="58" t="s">
        <v>563</v>
      </c>
      <c r="M10" s="63">
        <v>-1.0750000000000037E-2</v>
      </c>
      <c r="N10" s="63">
        <v>1.0750000000000037E-2</v>
      </c>
      <c r="Q10" s="102" t="s">
        <v>606</v>
      </c>
      <c r="R10" s="101">
        <f>AVERAGE(R7:R9)</f>
        <v>-1.9005296250141634E-2</v>
      </c>
      <c r="T10" s="94"/>
      <c r="U10" s="93"/>
    </row>
    <row r="11" spans="1:21" ht="30" x14ac:dyDescent="0.25">
      <c r="A11" s="67" t="s">
        <v>123</v>
      </c>
      <c r="B11" s="60">
        <v>1</v>
      </c>
      <c r="C11" s="58" t="s">
        <v>580</v>
      </c>
      <c r="D11" s="63">
        <v>-2.6249999999999996E-2</v>
      </c>
      <c r="E11" s="67" t="s">
        <v>40</v>
      </c>
      <c r="F11" s="60">
        <v>1</v>
      </c>
      <c r="G11" s="58" t="s">
        <v>41</v>
      </c>
      <c r="H11" s="63">
        <v>-1.9249999999999934E-2</v>
      </c>
      <c r="I11" s="63">
        <v>1.9249999999999934E-2</v>
      </c>
      <c r="J11" s="67" t="s">
        <v>40</v>
      </c>
      <c r="K11" s="60">
        <v>9</v>
      </c>
      <c r="L11" s="58" t="s">
        <v>48</v>
      </c>
      <c r="M11" s="63">
        <v>-4.9249999999999905E-2</v>
      </c>
      <c r="N11" s="63">
        <v>-4.9249999999999905E-2</v>
      </c>
      <c r="Q11" s="100" t="s">
        <v>607</v>
      </c>
      <c r="R11" s="99">
        <f>50%+R10</f>
        <v>0.48099470374985837</v>
      </c>
      <c r="T11" s="94"/>
      <c r="U11" s="93"/>
    </row>
    <row r="12" spans="1:21" x14ac:dyDescent="0.25">
      <c r="A12" s="67" t="s">
        <v>123</v>
      </c>
      <c r="B12" s="60">
        <v>10</v>
      </c>
      <c r="C12" s="58" t="s">
        <v>533</v>
      </c>
      <c r="D12" s="63">
        <v>-1.974999999999999E-2</v>
      </c>
      <c r="E12" s="67" t="s">
        <v>40</v>
      </c>
      <c r="F12" s="60">
        <v>8</v>
      </c>
      <c r="G12" s="58" t="s">
        <v>47</v>
      </c>
      <c r="H12" s="63">
        <v>-9.1249999999999998E-2</v>
      </c>
      <c r="I12" s="63">
        <v>9.1249999999999998E-2</v>
      </c>
      <c r="J12" s="67" t="s">
        <v>40</v>
      </c>
      <c r="K12" s="60">
        <v>12</v>
      </c>
      <c r="L12" s="58" t="s">
        <v>50</v>
      </c>
      <c r="M12" s="63">
        <v>-1.8750000000000044E-2</v>
      </c>
      <c r="N12" s="63">
        <v>-1.8750000000000044E-2</v>
      </c>
      <c r="T12" s="94"/>
      <c r="U12" s="93"/>
    </row>
    <row r="13" spans="1:21" x14ac:dyDescent="0.25">
      <c r="A13" s="67" t="s">
        <v>134</v>
      </c>
      <c r="B13" s="60">
        <v>1</v>
      </c>
      <c r="C13" s="58" t="s">
        <v>535</v>
      </c>
      <c r="D13" s="63">
        <v>-0.16425000000000001</v>
      </c>
      <c r="E13" s="67" t="s">
        <v>40</v>
      </c>
      <c r="F13" s="60">
        <v>10</v>
      </c>
      <c r="G13" s="58" t="s">
        <v>49</v>
      </c>
      <c r="H13" s="63">
        <v>-5.8750000000000024E-2</v>
      </c>
      <c r="I13" s="63">
        <v>5.8750000000000024E-2</v>
      </c>
      <c r="J13" s="67" t="s">
        <v>40</v>
      </c>
      <c r="K13" s="60">
        <v>13</v>
      </c>
      <c r="L13" s="58" t="s">
        <v>51</v>
      </c>
      <c r="M13" s="63">
        <v>-3.2500000000000862E-3</v>
      </c>
      <c r="N13" s="63">
        <v>-3.2500000000000862E-3</v>
      </c>
      <c r="T13" s="94"/>
      <c r="U13" s="93"/>
    </row>
    <row r="14" spans="1:21" x14ac:dyDescent="0.25">
      <c r="A14" s="67" t="s">
        <v>165</v>
      </c>
      <c r="B14" s="60">
        <v>1</v>
      </c>
      <c r="C14" s="58" t="s">
        <v>536</v>
      </c>
      <c r="D14" s="63">
        <v>-5.9250000000000025E-2</v>
      </c>
      <c r="E14" s="67" t="s">
        <v>40</v>
      </c>
      <c r="F14" s="60">
        <v>21</v>
      </c>
      <c r="G14" s="58" t="s">
        <v>58</v>
      </c>
      <c r="H14" s="63">
        <v>-0.12625000000000003</v>
      </c>
      <c r="I14" s="63">
        <v>0.12625000000000003</v>
      </c>
      <c r="J14" s="67" t="s">
        <v>40</v>
      </c>
      <c r="K14" s="60">
        <v>14</v>
      </c>
      <c r="L14" s="58" t="s">
        <v>52</v>
      </c>
      <c r="M14" s="63">
        <v>2.6249999999999996E-2</v>
      </c>
      <c r="N14" s="63">
        <v>2.6249999999999996E-2</v>
      </c>
      <c r="T14" s="94"/>
      <c r="U14" s="93"/>
    </row>
    <row r="15" spans="1:21" x14ac:dyDescent="0.25">
      <c r="A15" s="67" t="s">
        <v>165</v>
      </c>
      <c r="B15" s="60">
        <v>3</v>
      </c>
      <c r="C15" s="58" t="s">
        <v>537</v>
      </c>
      <c r="D15" s="63">
        <v>-5.9644736842105306E-2</v>
      </c>
      <c r="E15" s="67" t="s">
        <v>40</v>
      </c>
      <c r="F15" s="60">
        <v>22</v>
      </c>
      <c r="G15" s="58" t="s">
        <v>59</v>
      </c>
      <c r="H15" s="63">
        <v>-0.12574999999999997</v>
      </c>
      <c r="I15" s="63">
        <v>0.12574999999999997</v>
      </c>
      <c r="J15" s="67" t="s">
        <v>40</v>
      </c>
      <c r="K15" s="60">
        <v>15</v>
      </c>
      <c r="L15" s="58" t="s">
        <v>53</v>
      </c>
      <c r="M15" s="63">
        <v>1.8249999999999877E-2</v>
      </c>
      <c r="N15" s="63">
        <v>1.8249999999999877E-2</v>
      </c>
      <c r="Q15" s="142" t="s">
        <v>602</v>
      </c>
      <c r="R15" s="143"/>
      <c r="T15" s="94"/>
      <c r="U15" s="93"/>
    </row>
    <row r="16" spans="1:21" x14ac:dyDescent="0.25">
      <c r="A16" s="67" t="s">
        <v>185</v>
      </c>
      <c r="B16" s="60">
        <v>2</v>
      </c>
      <c r="C16" s="58" t="s">
        <v>538</v>
      </c>
      <c r="D16" s="63">
        <v>-5.3839887640449446E-2</v>
      </c>
      <c r="E16" s="67" t="s">
        <v>40</v>
      </c>
      <c r="F16" s="60">
        <v>23</v>
      </c>
      <c r="G16" s="58" t="s">
        <v>60</v>
      </c>
      <c r="H16" s="63">
        <v>-0.10375000000000001</v>
      </c>
      <c r="I16" s="63">
        <v>0.10375000000000001</v>
      </c>
      <c r="J16" s="67" t="s">
        <v>40</v>
      </c>
      <c r="K16" s="60">
        <v>16</v>
      </c>
      <c r="L16" s="58" t="s">
        <v>564</v>
      </c>
      <c r="M16" s="63">
        <v>-8.6749999999999994E-2</v>
      </c>
      <c r="N16" s="63">
        <v>8.6749999999999994E-2</v>
      </c>
      <c r="Q16" s="98" t="s">
        <v>519</v>
      </c>
      <c r="R16" s="97">
        <f>MEDIAN(I3:I438)</f>
        <v>4.6381868131868148E-2</v>
      </c>
      <c r="T16" s="94"/>
      <c r="U16" s="93"/>
    </row>
    <row r="17" spans="1:21" x14ac:dyDescent="0.25">
      <c r="A17" s="67" t="s">
        <v>196</v>
      </c>
      <c r="B17" s="60">
        <v>6</v>
      </c>
      <c r="C17" s="58" t="s">
        <v>539</v>
      </c>
      <c r="D17" s="63">
        <v>3.8166666666666682E-2</v>
      </c>
      <c r="E17" s="67" t="s">
        <v>40</v>
      </c>
      <c r="F17" s="60">
        <v>39</v>
      </c>
      <c r="G17" s="58" t="s">
        <v>72</v>
      </c>
      <c r="H17" s="63">
        <v>-0.15225</v>
      </c>
      <c r="I17" s="63">
        <v>0.15225</v>
      </c>
      <c r="J17" s="67" t="s">
        <v>40</v>
      </c>
      <c r="K17" s="60">
        <v>18</v>
      </c>
      <c r="L17" s="58" t="s">
        <v>55</v>
      </c>
      <c r="M17" s="63">
        <v>-1.7249999999999988E-2</v>
      </c>
      <c r="N17" s="63">
        <v>-1.7249999999999988E-2</v>
      </c>
      <c r="Q17" s="98" t="s">
        <v>518</v>
      </c>
      <c r="R17" s="97">
        <f>MEDIAN(M3:M438)</f>
        <v>9.1159793814432621E-3</v>
      </c>
      <c r="T17" s="94"/>
      <c r="U17" s="93"/>
    </row>
    <row r="18" spans="1:21" x14ac:dyDescent="0.25">
      <c r="A18" s="67" t="s">
        <v>204</v>
      </c>
      <c r="B18" s="60">
        <v>4</v>
      </c>
      <c r="C18" s="58" t="s">
        <v>579</v>
      </c>
      <c r="D18" s="63">
        <v>-3.0223684210526292E-2</v>
      </c>
      <c r="E18" s="67" t="s">
        <v>40</v>
      </c>
      <c r="F18" s="60">
        <v>42</v>
      </c>
      <c r="G18" s="58" t="s">
        <v>75</v>
      </c>
      <c r="H18" s="63">
        <v>-6.5249999999999975E-2</v>
      </c>
      <c r="I18" s="63">
        <v>6.5249999999999975E-2</v>
      </c>
      <c r="J18" s="67" t="s">
        <v>40</v>
      </c>
      <c r="K18" s="60">
        <v>24</v>
      </c>
      <c r="L18" s="58" t="s">
        <v>61</v>
      </c>
      <c r="M18" s="63">
        <v>-1.5750000000000042E-2</v>
      </c>
      <c r="N18" s="63">
        <v>-1.5750000000000042E-2</v>
      </c>
      <c r="Q18" s="96" t="s">
        <v>517</v>
      </c>
      <c r="R18" s="95">
        <f>AVERAGE(R16:R17)</f>
        <v>2.7748923756655705E-2</v>
      </c>
      <c r="T18" s="94"/>
      <c r="U18" s="93"/>
    </row>
    <row r="19" spans="1:21" x14ac:dyDescent="0.25">
      <c r="A19" s="67" t="s">
        <v>204</v>
      </c>
      <c r="B19" s="60">
        <v>8</v>
      </c>
      <c r="C19" s="58" t="s">
        <v>540</v>
      </c>
      <c r="D19" s="63">
        <v>-3.2260309278350496E-2</v>
      </c>
      <c r="E19" s="67" t="s">
        <v>40</v>
      </c>
      <c r="F19" s="60">
        <v>48</v>
      </c>
      <c r="G19" s="58" t="s">
        <v>80</v>
      </c>
      <c r="H19" s="63">
        <v>-6.2249999999999972E-2</v>
      </c>
      <c r="I19" s="63">
        <v>6.2249999999999972E-2</v>
      </c>
      <c r="J19" s="67" t="s">
        <v>40</v>
      </c>
      <c r="K19" s="60">
        <v>26</v>
      </c>
      <c r="L19" s="58" t="s">
        <v>62</v>
      </c>
      <c r="M19" s="63">
        <v>-3.2250000000000001E-2</v>
      </c>
      <c r="N19" s="63">
        <v>-3.2250000000000001E-2</v>
      </c>
      <c r="T19" s="94"/>
      <c r="U19" s="93"/>
    </row>
    <row r="20" spans="1:21" x14ac:dyDescent="0.25">
      <c r="A20" s="67" t="s">
        <v>204</v>
      </c>
      <c r="B20" s="60">
        <v>11</v>
      </c>
      <c r="C20" s="58" t="s">
        <v>541</v>
      </c>
      <c r="D20" s="63">
        <v>-3.1069587628865969E-2</v>
      </c>
      <c r="E20" s="67" t="s">
        <v>40</v>
      </c>
      <c r="F20" s="60">
        <v>49</v>
      </c>
      <c r="G20" s="58" t="s">
        <v>81</v>
      </c>
      <c r="H20" s="63">
        <v>-5.7249999999999968E-2</v>
      </c>
      <c r="I20" s="63">
        <v>5.7249999999999968E-2</v>
      </c>
      <c r="J20" s="67" t="s">
        <v>40</v>
      </c>
      <c r="K20" s="60">
        <v>27</v>
      </c>
      <c r="L20" s="58" t="s">
        <v>63</v>
      </c>
      <c r="M20" s="63">
        <v>-2.8750000000000053E-2</v>
      </c>
      <c r="N20" s="63">
        <v>-2.8750000000000053E-2</v>
      </c>
      <c r="T20" s="94"/>
      <c r="U20" s="93"/>
    </row>
    <row r="21" spans="1:21" x14ac:dyDescent="0.25">
      <c r="A21" s="67" t="s">
        <v>204</v>
      </c>
      <c r="B21" s="60">
        <v>12</v>
      </c>
      <c r="C21" s="58" t="s">
        <v>542</v>
      </c>
      <c r="D21" s="63">
        <v>2.9333333333333322E-2</v>
      </c>
      <c r="E21" s="67" t="s">
        <v>40</v>
      </c>
      <c r="F21" s="60">
        <v>50</v>
      </c>
      <c r="G21" s="58" t="s">
        <v>82</v>
      </c>
      <c r="H21" s="63">
        <v>-8.6749999999999994E-2</v>
      </c>
      <c r="I21" s="63">
        <v>8.6749999999999994E-2</v>
      </c>
      <c r="J21" s="67" t="s">
        <v>40</v>
      </c>
      <c r="K21" s="60">
        <v>29</v>
      </c>
      <c r="L21" s="58" t="s">
        <v>65</v>
      </c>
      <c r="M21" s="63">
        <v>-2.3249999999999993E-2</v>
      </c>
      <c r="N21" s="63">
        <v>-2.3249999999999993E-2</v>
      </c>
      <c r="T21" s="94"/>
      <c r="U21" s="93"/>
    </row>
    <row r="22" spans="1:21" x14ac:dyDescent="0.25">
      <c r="A22" s="67" t="s">
        <v>204</v>
      </c>
      <c r="B22" s="60">
        <v>14</v>
      </c>
      <c r="C22" s="58" t="s">
        <v>543</v>
      </c>
      <c r="D22" s="63">
        <v>3.1683673469387053E-3</v>
      </c>
      <c r="E22" s="67" t="s">
        <v>85</v>
      </c>
      <c r="F22" s="60">
        <v>3</v>
      </c>
      <c r="G22" s="58" t="s">
        <v>88</v>
      </c>
      <c r="H22" s="63">
        <v>-6.7771276595744667E-2</v>
      </c>
      <c r="I22" s="63">
        <v>6.7771276595744667E-2</v>
      </c>
      <c r="J22" s="67" t="s">
        <v>40</v>
      </c>
      <c r="K22" s="60">
        <v>30</v>
      </c>
      <c r="L22" s="58" t="s">
        <v>66</v>
      </c>
      <c r="M22" s="63">
        <v>3.2499999999999751E-3</v>
      </c>
      <c r="N22" s="63">
        <v>3.2499999999999751E-3</v>
      </c>
      <c r="T22" s="94"/>
      <c r="U22" s="93"/>
    </row>
    <row r="23" spans="1:21" x14ac:dyDescent="0.25">
      <c r="A23" s="67" t="s">
        <v>214</v>
      </c>
      <c r="B23" s="60">
        <v>6</v>
      </c>
      <c r="C23" s="58" t="s">
        <v>544</v>
      </c>
      <c r="D23" s="63">
        <v>-1.4946808510638565E-3</v>
      </c>
      <c r="E23" s="67" t="s">
        <v>85</v>
      </c>
      <c r="F23" s="60">
        <v>5</v>
      </c>
      <c r="G23" s="58" t="s">
        <v>89</v>
      </c>
      <c r="H23" s="63">
        <v>2.3250000000000048E-2</v>
      </c>
      <c r="I23" s="63">
        <v>-2.3250000000000048E-2</v>
      </c>
      <c r="J23" s="67" t="s">
        <v>40</v>
      </c>
      <c r="K23" s="60">
        <v>32</v>
      </c>
      <c r="L23" s="58" t="s">
        <v>67</v>
      </c>
      <c r="M23" s="63">
        <v>-5.425000000000002E-2</v>
      </c>
      <c r="N23" s="63">
        <v>-5.425000000000002E-2</v>
      </c>
      <c r="T23" s="94"/>
      <c r="U23" s="93"/>
    </row>
    <row r="24" spans="1:21" x14ac:dyDescent="0.25">
      <c r="A24" s="67" t="s">
        <v>235</v>
      </c>
      <c r="B24" s="60" t="s">
        <v>27</v>
      </c>
      <c r="C24" s="58" t="s">
        <v>545</v>
      </c>
      <c r="D24" s="63">
        <v>8.8026315789472842E-3</v>
      </c>
      <c r="E24" s="67" t="s">
        <v>85</v>
      </c>
      <c r="F24" s="60">
        <v>6</v>
      </c>
      <c r="G24" s="58" t="s">
        <v>90</v>
      </c>
      <c r="H24" s="63">
        <v>-5.3618421052631537E-2</v>
      </c>
      <c r="I24" s="63">
        <v>5.3618421052631537E-2</v>
      </c>
      <c r="J24" s="67" t="s">
        <v>40</v>
      </c>
      <c r="K24" s="60">
        <v>36</v>
      </c>
      <c r="L24" s="58" t="s">
        <v>69</v>
      </c>
      <c r="M24" s="63">
        <v>3.3250000000000002E-2</v>
      </c>
      <c r="N24" s="63">
        <v>3.3250000000000002E-2</v>
      </c>
      <c r="T24" s="94"/>
      <c r="U24" s="93"/>
    </row>
    <row r="25" spans="1:21" x14ac:dyDescent="0.25">
      <c r="A25" s="67" t="s">
        <v>245</v>
      </c>
      <c r="B25" s="60">
        <v>3</v>
      </c>
      <c r="C25" s="58" t="s">
        <v>546</v>
      </c>
      <c r="D25" s="63">
        <v>-5.4770408163265338E-2</v>
      </c>
      <c r="E25" s="67" t="s">
        <v>100</v>
      </c>
      <c r="F25" s="60">
        <v>1</v>
      </c>
      <c r="G25" s="58" t="s">
        <v>101</v>
      </c>
      <c r="H25" s="63">
        <v>-4.0938172043010729E-2</v>
      </c>
      <c r="I25" s="63">
        <v>4.0938172043010729E-2</v>
      </c>
      <c r="J25" s="67" t="s">
        <v>40</v>
      </c>
      <c r="K25" s="60">
        <v>37</v>
      </c>
      <c r="L25" s="58" t="s">
        <v>70</v>
      </c>
      <c r="M25" s="63">
        <v>-1.7500000000000293E-3</v>
      </c>
      <c r="N25" s="63">
        <v>-1.7500000000000293E-3</v>
      </c>
      <c r="T25" s="94"/>
      <c r="U25" s="93"/>
    </row>
    <row r="26" spans="1:21" x14ac:dyDescent="0.25">
      <c r="A26" s="67" t="s">
        <v>245</v>
      </c>
      <c r="B26" s="60">
        <v>12</v>
      </c>
      <c r="C26" s="58" t="s">
        <v>547</v>
      </c>
      <c r="D26" s="63">
        <v>-2.8801020408163236E-2</v>
      </c>
      <c r="E26" s="67" t="s">
        <v>100</v>
      </c>
      <c r="F26" s="60">
        <v>2</v>
      </c>
      <c r="G26" s="58" t="s">
        <v>577</v>
      </c>
      <c r="H26" s="63">
        <v>4.8250000000000015E-2</v>
      </c>
      <c r="I26" s="63">
        <v>-4.8250000000000001E-2</v>
      </c>
      <c r="J26" s="67" t="s">
        <v>40</v>
      </c>
      <c r="K26" s="60">
        <v>38</v>
      </c>
      <c r="L26" s="58" t="s">
        <v>71</v>
      </c>
      <c r="M26" s="63">
        <v>-5.0250000000000017E-2</v>
      </c>
      <c r="N26" s="63">
        <v>-5.0250000000000017E-2</v>
      </c>
      <c r="T26" s="94"/>
      <c r="U26" s="93"/>
    </row>
    <row r="27" spans="1:21" x14ac:dyDescent="0.25">
      <c r="A27" s="67" t="s">
        <v>259</v>
      </c>
      <c r="B27" s="60">
        <v>4</v>
      </c>
      <c r="C27" s="58" t="s">
        <v>548</v>
      </c>
      <c r="D27" s="63">
        <v>9.1749999999999998E-2</v>
      </c>
      <c r="E27" s="67" t="s">
        <v>100</v>
      </c>
      <c r="F27" s="60">
        <v>3</v>
      </c>
      <c r="G27" s="58" t="s">
        <v>102</v>
      </c>
      <c r="H27" s="63">
        <v>-3.0353092783505176E-2</v>
      </c>
      <c r="I27" s="63">
        <v>3.0353092783505176E-2</v>
      </c>
      <c r="J27" s="67" t="s">
        <v>40</v>
      </c>
      <c r="K27" s="60">
        <v>41</v>
      </c>
      <c r="L27" s="58" t="s">
        <v>74</v>
      </c>
      <c r="M27" s="63">
        <v>-5.6749999999999967E-2</v>
      </c>
      <c r="N27" s="63">
        <v>-5.6749999999999967E-2</v>
      </c>
      <c r="T27" s="94"/>
      <c r="U27" s="93"/>
    </row>
    <row r="28" spans="1:21" x14ac:dyDescent="0.25">
      <c r="A28" s="67" t="s">
        <v>259</v>
      </c>
      <c r="B28" s="60">
        <v>21</v>
      </c>
      <c r="C28" s="58" t="s">
        <v>549</v>
      </c>
      <c r="D28" s="63">
        <v>-0.12922752808988763</v>
      </c>
      <c r="E28" s="67" t="s">
        <v>100</v>
      </c>
      <c r="F28" s="60">
        <v>6</v>
      </c>
      <c r="G28" s="58" t="s">
        <v>105</v>
      </c>
      <c r="H28" s="63">
        <v>-2.9249999999999943E-2</v>
      </c>
      <c r="I28" s="63">
        <v>2.9249999999999943E-2</v>
      </c>
      <c r="J28" s="67" t="s">
        <v>40</v>
      </c>
      <c r="K28" s="60">
        <v>43</v>
      </c>
      <c r="L28" s="58" t="s">
        <v>76</v>
      </c>
      <c r="M28" s="63">
        <v>-7.0750000000000091E-2</v>
      </c>
      <c r="N28" s="63">
        <v>-7.0750000000000091E-2</v>
      </c>
      <c r="T28" s="94"/>
      <c r="U28" s="93"/>
    </row>
    <row r="29" spans="1:21" x14ac:dyDescent="0.25">
      <c r="A29" s="67" t="s">
        <v>282</v>
      </c>
      <c r="B29" s="60">
        <v>6</v>
      </c>
      <c r="C29" s="58" t="s">
        <v>550</v>
      </c>
      <c r="D29" s="63">
        <v>1.1250000000000038E-2</v>
      </c>
      <c r="E29" s="67" t="s">
        <v>100</v>
      </c>
      <c r="F29" s="60">
        <v>7</v>
      </c>
      <c r="G29" s="58" t="s">
        <v>106</v>
      </c>
      <c r="H29" s="63">
        <v>-0.12391666666666662</v>
      </c>
      <c r="I29" s="63">
        <v>0.12391666666666662</v>
      </c>
      <c r="J29" s="67" t="s">
        <v>40</v>
      </c>
      <c r="K29" s="60">
        <v>46</v>
      </c>
      <c r="L29" s="58" t="s">
        <v>78</v>
      </c>
      <c r="M29" s="63">
        <v>-3.675000000000006E-2</v>
      </c>
      <c r="N29" s="63">
        <v>-3.675000000000006E-2</v>
      </c>
      <c r="T29" s="94"/>
      <c r="U29" s="93"/>
    </row>
    <row r="30" spans="1:21" x14ac:dyDescent="0.25">
      <c r="A30" s="67" t="s">
        <v>282</v>
      </c>
      <c r="B30" s="60">
        <v>7</v>
      </c>
      <c r="C30" s="58" t="s">
        <v>551</v>
      </c>
      <c r="D30" s="63">
        <v>1.1666666666667602E-3</v>
      </c>
      <c r="E30" s="67" t="s">
        <v>100</v>
      </c>
      <c r="F30" s="60">
        <v>8</v>
      </c>
      <c r="G30" s="58" t="s">
        <v>107</v>
      </c>
      <c r="H30" s="63">
        <v>-6.7750000000000032E-2</v>
      </c>
      <c r="I30" s="63">
        <v>6.7750000000000032E-2</v>
      </c>
      <c r="J30" s="67" t="s">
        <v>40</v>
      </c>
      <c r="K30" s="60">
        <v>47</v>
      </c>
      <c r="L30" s="58" t="s">
        <v>79</v>
      </c>
      <c r="M30" s="63">
        <v>-4.32499999999999E-2</v>
      </c>
      <c r="N30" s="63">
        <v>-4.32499999999999E-2</v>
      </c>
      <c r="T30" s="94"/>
      <c r="U30" s="93"/>
    </row>
    <row r="31" spans="1:21" x14ac:dyDescent="0.25">
      <c r="A31" s="67" t="s">
        <v>282</v>
      </c>
      <c r="B31" s="60">
        <v>12</v>
      </c>
      <c r="C31" s="58" t="s">
        <v>552</v>
      </c>
      <c r="D31" s="63">
        <v>-1.9249999999999989E-2</v>
      </c>
      <c r="E31" s="58" t="s">
        <v>100</v>
      </c>
      <c r="F31" s="59">
        <v>10</v>
      </c>
      <c r="G31" s="58" t="s">
        <v>109</v>
      </c>
      <c r="H31" s="63">
        <v>-6.2249999999999972E-2</v>
      </c>
      <c r="I31" s="63">
        <v>6.2249999999999972E-2</v>
      </c>
      <c r="J31" s="67" t="s">
        <v>40</v>
      </c>
      <c r="K31" s="60">
        <v>51</v>
      </c>
      <c r="L31" s="58" t="s">
        <v>83</v>
      </c>
      <c r="M31" s="63">
        <v>-1.3249999999999984E-2</v>
      </c>
      <c r="N31" s="63">
        <v>-1.3249999999999984E-2</v>
      </c>
      <c r="T31" s="94"/>
      <c r="U31" s="93"/>
    </row>
    <row r="32" spans="1:21" x14ac:dyDescent="0.25">
      <c r="A32" s="67" t="s">
        <v>312</v>
      </c>
      <c r="B32" s="60">
        <v>5</v>
      </c>
      <c r="C32" s="58" t="s">
        <v>553</v>
      </c>
      <c r="D32" s="63">
        <v>-1.3749999999999929E-2</v>
      </c>
      <c r="E32" s="67" t="s">
        <v>100</v>
      </c>
      <c r="F32" s="60">
        <v>11</v>
      </c>
      <c r="G32" s="58" t="s">
        <v>110</v>
      </c>
      <c r="H32" s="63">
        <v>-5.7750000000000024E-2</v>
      </c>
      <c r="I32" s="63">
        <v>5.7750000000000024E-2</v>
      </c>
      <c r="J32" s="67" t="s">
        <v>40</v>
      </c>
      <c r="K32" s="60">
        <v>52</v>
      </c>
      <c r="L32" s="58" t="s">
        <v>588</v>
      </c>
      <c r="M32" s="63">
        <v>-1.2750000000000039E-2</v>
      </c>
      <c r="N32" s="63">
        <v>1.2750000000000039E-2</v>
      </c>
      <c r="T32" s="94"/>
      <c r="U32" s="93"/>
    </row>
    <row r="33" spans="1:21" x14ac:dyDescent="0.25">
      <c r="A33" s="67" t="s">
        <v>323</v>
      </c>
      <c r="B33" s="60">
        <v>6</v>
      </c>
      <c r="C33" s="58" t="s">
        <v>554</v>
      </c>
      <c r="D33" s="63">
        <v>-2.8249999999999997E-2</v>
      </c>
      <c r="E33" s="67" t="s">
        <v>100</v>
      </c>
      <c r="F33" s="60">
        <v>15</v>
      </c>
      <c r="G33" s="58" t="s">
        <v>113</v>
      </c>
      <c r="H33" s="63">
        <v>-4.225000000000001E-2</v>
      </c>
      <c r="I33" s="63">
        <v>4.225000000000001E-2</v>
      </c>
      <c r="J33" s="67" t="s">
        <v>40</v>
      </c>
      <c r="K33" s="60">
        <v>53</v>
      </c>
      <c r="L33" s="58" t="s">
        <v>84</v>
      </c>
      <c r="M33" s="63">
        <v>-2.5750000000000051E-2</v>
      </c>
      <c r="N33" s="63">
        <v>-2.5750000000000051E-2</v>
      </c>
      <c r="T33" s="94"/>
      <c r="U33" s="93"/>
    </row>
    <row r="34" spans="1:21" x14ac:dyDescent="0.25">
      <c r="A34" s="67" t="s">
        <v>323</v>
      </c>
      <c r="B34" s="60">
        <v>13</v>
      </c>
      <c r="C34" s="58" t="s">
        <v>555</v>
      </c>
      <c r="D34" s="63">
        <v>2.2749999999999937E-2</v>
      </c>
      <c r="E34" s="67" t="s">
        <v>100</v>
      </c>
      <c r="F34" s="60">
        <v>16</v>
      </c>
      <c r="G34" s="58" t="s">
        <v>114</v>
      </c>
      <c r="H34" s="63">
        <v>-5.4249999999999965E-2</v>
      </c>
      <c r="I34" s="63">
        <v>5.4249999999999965E-2</v>
      </c>
      <c r="J34" s="67" t="s">
        <v>85</v>
      </c>
      <c r="K34" s="60">
        <v>1</v>
      </c>
      <c r="L34" s="58" t="s">
        <v>86</v>
      </c>
      <c r="M34" s="63">
        <v>9.7393617021277468E-3</v>
      </c>
      <c r="N34" s="63">
        <v>9.7393617021277468E-3</v>
      </c>
      <c r="T34" s="94"/>
      <c r="U34" s="93"/>
    </row>
    <row r="35" spans="1:21" x14ac:dyDescent="0.25">
      <c r="A35" s="67" t="s">
        <v>362</v>
      </c>
      <c r="B35" s="60">
        <v>36</v>
      </c>
      <c r="C35" s="58" t="s">
        <v>557</v>
      </c>
      <c r="D35" s="63">
        <v>-1.8760204081632675E-2</v>
      </c>
      <c r="E35" s="67" t="s">
        <v>100</v>
      </c>
      <c r="F35" s="60">
        <v>17</v>
      </c>
      <c r="G35" s="58" t="s">
        <v>115</v>
      </c>
      <c r="H35" s="63">
        <v>-2.7250000000000052E-2</v>
      </c>
      <c r="I35" s="63">
        <v>2.7250000000000052E-2</v>
      </c>
      <c r="J35" s="67" t="s">
        <v>85</v>
      </c>
      <c r="K35" s="60">
        <v>2</v>
      </c>
      <c r="L35" s="58" t="s">
        <v>87</v>
      </c>
      <c r="M35" s="63">
        <v>-1.2749999999999928E-2</v>
      </c>
      <c r="N35" s="63">
        <v>-1.2749999999999928E-2</v>
      </c>
      <c r="T35" s="94"/>
      <c r="U35" s="93"/>
    </row>
    <row r="36" spans="1:21" x14ac:dyDescent="0.25">
      <c r="A36" s="67" t="s">
        <v>396</v>
      </c>
      <c r="B36" s="60">
        <v>4</v>
      </c>
      <c r="C36" s="58" t="s">
        <v>558</v>
      </c>
      <c r="D36" s="63">
        <v>0.18878608247422685</v>
      </c>
      <c r="E36" s="67" t="s">
        <v>100</v>
      </c>
      <c r="F36" s="60">
        <v>19</v>
      </c>
      <c r="G36" s="58" t="s">
        <v>491</v>
      </c>
      <c r="H36" s="63">
        <v>-3.5015306122448964E-2</v>
      </c>
      <c r="I36" s="63">
        <v>3.5015306122448964E-2</v>
      </c>
      <c r="J36" s="67" t="s">
        <v>85</v>
      </c>
      <c r="K36" s="60">
        <v>7</v>
      </c>
      <c r="L36" s="58" t="s">
        <v>91</v>
      </c>
      <c r="M36" s="63">
        <v>-4.750000000000032E-3</v>
      </c>
      <c r="N36" s="63">
        <v>-4.750000000000032E-3</v>
      </c>
      <c r="T36" s="94"/>
      <c r="U36" s="93"/>
    </row>
    <row r="37" spans="1:21" x14ac:dyDescent="0.25">
      <c r="A37" s="67" t="s">
        <v>402</v>
      </c>
      <c r="B37" s="60">
        <v>7</v>
      </c>
      <c r="C37" s="58" t="s">
        <v>559</v>
      </c>
      <c r="D37" s="63">
        <v>-2.7198979591836814E-2</v>
      </c>
      <c r="E37" s="67" t="s">
        <v>123</v>
      </c>
      <c r="F37" s="60">
        <v>6</v>
      </c>
      <c r="G37" s="58" t="s">
        <v>128</v>
      </c>
      <c r="H37" s="63">
        <v>-2.4249999999999994E-2</v>
      </c>
      <c r="I37" s="63">
        <v>2.4249999999999994E-2</v>
      </c>
      <c r="J37" s="67" t="s">
        <v>92</v>
      </c>
      <c r="K37" s="60">
        <v>1</v>
      </c>
      <c r="L37" s="58" t="s">
        <v>93</v>
      </c>
      <c r="M37" s="63">
        <v>1.6903061224489813E-2</v>
      </c>
      <c r="N37" s="63">
        <v>1.6903061224489813E-2</v>
      </c>
      <c r="T37" s="94"/>
      <c r="U37" s="93"/>
    </row>
    <row r="38" spans="1:21" x14ac:dyDescent="0.25">
      <c r="A38" s="67" t="s">
        <v>402</v>
      </c>
      <c r="B38" s="60">
        <v>8</v>
      </c>
      <c r="C38" s="58" t="s">
        <v>584</v>
      </c>
      <c r="D38" s="63">
        <v>-1.5921052631577837E-3</v>
      </c>
      <c r="E38" s="67" t="s">
        <v>123</v>
      </c>
      <c r="F38" s="60">
        <v>7</v>
      </c>
      <c r="G38" s="58" t="s">
        <v>129</v>
      </c>
      <c r="H38" s="63">
        <v>-2.1249999999999991E-2</v>
      </c>
      <c r="I38" s="63">
        <v>2.1249999999999991E-2</v>
      </c>
      <c r="J38" s="67" t="s">
        <v>92</v>
      </c>
      <c r="K38" s="60">
        <v>2</v>
      </c>
      <c r="L38" s="58" t="s">
        <v>94</v>
      </c>
      <c r="M38" s="63">
        <v>9.3425257731958755E-2</v>
      </c>
      <c r="N38" s="63">
        <v>9.3425257731958755E-2</v>
      </c>
      <c r="T38" s="94"/>
      <c r="U38" s="93"/>
    </row>
    <row r="39" spans="1:21" x14ac:dyDescent="0.25">
      <c r="A39" s="67" t="s">
        <v>402</v>
      </c>
      <c r="B39" s="60">
        <v>10</v>
      </c>
      <c r="C39" s="58" t="s">
        <v>560</v>
      </c>
      <c r="D39" s="63">
        <v>-6.2878865979381415E-2</v>
      </c>
      <c r="E39" s="67" t="s">
        <v>123</v>
      </c>
      <c r="F39" s="60">
        <v>9</v>
      </c>
      <c r="G39" s="58" t="s">
        <v>131</v>
      </c>
      <c r="H39" s="63">
        <v>-2.7500000000000302E-3</v>
      </c>
      <c r="I39" s="63">
        <v>2.7500000000000302E-3</v>
      </c>
      <c r="J39" s="67" t="s">
        <v>92</v>
      </c>
      <c r="K39" s="60">
        <v>3</v>
      </c>
      <c r="L39" s="58" t="s">
        <v>95</v>
      </c>
      <c r="M39" s="63">
        <v>5.425000000000002E-2</v>
      </c>
      <c r="N39" s="63">
        <v>5.425000000000002E-2</v>
      </c>
      <c r="T39" s="94"/>
      <c r="U39" s="93"/>
    </row>
    <row r="40" spans="1:21" x14ac:dyDescent="0.25">
      <c r="A40" s="67" t="s">
        <v>421</v>
      </c>
      <c r="B40" s="60">
        <v>2</v>
      </c>
      <c r="C40" s="58" t="s">
        <v>562</v>
      </c>
      <c r="D40" s="63">
        <v>0.11276648351648355</v>
      </c>
      <c r="E40" s="67" t="s">
        <v>136</v>
      </c>
      <c r="F40" s="60">
        <v>1</v>
      </c>
      <c r="G40" s="58" t="s">
        <v>137</v>
      </c>
      <c r="H40" s="63">
        <v>3.2749999999999946E-2</v>
      </c>
      <c r="I40" s="63">
        <v>-3.2749999999999946E-2</v>
      </c>
      <c r="J40" s="67" t="s">
        <v>92</v>
      </c>
      <c r="K40" s="60">
        <v>4</v>
      </c>
      <c r="L40" s="58" t="s">
        <v>96</v>
      </c>
      <c r="M40" s="63">
        <v>4.249999999999976E-3</v>
      </c>
      <c r="N40" s="63">
        <v>4.249999999999976E-3</v>
      </c>
      <c r="T40" s="94"/>
      <c r="U40" s="93"/>
    </row>
    <row r="41" spans="1:21" x14ac:dyDescent="0.25">
      <c r="A41" s="67" t="s">
        <v>423</v>
      </c>
      <c r="B41" s="60">
        <v>6</v>
      </c>
      <c r="C41" s="58" t="s">
        <v>582</v>
      </c>
      <c r="D41" s="63">
        <v>-2.5882653061224503E-2</v>
      </c>
      <c r="E41" s="67" t="s">
        <v>136</v>
      </c>
      <c r="F41" s="60">
        <v>2</v>
      </c>
      <c r="G41" s="58" t="s">
        <v>138</v>
      </c>
      <c r="H41" s="63">
        <v>6.4249999999999918E-2</v>
      </c>
      <c r="I41" s="63">
        <v>-6.4249999999999918E-2</v>
      </c>
      <c r="J41" s="67" t="s">
        <v>92</v>
      </c>
      <c r="K41" s="60">
        <v>5</v>
      </c>
      <c r="L41" s="58" t="s">
        <v>97</v>
      </c>
      <c r="M41" s="63">
        <v>9.6035353535353085E-3</v>
      </c>
      <c r="N41" s="63">
        <v>9.6035353535353085E-3</v>
      </c>
      <c r="T41" s="94"/>
      <c r="U41" s="93"/>
    </row>
    <row r="42" spans="1:21" x14ac:dyDescent="0.25">
      <c r="A42" s="67" t="s">
        <v>245</v>
      </c>
      <c r="B42" s="60">
        <v>1</v>
      </c>
      <c r="C42" s="61" t="s">
        <v>581</v>
      </c>
      <c r="D42" s="63">
        <v>-4.9621134020618629E-2</v>
      </c>
      <c r="E42" s="67" t="s">
        <v>139</v>
      </c>
      <c r="F42" s="60">
        <v>6</v>
      </c>
      <c r="G42" s="58" t="s">
        <v>144</v>
      </c>
      <c r="H42" s="63">
        <v>-0.10975000000000001</v>
      </c>
      <c r="I42" s="63">
        <v>0.10975000000000001</v>
      </c>
      <c r="J42" s="58" t="s">
        <v>98</v>
      </c>
      <c r="K42" s="59" t="s">
        <v>27</v>
      </c>
      <c r="L42" s="58" t="s">
        <v>99</v>
      </c>
      <c r="M42" s="63">
        <v>4.0833333333333388E-2</v>
      </c>
      <c r="N42" s="63">
        <v>4.0833333333333388E-2</v>
      </c>
      <c r="T42" s="94"/>
      <c r="U42" s="93"/>
    </row>
    <row r="43" spans="1:21" x14ac:dyDescent="0.25">
      <c r="A43" s="67"/>
      <c r="B43" s="60"/>
      <c r="C43" s="58"/>
      <c r="D43" s="63"/>
      <c r="E43" s="67" t="s">
        <v>139</v>
      </c>
      <c r="F43" s="60">
        <v>13</v>
      </c>
      <c r="G43" s="58" t="s">
        <v>149</v>
      </c>
      <c r="H43" s="63">
        <v>-6.9250000000000034E-2</v>
      </c>
      <c r="I43" s="63">
        <v>6.9250000000000034E-2</v>
      </c>
      <c r="J43" s="67" t="s">
        <v>100</v>
      </c>
      <c r="K43" s="60">
        <v>5</v>
      </c>
      <c r="L43" s="58" t="s">
        <v>104</v>
      </c>
      <c r="M43" s="63">
        <v>-4.6250000000000013E-2</v>
      </c>
      <c r="N43" s="63">
        <v>-4.6250000000000013E-2</v>
      </c>
      <c r="T43" s="94"/>
      <c r="U43" s="93"/>
    </row>
    <row r="44" spans="1:21" x14ac:dyDescent="0.25">
      <c r="A44" s="67"/>
      <c r="B44" s="60"/>
      <c r="C44" s="58"/>
      <c r="D44" s="63"/>
      <c r="E44" s="67" t="s">
        <v>139</v>
      </c>
      <c r="F44" s="60">
        <v>14</v>
      </c>
      <c r="G44" s="58" t="s">
        <v>150</v>
      </c>
      <c r="H44" s="63">
        <v>-9.0749999999999942E-2</v>
      </c>
      <c r="I44" s="63">
        <v>9.0749999999999942E-2</v>
      </c>
      <c r="J44" s="67" t="s">
        <v>100</v>
      </c>
      <c r="K44" s="60">
        <v>9</v>
      </c>
      <c r="L44" s="58" t="s">
        <v>108</v>
      </c>
      <c r="M44" s="63">
        <v>-4.7548969072164882E-2</v>
      </c>
      <c r="N44" s="63">
        <v>-4.7548969072164882E-2</v>
      </c>
      <c r="T44" s="94"/>
      <c r="U44" s="93"/>
    </row>
    <row r="45" spans="1:21" x14ac:dyDescent="0.25">
      <c r="A45" s="67"/>
      <c r="B45" s="60"/>
      <c r="C45" s="58"/>
      <c r="D45" s="63"/>
      <c r="E45" s="67" t="s">
        <v>139</v>
      </c>
      <c r="F45" s="60">
        <v>15</v>
      </c>
      <c r="G45" s="58" t="s">
        <v>151</v>
      </c>
      <c r="H45" s="63">
        <v>-8.1749999999999989E-2</v>
      </c>
      <c r="I45" s="63">
        <v>8.1749999999999989E-2</v>
      </c>
      <c r="J45" s="67" t="s">
        <v>100</v>
      </c>
      <c r="K45" s="60">
        <v>18</v>
      </c>
      <c r="L45" s="58" t="s">
        <v>116</v>
      </c>
      <c r="M45" s="63">
        <v>0.13974999999999999</v>
      </c>
      <c r="N45" s="63">
        <v>0.13974999999999999</v>
      </c>
      <c r="T45" s="94"/>
      <c r="U45" s="93"/>
    </row>
    <row r="46" spans="1:21" x14ac:dyDescent="0.25">
      <c r="A46" s="67"/>
      <c r="B46" s="60"/>
      <c r="C46" s="58"/>
      <c r="D46" s="63"/>
      <c r="E46" s="67" t="s">
        <v>139</v>
      </c>
      <c r="F46" s="60">
        <v>16</v>
      </c>
      <c r="G46" s="58" t="s">
        <v>152</v>
      </c>
      <c r="H46" s="63">
        <v>-0.15225</v>
      </c>
      <c r="I46" s="63">
        <v>0.15225</v>
      </c>
      <c r="J46" s="67" t="s">
        <v>100</v>
      </c>
      <c r="K46" s="60">
        <v>20</v>
      </c>
      <c r="L46" s="58" t="s">
        <v>117</v>
      </c>
      <c r="M46" s="63">
        <v>1.1249999999999982E-2</v>
      </c>
      <c r="N46" s="63">
        <v>1.1249999999999982E-2</v>
      </c>
      <c r="T46" s="94"/>
      <c r="U46" s="93"/>
    </row>
    <row r="47" spans="1:21" x14ac:dyDescent="0.25">
      <c r="A47" s="67"/>
      <c r="B47" s="60"/>
      <c r="C47" s="58"/>
      <c r="D47" s="63"/>
      <c r="E47" s="67" t="s">
        <v>139</v>
      </c>
      <c r="F47" s="60">
        <v>18</v>
      </c>
      <c r="G47" s="58" t="s">
        <v>154</v>
      </c>
      <c r="H47" s="63">
        <v>-0.11425000000000002</v>
      </c>
      <c r="I47" s="63">
        <v>0.11425000000000002</v>
      </c>
      <c r="J47" s="67" t="s">
        <v>100</v>
      </c>
      <c r="K47" s="60">
        <v>22</v>
      </c>
      <c r="L47" s="58" t="s">
        <v>119</v>
      </c>
      <c r="M47" s="63">
        <v>5.1749999999999963E-2</v>
      </c>
      <c r="N47" s="63">
        <v>5.1749999999999963E-2</v>
      </c>
      <c r="T47" s="94"/>
      <c r="U47" s="93"/>
    </row>
    <row r="48" spans="1:21" x14ac:dyDescent="0.25">
      <c r="A48" s="67"/>
      <c r="B48" s="60"/>
      <c r="C48" s="58"/>
      <c r="D48" s="63"/>
      <c r="E48" s="67" t="s">
        <v>155</v>
      </c>
      <c r="F48" s="60">
        <v>2</v>
      </c>
      <c r="G48" s="58" t="s">
        <v>157</v>
      </c>
      <c r="H48" s="63">
        <v>-1.8997422680412379E-2</v>
      </c>
      <c r="I48" s="63">
        <v>1.8997422680412379E-2</v>
      </c>
      <c r="J48" s="67" t="s">
        <v>100</v>
      </c>
      <c r="K48" s="60">
        <v>23</v>
      </c>
      <c r="L48" s="58" t="s">
        <v>120</v>
      </c>
      <c r="M48" s="63">
        <v>3.125E-2</v>
      </c>
      <c r="N48" s="63">
        <v>3.125E-2</v>
      </c>
      <c r="T48" s="94"/>
      <c r="U48" s="93"/>
    </row>
    <row r="49" spans="1:21" x14ac:dyDescent="0.25">
      <c r="A49" s="67"/>
      <c r="B49" s="60"/>
      <c r="C49" s="67"/>
      <c r="D49" s="94"/>
      <c r="E49" s="67" t="s">
        <v>155</v>
      </c>
      <c r="F49" s="60">
        <v>3</v>
      </c>
      <c r="G49" s="58" t="s">
        <v>158</v>
      </c>
      <c r="H49" s="63">
        <v>-6.5499999999999947E-2</v>
      </c>
      <c r="I49" s="63">
        <v>6.5499999999999947E-2</v>
      </c>
      <c r="J49" s="67" t="s">
        <v>100</v>
      </c>
      <c r="K49" s="60">
        <v>24</v>
      </c>
      <c r="L49" s="58" t="s">
        <v>121</v>
      </c>
      <c r="M49" s="63">
        <v>3.8083333333333358E-2</v>
      </c>
      <c r="N49" s="63">
        <v>3.8083333333333358E-2</v>
      </c>
      <c r="T49" s="94"/>
      <c r="U49" s="93"/>
    </row>
    <row r="50" spans="1:21" x14ac:dyDescent="0.25">
      <c r="A50" s="67"/>
      <c r="B50" s="60"/>
      <c r="C50" s="67"/>
      <c r="D50" s="94"/>
      <c r="E50" s="67" t="s">
        <v>155</v>
      </c>
      <c r="F50" s="60">
        <v>4</v>
      </c>
      <c r="G50" s="58" t="s">
        <v>159</v>
      </c>
      <c r="H50" s="63">
        <v>-3.075E-2</v>
      </c>
      <c r="I50" s="63">
        <v>3.075E-2</v>
      </c>
      <c r="J50" s="67" t="s">
        <v>100</v>
      </c>
      <c r="K50" s="60">
        <v>26</v>
      </c>
      <c r="L50" s="58" t="s">
        <v>565</v>
      </c>
      <c r="M50" s="63">
        <v>-2.910148514851485E-2</v>
      </c>
      <c r="N50" s="63">
        <v>2.910148514851485E-2</v>
      </c>
      <c r="T50" s="94"/>
      <c r="U50" s="93"/>
    </row>
    <row r="51" spans="1:21" x14ac:dyDescent="0.25">
      <c r="A51" s="67"/>
      <c r="B51" s="60"/>
      <c r="C51" s="67"/>
      <c r="D51" s="94"/>
      <c r="E51" s="67" t="s">
        <v>155</v>
      </c>
      <c r="F51" s="60">
        <v>5</v>
      </c>
      <c r="G51" s="58" t="s">
        <v>160</v>
      </c>
      <c r="H51" s="63">
        <v>-7.3833333333333362E-2</v>
      </c>
      <c r="I51" s="63">
        <v>7.3833333333333362E-2</v>
      </c>
      <c r="J51" s="67" t="s">
        <v>123</v>
      </c>
      <c r="K51" s="60">
        <v>2</v>
      </c>
      <c r="L51" s="58" t="s">
        <v>124</v>
      </c>
      <c r="M51" s="63">
        <v>2.024999999999999E-2</v>
      </c>
      <c r="N51" s="63">
        <v>2.024999999999999E-2</v>
      </c>
      <c r="T51" s="94"/>
      <c r="U51" s="93"/>
    </row>
    <row r="52" spans="1:21" x14ac:dyDescent="0.25">
      <c r="A52" s="67"/>
      <c r="B52" s="60"/>
      <c r="C52" s="67"/>
      <c r="D52" s="94"/>
      <c r="E52" s="67" t="s">
        <v>155</v>
      </c>
      <c r="F52" s="60">
        <v>6</v>
      </c>
      <c r="G52" s="58" t="s">
        <v>161</v>
      </c>
      <c r="H52" s="63">
        <v>-5.9986842105263172E-2</v>
      </c>
      <c r="I52" s="63">
        <v>5.9986842105263172E-2</v>
      </c>
      <c r="J52" s="67" t="s">
        <v>123</v>
      </c>
      <c r="K52" s="60">
        <v>12</v>
      </c>
      <c r="L52" s="58" t="s">
        <v>566</v>
      </c>
      <c r="M52" s="63">
        <v>2.8249999999999997E-2</v>
      </c>
      <c r="N52" s="63">
        <v>-2.8249999999999997E-2</v>
      </c>
      <c r="T52" s="94"/>
      <c r="U52" s="93"/>
    </row>
    <row r="53" spans="1:21" x14ac:dyDescent="0.25">
      <c r="A53" s="67"/>
      <c r="B53" s="60"/>
      <c r="C53" s="67"/>
      <c r="D53" s="94"/>
      <c r="E53" s="67" t="s">
        <v>155</v>
      </c>
      <c r="F53" s="60">
        <v>8</v>
      </c>
      <c r="G53" s="58" t="s">
        <v>163</v>
      </c>
      <c r="H53" s="63">
        <v>-1.1750000000000038E-2</v>
      </c>
      <c r="I53" s="63">
        <v>1.1750000000000038E-2</v>
      </c>
      <c r="J53" s="67" t="s">
        <v>134</v>
      </c>
      <c r="K53" s="60">
        <v>2</v>
      </c>
      <c r="L53" s="58" t="s">
        <v>135</v>
      </c>
      <c r="M53" s="63">
        <v>0.1018724489795918</v>
      </c>
      <c r="N53" s="63">
        <v>0.1018724489795918</v>
      </c>
      <c r="T53" s="94"/>
      <c r="U53" s="93"/>
    </row>
    <row r="54" spans="1:21" x14ac:dyDescent="0.25">
      <c r="A54" s="67"/>
      <c r="B54" s="60"/>
      <c r="C54" s="67"/>
      <c r="D54" s="94"/>
      <c r="E54" s="67" t="s">
        <v>155</v>
      </c>
      <c r="F54" s="60">
        <v>9</v>
      </c>
      <c r="G54" s="58" t="s">
        <v>164</v>
      </c>
      <c r="H54" s="63">
        <v>-5.4499999999999937E-2</v>
      </c>
      <c r="I54" s="63">
        <v>5.4499999999999937E-2</v>
      </c>
      <c r="J54" s="67" t="s">
        <v>139</v>
      </c>
      <c r="K54" s="60">
        <v>1</v>
      </c>
      <c r="L54" s="58" t="s">
        <v>140</v>
      </c>
      <c r="M54" s="63">
        <v>-5.4750000000000076E-2</v>
      </c>
      <c r="N54" s="63">
        <v>-5.4750000000000076E-2</v>
      </c>
      <c r="T54" s="94"/>
      <c r="U54" s="93"/>
    </row>
    <row r="55" spans="1:21" x14ac:dyDescent="0.25">
      <c r="A55" s="67"/>
      <c r="B55" s="60"/>
      <c r="C55" s="67"/>
      <c r="D55" s="94"/>
      <c r="E55" s="67" t="s">
        <v>165</v>
      </c>
      <c r="F55" s="60">
        <v>4</v>
      </c>
      <c r="G55" s="58" t="s">
        <v>167</v>
      </c>
      <c r="H55" s="63">
        <v>-6.024999999999997E-2</v>
      </c>
      <c r="I55" s="63">
        <v>6.024999999999997E-2</v>
      </c>
      <c r="J55" s="58" t="s">
        <v>139</v>
      </c>
      <c r="K55" s="59">
        <v>2</v>
      </c>
      <c r="L55" s="58" t="s">
        <v>485</v>
      </c>
      <c r="M55" s="63">
        <v>-1.1750000000000038E-2</v>
      </c>
      <c r="N55" s="63">
        <v>-1.1750000000000038E-2</v>
      </c>
      <c r="T55" s="94"/>
      <c r="U55" s="93"/>
    </row>
    <row r="56" spans="1:21" x14ac:dyDescent="0.25">
      <c r="A56" s="67"/>
      <c r="B56" s="60"/>
      <c r="C56" s="67"/>
      <c r="D56" s="94"/>
      <c r="E56" s="67" t="s">
        <v>168</v>
      </c>
      <c r="F56" s="60">
        <v>1</v>
      </c>
      <c r="G56" s="58" t="s">
        <v>169</v>
      </c>
      <c r="H56" s="63">
        <v>5.1749999999999963E-2</v>
      </c>
      <c r="I56" s="63">
        <v>-5.1749999999999963E-2</v>
      </c>
      <c r="J56" s="67" t="s">
        <v>139</v>
      </c>
      <c r="K56" s="60">
        <v>3</v>
      </c>
      <c r="L56" s="58" t="s">
        <v>141</v>
      </c>
      <c r="M56" s="63">
        <v>9.2749999999999999E-2</v>
      </c>
      <c r="N56" s="63">
        <v>9.2749999999999999E-2</v>
      </c>
      <c r="T56" s="94"/>
      <c r="U56" s="93"/>
    </row>
    <row r="57" spans="1:21" x14ac:dyDescent="0.25">
      <c r="A57" s="67"/>
      <c r="B57" s="60"/>
      <c r="C57" s="67"/>
      <c r="D57" s="94"/>
      <c r="E57" s="67" t="s">
        <v>168</v>
      </c>
      <c r="F57" s="60">
        <v>2</v>
      </c>
      <c r="G57" s="58" t="s">
        <v>170</v>
      </c>
      <c r="H57" s="63">
        <v>-1.2749999999999928E-2</v>
      </c>
      <c r="I57" s="63">
        <v>1.2749999999999928E-2</v>
      </c>
      <c r="J57" s="67" t="s">
        <v>139</v>
      </c>
      <c r="K57" s="60">
        <v>4</v>
      </c>
      <c r="L57" s="58" t="s">
        <v>142</v>
      </c>
      <c r="M57" s="63">
        <v>-1.9749999999999934E-2</v>
      </c>
      <c r="N57" s="63">
        <v>-1.9749999999999934E-2</v>
      </c>
      <c r="T57" s="94"/>
      <c r="U57" s="93"/>
    </row>
    <row r="58" spans="1:21" x14ac:dyDescent="0.25">
      <c r="A58" s="67"/>
      <c r="B58" s="60"/>
      <c r="C58" s="67"/>
      <c r="D58" s="94"/>
      <c r="E58" s="67" t="s">
        <v>168</v>
      </c>
      <c r="F58" s="60">
        <v>3</v>
      </c>
      <c r="G58" s="58" t="s">
        <v>171</v>
      </c>
      <c r="H58" s="63">
        <v>-3.3250000000000002E-2</v>
      </c>
      <c r="I58" s="63">
        <v>3.3250000000000002E-2</v>
      </c>
      <c r="J58" s="67" t="s">
        <v>139</v>
      </c>
      <c r="K58" s="60">
        <v>5</v>
      </c>
      <c r="L58" s="58" t="s">
        <v>143</v>
      </c>
      <c r="M58" s="63">
        <v>1.8462765957446781E-2</v>
      </c>
      <c r="N58" s="63">
        <v>1.8462765957446781E-2</v>
      </c>
      <c r="T58" s="94"/>
      <c r="U58" s="93"/>
    </row>
    <row r="59" spans="1:21" x14ac:dyDescent="0.25">
      <c r="A59" s="67"/>
      <c r="B59" s="60"/>
      <c r="C59" s="67"/>
      <c r="D59" s="94"/>
      <c r="E59" s="67" t="s">
        <v>168</v>
      </c>
      <c r="F59" s="60">
        <v>4</v>
      </c>
      <c r="G59" s="58" t="s">
        <v>172</v>
      </c>
      <c r="H59" s="63">
        <v>-2.3249999999999993E-2</v>
      </c>
      <c r="I59" s="63">
        <v>2.3249999999999993E-2</v>
      </c>
      <c r="J59" s="67" t="s">
        <v>139</v>
      </c>
      <c r="K59" s="60">
        <v>7</v>
      </c>
      <c r="L59" s="58" t="s">
        <v>145</v>
      </c>
      <c r="M59" s="63">
        <v>-7.7500000000000346E-3</v>
      </c>
      <c r="N59" s="63">
        <v>-7.7500000000000346E-3</v>
      </c>
      <c r="T59" s="94"/>
      <c r="U59" s="93"/>
    </row>
    <row r="60" spans="1:21" x14ac:dyDescent="0.25">
      <c r="A60" s="67"/>
      <c r="B60" s="60"/>
      <c r="C60" s="67"/>
      <c r="D60" s="94"/>
      <c r="E60" s="67" t="s">
        <v>173</v>
      </c>
      <c r="F60" s="60">
        <v>1</v>
      </c>
      <c r="G60" s="58" t="s">
        <v>174</v>
      </c>
      <c r="H60" s="63">
        <v>-3.9250000000000007E-2</v>
      </c>
      <c r="I60" s="63">
        <v>3.9250000000000007E-2</v>
      </c>
      <c r="J60" s="67" t="s">
        <v>139</v>
      </c>
      <c r="K60" s="60">
        <v>8</v>
      </c>
      <c r="L60" s="58" t="s">
        <v>146</v>
      </c>
      <c r="M60" s="63">
        <v>-1.3249999999999984E-2</v>
      </c>
      <c r="N60" s="63">
        <v>-1.3249999999999984E-2</v>
      </c>
      <c r="T60" s="94"/>
      <c r="U60" s="93"/>
    </row>
    <row r="61" spans="1:21" x14ac:dyDescent="0.25">
      <c r="A61" s="67"/>
      <c r="B61" s="60"/>
      <c r="C61" s="67"/>
      <c r="D61" s="63"/>
      <c r="E61" s="67" t="s">
        <v>173</v>
      </c>
      <c r="F61" s="60">
        <v>2</v>
      </c>
      <c r="G61" s="58" t="s">
        <v>175</v>
      </c>
      <c r="H61" s="63">
        <v>-2.9749999999999999E-2</v>
      </c>
      <c r="I61" s="63">
        <v>2.9749999999999999E-2</v>
      </c>
      <c r="J61" s="67" t="s">
        <v>139</v>
      </c>
      <c r="K61" s="60">
        <v>9</v>
      </c>
      <c r="L61" s="58" t="s">
        <v>147</v>
      </c>
      <c r="M61" s="63">
        <v>2.0749999999999935E-2</v>
      </c>
      <c r="N61" s="63">
        <v>2.0749999999999935E-2</v>
      </c>
      <c r="T61" s="94"/>
      <c r="U61" s="93"/>
    </row>
    <row r="62" spans="1:21" x14ac:dyDescent="0.25">
      <c r="A62" s="67"/>
      <c r="B62" s="60"/>
      <c r="C62" s="67"/>
      <c r="D62" s="63"/>
      <c r="E62" s="67" t="s">
        <v>173</v>
      </c>
      <c r="F62" s="60">
        <v>4</v>
      </c>
      <c r="G62" s="58" t="s">
        <v>177</v>
      </c>
      <c r="H62" s="63">
        <v>-1.7749999999999988E-2</v>
      </c>
      <c r="I62" s="63">
        <v>1.7749999999999988E-2</v>
      </c>
      <c r="J62" s="67" t="s">
        <v>139</v>
      </c>
      <c r="K62" s="60">
        <v>10</v>
      </c>
      <c r="L62" s="58" t="s">
        <v>567</v>
      </c>
      <c r="M62" s="63">
        <v>-8.274999999999999E-2</v>
      </c>
      <c r="N62" s="63">
        <v>8.274999999999999E-2</v>
      </c>
      <c r="T62" s="94"/>
      <c r="U62" s="93"/>
    </row>
    <row r="63" spans="1:21" x14ac:dyDescent="0.25">
      <c r="A63" s="67"/>
      <c r="B63" s="60"/>
      <c r="C63" s="67"/>
      <c r="D63" s="63"/>
      <c r="E63" s="67" t="s">
        <v>173</v>
      </c>
      <c r="F63" s="60">
        <v>5</v>
      </c>
      <c r="G63" s="58" t="s">
        <v>178</v>
      </c>
      <c r="H63" s="63">
        <v>-1.7500000000000016E-3</v>
      </c>
      <c r="I63" s="63">
        <v>1.7500000000000016E-3</v>
      </c>
      <c r="J63" s="67" t="s">
        <v>139</v>
      </c>
      <c r="K63" s="60">
        <v>11</v>
      </c>
      <c r="L63" s="58" t="s">
        <v>148</v>
      </c>
      <c r="M63" s="63">
        <v>-3.6749999999999949E-2</v>
      </c>
      <c r="N63" s="63">
        <v>-3.6749999999999949E-2</v>
      </c>
      <c r="T63" s="94"/>
      <c r="U63" s="93"/>
    </row>
    <row r="64" spans="1:21" x14ac:dyDescent="0.25">
      <c r="A64" s="58"/>
      <c r="B64" s="59"/>
      <c r="C64" s="58"/>
      <c r="D64" s="63"/>
      <c r="E64" s="67" t="s">
        <v>173</v>
      </c>
      <c r="F64" s="60">
        <v>6</v>
      </c>
      <c r="G64" s="58" t="s">
        <v>179</v>
      </c>
      <c r="H64" s="63">
        <v>-1.2750000000000039E-2</v>
      </c>
      <c r="I64" s="63">
        <v>1.2750000000000039E-2</v>
      </c>
      <c r="J64" s="67" t="s">
        <v>139</v>
      </c>
      <c r="K64" s="60">
        <v>12</v>
      </c>
      <c r="L64" s="58" t="s">
        <v>568</v>
      </c>
      <c r="M64" s="63">
        <v>-4.6144736842105294E-2</v>
      </c>
      <c r="N64" s="63">
        <v>4.6144736842105294E-2</v>
      </c>
      <c r="T64" s="94"/>
      <c r="U64" s="93"/>
    </row>
    <row r="65" spans="5:21" x14ac:dyDescent="0.25">
      <c r="E65" s="67" t="s">
        <v>187</v>
      </c>
      <c r="F65" s="60">
        <v>1</v>
      </c>
      <c r="G65" s="58" t="s">
        <v>188</v>
      </c>
      <c r="H65" s="63">
        <v>-7.8249999999999986E-2</v>
      </c>
      <c r="I65" s="63">
        <v>7.8249999999999986E-2</v>
      </c>
      <c r="J65" s="67" t="s">
        <v>139</v>
      </c>
      <c r="K65" s="60">
        <v>17</v>
      </c>
      <c r="L65" s="58" t="s">
        <v>153</v>
      </c>
      <c r="M65" s="63">
        <v>-1.5749999999999931E-2</v>
      </c>
      <c r="N65" s="63">
        <v>-1.5749999999999931E-2</v>
      </c>
      <c r="T65" s="94"/>
      <c r="U65" s="93"/>
    </row>
    <row r="66" spans="5:21" x14ac:dyDescent="0.25">
      <c r="E66" s="67" t="s">
        <v>204</v>
      </c>
      <c r="F66" s="60">
        <v>1</v>
      </c>
      <c r="G66" s="58" t="s">
        <v>205</v>
      </c>
      <c r="H66" s="63">
        <v>2.466752577319592E-2</v>
      </c>
      <c r="I66" s="63">
        <v>-2.466752577319592E-2</v>
      </c>
      <c r="J66" s="67" t="s">
        <v>155</v>
      </c>
      <c r="K66" s="60">
        <v>1</v>
      </c>
      <c r="L66" s="58" t="s">
        <v>156</v>
      </c>
      <c r="M66" s="63">
        <v>2.911597938144328E-2</v>
      </c>
      <c r="N66" s="63">
        <v>2.911597938144328E-2</v>
      </c>
      <c r="T66" s="94"/>
      <c r="U66" s="93"/>
    </row>
    <row r="67" spans="5:21" x14ac:dyDescent="0.25">
      <c r="E67" s="67" t="s">
        <v>204</v>
      </c>
      <c r="F67" s="60">
        <v>2</v>
      </c>
      <c r="G67" s="58" t="s">
        <v>206</v>
      </c>
      <c r="H67" s="63">
        <v>-7.6043814432989632E-2</v>
      </c>
      <c r="I67" s="63">
        <v>7.6043814432989632E-2</v>
      </c>
      <c r="J67" s="67" t="s">
        <v>155</v>
      </c>
      <c r="K67" s="60">
        <v>7</v>
      </c>
      <c r="L67" s="58" t="s">
        <v>162</v>
      </c>
      <c r="M67" s="63">
        <v>-5.1239690721649356E-2</v>
      </c>
      <c r="N67" s="63">
        <v>-5.1239690721649356E-2</v>
      </c>
      <c r="T67" s="94"/>
      <c r="U67" s="93"/>
    </row>
    <row r="68" spans="5:21" x14ac:dyDescent="0.25">
      <c r="E68" s="67" t="s">
        <v>204</v>
      </c>
      <c r="F68" s="60">
        <v>3</v>
      </c>
      <c r="G68" s="58" t="s">
        <v>207</v>
      </c>
      <c r="H68" s="63">
        <v>-4.2188144329896871E-2</v>
      </c>
      <c r="I68" s="63">
        <v>4.2188144329896871E-2</v>
      </c>
      <c r="J68" s="67" t="s">
        <v>165</v>
      </c>
      <c r="K68" s="60">
        <v>2</v>
      </c>
      <c r="L68" s="58" t="s">
        <v>166</v>
      </c>
      <c r="M68" s="63">
        <v>-2.6249999999999885E-2</v>
      </c>
      <c r="N68" s="63">
        <v>-2.6249999999999885E-2</v>
      </c>
      <c r="T68" s="94"/>
      <c r="U68" s="93"/>
    </row>
    <row r="69" spans="5:21" x14ac:dyDescent="0.25">
      <c r="E69" s="67" t="s">
        <v>204</v>
      </c>
      <c r="F69" s="60">
        <v>6</v>
      </c>
      <c r="G69" s="58" t="s">
        <v>209</v>
      </c>
      <c r="H69" s="63">
        <v>-5.7083333333333375E-2</v>
      </c>
      <c r="I69" s="63">
        <v>5.7083333333333375E-2</v>
      </c>
      <c r="J69" s="67" t="s">
        <v>173</v>
      </c>
      <c r="K69" s="60">
        <v>3</v>
      </c>
      <c r="L69" s="58" t="s">
        <v>176</v>
      </c>
      <c r="M69" s="63">
        <v>9.1113636363636341E-2</v>
      </c>
      <c r="N69" s="63">
        <v>9.1113636363636341E-2</v>
      </c>
      <c r="T69" s="94"/>
      <c r="U69" s="93"/>
    </row>
    <row r="70" spans="5:21" x14ac:dyDescent="0.25">
      <c r="E70" s="67" t="s">
        <v>204</v>
      </c>
      <c r="F70" s="60">
        <v>7</v>
      </c>
      <c r="G70" s="58" t="s">
        <v>210</v>
      </c>
      <c r="H70" s="63">
        <v>-2.9079787234042531E-2</v>
      </c>
      <c r="I70" s="63">
        <v>2.9079787234042531E-2</v>
      </c>
      <c r="J70" s="67" t="s">
        <v>185</v>
      </c>
      <c r="K70" s="60">
        <v>1</v>
      </c>
      <c r="L70" s="58" t="s">
        <v>186</v>
      </c>
      <c r="M70" s="63">
        <v>6.8590659340659332E-2</v>
      </c>
      <c r="N70" s="63">
        <v>6.8590659340659332E-2</v>
      </c>
      <c r="T70" s="94"/>
      <c r="U70" s="93"/>
    </row>
    <row r="71" spans="5:21" x14ac:dyDescent="0.25">
      <c r="E71" s="58" t="s">
        <v>204</v>
      </c>
      <c r="F71" s="59">
        <v>10</v>
      </c>
      <c r="G71" s="58" t="s">
        <v>212</v>
      </c>
      <c r="H71" s="63">
        <v>-0.1268316326530613</v>
      </c>
      <c r="I71" s="63">
        <v>0.1268316326530613</v>
      </c>
      <c r="J71" s="67" t="s">
        <v>187</v>
      </c>
      <c r="K71" s="60">
        <v>2</v>
      </c>
      <c r="L71" s="58" t="s">
        <v>189</v>
      </c>
      <c r="M71" s="63">
        <v>9.1159793814432621E-3</v>
      </c>
      <c r="N71" s="63">
        <v>9.1159793814432621E-3</v>
      </c>
      <c r="T71" s="94"/>
      <c r="U71" s="93"/>
    </row>
    <row r="72" spans="5:21" x14ac:dyDescent="0.25">
      <c r="E72" s="67" t="s">
        <v>214</v>
      </c>
      <c r="F72" s="60">
        <v>2</v>
      </c>
      <c r="G72" s="58" t="s">
        <v>216</v>
      </c>
      <c r="H72" s="63">
        <v>-7.0723684210526327E-2</v>
      </c>
      <c r="I72" s="63">
        <v>7.0723684210526327E-2</v>
      </c>
      <c r="J72" s="67" t="s">
        <v>187</v>
      </c>
      <c r="K72" s="60">
        <v>3</v>
      </c>
      <c r="L72" s="58" t="s">
        <v>190</v>
      </c>
      <c r="M72" s="63">
        <v>-7.7500000000000346E-3</v>
      </c>
      <c r="N72" s="63">
        <v>-7.7500000000000346E-3</v>
      </c>
      <c r="T72" s="94"/>
      <c r="U72" s="93"/>
    </row>
    <row r="73" spans="5:21" x14ac:dyDescent="0.25">
      <c r="E73" s="67" t="s">
        <v>214</v>
      </c>
      <c r="F73" s="60">
        <v>3</v>
      </c>
      <c r="G73" s="58" t="s">
        <v>217</v>
      </c>
      <c r="H73" s="63">
        <v>-0.10475000000000001</v>
      </c>
      <c r="I73" s="63">
        <v>0.10475000000000001</v>
      </c>
      <c r="J73" s="67" t="s">
        <v>187</v>
      </c>
      <c r="K73" s="60">
        <v>4</v>
      </c>
      <c r="L73" s="58" t="s">
        <v>191</v>
      </c>
      <c r="M73" s="63">
        <v>-6.1679292929292973E-2</v>
      </c>
      <c r="N73" s="63">
        <v>-6.1679292929292973E-2</v>
      </c>
      <c r="T73" s="94"/>
      <c r="U73" s="93"/>
    </row>
    <row r="74" spans="5:21" x14ac:dyDescent="0.25">
      <c r="E74" s="67" t="s">
        <v>222</v>
      </c>
      <c r="F74" s="60">
        <v>1</v>
      </c>
      <c r="G74" s="58" t="s">
        <v>223</v>
      </c>
      <c r="H74" s="63">
        <v>-5.7280927835051565E-2</v>
      </c>
      <c r="I74" s="63">
        <v>5.7280927835051565E-2</v>
      </c>
      <c r="J74" s="67" t="s">
        <v>187</v>
      </c>
      <c r="K74" s="60">
        <v>5</v>
      </c>
      <c r="L74" s="58" t="s">
        <v>192</v>
      </c>
      <c r="M74" s="63">
        <v>-1.0249999999999981E-2</v>
      </c>
      <c r="N74" s="63">
        <v>-1.0249999999999981E-2</v>
      </c>
      <c r="T74" s="94"/>
      <c r="U74" s="93"/>
    </row>
    <row r="75" spans="5:21" x14ac:dyDescent="0.25">
      <c r="E75" s="67" t="s">
        <v>222</v>
      </c>
      <c r="F75" s="60">
        <v>3</v>
      </c>
      <c r="G75" s="58" t="s">
        <v>225</v>
      </c>
      <c r="H75" s="63">
        <v>-8.759020618556701E-2</v>
      </c>
      <c r="I75" s="63">
        <v>8.759020618556701E-2</v>
      </c>
      <c r="J75" s="67" t="s">
        <v>187</v>
      </c>
      <c r="K75" s="60">
        <v>6</v>
      </c>
      <c r="L75" s="58" t="s">
        <v>193</v>
      </c>
      <c r="M75" s="63">
        <v>-3.4545918367346884E-2</v>
      </c>
      <c r="N75" s="63">
        <v>-3.4545918367346884E-2</v>
      </c>
      <c r="T75" s="94"/>
      <c r="U75" s="93"/>
    </row>
    <row r="76" spans="5:21" x14ac:dyDescent="0.25">
      <c r="E76" s="67" t="s">
        <v>222</v>
      </c>
      <c r="F76" s="60">
        <v>4</v>
      </c>
      <c r="G76" s="58" t="s">
        <v>226</v>
      </c>
      <c r="H76" s="63">
        <v>-4.3430851063829878E-2</v>
      </c>
      <c r="I76" s="63">
        <v>4.3430851063829878E-2</v>
      </c>
      <c r="J76" s="67" t="s">
        <v>187</v>
      </c>
      <c r="K76" s="60">
        <v>7</v>
      </c>
      <c r="L76" s="58" t="s">
        <v>194</v>
      </c>
      <c r="M76" s="63">
        <v>-2.6600515463917618E-2</v>
      </c>
      <c r="N76" s="63">
        <v>-2.6600515463917618E-2</v>
      </c>
      <c r="T76" s="94"/>
      <c r="U76" s="93"/>
    </row>
    <row r="77" spans="5:21" x14ac:dyDescent="0.25">
      <c r="E77" s="67" t="s">
        <v>227</v>
      </c>
      <c r="F77" s="60">
        <v>2</v>
      </c>
      <c r="G77" s="58" t="s">
        <v>229</v>
      </c>
      <c r="H77" s="63">
        <v>-6.2043814432989619E-2</v>
      </c>
      <c r="I77" s="63">
        <v>6.2043814432989619E-2</v>
      </c>
      <c r="J77" s="67" t="s">
        <v>187</v>
      </c>
      <c r="K77" s="60">
        <v>8</v>
      </c>
      <c r="L77" s="58" t="s">
        <v>195</v>
      </c>
      <c r="M77" s="63">
        <v>-1.0249999999999981E-2</v>
      </c>
      <c r="N77" s="63">
        <v>-1.0249999999999981E-2</v>
      </c>
      <c r="T77" s="94"/>
      <c r="U77" s="93"/>
    </row>
    <row r="78" spans="5:21" x14ac:dyDescent="0.25">
      <c r="E78" s="67" t="s">
        <v>227</v>
      </c>
      <c r="F78" s="60">
        <v>3</v>
      </c>
      <c r="G78" s="58" t="s">
        <v>230</v>
      </c>
      <c r="H78" s="63">
        <v>-6.7039473684210538E-2</v>
      </c>
      <c r="I78" s="63">
        <v>6.7039473684210538E-2</v>
      </c>
      <c r="J78" s="67" t="s">
        <v>196</v>
      </c>
      <c r="K78" s="60">
        <v>3</v>
      </c>
      <c r="L78" s="58" t="s">
        <v>199</v>
      </c>
      <c r="M78" s="63">
        <v>7.174999999999998E-2</v>
      </c>
      <c r="N78" s="63">
        <v>7.174999999999998E-2</v>
      </c>
      <c r="T78" s="94"/>
      <c r="U78" s="93"/>
    </row>
    <row r="79" spans="5:21" x14ac:dyDescent="0.25">
      <c r="E79" s="67" t="s">
        <v>227</v>
      </c>
      <c r="F79" s="60">
        <v>4</v>
      </c>
      <c r="G79" s="58" t="s">
        <v>231</v>
      </c>
      <c r="H79" s="63">
        <v>-8.0154255319148937E-2</v>
      </c>
      <c r="I79" s="63">
        <v>8.0154255319148937E-2</v>
      </c>
      <c r="J79" s="67" t="s">
        <v>196</v>
      </c>
      <c r="K79" s="60">
        <v>9</v>
      </c>
      <c r="L79" s="58" t="s">
        <v>203</v>
      </c>
      <c r="M79" s="63">
        <v>7.2499999999999787E-3</v>
      </c>
      <c r="N79" s="63">
        <v>7.2499999999999787E-3</v>
      </c>
      <c r="T79" s="94"/>
      <c r="U79" s="93"/>
    </row>
    <row r="80" spans="5:21" x14ac:dyDescent="0.25">
      <c r="E80" s="67" t="s">
        <v>227</v>
      </c>
      <c r="F80" s="60">
        <v>6</v>
      </c>
      <c r="G80" s="58" t="s">
        <v>233</v>
      </c>
      <c r="H80" s="63">
        <v>-6.0971649484536095E-2</v>
      </c>
      <c r="I80" s="63">
        <v>6.0971649484536095E-2</v>
      </c>
      <c r="J80" s="67" t="s">
        <v>204</v>
      </c>
      <c r="K80" s="60">
        <v>5</v>
      </c>
      <c r="L80" s="58" t="s">
        <v>208</v>
      </c>
      <c r="M80" s="63">
        <v>9.0923469387755196E-2</v>
      </c>
      <c r="N80" s="63">
        <v>9.0923469387755196E-2</v>
      </c>
      <c r="T80" s="94"/>
      <c r="U80" s="93"/>
    </row>
    <row r="81" spans="5:21" x14ac:dyDescent="0.25">
      <c r="E81" s="67" t="s">
        <v>227</v>
      </c>
      <c r="F81" s="60">
        <v>7</v>
      </c>
      <c r="G81" s="58" t="s">
        <v>234</v>
      </c>
      <c r="H81" s="63">
        <v>2.0967391304347827E-2</v>
      </c>
      <c r="I81" s="63">
        <v>-2.0967391304347827E-2</v>
      </c>
      <c r="J81" s="67" t="s">
        <v>204</v>
      </c>
      <c r="K81" s="60">
        <v>9</v>
      </c>
      <c r="L81" s="58" t="s">
        <v>211</v>
      </c>
      <c r="M81" s="63">
        <v>6.7749999999999977E-2</v>
      </c>
      <c r="N81" s="63">
        <v>6.7749999999999977E-2</v>
      </c>
      <c r="T81" s="94"/>
      <c r="U81" s="93"/>
    </row>
    <row r="82" spans="5:21" x14ac:dyDescent="0.25">
      <c r="E82" s="58" t="s">
        <v>227</v>
      </c>
      <c r="F82" s="59">
        <v>8</v>
      </c>
      <c r="G82" s="58" t="s">
        <v>487</v>
      </c>
      <c r="H82" s="63">
        <v>-4.7513736263736284E-2</v>
      </c>
      <c r="I82" s="63">
        <v>4.7513736263736284E-2</v>
      </c>
      <c r="J82" s="67" t="s">
        <v>204</v>
      </c>
      <c r="K82" s="60">
        <v>13</v>
      </c>
      <c r="L82" s="58" t="s">
        <v>213</v>
      </c>
      <c r="M82" s="63">
        <v>-1.9166666666666776E-3</v>
      </c>
      <c r="N82" s="63">
        <v>-1.9166666666666776E-3</v>
      </c>
      <c r="T82" s="94"/>
      <c r="U82" s="93"/>
    </row>
    <row r="83" spans="5:21" x14ac:dyDescent="0.25">
      <c r="E83" s="67" t="s">
        <v>236</v>
      </c>
      <c r="F83" s="60">
        <v>1</v>
      </c>
      <c r="G83" s="58" t="s">
        <v>237</v>
      </c>
      <c r="H83" s="63">
        <v>-9.0749999999999997E-2</v>
      </c>
      <c r="I83" s="63">
        <v>9.0749999999999997E-2</v>
      </c>
      <c r="J83" s="67" t="s">
        <v>214</v>
      </c>
      <c r="K83" s="60">
        <v>1</v>
      </c>
      <c r="L83" s="58" t="s">
        <v>215</v>
      </c>
      <c r="M83" s="63">
        <v>5.2250000000000074E-2</v>
      </c>
      <c r="N83" s="63">
        <v>5.2250000000000074E-2</v>
      </c>
      <c r="T83" s="94"/>
      <c r="U83" s="93"/>
    </row>
    <row r="84" spans="5:21" x14ac:dyDescent="0.25">
      <c r="E84" s="67" t="s">
        <v>236</v>
      </c>
      <c r="F84" s="60">
        <v>2</v>
      </c>
      <c r="G84" s="58" t="s">
        <v>575</v>
      </c>
      <c r="H84" s="63">
        <v>7.0039473684210596E-2</v>
      </c>
      <c r="I84" s="63">
        <v>-7.0039473684210596E-2</v>
      </c>
      <c r="J84" s="67" t="s">
        <v>214</v>
      </c>
      <c r="K84" s="60">
        <v>4</v>
      </c>
      <c r="L84" s="58" t="s">
        <v>218</v>
      </c>
      <c r="M84" s="63">
        <v>3.3186170212765931E-2</v>
      </c>
      <c r="N84" s="63">
        <v>3.3186170212765931E-2</v>
      </c>
      <c r="T84" s="94"/>
      <c r="U84" s="93"/>
    </row>
    <row r="85" spans="5:21" x14ac:dyDescent="0.25">
      <c r="E85" s="67" t="s">
        <v>236</v>
      </c>
      <c r="F85" s="60">
        <v>3</v>
      </c>
      <c r="G85" s="58" t="s">
        <v>238</v>
      </c>
      <c r="H85" s="63">
        <v>-2.3225247524752524E-2</v>
      </c>
      <c r="I85" s="63">
        <v>2.3225247524752524E-2</v>
      </c>
      <c r="J85" s="67" t="s">
        <v>214</v>
      </c>
      <c r="K85" s="60">
        <v>5</v>
      </c>
      <c r="L85" s="58" t="s">
        <v>219</v>
      </c>
      <c r="M85" s="63">
        <v>1.9118421052631507E-2</v>
      </c>
      <c r="N85" s="63">
        <v>1.9118421052631507E-2</v>
      </c>
      <c r="T85" s="94"/>
      <c r="U85" s="93"/>
    </row>
    <row r="86" spans="5:21" x14ac:dyDescent="0.25">
      <c r="E86" s="67" t="s">
        <v>239</v>
      </c>
      <c r="F86" s="60">
        <v>2</v>
      </c>
      <c r="G86" s="58" t="s">
        <v>241</v>
      </c>
      <c r="H86" s="63">
        <v>-0.14237765957446807</v>
      </c>
      <c r="I86" s="63">
        <v>0.14237765957446807</v>
      </c>
      <c r="J86" s="67" t="s">
        <v>214</v>
      </c>
      <c r="K86" s="60">
        <v>7</v>
      </c>
      <c r="L86" s="58" t="s">
        <v>220</v>
      </c>
      <c r="M86" s="63">
        <v>0.10825000000000007</v>
      </c>
      <c r="N86" s="63">
        <v>0.10825000000000007</v>
      </c>
      <c r="T86" s="94"/>
      <c r="U86" s="93"/>
    </row>
    <row r="87" spans="5:21" x14ac:dyDescent="0.25">
      <c r="E87" s="67" t="s">
        <v>239</v>
      </c>
      <c r="F87" s="60">
        <v>3</v>
      </c>
      <c r="G87" s="58" t="s">
        <v>242</v>
      </c>
      <c r="H87" s="63">
        <v>-0.11361597938144324</v>
      </c>
      <c r="I87" s="63">
        <v>0.11361597938144324</v>
      </c>
      <c r="J87" s="67" t="s">
        <v>214</v>
      </c>
      <c r="K87" s="60">
        <v>8</v>
      </c>
      <c r="L87" s="58" t="s">
        <v>221</v>
      </c>
      <c r="M87" s="63">
        <v>2.1666666666666501E-3</v>
      </c>
      <c r="N87" s="63">
        <v>2.1666666666666501E-3</v>
      </c>
      <c r="T87" s="94"/>
      <c r="U87" s="93"/>
    </row>
    <row r="88" spans="5:21" x14ac:dyDescent="0.25">
      <c r="E88" s="67" t="s">
        <v>245</v>
      </c>
      <c r="F88" s="60">
        <v>2</v>
      </c>
      <c r="G88" s="58" t="s">
        <v>246</v>
      </c>
      <c r="H88" s="63">
        <v>-0.14751262626262623</v>
      </c>
      <c r="I88" s="63">
        <v>0.14751262626262623</v>
      </c>
      <c r="J88" s="67" t="s">
        <v>227</v>
      </c>
      <c r="K88" s="60">
        <v>1</v>
      </c>
      <c r="L88" s="58" t="s">
        <v>228</v>
      </c>
      <c r="M88" s="63">
        <v>-1.7328947368421055E-2</v>
      </c>
      <c r="N88" s="63">
        <v>-1.7328947368421055E-2</v>
      </c>
      <c r="T88" s="94"/>
      <c r="U88" s="93"/>
    </row>
    <row r="89" spans="5:21" x14ac:dyDescent="0.25">
      <c r="E89" s="67" t="s">
        <v>245</v>
      </c>
      <c r="F89" s="60">
        <v>4</v>
      </c>
      <c r="G89" s="58" t="s">
        <v>247</v>
      </c>
      <c r="H89" s="63">
        <v>-0.12011868686868682</v>
      </c>
      <c r="I89" s="63">
        <v>0.12011868686868682</v>
      </c>
      <c r="J89" s="67" t="s">
        <v>227</v>
      </c>
      <c r="K89" s="60">
        <v>5</v>
      </c>
      <c r="L89" s="58" t="s">
        <v>232</v>
      </c>
      <c r="M89" s="63">
        <v>-4.2167525773195935E-2</v>
      </c>
      <c r="N89" s="63">
        <v>-4.2167525773195935E-2</v>
      </c>
      <c r="T89" s="94"/>
      <c r="U89" s="93"/>
    </row>
    <row r="90" spans="5:21" x14ac:dyDescent="0.25">
      <c r="E90" s="67" t="s">
        <v>245</v>
      </c>
      <c r="F90" s="60">
        <v>5</v>
      </c>
      <c r="G90" s="58" t="s">
        <v>248</v>
      </c>
      <c r="H90" s="63">
        <v>-3.0906565656565632E-2</v>
      </c>
      <c r="I90" s="63">
        <v>3.0906565656565632E-2</v>
      </c>
      <c r="J90" s="67" t="s">
        <v>239</v>
      </c>
      <c r="K90" s="60">
        <v>1</v>
      </c>
      <c r="L90" s="58" t="s">
        <v>240</v>
      </c>
      <c r="M90" s="63">
        <v>-4.6749999999999958E-2</v>
      </c>
      <c r="N90" s="63">
        <v>-4.6749999999999958E-2</v>
      </c>
      <c r="T90" s="94"/>
      <c r="U90" s="93"/>
    </row>
    <row r="91" spans="5:21" x14ac:dyDescent="0.25">
      <c r="E91" s="67" t="s">
        <v>245</v>
      </c>
      <c r="F91" s="60">
        <v>7</v>
      </c>
      <c r="G91" s="58" t="s">
        <v>250</v>
      </c>
      <c r="H91" s="63">
        <v>-5.1790816326530598E-2</v>
      </c>
      <c r="I91" s="63">
        <v>5.1790816326530598E-2</v>
      </c>
      <c r="J91" s="67" t="s">
        <v>239</v>
      </c>
      <c r="K91" s="60">
        <v>4</v>
      </c>
      <c r="L91" s="58" t="s">
        <v>569</v>
      </c>
      <c r="M91" s="63">
        <v>-5.0039473684210467E-2</v>
      </c>
      <c r="N91" s="63">
        <v>5.0039473684210467E-2</v>
      </c>
      <c r="T91" s="94"/>
      <c r="U91" s="93"/>
    </row>
    <row r="92" spans="5:21" x14ac:dyDescent="0.25">
      <c r="E92" s="67" t="s">
        <v>245</v>
      </c>
      <c r="F92" s="60">
        <v>11</v>
      </c>
      <c r="G92" s="58" t="s">
        <v>254</v>
      </c>
      <c r="H92" s="63">
        <v>-8.1749999999999989E-2</v>
      </c>
      <c r="I92" s="63">
        <v>8.1749999999999989E-2</v>
      </c>
      <c r="J92" s="67" t="s">
        <v>243</v>
      </c>
      <c r="K92" s="60">
        <v>1</v>
      </c>
      <c r="L92" s="58" t="s">
        <v>570</v>
      </c>
      <c r="M92" s="63">
        <v>-8.7500000000000355E-3</v>
      </c>
      <c r="N92" s="63">
        <v>8.7500000000000355E-3</v>
      </c>
      <c r="T92" s="94"/>
      <c r="U92" s="93"/>
    </row>
    <row r="93" spans="5:21" x14ac:dyDescent="0.25">
      <c r="E93" s="67" t="s">
        <v>255</v>
      </c>
      <c r="F93" s="60">
        <v>2</v>
      </c>
      <c r="G93" s="58" t="s">
        <v>257</v>
      </c>
      <c r="H93" s="63">
        <v>-9.6750000000000003E-2</v>
      </c>
      <c r="I93" s="63">
        <v>9.6750000000000003E-2</v>
      </c>
      <c r="J93" s="67" t="s">
        <v>243</v>
      </c>
      <c r="K93" s="60">
        <v>2</v>
      </c>
      <c r="L93" s="58" t="s">
        <v>244</v>
      </c>
      <c r="M93" s="63">
        <v>2.0750000000000046E-2</v>
      </c>
      <c r="N93" s="63">
        <v>2.0750000000000046E-2</v>
      </c>
      <c r="T93" s="94"/>
      <c r="U93" s="93"/>
    </row>
    <row r="94" spans="5:21" x14ac:dyDescent="0.25">
      <c r="E94" s="67" t="s">
        <v>259</v>
      </c>
      <c r="F94" s="60">
        <v>2</v>
      </c>
      <c r="G94" s="58" t="s">
        <v>260</v>
      </c>
      <c r="H94" s="63">
        <v>-0.19662755102040819</v>
      </c>
      <c r="I94" s="63">
        <v>0.19662755102040819</v>
      </c>
      <c r="J94" s="67" t="s">
        <v>245</v>
      </c>
      <c r="K94" s="60">
        <v>6</v>
      </c>
      <c r="L94" s="58" t="s">
        <v>249</v>
      </c>
      <c r="M94" s="63">
        <v>5.3106060606060712E-3</v>
      </c>
      <c r="N94" s="63">
        <v>5.3106060606060712E-3</v>
      </c>
      <c r="T94" s="94"/>
      <c r="U94" s="93"/>
    </row>
    <row r="95" spans="5:21" x14ac:dyDescent="0.25">
      <c r="E95" s="67" t="s">
        <v>259</v>
      </c>
      <c r="F95" s="60">
        <v>11</v>
      </c>
      <c r="G95" s="58" t="s">
        <v>268</v>
      </c>
      <c r="H95" s="63">
        <v>-6.9260309278350474E-2</v>
      </c>
      <c r="I95" s="63">
        <v>6.9260309278350474E-2</v>
      </c>
      <c r="J95" s="67" t="s">
        <v>245</v>
      </c>
      <c r="K95" s="60">
        <v>8</v>
      </c>
      <c r="L95" s="58" t="s">
        <v>251</v>
      </c>
      <c r="M95" s="63">
        <v>3.3333333333333326E-2</v>
      </c>
      <c r="N95" s="63">
        <v>3.3333333333333326E-2</v>
      </c>
      <c r="T95" s="94"/>
      <c r="U95" s="93"/>
    </row>
    <row r="96" spans="5:21" x14ac:dyDescent="0.25">
      <c r="E96" s="67" t="s">
        <v>259</v>
      </c>
      <c r="F96" s="60">
        <v>19</v>
      </c>
      <c r="G96" s="58" t="s">
        <v>275</v>
      </c>
      <c r="H96" s="63">
        <v>-0.16175000000000006</v>
      </c>
      <c r="I96" s="63">
        <v>0.16175000000000006</v>
      </c>
      <c r="J96" s="67" t="s">
        <v>245</v>
      </c>
      <c r="K96" s="60">
        <v>9</v>
      </c>
      <c r="L96" s="58" t="s">
        <v>252</v>
      </c>
      <c r="M96" s="63">
        <v>2.5627551020408257E-2</v>
      </c>
      <c r="N96" s="63">
        <v>2.5627551020408257E-2</v>
      </c>
      <c r="T96" s="94"/>
      <c r="U96" s="93"/>
    </row>
    <row r="97" spans="5:21" x14ac:dyDescent="0.25">
      <c r="E97" s="67" t="s">
        <v>259</v>
      </c>
      <c r="F97" s="60">
        <v>23</v>
      </c>
      <c r="G97" s="58" t="s">
        <v>278</v>
      </c>
      <c r="H97" s="63">
        <v>-0.10475000000000001</v>
      </c>
      <c r="I97" s="63">
        <v>0.10475000000000001</v>
      </c>
      <c r="J97" s="67" t="s">
        <v>245</v>
      </c>
      <c r="K97" s="60">
        <v>10</v>
      </c>
      <c r="L97" s="58" t="s">
        <v>253</v>
      </c>
      <c r="M97" s="63">
        <v>4.596938775510151E-3</v>
      </c>
      <c r="N97" s="63">
        <v>4.596938775510151E-3</v>
      </c>
      <c r="T97" s="94"/>
      <c r="U97" s="93"/>
    </row>
    <row r="98" spans="5:21" x14ac:dyDescent="0.25">
      <c r="E98" s="67" t="s">
        <v>259</v>
      </c>
      <c r="F98" s="60">
        <v>27</v>
      </c>
      <c r="G98" s="58" t="s">
        <v>281</v>
      </c>
      <c r="H98" s="63">
        <v>-0.13874999999999998</v>
      </c>
      <c r="I98" s="63">
        <v>0.13874999999999998</v>
      </c>
      <c r="J98" s="67" t="s">
        <v>255</v>
      </c>
      <c r="K98" s="60">
        <v>1</v>
      </c>
      <c r="L98" s="58" t="s">
        <v>256</v>
      </c>
      <c r="M98" s="63">
        <v>3.0750000000000055E-2</v>
      </c>
      <c r="N98" s="63">
        <v>3.0750000000000055E-2</v>
      </c>
      <c r="T98" s="94"/>
      <c r="U98" s="93"/>
    </row>
    <row r="99" spans="5:21" x14ac:dyDescent="0.25">
      <c r="E99" s="67" t="s">
        <v>282</v>
      </c>
      <c r="F99" s="60">
        <v>2</v>
      </c>
      <c r="G99" s="58" t="s">
        <v>284</v>
      </c>
      <c r="H99" s="63">
        <v>7.2499999999999232E-3</v>
      </c>
      <c r="I99" s="63">
        <v>-7.2499999999999232E-3</v>
      </c>
      <c r="J99" s="67" t="s">
        <v>255</v>
      </c>
      <c r="K99" s="60">
        <v>3</v>
      </c>
      <c r="L99" s="58" t="s">
        <v>258</v>
      </c>
      <c r="M99" s="63">
        <v>3.5250000000000004E-2</v>
      </c>
      <c r="N99" s="63">
        <v>3.5250000000000004E-2</v>
      </c>
      <c r="T99" s="94"/>
      <c r="U99" s="93"/>
    </row>
    <row r="100" spans="5:21" x14ac:dyDescent="0.25">
      <c r="E100" s="67" t="s">
        <v>282</v>
      </c>
      <c r="F100" s="60">
        <v>3</v>
      </c>
      <c r="G100" s="58" t="s">
        <v>285</v>
      </c>
      <c r="H100" s="63">
        <v>-7.5749999999999984E-2</v>
      </c>
      <c r="I100" s="63">
        <v>7.5749999999999984E-2</v>
      </c>
      <c r="J100" s="67" t="s">
        <v>259</v>
      </c>
      <c r="K100" s="60">
        <v>1</v>
      </c>
      <c r="L100" s="58" t="s">
        <v>571</v>
      </c>
      <c r="M100" s="63">
        <v>-3.3250000000000002E-2</v>
      </c>
      <c r="N100" s="63">
        <v>3.3250000000000002E-2</v>
      </c>
      <c r="T100" s="94"/>
      <c r="U100" s="93"/>
    </row>
    <row r="101" spans="5:21" x14ac:dyDescent="0.25">
      <c r="E101" s="67" t="s">
        <v>282</v>
      </c>
      <c r="F101" s="60">
        <v>5</v>
      </c>
      <c r="G101" s="58" t="s">
        <v>287</v>
      </c>
      <c r="H101" s="63">
        <v>5.7500000000000329E-3</v>
      </c>
      <c r="I101" s="63">
        <v>-5.7500000000000329E-3</v>
      </c>
      <c r="J101" s="67" t="s">
        <v>259</v>
      </c>
      <c r="K101" s="60">
        <v>3</v>
      </c>
      <c r="L101" s="58" t="s">
        <v>261</v>
      </c>
      <c r="M101" s="63">
        <v>5.0804455445544572E-2</v>
      </c>
      <c r="N101" s="63">
        <v>5.0804455445544572E-2</v>
      </c>
      <c r="T101" s="94"/>
      <c r="U101" s="93"/>
    </row>
    <row r="102" spans="5:21" x14ac:dyDescent="0.25">
      <c r="E102" s="67" t="s">
        <v>282</v>
      </c>
      <c r="F102" s="60">
        <v>8</v>
      </c>
      <c r="G102" s="58" t="s">
        <v>288</v>
      </c>
      <c r="H102" s="63">
        <v>-4.5250000000000012E-2</v>
      </c>
      <c r="I102" s="63">
        <v>4.5250000000000012E-2</v>
      </c>
      <c r="J102" s="67" t="s">
        <v>259</v>
      </c>
      <c r="K102" s="60">
        <v>7</v>
      </c>
      <c r="L102" s="58" t="s">
        <v>264</v>
      </c>
      <c r="M102" s="63">
        <v>3.6913265306122378E-2</v>
      </c>
      <c r="N102" s="63">
        <v>3.6913265306122378E-2</v>
      </c>
      <c r="T102" s="94"/>
      <c r="U102" s="93"/>
    </row>
    <row r="103" spans="5:21" x14ac:dyDescent="0.25">
      <c r="E103" s="67" t="s">
        <v>282</v>
      </c>
      <c r="F103" s="60">
        <v>10</v>
      </c>
      <c r="G103" s="58" t="s">
        <v>290</v>
      </c>
      <c r="H103" s="63">
        <v>-5.2499999999999769E-3</v>
      </c>
      <c r="I103" s="63">
        <v>5.2499999999999769E-3</v>
      </c>
      <c r="J103" s="67" t="s">
        <v>259</v>
      </c>
      <c r="K103" s="60">
        <v>12</v>
      </c>
      <c r="L103" s="58" t="s">
        <v>269</v>
      </c>
      <c r="M103" s="63">
        <v>4.225000000000001E-2</v>
      </c>
      <c r="N103" s="63">
        <v>4.225000000000001E-2</v>
      </c>
      <c r="T103" s="94"/>
      <c r="U103" s="93"/>
    </row>
    <row r="104" spans="5:21" x14ac:dyDescent="0.25">
      <c r="E104" s="67" t="s">
        <v>282</v>
      </c>
      <c r="F104" s="60">
        <v>11</v>
      </c>
      <c r="G104" s="58" t="s">
        <v>291</v>
      </c>
      <c r="H104" s="63">
        <v>4.750000000000032E-3</v>
      </c>
      <c r="I104" s="63">
        <v>-4.750000000000032E-3</v>
      </c>
      <c r="J104" s="67" t="s">
        <v>259</v>
      </c>
      <c r="K104" s="60">
        <v>17</v>
      </c>
      <c r="L104" s="58" t="s">
        <v>273</v>
      </c>
      <c r="M104" s="63">
        <v>3.2499999999999751E-3</v>
      </c>
      <c r="N104" s="63">
        <v>3.2499999999999751E-3</v>
      </c>
      <c r="T104" s="94"/>
      <c r="U104" s="93"/>
    </row>
    <row r="105" spans="5:21" x14ac:dyDescent="0.25">
      <c r="E105" s="67" t="s">
        <v>282</v>
      </c>
      <c r="F105" s="60">
        <v>13</v>
      </c>
      <c r="G105" s="58" t="s">
        <v>292</v>
      </c>
      <c r="H105" s="63">
        <v>7.2499999999999232E-3</v>
      </c>
      <c r="I105" s="63">
        <v>-7.2499999999999232E-3</v>
      </c>
      <c r="J105" s="67" t="s">
        <v>259</v>
      </c>
      <c r="K105" s="60">
        <v>18</v>
      </c>
      <c r="L105" s="58" t="s">
        <v>274</v>
      </c>
      <c r="M105" s="63">
        <v>7.9540816326530983E-3</v>
      </c>
      <c r="N105" s="63">
        <v>7.9540816326530983E-3</v>
      </c>
      <c r="T105" s="94"/>
      <c r="U105" s="93"/>
    </row>
    <row r="106" spans="5:21" x14ac:dyDescent="0.25">
      <c r="E106" s="58" t="s">
        <v>293</v>
      </c>
      <c r="F106" s="59" t="s">
        <v>27</v>
      </c>
      <c r="G106" s="58" t="s">
        <v>294</v>
      </c>
      <c r="H106" s="63">
        <v>2.8776315789473705E-2</v>
      </c>
      <c r="I106" s="63">
        <v>-2.8776315789473705E-2</v>
      </c>
      <c r="J106" s="67" t="s">
        <v>259</v>
      </c>
      <c r="K106" s="60">
        <v>20</v>
      </c>
      <c r="L106" s="58" t="s">
        <v>276</v>
      </c>
      <c r="M106" s="63">
        <v>2.7249999999999885E-2</v>
      </c>
      <c r="N106" s="63">
        <v>2.7249999999999885E-2</v>
      </c>
      <c r="T106" s="94"/>
      <c r="U106" s="93"/>
    </row>
    <row r="107" spans="5:21" x14ac:dyDescent="0.25">
      <c r="E107" s="67" t="s">
        <v>295</v>
      </c>
      <c r="F107" s="60">
        <v>1</v>
      </c>
      <c r="G107" s="58" t="s">
        <v>296</v>
      </c>
      <c r="H107" s="63">
        <v>-8.0249999999999988E-2</v>
      </c>
      <c r="I107" s="63">
        <v>8.0249999999999988E-2</v>
      </c>
      <c r="J107" s="67" t="s">
        <v>259</v>
      </c>
      <c r="K107" s="60">
        <v>24</v>
      </c>
      <c r="L107" s="58" t="s">
        <v>572</v>
      </c>
      <c r="M107" s="63">
        <v>-0.16024999999999989</v>
      </c>
      <c r="N107" s="63">
        <v>0.16024999999999989</v>
      </c>
      <c r="T107" s="94"/>
      <c r="U107" s="93"/>
    </row>
    <row r="108" spans="5:21" x14ac:dyDescent="0.25">
      <c r="E108" s="67" t="s">
        <v>295</v>
      </c>
      <c r="F108" s="60">
        <v>2</v>
      </c>
      <c r="G108" s="58" t="s">
        <v>297</v>
      </c>
      <c r="H108" s="63">
        <v>-8.5749999999999993E-2</v>
      </c>
      <c r="I108" s="63">
        <v>8.5749999999999993E-2</v>
      </c>
      <c r="J108" s="58" t="s">
        <v>259</v>
      </c>
      <c r="K108" s="59">
        <v>25</v>
      </c>
      <c r="L108" s="58" t="s">
        <v>279</v>
      </c>
      <c r="M108" s="63">
        <v>-7.7749999999999986E-2</v>
      </c>
      <c r="N108" s="63">
        <v>-7.7749999999999986E-2</v>
      </c>
      <c r="T108" s="94"/>
      <c r="U108" s="93"/>
    </row>
    <row r="109" spans="5:21" x14ac:dyDescent="0.25">
      <c r="E109" s="67" t="s">
        <v>295</v>
      </c>
      <c r="F109" s="60">
        <v>4</v>
      </c>
      <c r="G109" s="58" t="s">
        <v>299</v>
      </c>
      <c r="H109" s="63">
        <v>-9.0749999999999942E-2</v>
      </c>
      <c r="I109" s="63">
        <v>9.0749999999999942E-2</v>
      </c>
      <c r="J109" s="67" t="s">
        <v>259</v>
      </c>
      <c r="K109" s="60">
        <v>26</v>
      </c>
      <c r="L109" s="58" t="s">
        <v>280</v>
      </c>
      <c r="M109" s="63">
        <v>6.1249999999999916E-2</v>
      </c>
      <c r="N109" s="63">
        <v>6.1249999999999916E-2</v>
      </c>
      <c r="T109" s="94"/>
      <c r="U109" s="93"/>
    </row>
    <row r="110" spans="5:21" x14ac:dyDescent="0.25">
      <c r="E110" s="67" t="s">
        <v>295</v>
      </c>
      <c r="F110" s="60">
        <v>5</v>
      </c>
      <c r="G110" s="58" t="s">
        <v>300</v>
      </c>
      <c r="H110" s="63">
        <v>-0.12966666666666665</v>
      </c>
      <c r="I110" s="63">
        <v>0.12966666666666665</v>
      </c>
      <c r="J110" s="67" t="s">
        <v>282</v>
      </c>
      <c r="K110" s="60">
        <v>1</v>
      </c>
      <c r="L110" s="58" t="s">
        <v>283</v>
      </c>
      <c r="M110" s="63">
        <v>3.4249999999999892E-2</v>
      </c>
      <c r="N110" s="63">
        <v>3.4249999999999892E-2</v>
      </c>
      <c r="T110" s="94"/>
      <c r="U110" s="93"/>
    </row>
    <row r="111" spans="5:21" x14ac:dyDescent="0.25">
      <c r="E111" s="67" t="s">
        <v>295</v>
      </c>
      <c r="F111" s="60">
        <v>6</v>
      </c>
      <c r="G111" s="58" t="s">
        <v>301</v>
      </c>
      <c r="H111" s="63">
        <v>-1.6188144329896903E-2</v>
      </c>
      <c r="I111" s="63">
        <v>1.6188144329896903E-2</v>
      </c>
      <c r="J111" s="67" t="s">
        <v>282</v>
      </c>
      <c r="K111" s="60">
        <v>4</v>
      </c>
      <c r="L111" s="58" t="s">
        <v>286</v>
      </c>
      <c r="M111" s="63">
        <v>4.9249999999999905E-2</v>
      </c>
      <c r="N111" s="63">
        <v>4.9249999999999905E-2</v>
      </c>
      <c r="T111" s="94"/>
      <c r="U111" s="93"/>
    </row>
    <row r="112" spans="5:21" x14ac:dyDescent="0.25">
      <c r="E112" s="67" t="s">
        <v>295</v>
      </c>
      <c r="F112" s="60">
        <v>8</v>
      </c>
      <c r="G112" s="58" t="s">
        <v>303</v>
      </c>
      <c r="H112" s="63">
        <v>-6.6015957446808493E-2</v>
      </c>
      <c r="I112" s="63">
        <v>6.6015957446808493E-2</v>
      </c>
      <c r="J112" s="67" t="s">
        <v>295</v>
      </c>
      <c r="K112" s="60">
        <v>3</v>
      </c>
      <c r="L112" s="58" t="s">
        <v>298</v>
      </c>
      <c r="M112" s="63">
        <v>-4.4750000000000068E-2</v>
      </c>
      <c r="N112" s="63">
        <v>-4.4750000000000068E-2</v>
      </c>
      <c r="T112" s="94"/>
      <c r="U112" s="93"/>
    </row>
    <row r="113" spans="5:21" x14ac:dyDescent="0.25">
      <c r="E113" s="67" t="s">
        <v>295</v>
      </c>
      <c r="F113" s="60">
        <v>10</v>
      </c>
      <c r="G113" s="58" t="s">
        <v>305</v>
      </c>
      <c r="H113" s="63">
        <v>-0.14833333333333332</v>
      </c>
      <c r="I113" s="63">
        <v>0.14833333333333332</v>
      </c>
      <c r="J113" s="67" t="s">
        <v>295</v>
      </c>
      <c r="K113" s="60">
        <v>9</v>
      </c>
      <c r="L113" s="58" t="s">
        <v>304</v>
      </c>
      <c r="M113" s="63">
        <v>1.5750000000000042E-2</v>
      </c>
      <c r="N113" s="63">
        <v>1.5750000000000042E-2</v>
      </c>
      <c r="T113" s="94"/>
      <c r="U113" s="93"/>
    </row>
    <row r="114" spans="5:21" x14ac:dyDescent="0.25">
      <c r="E114" s="67" t="s">
        <v>295</v>
      </c>
      <c r="F114" s="60">
        <v>12</v>
      </c>
      <c r="G114" s="58" t="s">
        <v>307</v>
      </c>
      <c r="H114" s="63">
        <v>-0.13658333333333328</v>
      </c>
      <c r="I114" s="63">
        <v>0.13658333333333328</v>
      </c>
      <c r="J114" s="67" t="s">
        <v>295</v>
      </c>
      <c r="K114" s="60">
        <v>11</v>
      </c>
      <c r="L114" s="58" t="s">
        <v>306</v>
      </c>
      <c r="M114" s="63">
        <v>-2.2249999999999881E-2</v>
      </c>
      <c r="N114" s="63">
        <v>-2.2249999999999881E-2</v>
      </c>
      <c r="T114" s="94"/>
      <c r="U114" s="93"/>
    </row>
    <row r="115" spans="5:21" x14ac:dyDescent="0.25">
      <c r="E115" s="67" t="s">
        <v>295</v>
      </c>
      <c r="F115" s="60">
        <v>14</v>
      </c>
      <c r="G115" s="58" t="s">
        <v>309</v>
      </c>
      <c r="H115" s="63">
        <v>-0.12049999999999994</v>
      </c>
      <c r="I115" s="63">
        <v>0.12049999999999994</v>
      </c>
      <c r="J115" s="67" t="s">
        <v>295</v>
      </c>
      <c r="K115" s="60">
        <v>13</v>
      </c>
      <c r="L115" s="58" t="s">
        <v>308</v>
      </c>
      <c r="M115" s="63">
        <v>6.1750000000000083E-2</v>
      </c>
      <c r="N115" s="63">
        <v>6.1750000000000083E-2</v>
      </c>
      <c r="T115" s="94"/>
      <c r="U115" s="93"/>
    </row>
    <row r="116" spans="5:21" x14ac:dyDescent="0.25">
      <c r="E116" s="67" t="s">
        <v>295</v>
      </c>
      <c r="F116" s="60">
        <v>15</v>
      </c>
      <c r="G116" s="58" t="s">
        <v>310</v>
      </c>
      <c r="H116" s="63">
        <v>-0.11274999999999996</v>
      </c>
      <c r="I116" s="63">
        <v>0.11274999999999996</v>
      </c>
      <c r="J116" s="67" t="s">
        <v>317</v>
      </c>
      <c r="K116" s="60">
        <v>1</v>
      </c>
      <c r="L116" s="58" t="s">
        <v>318</v>
      </c>
      <c r="M116" s="63">
        <v>5.6405913978494704E-2</v>
      </c>
      <c r="N116" s="63">
        <v>5.6405913978494704E-2</v>
      </c>
      <c r="T116" s="94"/>
      <c r="U116" s="93"/>
    </row>
    <row r="117" spans="5:21" x14ac:dyDescent="0.25">
      <c r="E117" s="67" t="s">
        <v>295</v>
      </c>
      <c r="F117" s="60">
        <v>16</v>
      </c>
      <c r="G117" s="58" t="s">
        <v>311</v>
      </c>
      <c r="H117" s="63">
        <v>-7.9749999999999988E-2</v>
      </c>
      <c r="I117" s="63">
        <v>7.9749999999999988E-2</v>
      </c>
      <c r="J117" s="67" t="s">
        <v>317</v>
      </c>
      <c r="K117" s="60">
        <v>3</v>
      </c>
      <c r="L117" s="58" t="s">
        <v>320</v>
      </c>
      <c r="M117" s="63">
        <v>6.7696236559139922E-2</v>
      </c>
      <c r="N117" s="63">
        <v>6.7696236559139922E-2</v>
      </c>
      <c r="T117" s="94"/>
      <c r="U117" s="93"/>
    </row>
    <row r="118" spans="5:21" x14ac:dyDescent="0.25">
      <c r="E118" s="67" t="s">
        <v>312</v>
      </c>
      <c r="F118" s="60">
        <v>2</v>
      </c>
      <c r="G118" s="58" t="s">
        <v>314</v>
      </c>
      <c r="H118" s="63">
        <v>-3.9592105263157984E-2</v>
      </c>
      <c r="I118" s="63">
        <v>3.9592105263157984E-2</v>
      </c>
      <c r="J118" s="67" t="s">
        <v>317</v>
      </c>
      <c r="K118" s="60">
        <v>4</v>
      </c>
      <c r="L118" s="58" t="s">
        <v>321</v>
      </c>
      <c r="M118" s="63">
        <v>8.9916666666666645E-2</v>
      </c>
      <c r="N118" s="63">
        <v>8.9916666666666645E-2</v>
      </c>
      <c r="T118" s="94"/>
      <c r="U118" s="93"/>
    </row>
    <row r="119" spans="5:21" x14ac:dyDescent="0.25">
      <c r="E119" s="67" t="s">
        <v>312</v>
      </c>
      <c r="F119" s="60">
        <v>3</v>
      </c>
      <c r="G119" s="58" t="s">
        <v>315</v>
      </c>
      <c r="H119" s="63">
        <v>-3.1749999999999973E-2</v>
      </c>
      <c r="I119" s="63">
        <v>3.1749999999999973E-2</v>
      </c>
      <c r="J119" s="67" t="s">
        <v>317</v>
      </c>
      <c r="K119" s="60">
        <v>5</v>
      </c>
      <c r="L119" s="58" t="s">
        <v>322</v>
      </c>
      <c r="M119" s="63">
        <v>8.289516129032265E-2</v>
      </c>
      <c r="N119" s="63">
        <v>8.289516129032265E-2</v>
      </c>
      <c r="T119" s="94"/>
      <c r="U119" s="93"/>
    </row>
    <row r="120" spans="5:21" x14ac:dyDescent="0.25">
      <c r="E120" s="67" t="s">
        <v>312</v>
      </c>
      <c r="F120" s="60">
        <v>4</v>
      </c>
      <c r="G120" s="58" t="s">
        <v>316</v>
      </c>
      <c r="H120" s="63">
        <v>-4.933333333333334E-2</v>
      </c>
      <c r="I120" s="63">
        <v>4.933333333333334E-2</v>
      </c>
      <c r="J120" s="58" t="s">
        <v>323</v>
      </c>
      <c r="K120" s="59">
        <v>1</v>
      </c>
      <c r="L120" s="58" t="s">
        <v>324</v>
      </c>
      <c r="M120" s="63">
        <v>2.2249999999999992E-2</v>
      </c>
      <c r="N120" s="63">
        <v>2.2249999999999992E-2</v>
      </c>
      <c r="T120" s="94"/>
      <c r="U120" s="93"/>
    </row>
    <row r="121" spans="5:21" x14ac:dyDescent="0.25">
      <c r="E121" s="67" t="s">
        <v>317</v>
      </c>
      <c r="F121" s="60">
        <v>2</v>
      </c>
      <c r="G121" s="58" t="s">
        <v>319</v>
      </c>
      <c r="H121" s="63">
        <v>-0.131208762886598</v>
      </c>
      <c r="I121" s="63">
        <v>0.131208762886598</v>
      </c>
      <c r="J121" s="67" t="s">
        <v>323</v>
      </c>
      <c r="K121" s="60">
        <v>2</v>
      </c>
      <c r="L121" s="58" t="s">
        <v>325</v>
      </c>
      <c r="M121" s="63">
        <v>-7.7500000000000346E-3</v>
      </c>
      <c r="N121" s="63">
        <v>-7.7500000000000346E-3</v>
      </c>
      <c r="T121" s="94"/>
      <c r="U121" s="93"/>
    </row>
    <row r="122" spans="5:21" x14ac:dyDescent="0.25">
      <c r="E122" s="67" t="s">
        <v>323</v>
      </c>
      <c r="F122" s="60">
        <v>3</v>
      </c>
      <c r="G122" s="58" t="s">
        <v>326</v>
      </c>
      <c r="H122" s="63">
        <v>-2.7749999999999941E-2</v>
      </c>
      <c r="I122" s="63">
        <v>2.7749999999999941E-2</v>
      </c>
      <c r="J122" s="67" t="s">
        <v>323</v>
      </c>
      <c r="K122" s="60">
        <v>17</v>
      </c>
      <c r="L122" s="58" t="s">
        <v>338</v>
      </c>
      <c r="M122" s="63">
        <v>2.8749999999999942E-2</v>
      </c>
      <c r="N122" s="63">
        <v>2.8749999999999942E-2</v>
      </c>
      <c r="T122" s="94"/>
      <c r="U122" s="93"/>
    </row>
    <row r="123" spans="5:21" x14ac:dyDescent="0.25">
      <c r="E123" s="67" t="s">
        <v>323</v>
      </c>
      <c r="F123" s="60">
        <v>4</v>
      </c>
      <c r="G123" s="58" t="s">
        <v>327</v>
      </c>
      <c r="H123" s="63">
        <v>-0.15274999999999994</v>
      </c>
      <c r="I123" s="63">
        <v>0.15274999999999994</v>
      </c>
      <c r="J123" s="67" t="s">
        <v>340</v>
      </c>
      <c r="K123" s="60">
        <v>1</v>
      </c>
      <c r="L123" s="58" t="s">
        <v>341</v>
      </c>
      <c r="M123" s="63">
        <v>-5.0750000000000073E-2</v>
      </c>
      <c r="N123" s="63">
        <v>-5.0750000000000073E-2</v>
      </c>
      <c r="T123" s="94"/>
      <c r="U123" s="93"/>
    </row>
    <row r="124" spans="5:21" x14ac:dyDescent="0.25">
      <c r="E124" s="67" t="s">
        <v>323</v>
      </c>
      <c r="F124" s="60">
        <v>5</v>
      </c>
      <c r="G124" s="58" t="s">
        <v>328</v>
      </c>
      <c r="H124" s="63">
        <v>-4.2749999999999955E-2</v>
      </c>
      <c r="I124" s="63">
        <v>4.2749999999999955E-2</v>
      </c>
      <c r="J124" s="67" t="s">
        <v>340</v>
      </c>
      <c r="K124" s="60">
        <v>2</v>
      </c>
      <c r="L124" s="58" t="s">
        <v>342</v>
      </c>
      <c r="M124" s="63">
        <v>3.1749999999999945E-2</v>
      </c>
      <c r="N124" s="63">
        <v>3.1749999999999945E-2</v>
      </c>
      <c r="T124" s="94"/>
      <c r="U124" s="93"/>
    </row>
    <row r="125" spans="5:21" x14ac:dyDescent="0.25">
      <c r="E125" s="67" t="s">
        <v>323</v>
      </c>
      <c r="F125" s="60">
        <v>7</v>
      </c>
      <c r="G125" s="58" t="s">
        <v>329</v>
      </c>
      <c r="H125" s="63">
        <v>-9.1249999999999998E-2</v>
      </c>
      <c r="I125" s="63">
        <v>9.1249999999999998E-2</v>
      </c>
      <c r="J125" s="67" t="s">
        <v>343</v>
      </c>
      <c r="K125" s="60">
        <v>6</v>
      </c>
      <c r="L125" s="58" t="s">
        <v>348</v>
      </c>
      <c r="M125" s="63">
        <v>5.0147959183673541E-2</v>
      </c>
      <c r="N125" s="63">
        <v>5.0147959183673541E-2</v>
      </c>
      <c r="T125" s="94"/>
      <c r="U125" s="93"/>
    </row>
    <row r="126" spans="5:21" x14ac:dyDescent="0.25">
      <c r="E126" s="67" t="s">
        <v>323</v>
      </c>
      <c r="F126" s="60">
        <v>8</v>
      </c>
      <c r="G126" s="58" t="s">
        <v>330</v>
      </c>
      <c r="H126" s="63">
        <v>-0.10025000000000001</v>
      </c>
      <c r="I126" s="63">
        <v>0.10025000000000001</v>
      </c>
      <c r="J126" s="67" t="s">
        <v>352</v>
      </c>
      <c r="K126" s="60">
        <v>5</v>
      </c>
      <c r="L126" s="58" t="s">
        <v>357</v>
      </c>
      <c r="M126" s="63">
        <v>8.4903061224489873E-2</v>
      </c>
      <c r="N126" s="63">
        <v>8.4903061224489873E-2</v>
      </c>
      <c r="T126" s="94"/>
      <c r="U126" s="93"/>
    </row>
    <row r="127" spans="5:21" x14ac:dyDescent="0.25">
      <c r="E127" s="67" t="s">
        <v>323</v>
      </c>
      <c r="F127" s="60">
        <v>9</v>
      </c>
      <c r="G127" s="58" t="s">
        <v>331</v>
      </c>
      <c r="H127" s="63">
        <v>1.3749999999999984E-2</v>
      </c>
      <c r="I127" s="63">
        <v>-1.3749999999999984E-2</v>
      </c>
      <c r="J127" s="67" t="s">
        <v>352</v>
      </c>
      <c r="K127" s="60">
        <v>9</v>
      </c>
      <c r="L127" s="58" t="s">
        <v>361</v>
      </c>
      <c r="M127" s="63">
        <v>-2.4438775510203792E-3</v>
      </c>
      <c r="N127" s="63">
        <v>-2.4438775510203792E-3</v>
      </c>
      <c r="T127" s="94"/>
      <c r="U127" s="93"/>
    </row>
    <row r="128" spans="5:21" x14ac:dyDescent="0.25">
      <c r="E128" s="67" t="s">
        <v>323</v>
      </c>
      <c r="F128" s="60">
        <v>10</v>
      </c>
      <c r="G128" s="58" t="s">
        <v>332</v>
      </c>
      <c r="H128" s="63">
        <v>-8.8159090909090909E-2</v>
      </c>
      <c r="I128" s="63">
        <v>8.8159090909090909E-2</v>
      </c>
      <c r="J128" s="67" t="s">
        <v>362</v>
      </c>
      <c r="K128" s="60">
        <v>15</v>
      </c>
      <c r="L128" s="58" t="s">
        <v>376</v>
      </c>
      <c r="M128" s="63">
        <v>-3.5489690721649536E-3</v>
      </c>
      <c r="N128" s="63">
        <v>-3.5489690721649536E-3</v>
      </c>
      <c r="T128" s="94"/>
      <c r="U128" s="93"/>
    </row>
    <row r="129" spans="5:21" x14ac:dyDescent="0.25">
      <c r="E129" s="67" t="s">
        <v>323</v>
      </c>
      <c r="F129" s="60">
        <v>11</v>
      </c>
      <c r="G129" s="58" t="s">
        <v>333</v>
      </c>
      <c r="H129" s="63">
        <v>-9.3749999999999944E-2</v>
      </c>
      <c r="I129" s="63">
        <v>9.3749999999999944E-2</v>
      </c>
      <c r="J129" s="67" t="s">
        <v>362</v>
      </c>
      <c r="K129" s="60">
        <v>16</v>
      </c>
      <c r="L129" s="58" t="s">
        <v>377</v>
      </c>
      <c r="M129" s="63">
        <v>6.8666666666666654E-2</v>
      </c>
      <c r="N129" s="63">
        <v>6.8666666666666654E-2</v>
      </c>
      <c r="T129" s="94"/>
      <c r="U129" s="93"/>
    </row>
    <row r="130" spans="5:21" x14ac:dyDescent="0.25">
      <c r="E130" s="67" t="s">
        <v>323</v>
      </c>
      <c r="F130" s="60">
        <v>12</v>
      </c>
      <c r="G130" s="58" t="s">
        <v>334</v>
      </c>
      <c r="H130" s="63">
        <v>1.3749999999999984E-2</v>
      </c>
      <c r="I130" s="63">
        <v>-1.3749999999999984E-2</v>
      </c>
      <c r="J130" s="67" t="s">
        <v>362</v>
      </c>
      <c r="K130" s="60">
        <v>18</v>
      </c>
      <c r="L130" s="58" t="s">
        <v>379</v>
      </c>
      <c r="M130" s="63">
        <v>-4.9819587628865403E-3</v>
      </c>
      <c r="N130" s="63">
        <v>-4.9819587628865403E-3</v>
      </c>
      <c r="T130" s="94"/>
      <c r="U130" s="93"/>
    </row>
    <row r="131" spans="5:21" x14ac:dyDescent="0.25">
      <c r="E131" s="67" t="s">
        <v>323</v>
      </c>
      <c r="F131" s="60">
        <v>16</v>
      </c>
      <c r="G131" s="58" t="s">
        <v>337</v>
      </c>
      <c r="H131" s="63">
        <v>-3.0249999999999999E-2</v>
      </c>
      <c r="I131" s="63">
        <v>3.0249999999999999E-2</v>
      </c>
      <c r="J131" s="67" t="s">
        <v>362</v>
      </c>
      <c r="K131" s="60">
        <v>23</v>
      </c>
      <c r="L131" s="58" t="s">
        <v>573</v>
      </c>
      <c r="M131" s="63">
        <v>2.2045918367346928E-2</v>
      </c>
      <c r="N131" s="63">
        <v>-2.2045918367346928E-2</v>
      </c>
      <c r="T131" s="94"/>
      <c r="U131" s="93"/>
    </row>
    <row r="132" spans="5:21" x14ac:dyDescent="0.25">
      <c r="E132" s="67" t="s">
        <v>343</v>
      </c>
      <c r="F132" s="60">
        <v>2</v>
      </c>
      <c r="G132" s="58" t="s">
        <v>344</v>
      </c>
      <c r="H132" s="63">
        <v>-2.5107142857142828E-2</v>
      </c>
      <c r="I132" s="63">
        <v>2.5107142857142828E-2</v>
      </c>
      <c r="J132" s="67" t="s">
        <v>362</v>
      </c>
      <c r="K132" s="60">
        <v>34</v>
      </c>
      <c r="L132" s="58" t="s">
        <v>394</v>
      </c>
      <c r="M132" s="63">
        <v>1.8994897959183632E-2</v>
      </c>
      <c r="N132" s="63">
        <v>1.8994897959183632E-2</v>
      </c>
      <c r="T132" s="94"/>
      <c r="U132" s="93"/>
    </row>
    <row r="133" spans="5:21" x14ac:dyDescent="0.25">
      <c r="E133" s="67" t="s">
        <v>343</v>
      </c>
      <c r="F133" s="60">
        <v>3</v>
      </c>
      <c r="G133" s="58" t="s">
        <v>345</v>
      </c>
      <c r="H133" s="63">
        <v>-3.7750000000000006E-2</v>
      </c>
      <c r="I133" s="63">
        <v>3.7750000000000006E-2</v>
      </c>
      <c r="J133" s="67" t="s">
        <v>362</v>
      </c>
      <c r="K133" s="60">
        <v>35</v>
      </c>
      <c r="L133" s="58" t="s">
        <v>395</v>
      </c>
      <c r="M133" s="63">
        <v>2.9881578947368426E-2</v>
      </c>
      <c r="N133" s="63">
        <v>2.9881578947368426E-2</v>
      </c>
      <c r="T133" s="94"/>
      <c r="U133" s="93"/>
    </row>
    <row r="134" spans="5:21" x14ac:dyDescent="0.25">
      <c r="E134" s="67" t="s">
        <v>343</v>
      </c>
      <c r="F134" s="60">
        <v>5</v>
      </c>
      <c r="G134" s="58" t="s">
        <v>347</v>
      </c>
      <c r="H134" s="63">
        <v>-1.3249999999999984E-2</v>
      </c>
      <c r="I134" s="63">
        <v>1.3249999999999984E-2</v>
      </c>
      <c r="J134" s="58" t="s">
        <v>400</v>
      </c>
      <c r="K134" s="59" t="s">
        <v>27</v>
      </c>
      <c r="L134" s="58" t="s">
        <v>401</v>
      </c>
      <c r="M134" s="63">
        <v>1.3934210526315827E-2</v>
      </c>
      <c r="N134" s="63">
        <v>1.3934210526315827E-2</v>
      </c>
      <c r="T134" s="94"/>
      <c r="U134" s="93"/>
    </row>
    <row r="135" spans="5:21" x14ac:dyDescent="0.25">
      <c r="E135" s="67" t="s">
        <v>343</v>
      </c>
      <c r="F135" s="60">
        <v>7</v>
      </c>
      <c r="G135" s="58" t="s">
        <v>349</v>
      </c>
      <c r="H135" s="63">
        <v>-3.0249999999999944E-2</v>
      </c>
      <c r="I135" s="63">
        <v>3.0249999999999944E-2</v>
      </c>
      <c r="J135" s="67" t="s">
        <v>402</v>
      </c>
      <c r="K135" s="60">
        <v>11</v>
      </c>
      <c r="L135" s="58" t="s">
        <v>410</v>
      </c>
      <c r="M135" s="63">
        <v>-2.4121134020618662E-2</v>
      </c>
      <c r="N135" s="63">
        <v>-2.4121134020618662E-2</v>
      </c>
      <c r="T135" s="94"/>
      <c r="U135" s="93"/>
    </row>
    <row r="136" spans="5:21" x14ac:dyDescent="0.25">
      <c r="E136" s="58" t="s">
        <v>350</v>
      </c>
      <c r="F136" s="59" t="s">
        <v>27</v>
      </c>
      <c r="G136" s="58" t="s">
        <v>351</v>
      </c>
      <c r="H136" s="63">
        <v>-6.0749999999999971E-2</v>
      </c>
      <c r="I136" s="63">
        <v>6.0749999999999971E-2</v>
      </c>
      <c r="J136" s="67" t="s">
        <v>411</v>
      </c>
      <c r="K136" s="60">
        <v>1</v>
      </c>
      <c r="L136" s="58" t="s">
        <v>412</v>
      </c>
      <c r="M136" s="63">
        <v>1.5249999999999986E-2</v>
      </c>
      <c r="N136" s="63">
        <v>1.5249999999999986E-2</v>
      </c>
      <c r="T136" s="94"/>
      <c r="U136" s="93"/>
    </row>
    <row r="137" spans="5:21" x14ac:dyDescent="0.25">
      <c r="E137" s="67" t="s">
        <v>352</v>
      </c>
      <c r="F137" s="60">
        <v>2</v>
      </c>
      <c r="G137" s="58" t="s">
        <v>354</v>
      </c>
      <c r="H137" s="63">
        <v>-5.6644736842105303E-2</v>
      </c>
      <c r="I137" s="63">
        <v>5.6644736842105303E-2</v>
      </c>
      <c r="J137" s="67" t="s">
        <v>411</v>
      </c>
      <c r="K137" s="60">
        <v>2</v>
      </c>
      <c r="L137" s="58" t="s">
        <v>413</v>
      </c>
      <c r="M137" s="63">
        <v>3.3250000000000002E-2</v>
      </c>
      <c r="N137" s="63">
        <v>3.3250000000000002E-2</v>
      </c>
      <c r="T137" s="94"/>
      <c r="U137" s="93"/>
    </row>
    <row r="138" spans="5:21" x14ac:dyDescent="0.25">
      <c r="E138" s="67" t="s">
        <v>352</v>
      </c>
      <c r="F138" s="60">
        <v>3</v>
      </c>
      <c r="G138" s="58" t="s">
        <v>355</v>
      </c>
      <c r="H138" s="63">
        <v>2.1074742268041236E-2</v>
      </c>
      <c r="I138" s="63">
        <v>-2.1074742268041236E-2</v>
      </c>
      <c r="J138" s="67" t="s">
        <v>411</v>
      </c>
      <c r="K138" s="60">
        <v>6</v>
      </c>
      <c r="L138" s="58" t="s">
        <v>416</v>
      </c>
      <c r="M138" s="63">
        <v>7.4749999999999983E-2</v>
      </c>
      <c r="N138" s="63">
        <v>7.4749999999999983E-2</v>
      </c>
      <c r="T138" s="94"/>
      <c r="U138" s="93"/>
    </row>
    <row r="139" spans="5:21" x14ac:dyDescent="0.25">
      <c r="E139" s="67" t="s">
        <v>352</v>
      </c>
      <c r="F139" s="60">
        <v>4</v>
      </c>
      <c r="G139" s="58" t="s">
        <v>356</v>
      </c>
      <c r="H139" s="63">
        <v>5.6594086021505396E-2</v>
      </c>
      <c r="I139" s="63">
        <v>-5.6594086021505396E-2</v>
      </c>
      <c r="J139" s="67" t="s">
        <v>411</v>
      </c>
      <c r="K139" s="60">
        <v>7</v>
      </c>
      <c r="L139" s="58" t="s">
        <v>417</v>
      </c>
      <c r="M139" s="63">
        <v>1.375000000000004E-2</v>
      </c>
      <c r="N139" s="63">
        <v>1.375000000000004E-2</v>
      </c>
      <c r="T139" s="94"/>
      <c r="U139" s="93"/>
    </row>
    <row r="140" spans="5:21" x14ac:dyDescent="0.25">
      <c r="E140" s="67" t="s">
        <v>352</v>
      </c>
      <c r="F140" s="60">
        <v>6</v>
      </c>
      <c r="G140" s="58" t="s">
        <v>358</v>
      </c>
      <c r="H140" s="63">
        <v>-3.806914893617025E-2</v>
      </c>
      <c r="I140" s="63">
        <v>3.806914893617025E-2</v>
      </c>
      <c r="J140" s="67" t="s">
        <v>411</v>
      </c>
      <c r="K140" s="60">
        <v>9</v>
      </c>
      <c r="L140" s="58" t="s">
        <v>419</v>
      </c>
      <c r="M140" s="63">
        <v>2.574999999999994E-2</v>
      </c>
      <c r="N140" s="63">
        <v>2.574999999999994E-2</v>
      </c>
      <c r="T140" s="94"/>
      <c r="U140" s="93"/>
    </row>
    <row r="141" spans="5:21" x14ac:dyDescent="0.25">
      <c r="E141" s="67" t="s">
        <v>352</v>
      </c>
      <c r="F141" s="60">
        <v>7</v>
      </c>
      <c r="G141" s="58" t="s">
        <v>359</v>
      </c>
      <c r="H141" s="63">
        <v>-3.839948453608244E-2</v>
      </c>
      <c r="I141" s="63">
        <v>3.839948453608244E-2</v>
      </c>
      <c r="J141" s="67" t="s">
        <v>411</v>
      </c>
      <c r="K141" s="60">
        <v>10</v>
      </c>
      <c r="L141" s="58" t="s">
        <v>420</v>
      </c>
      <c r="M141" s="63">
        <v>-6.7499999999999227E-3</v>
      </c>
      <c r="N141" s="63">
        <v>-6.7499999999999227E-3</v>
      </c>
      <c r="T141" s="94"/>
      <c r="U141" s="93"/>
    </row>
    <row r="142" spans="5:21" x14ac:dyDescent="0.25">
      <c r="E142" s="67" t="s">
        <v>352</v>
      </c>
      <c r="F142" s="60">
        <v>8</v>
      </c>
      <c r="G142" s="58" t="s">
        <v>360</v>
      </c>
      <c r="H142" s="63">
        <v>-5.3833333333333344E-2</v>
      </c>
      <c r="I142" s="63">
        <v>5.3833333333333344E-2</v>
      </c>
      <c r="J142" s="58" t="s">
        <v>421</v>
      </c>
      <c r="K142" s="59">
        <v>3</v>
      </c>
      <c r="L142" s="58" t="s">
        <v>574</v>
      </c>
      <c r="M142" s="63">
        <v>0.13025000000000003</v>
      </c>
      <c r="N142" s="63">
        <v>-0.13025000000000003</v>
      </c>
      <c r="T142" s="94"/>
      <c r="U142" s="93"/>
    </row>
    <row r="143" spans="5:21" x14ac:dyDescent="0.25">
      <c r="E143" s="67" t="s">
        <v>362</v>
      </c>
      <c r="F143" s="60">
        <v>1</v>
      </c>
      <c r="G143" s="58" t="s">
        <v>363</v>
      </c>
      <c r="H143" s="63">
        <v>-3.0250000000000027E-2</v>
      </c>
      <c r="I143" s="63">
        <v>3.0250000000000027E-2</v>
      </c>
      <c r="J143" s="58" t="s">
        <v>423</v>
      </c>
      <c r="K143" s="59">
        <v>2</v>
      </c>
      <c r="L143" s="58" t="s">
        <v>425</v>
      </c>
      <c r="M143" s="63">
        <v>1.0250000000000092E-2</v>
      </c>
      <c r="N143" s="63">
        <v>1.0250000000000092E-2</v>
      </c>
      <c r="T143" s="94"/>
      <c r="U143" s="93"/>
    </row>
    <row r="144" spans="5:21" x14ac:dyDescent="0.25">
      <c r="E144" s="67" t="s">
        <v>362</v>
      </c>
      <c r="F144" s="60">
        <v>2</v>
      </c>
      <c r="G144" s="58" t="s">
        <v>364</v>
      </c>
      <c r="H144" s="63">
        <v>-3.8127551020408212E-2</v>
      </c>
      <c r="I144" s="63">
        <v>3.8127551020408212E-2</v>
      </c>
      <c r="J144" s="67" t="s">
        <v>423</v>
      </c>
      <c r="K144" s="60">
        <v>3</v>
      </c>
      <c r="L144" s="58" t="s">
        <v>426</v>
      </c>
      <c r="M144" s="63">
        <v>3.4249999999999892E-2</v>
      </c>
      <c r="N144" s="63">
        <v>3.4249999999999892E-2</v>
      </c>
      <c r="T144" s="94"/>
      <c r="U144" s="93"/>
    </row>
    <row r="145" spans="5:21" x14ac:dyDescent="0.25">
      <c r="E145" s="67" t="s">
        <v>362</v>
      </c>
      <c r="F145" s="60">
        <v>6</v>
      </c>
      <c r="G145" s="58" t="s">
        <v>367</v>
      </c>
      <c r="H145" s="63">
        <v>-2.4115979381443275E-2</v>
      </c>
      <c r="I145" s="63">
        <v>2.4115979381443275E-2</v>
      </c>
      <c r="J145" s="67" t="s">
        <v>423</v>
      </c>
      <c r="K145" s="60">
        <v>4</v>
      </c>
      <c r="L145" s="58" t="s">
        <v>427</v>
      </c>
      <c r="M145" s="63">
        <v>-1.6600515463917609E-2</v>
      </c>
      <c r="N145" s="63">
        <v>-1.6600515463917609E-2</v>
      </c>
      <c r="T145" s="94"/>
      <c r="U145" s="93"/>
    </row>
    <row r="146" spans="5:21" x14ac:dyDescent="0.25">
      <c r="E146" s="67" t="s">
        <v>362</v>
      </c>
      <c r="F146" s="60">
        <v>7</v>
      </c>
      <c r="G146" s="58" t="s">
        <v>368</v>
      </c>
      <c r="H146" s="63">
        <v>-1.7107142857142876E-2</v>
      </c>
      <c r="I146" s="63">
        <v>1.7107142857142876E-2</v>
      </c>
      <c r="J146" s="67"/>
      <c r="K146" s="60"/>
      <c r="L146" s="67"/>
      <c r="M146" s="63"/>
      <c r="N146" s="63"/>
      <c r="T146" s="94"/>
      <c r="U146" s="93"/>
    </row>
    <row r="147" spans="5:21" x14ac:dyDescent="0.25">
      <c r="E147" s="67" t="s">
        <v>362</v>
      </c>
      <c r="F147" s="60">
        <v>10</v>
      </c>
      <c r="G147" s="58" t="s">
        <v>371</v>
      </c>
      <c r="H147" s="63">
        <v>-2.5083333333333291E-2</v>
      </c>
      <c r="I147" s="63">
        <v>2.5083333333333291E-2</v>
      </c>
      <c r="J147" s="67"/>
      <c r="K147" s="60"/>
      <c r="L147" s="67"/>
      <c r="M147" s="63"/>
      <c r="N147" s="63"/>
      <c r="T147" s="94"/>
      <c r="U147" s="93"/>
    </row>
    <row r="148" spans="5:21" x14ac:dyDescent="0.25">
      <c r="E148" s="67" t="s">
        <v>362</v>
      </c>
      <c r="F148" s="60">
        <v>12</v>
      </c>
      <c r="G148" s="58" t="s">
        <v>373</v>
      </c>
      <c r="H148" s="63">
        <v>-3.7208762886597968E-2</v>
      </c>
      <c r="I148" s="63">
        <v>3.7208762886597968E-2</v>
      </c>
      <c r="J148" s="67"/>
      <c r="K148" s="60"/>
      <c r="L148" s="67"/>
      <c r="M148" s="63"/>
      <c r="N148" s="63"/>
      <c r="T148" s="94"/>
      <c r="U148" s="93"/>
    </row>
    <row r="149" spans="5:21" x14ac:dyDescent="0.25">
      <c r="E149" s="58" t="s">
        <v>362</v>
      </c>
      <c r="F149" s="59">
        <v>13</v>
      </c>
      <c r="G149" s="58" t="s">
        <v>374</v>
      </c>
      <c r="H149" s="63">
        <v>-3.8229381443298988E-2</v>
      </c>
      <c r="I149" s="63">
        <v>3.8229381443298988E-2</v>
      </c>
      <c r="J149" s="67"/>
      <c r="K149" s="60"/>
      <c r="L149" s="67"/>
      <c r="M149" s="63"/>
      <c r="N149" s="63"/>
      <c r="T149" s="94"/>
      <c r="U149" s="93"/>
    </row>
    <row r="150" spans="5:21" x14ac:dyDescent="0.25">
      <c r="E150" s="67" t="s">
        <v>362</v>
      </c>
      <c r="F150" s="60">
        <v>14</v>
      </c>
      <c r="G150" s="58" t="s">
        <v>375</v>
      </c>
      <c r="H150" s="63">
        <v>-1.440306122448981E-2</v>
      </c>
      <c r="I150" s="63">
        <v>1.440306122448981E-2</v>
      </c>
      <c r="J150" s="67"/>
      <c r="K150" s="60"/>
      <c r="L150" s="67"/>
      <c r="M150" s="63"/>
      <c r="N150" s="63"/>
      <c r="T150" s="94"/>
      <c r="U150" s="93"/>
    </row>
    <row r="151" spans="5:21" x14ac:dyDescent="0.25">
      <c r="E151" s="67" t="s">
        <v>362</v>
      </c>
      <c r="F151" s="60">
        <v>17</v>
      </c>
      <c r="G151" s="58" t="s">
        <v>378</v>
      </c>
      <c r="H151" s="63">
        <v>-3.7353092783505182E-2</v>
      </c>
      <c r="I151" s="63">
        <v>3.7353092783505182E-2</v>
      </c>
      <c r="J151" s="58"/>
      <c r="K151" s="59"/>
      <c r="L151" s="58"/>
      <c r="M151" s="63"/>
      <c r="N151" s="63"/>
      <c r="T151" s="94"/>
      <c r="U151" s="93"/>
    </row>
    <row r="152" spans="5:21" x14ac:dyDescent="0.25">
      <c r="E152" s="67" t="s">
        <v>362</v>
      </c>
      <c r="F152" s="60">
        <v>19</v>
      </c>
      <c r="G152" s="58" t="s">
        <v>380</v>
      </c>
      <c r="H152" s="63">
        <v>-4.8276315789473695E-2</v>
      </c>
      <c r="I152" s="63">
        <v>4.8276315789473695E-2</v>
      </c>
      <c r="J152" s="67"/>
      <c r="K152" s="60"/>
      <c r="L152" s="67"/>
      <c r="M152" s="63"/>
      <c r="N152" s="63"/>
      <c r="T152" s="94"/>
      <c r="U152" s="93"/>
    </row>
    <row r="153" spans="5:21" x14ac:dyDescent="0.25">
      <c r="E153" s="67" t="s">
        <v>362</v>
      </c>
      <c r="F153" s="60">
        <v>22</v>
      </c>
      <c r="G153" s="58" t="s">
        <v>383</v>
      </c>
      <c r="H153" s="63">
        <v>-3.0517676767676749E-2</v>
      </c>
      <c r="I153" s="63">
        <v>3.0517676767676749E-2</v>
      </c>
      <c r="J153" s="8"/>
      <c r="K153" s="8"/>
      <c r="L153" s="8"/>
      <c r="M153" s="92"/>
      <c r="N153" s="9"/>
      <c r="T153" s="94"/>
      <c r="U153" s="93"/>
    </row>
    <row r="154" spans="5:21" x14ac:dyDescent="0.25">
      <c r="E154" s="67" t="s">
        <v>362</v>
      </c>
      <c r="F154" s="60">
        <v>24</v>
      </c>
      <c r="G154" s="58" t="s">
        <v>384</v>
      </c>
      <c r="H154" s="63">
        <v>-3.8853092783505183E-2</v>
      </c>
      <c r="I154" s="63">
        <v>3.8853092783505183E-2</v>
      </c>
      <c r="J154" s="8"/>
      <c r="K154" s="8"/>
      <c r="L154" s="8"/>
      <c r="M154" s="92"/>
      <c r="N154" s="9"/>
      <c r="T154" s="94"/>
      <c r="U154" s="93"/>
    </row>
    <row r="155" spans="5:21" x14ac:dyDescent="0.25">
      <c r="E155" s="67" t="s">
        <v>362</v>
      </c>
      <c r="F155" s="60">
        <v>25</v>
      </c>
      <c r="G155" s="58" t="s">
        <v>385</v>
      </c>
      <c r="H155" s="63">
        <v>4.750000000000032E-3</v>
      </c>
      <c r="I155" s="63">
        <v>-4.750000000000032E-3</v>
      </c>
      <c r="J155" s="8"/>
      <c r="K155" s="8"/>
      <c r="L155" s="8"/>
      <c r="M155" s="92"/>
      <c r="N155" s="9"/>
      <c r="T155" s="94"/>
      <c r="U155" s="93"/>
    </row>
    <row r="156" spans="5:21" x14ac:dyDescent="0.25">
      <c r="E156" s="67" t="s">
        <v>362</v>
      </c>
      <c r="F156" s="60">
        <v>27</v>
      </c>
      <c r="G156" s="58" t="s">
        <v>387</v>
      </c>
      <c r="H156" s="63">
        <v>-2.2311224489795889E-2</v>
      </c>
      <c r="I156" s="63">
        <v>2.2311224489795889E-2</v>
      </c>
      <c r="J156" s="8"/>
      <c r="K156" s="8"/>
      <c r="L156" s="8"/>
      <c r="M156" s="92"/>
      <c r="N156" s="9"/>
      <c r="T156" s="94"/>
      <c r="U156" s="93"/>
    </row>
    <row r="157" spans="5:21" x14ac:dyDescent="0.25">
      <c r="E157" s="67" t="s">
        <v>362</v>
      </c>
      <c r="F157" s="60">
        <v>31</v>
      </c>
      <c r="G157" s="58" t="s">
        <v>391</v>
      </c>
      <c r="H157" s="63">
        <v>-4.0916666666666601E-2</v>
      </c>
      <c r="I157" s="63">
        <v>4.0916666666666601E-2</v>
      </c>
      <c r="J157" s="8"/>
      <c r="K157" s="8"/>
      <c r="L157" s="8"/>
      <c r="M157" s="92"/>
      <c r="N157" s="9"/>
      <c r="T157" s="94"/>
      <c r="U157" s="93"/>
    </row>
    <row r="158" spans="5:21" x14ac:dyDescent="0.25">
      <c r="E158" s="67" t="s">
        <v>362</v>
      </c>
      <c r="F158" s="60">
        <v>32</v>
      </c>
      <c r="G158" s="58" t="s">
        <v>392</v>
      </c>
      <c r="H158" s="63">
        <v>-4.2425257731958765E-2</v>
      </c>
      <c r="I158" s="63">
        <v>4.2425257731958765E-2</v>
      </c>
      <c r="J158" s="8"/>
      <c r="K158" s="8"/>
      <c r="L158" s="8"/>
      <c r="M158" s="92"/>
      <c r="N158" s="9"/>
      <c r="T158" s="94"/>
      <c r="U158" s="93"/>
    </row>
    <row r="159" spans="5:21" x14ac:dyDescent="0.25">
      <c r="E159" s="67" t="s">
        <v>396</v>
      </c>
      <c r="F159" s="60">
        <v>1</v>
      </c>
      <c r="G159" s="58" t="s">
        <v>397</v>
      </c>
      <c r="H159" s="63">
        <v>0.11607795698924733</v>
      </c>
      <c r="I159" s="63">
        <v>-0.11607795698924733</v>
      </c>
      <c r="J159" s="8"/>
      <c r="K159" s="8"/>
      <c r="L159" s="8"/>
      <c r="M159" s="92"/>
      <c r="N159" s="9"/>
      <c r="T159" s="94"/>
      <c r="U159" s="93"/>
    </row>
    <row r="160" spans="5:21" x14ac:dyDescent="0.25">
      <c r="E160" s="67" t="s">
        <v>396</v>
      </c>
      <c r="F160" s="60">
        <v>2</v>
      </c>
      <c r="G160" s="58" t="s">
        <v>398</v>
      </c>
      <c r="H160" s="63">
        <v>6.8088709677419423E-2</v>
      </c>
      <c r="I160" s="63">
        <v>-6.8088709677419423E-2</v>
      </c>
      <c r="J160" s="8"/>
      <c r="K160" s="8"/>
      <c r="L160" s="8"/>
      <c r="M160" s="92"/>
      <c r="N160" s="9"/>
      <c r="T160" s="94"/>
      <c r="U160" s="93"/>
    </row>
    <row r="161" spans="5:21" x14ac:dyDescent="0.25">
      <c r="E161" s="67" t="s">
        <v>396</v>
      </c>
      <c r="F161" s="60">
        <v>3</v>
      </c>
      <c r="G161" s="58" t="s">
        <v>399</v>
      </c>
      <c r="H161" s="63">
        <v>5.5355263157894685E-2</v>
      </c>
      <c r="I161" s="63">
        <v>-5.5355263157894685E-2</v>
      </c>
      <c r="J161" s="8"/>
      <c r="K161" s="8"/>
      <c r="L161" s="8"/>
      <c r="M161" s="92"/>
      <c r="N161" s="9"/>
      <c r="T161" s="94"/>
      <c r="U161" s="93"/>
    </row>
    <row r="162" spans="5:21" x14ac:dyDescent="0.25">
      <c r="E162" s="67" t="s">
        <v>402</v>
      </c>
      <c r="F162" s="60">
        <v>1</v>
      </c>
      <c r="G162" s="58" t="s">
        <v>403</v>
      </c>
      <c r="H162" s="63">
        <v>-8.6607142857142827E-2</v>
      </c>
      <c r="I162" s="63">
        <v>8.6607142857142827E-2</v>
      </c>
      <c r="J162" s="8"/>
      <c r="K162" s="8"/>
      <c r="L162" s="8"/>
      <c r="M162" s="92"/>
      <c r="N162" s="9"/>
      <c r="T162" s="94"/>
      <c r="U162" s="93"/>
    </row>
    <row r="163" spans="5:21" x14ac:dyDescent="0.25">
      <c r="E163" s="67" t="s">
        <v>402</v>
      </c>
      <c r="F163" s="60">
        <v>2</v>
      </c>
      <c r="G163" s="58" t="s">
        <v>404</v>
      </c>
      <c r="H163" s="63">
        <v>-6.8250000000000033E-2</v>
      </c>
      <c r="I163" s="63">
        <v>6.8250000000000033E-2</v>
      </c>
      <c r="J163" s="8"/>
      <c r="K163" s="8"/>
      <c r="L163" s="8"/>
      <c r="M163" s="92"/>
      <c r="N163" s="9"/>
      <c r="T163" s="94"/>
      <c r="U163" s="93"/>
    </row>
    <row r="164" spans="5:21" x14ac:dyDescent="0.25">
      <c r="E164" s="67" t="s">
        <v>402</v>
      </c>
      <c r="F164" s="60">
        <v>4</v>
      </c>
      <c r="G164" s="58" t="s">
        <v>406</v>
      </c>
      <c r="H164" s="63">
        <v>-9.2806701030927807E-2</v>
      </c>
      <c r="I164" s="63">
        <v>9.2806701030927807E-2</v>
      </c>
      <c r="J164" s="8"/>
      <c r="K164" s="8"/>
      <c r="L164" s="8"/>
      <c r="M164" s="92"/>
      <c r="N164" s="9"/>
      <c r="T164" s="94"/>
      <c r="U164" s="93"/>
    </row>
    <row r="165" spans="5:21" x14ac:dyDescent="0.25">
      <c r="E165" s="67" t="s">
        <v>402</v>
      </c>
      <c r="F165" s="60">
        <v>5</v>
      </c>
      <c r="G165" s="58" t="s">
        <v>407</v>
      </c>
      <c r="H165" s="63">
        <v>-7.6615979381443267E-2</v>
      </c>
      <c r="I165" s="63">
        <v>7.6615979381443267E-2</v>
      </c>
      <c r="J165" s="8"/>
      <c r="K165" s="8"/>
      <c r="L165" s="8"/>
      <c r="M165" s="92"/>
      <c r="N165" s="9"/>
      <c r="T165" s="94"/>
      <c r="U165" s="93"/>
    </row>
    <row r="166" spans="5:21" x14ac:dyDescent="0.25">
      <c r="E166" s="67" t="s">
        <v>411</v>
      </c>
      <c r="F166" s="60">
        <v>3</v>
      </c>
      <c r="G166" s="58" t="s">
        <v>414</v>
      </c>
      <c r="H166" s="63">
        <v>-8.224999999999999E-2</v>
      </c>
      <c r="I166" s="63">
        <v>8.224999999999999E-2</v>
      </c>
      <c r="J166" s="8"/>
      <c r="K166" s="8"/>
      <c r="L166" s="8"/>
      <c r="M166" s="92"/>
      <c r="N166" s="9"/>
      <c r="T166" s="94"/>
      <c r="U166" s="93"/>
    </row>
    <row r="167" spans="5:21" x14ac:dyDescent="0.25">
      <c r="E167" s="67" t="s">
        <v>411</v>
      </c>
      <c r="F167" s="60">
        <v>5</v>
      </c>
      <c r="G167" s="58" t="s">
        <v>415</v>
      </c>
      <c r="H167" s="63">
        <v>-3.175E-2</v>
      </c>
      <c r="I167" s="63">
        <v>3.175E-2</v>
      </c>
      <c r="J167" s="8"/>
      <c r="K167" s="8"/>
      <c r="L167" s="8"/>
      <c r="M167" s="92"/>
      <c r="N167" s="9"/>
      <c r="T167" s="94"/>
      <c r="U167" s="93"/>
    </row>
    <row r="168" spans="5:21" x14ac:dyDescent="0.25">
      <c r="E168" s="67" t="s">
        <v>411</v>
      </c>
      <c r="F168" s="60">
        <v>8</v>
      </c>
      <c r="G168" s="58" t="s">
        <v>418</v>
      </c>
      <c r="H168" s="63">
        <v>-0.11875000000000002</v>
      </c>
      <c r="I168" s="63">
        <v>0.11875000000000002</v>
      </c>
      <c r="J168" s="8"/>
      <c r="K168" s="8"/>
      <c r="L168" s="8"/>
      <c r="M168" s="92"/>
      <c r="N168" s="9"/>
      <c r="T168" s="63"/>
      <c r="U168" s="63"/>
    </row>
    <row r="169" spans="5:21" x14ac:dyDescent="0.25">
      <c r="E169" s="67" t="s">
        <v>421</v>
      </c>
      <c r="F169" s="60">
        <v>1</v>
      </c>
      <c r="G169" s="58" t="s">
        <v>422</v>
      </c>
      <c r="H169" s="63">
        <v>1.2749999999999984E-2</v>
      </c>
      <c r="I169" s="63">
        <v>-1.2749999999999984E-2</v>
      </c>
      <c r="J169" s="8"/>
      <c r="K169" s="8"/>
      <c r="L169" s="8"/>
      <c r="M169" s="92"/>
      <c r="N169" s="9"/>
      <c r="T169" s="63"/>
      <c r="U169" s="63"/>
    </row>
    <row r="170" spans="5:21" x14ac:dyDescent="0.25">
      <c r="E170" s="67" t="s">
        <v>423</v>
      </c>
      <c r="F170" s="60">
        <v>1</v>
      </c>
      <c r="G170" s="58" t="s">
        <v>424</v>
      </c>
      <c r="H170" s="63">
        <v>-8.9749999999999996E-2</v>
      </c>
      <c r="I170" s="63">
        <v>8.9749999999999996E-2</v>
      </c>
      <c r="J170" s="8"/>
      <c r="K170" s="8"/>
      <c r="L170" s="8"/>
      <c r="M170" s="92"/>
      <c r="N170" s="9"/>
      <c r="T170" s="63"/>
      <c r="U170" s="63"/>
    </row>
    <row r="171" spans="5:21" x14ac:dyDescent="0.25">
      <c r="E171" s="67" t="s">
        <v>423</v>
      </c>
      <c r="F171" s="60">
        <v>5</v>
      </c>
      <c r="G171" s="58" t="s">
        <v>428</v>
      </c>
      <c r="H171" s="63">
        <v>-6.2750000000000028E-2</v>
      </c>
      <c r="I171" s="63">
        <v>6.2750000000000028E-2</v>
      </c>
      <c r="J171" s="8"/>
      <c r="K171" s="8"/>
      <c r="L171" s="8"/>
      <c r="M171" s="92"/>
      <c r="N171" s="9"/>
      <c r="T171" s="63"/>
      <c r="U171" s="63"/>
    </row>
    <row r="172" spans="5:21" x14ac:dyDescent="0.25">
      <c r="E172" s="67" t="s">
        <v>423</v>
      </c>
      <c r="F172" s="60">
        <v>7</v>
      </c>
      <c r="G172" s="58" t="s">
        <v>429</v>
      </c>
      <c r="H172" s="63">
        <v>-6.7290816326530611E-2</v>
      </c>
      <c r="I172" s="63">
        <v>6.7290816326530611E-2</v>
      </c>
      <c r="J172" s="8"/>
      <c r="K172" s="8"/>
      <c r="L172" s="8"/>
      <c r="M172" s="92"/>
      <c r="N172" s="9"/>
      <c r="T172" s="63"/>
      <c r="U172" s="63"/>
    </row>
    <row r="173" spans="5:21" x14ac:dyDescent="0.25">
      <c r="E173" s="67" t="s">
        <v>423</v>
      </c>
      <c r="F173" s="60">
        <v>8</v>
      </c>
      <c r="G173" s="58" t="s">
        <v>430</v>
      </c>
      <c r="H173" s="63">
        <v>-0.11225000000000002</v>
      </c>
      <c r="I173" s="63">
        <v>0.11225000000000002</v>
      </c>
      <c r="J173" s="8"/>
      <c r="K173" s="8"/>
      <c r="L173" s="8"/>
      <c r="M173" s="92"/>
      <c r="N173" s="9"/>
      <c r="T173" s="63"/>
      <c r="U173" s="63"/>
    </row>
    <row r="174" spans="5:21" x14ac:dyDescent="0.25">
      <c r="E174" s="72" t="s">
        <v>431</v>
      </c>
      <c r="F174" s="73" t="s">
        <v>27</v>
      </c>
      <c r="G174" s="58" t="s">
        <v>432</v>
      </c>
      <c r="H174" s="63">
        <v>-2.7749999999999941E-2</v>
      </c>
      <c r="I174" s="63">
        <v>2.7749999999999941E-2</v>
      </c>
      <c r="J174" s="8"/>
      <c r="K174" s="8"/>
      <c r="L174" s="8"/>
      <c r="M174" s="92"/>
      <c r="N174" s="9"/>
      <c r="T174" s="63"/>
      <c r="U174" s="63"/>
    </row>
    <row r="175" spans="5:21" x14ac:dyDescent="0.25">
      <c r="E175" s="67"/>
      <c r="F175" s="60"/>
      <c r="G175" s="58"/>
      <c r="H175" s="63"/>
      <c r="I175" s="63"/>
      <c r="J175" s="8"/>
      <c r="K175" s="8"/>
      <c r="L175" s="8"/>
      <c r="M175" s="92"/>
      <c r="N175" s="9"/>
      <c r="T175" s="63"/>
      <c r="U175" s="63"/>
    </row>
    <row r="176" spans="5:21" x14ac:dyDescent="0.25">
      <c r="E176" s="67"/>
      <c r="F176" s="60"/>
      <c r="G176" s="58"/>
      <c r="H176" s="63"/>
      <c r="I176" s="63"/>
      <c r="J176" s="8"/>
      <c r="K176" s="8"/>
      <c r="L176" s="8"/>
      <c r="M176" s="92"/>
      <c r="N176" s="9"/>
      <c r="T176" s="63"/>
      <c r="U176" s="63"/>
    </row>
    <row r="177" spans="5:21" x14ac:dyDescent="0.25">
      <c r="E177" s="67"/>
      <c r="F177" s="60"/>
      <c r="G177" s="58"/>
      <c r="H177" s="63"/>
      <c r="I177" s="63"/>
      <c r="J177" s="8"/>
      <c r="K177" s="8"/>
      <c r="L177" s="8"/>
      <c r="M177" s="92"/>
      <c r="N177" s="9"/>
      <c r="T177" s="63"/>
      <c r="U177" s="63"/>
    </row>
    <row r="178" spans="5:21" x14ac:dyDescent="0.25">
      <c r="E178" s="67"/>
      <c r="F178" s="60"/>
      <c r="G178" s="58"/>
      <c r="H178" s="63"/>
      <c r="I178" s="63"/>
      <c r="J178" s="8"/>
      <c r="K178" s="8"/>
      <c r="L178" s="8"/>
      <c r="M178" s="92"/>
      <c r="N178" s="9"/>
      <c r="T178" s="63"/>
      <c r="U178" s="63"/>
    </row>
    <row r="179" spans="5:21" x14ac:dyDescent="0.25">
      <c r="E179" s="67"/>
      <c r="F179" s="60"/>
      <c r="G179" s="58"/>
      <c r="H179" s="63"/>
      <c r="I179" s="63"/>
      <c r="J179" s="8"/>
      <c r="K179" s="8"/>
      <c r="L179" s="8"/>
      <c r="M179" s="92"/>
      <c r="N179" s="9"/>
      <c r="T179" s="63"/>
      <c r="U179" s="63"/>
    </row>
    <row r="180" spans="5:21" x14ac:dyDescent="0.25">
      <c r="E180" s="67"/>
      <c r="F180" s="60"/>
      <c r="G180" s="58"/>
      <c r="H180" s="63"/>
      <c r="I180" s="63"/>
      <c r="J180" s="8"/>
      <c r="K180" s="8"/>
      <c r="L180" s="8"/>
      <c r="M180" s="92"/>
      <c r="N180" s="9"/>
      <c r="T180" s="63"/>
      <c r="U180" s="63"/>
    </row>
    <row r="181" spans="5:21" x14ac:dyDescent="0.25">
      <c r="E181" s="58"/>
      <c r="F181" s="59"/>
      <c r="G181" s="58"/>
      <c r="H181" s="63"/>
      <c r="I181" s="63"/>
      <c r="J181" s="8"/>
      <c r="K181" s="8"/>
      <c r="L181" s="8"/>
      <c r="M181" s="92"/>
      <c r="N181" s="9"/>
      <c r="T181" s="63"/>
      <c r="U181" s="63"/>
    </row>
    <row r="182" spans="5:21" x14ac:dyDescent="0.25">
      <c r="E182" s="67"/>
      <c r="F182" s="60"/>
      <c r="G182" s="58"/>
      <c r="H182" s="63"/>
      <c r="I182" s="63"/>
      <c r="J182" s="8"/>
      <c r="K182" s="8"/>
      <c r="L182" s="8"/>
      <c r="M182" s="92"/>
      <c r="N182" s="9"/>
      <c r="T182" s="63"/>
      <c r="U182" s="63"/>
    </row>
    <row r="183" spans="5:21" x14ac:dyDescent="0.25">
      <c r="E183" s="67"/>
      <c r="F183" s="60"/>
      <c r="G183" s="58"/>
      <c r="H183" s="63"/>
      <c r="I183" s="63"/>
      <c r="J183" s="8"/>
      <c r="K183" s="8"/>
      <c r="L183" s="8"/>
      <c r="M183" s="92"/>
      <c r="N183" s="9"/>
      <c r="T183" s="63"/>
      <c r="U183" s="63"/>
    </row>
    <row r="184" spans="5:21" x14ac:dyDescent="0.25">
      <c r="E184" s="67"/>
      <c r="F184" s="60"/>
      <c r="G184" s="58"/>
      <c r="H184" s="63"/>
      <c r="I184" s="63"/>
      <c r="J184" s="8"/>
      <c r="K184" s="8"/>
      <c r="L184" s="8"/>
      <c r="M184" s="92"/>
      <c r="N184" s="9"/>
      <c r="T184" s="63"/>
      <c r="U184" s="63"/>
    </row>
    <row r="185" spans="5:21" x14ac:dyDescent="0.25">
      <c r="E185" s="67"/>
      <c r="F185" s="60"/>
      <c r="G185" s="58"/>
      <c r="H185" s="63"/>
      <c r="I185" s="63"/>
      <c r="J185" s="8"/>
      <c r="K185" s="8"/>
      <c r="L185" s="8"/>
      <c r="M185" s="92"/>
      <c r="N185" s="9"/>
      <c r="T185" s="63"/>
      <c r="U185" s="63"/>
    </row>
    <row r="186" spans="5:21" x14ac:dyDescent="0.25">
      <c r="E186" s="72"/>
      <c r="F186" s="73"/>
      <c r="G186" s="58"/>
      <c r="H186" s="63"/>
      <c r="I186" s="63"/>
      <c r="T186" s="63"/>
      <c r="U186" s="63"/>
    </row>
    <row r="187" spans="5:21" x14ac:dyDescent="0.25">
      <c r="G187" s="67"/>
      <c r="H187" s="94"/>
      <c r="I187" s="93"/>
      <c r="T187" s="63"/>
      <c r="U187" s="63"/>
    </row>
    <row r="188" spans="5:21" x14ac:dyDescent="0.25">
      <c r="G188" s="67"/>
      <c r="H188" s="94"/>
      <c r="I188" s="93"/>
      <c r="T188" s="63"/>
      <c r="U188" s="63"/>
    </row>
    <row r="189" spans="5:21" x14ac:dyDescent="0.25">
      <c r="G189" s="67"/>
      <c r="H189" s="94"/>
      <c r="I189" s="93"/>
      <c r="T189" s="63"/>
      <c r="U189" s="63"/>
    </row>
    <row r="190" spans="5:21" x14ac:dyDescent="0.25">
      <c r="G190" s="67"/>
      <c r="H190" s="94"/>
      <c r="I190" s="93"/>
      <c r="T190" s="63"/>
      <c r="U190" s="63"/>
    </row>
    <row r="191" spans="5:21" x14ac:dyDescent="0.25">
      <c r="G191" s="67"/>
      <c r="H191" s="94"/>
      <c r="I191" s="93"/>
      <c r="T191" s="63"/>
      <c r="U191" s="63"/>
    </row>
    <row r="192" spans="5:21" x14ac:dyDescent="0.25">
      <c r="G192" s="67"/>
      <c r="H192" s="94"/>
      <c r="I192" s="93"/>
      <c r="T192" s="63"/>
      <c r="U192" s="63"/>
    </row>
    <row r="193" spans="7:21" x14ac:dyDescent="0.25">
      <c r="G193" s="67"/>
      <c r="H193" s="94"/>
      <c r="I193" s="93"/>
      <c r="T193" s="63"/>
      <c r="U193" s="63"/>
    </row>
    <row r="194" spans="7:21" x14ac:dyDescent="0.25">
      <c r="G194" s="67"/>
      <c r="H194" s="63"/>
      <c r="I194" s="63"/>
      <c r="T194" s="63"/>
      <c r="U194" s="63"/>
    </row>
    <row r="195" spans="7:21" x14ac:dyDescent="0.25">
      <c r="G195" s="67"/>
      <c r="H195" s="63"/>
      <c r="I195" s="63"/>
      <c r="T195" s="63"/>
      <c r="U195" s="63"/>
    </row>
    <row r="196" spans="7:21" x14ac:dyDescent="0.25">
      <c r="G196" s="67"/>
      <c r="H196" s="63"/>
      <c r="I196" s="63"/>
      <c r="T196" s="63"/>
      <c r="U196" s="63"/>
    </row>
    <row r="197" spans="7:21" x14ac:dyDescent="0.25">
      <c r="G197" s="67"/>
      <c r="H197" s="63"/>
      <c r="I197" s="63"/>
      <c r="T197" s="63"/>
      <c r="U197" s="63"/>
    </row>
    <row r="198" spans="7:21" x14ac:dyDescent="0.25">
      <c r="G198" s="67"/>
      <c r="H198" s="63"/>
      <c r="I198" s="63"/>
      <c r="T198" s="63"/>
      <c r="U198" s="63"/>
    </row>
    <row r="199" spans="7:21" x14ac:dyDescent="0.25">
      <c r="G199" s="67"/>
      <c r="H199" s="63"/>
      <c r="I199" s="63"/>
      <c r="T199" s="63"/>
      <c r="U199" s="63"/>
    </row>
    <row r="200" spans="7:21" x14ac:dyDescent="0.25">
      <c r="G200" s="67"/>
      <c r="H200" s="63"/>
      <c r="I200" s="63"/>
      <c r="T200" s="63"/>
      <c r="U200" s="63"/>
    </row>
    <row r="201" spans="7:21" x14ac:dyDescent="0.25">
      <c r="G201" s="67"/>
      <c r="H201" s="63"/>
      <c r="I201" s="63"/>
      <c r="T201" s="63"/>
      <c r="U201" s="63"/>
    </row>
    <row r="202" spans="7:21" x14ac:dyDescent="0.25">
      <c r="G202" s="67"/>
      <c r="H202" s="63"/>
      <c r="I202" s="63"/>
      <c r="T202" s="63"/>
      <c r="U202" s="63"/>
    </row>
    <row r="203" spans="7:21" x14ac:dyDescent="0.25">
      <c r="G203" s="67"/>
      <c r="H203" s="63"/>
      <c r="I203" s="63"/>
      <c r="T203" s="63"/>
      <c r="U203" s="63"/>
    </row>
    <row r="204" spans="7:21" x14ac:dyDescent="0.25">
      <c r="G204" s="67"/>
      <c r="H204" s="63"/>
      <c r="I204" s="63"/>
      <c r="T204" s="63"/>
      <c r="U204" s="63"/>
    </row>
    <row r="205" spans="7:21" x14ac:dyDescent="0.25">
      <c r="G205" s="67"/>
      <c r="H205" s="63"/>
      <c r="I205" s="63"/>
      <c r="T205" s="63"/>
      <c r="U205" s="63"/>
    </row>
    <row r="206" spans="7:21" x14ac:dyDescent="0.25">
      <c r="G206" s="67"/>
      <c r="H206" s="63"/>
      <c r="I206" s="63"/>
      <c r="T206" s="63"/>
      <c r="U206" s="63"/>
    </row>
    <row r="207" spans="7:21" x14ac:dyDescent="0.25">
      <c r="G207" s="67"/>
      <c r="H207" s="63"/>
      <c r="I207" s="63"/>
      <c r="T207" s="63"/>
      <c r="U207" s="63"/>
    </row>
    <row r="208" spans="7:21" x14ac:dyDescent="0.25">
      <c r="G208" s="72"/>
      <c r="H208" s="63"/>
      <c r="I208" s="63"/>
      <c r="T208" s="63"/>
      <c r="U208" s="63"/>
    </row>
    <row r="209" spans="8:21" x14ac:dyDescent="0.25">
      <c r="H209" s="63"/>
      <c r="I209" s="63"/>
      <c r="T209" s="63"/>
      <c r="U209" s="63"/>
    </row>
    <row r="210" spans="8:21" x14ac:dyDescent="0.25">
      <c r="H210" s="63"/>
      <c r="I210" s="63"/>
      <c r="T210" s="63"/>
      <c r="U210" s="63"/>
    </row>
    <row r="211" spans="8:21" x14ac:dyDescent="0.25">
      <c r="H211" s="63"/>
      <c r="I211" s="63"/>
      <c r="T211" s="63"/>
      <c r="U211" s="63"/>
    </row>
    <row r="212" spans="8:21" x14ac:dyDescent="0.25">
      <c r="H212" s="63"/>
      <c r="I212" s="63"/>
      <c r="T212" s="63"/>
      <c r="U212" s="63"/>
    </row>
    <row r="213" spans="8:21" x14ac:dyDescent="0.25">
      <c r="H213" s="63"/>
      <c r="I213" s="63"/>
      <c r="T213" s="63"/>
      <c r="U213" s="63"/>
    </row>
    <row r="214" spans="8:21" x14ac:dyDescent="0.25">
      <c r="H214" s="63"/>
      <c r="I214" s="63"/>
      <c r="T214" s="63"/>
      <c r="U214" s="63"/>
    </row>
    <row r="215" spans="8:21" x14ac:dyDescent="0.25">
      <c r="H215" s="63"/>
      <c r="I215" s="63"/>
      <c r="T215" s="63"/>
      <c r="U215" s="63"/>
    </row>
    <row r="216" spans="8:21" x14ac:dyDescent="0.25">
      <c r="H216" s="63"/>
      <c r="I216" s="63"/>
      <c r="T216" s="63"/>
      <c r="U216" s="63"/>
    </row>
    <row r="217" spans="8:21" x14ac:dyDescent="0.25">
      <c r="H217" s="63"/>
      <c r="I217" s="63"/>
      <c r="T217" s="63"/>
      <c r="U217" s="63"/>
    </row>
    <row r="218" spans="8:21" x14ac:dyDescent="0.25">
      <c r="H218" s="63"/>
      <c r="I218" s="63"/>
      <c r="T218" s="63"/>
      <c r="U218" s="63"/>
    </row>
    <row r="219" spans="8:21" x14ac:dyDescent="0.25">
      <c r="H219" s="63"/>
      <c r="I219" s="63"/>
      <c r="T219" s="63"/>
      <c r="U219" s="63"/>
    </row>
    <row r="220" spans="8:21" x14ac:dyDescent="0.25">
      <c r="H220" s="63"/>
      <c r="I220" s="63"/>
      <c r="T220" s="63"/>
      <c r="U220" s="63"/>
    </row>
    <row r="221" spans="8:21" x14ac:dyDescent="0.25">
      <c r="H221" s="63"/>
      <c r="I221" s="63"/>
      <c r="T221" s="63"/>
      <c r="U221" s="63"/>
    </row>
    <row r="222" spans="8:21" x14ac:dyDescent="0.25">
      <c r="H222" s="63"/>
      <c r="I222" s="63"/>
      <c r="T222" s="63"/>
      <c r="U222" s="63"/>
    </row>
    <row r="223" spans="8:21" x14ac:dyDescent="0.25">
      <c r="H223" s="63"/>
      <c r="I223" s="63"/>
      <c r="T223" s="63"/>
      <c r="U223" s="63"/>
    </row>
    <row r="224" spans="8:21" x14ac:dyDescent="0.25">
      <c r="H224" s="63"/>
      <c r="I224" s="63"/>
      <c r="T224" s="63"/>
      <c r="U224" s="63"/>
    </row>
    <row r="225" spans="8:21" x14ac:dyDescent="0.25">
      <c r="H225" s="63"/>
      <c r="I225" s="63"/>
      <c r="T225" s="63"/>
      <c r="U225" s="63"/>
    </row>
    <row r="226" spans="8:21" x14ac:dyDescent="0.25">
      <c r="H226" s="63"/>
      <c r="I226" s="63"/>
      <c r="T226" s="63"/>
      <c r="U226" s="63"/>
    </row>
    <row r="227" spans="8:21" x14ac:dyDescent="0.25">
      <c r="H227" s="63"/>
      <c r="I227" s="63"/>
      <c r="T227" s="63"/>
      <c r="U227" s="63"/>
    </row>
    <row r="228" spans="8:21" x14ac:dyDescent="0.25">
      <c r="H228" s="63"/>
      <c r="I228" s="63"/>
      <c r="T228" s="63"/>
      <c r="U228" s="63"/>
    </row>
    <row r="229" spans="8:21" x14ac:dyDescent="0.25">
      <c r="H229" s="63"/>
      <c r="I229" s="63"/>
      <c r="T229" s="63"/>
      <c r="U229" s="63"/>
    </row>
    <row r="230" spans="8:21" x14ac:dyDescent="0.25">
      <c r="H230" s="63"/>
      <c r="I230" s="63"/>
      <c r="T230" s="63"/>
      <c r="U230" s="63"/>
    </row>
    <row r="231" spans="8:21" x14ac:dyDescent="0.25">
      <c r="H231" s="63"/>
      <c r="I231" s="63"/>
      <c r="T231" s="63"/>
      <c r="U231" s="63"/>
    </row>
    <row r="232" spans="8:21" x14ac:dyDescent="0.25">
      <c r="H232" s="63"/>
      <c r="I232" s="63"/>
      <c r="T232" s="63"/>
      <c r="U232" s="63"/>
    </row>
    <row r="233" spans="8:21" x14ac:dyDescent="0.25">
      <c r="H233" s="63"/>
      <c r="I233" s="63"/>
      <c r="T233" s="63"/>
      <c r="U233" s="63"/>
    </row>
    <row r="234" spans="8:21" x14ac:dyDescent="0.25">
      <c r="H234" s="63"/>
      <c r="I234" s="63"/>
      <c r="T234" s="63"/>
      <c r="U234" s="63"/>
    </row>
    <row r="235" spans="8:21" x14ac:dyDescent="0.25">
      <c r="H235" s="63"/>
      <c r="I235" s="63"/>
      <c r="T235" s="63"/>
      <c r="U235" s="63"/>
    </row>
    <row r="236" spans="8:21" x14ac:dyDescent="0.25">
      <c r="H236" s="63"/>
      <c r="I236" s="63"/>
      <c r="T236" s="63"/>
      <c r="U236" s="63"/>
    </row>
    <row r="237" spans="8:21" x14ac:dyDescent="0.25">
      <c r="H237" s="63"/>
      <c r="I237" s="63"/>
      <c r="T237" s="63"/>
      <c r="U237" s="63"/>
    </row>
    <row r="238" spans="8:21" x14ac:dyDescent="0.25">
      <c r="H238" s="63"/>
      <c r="I238" s="63"/>
      <c r="T238" s="63"/>
      <c r="U238" s="63"/>
    </row>
    <row r="239" spans="8:21" x14ac:dyDescent="0.25">
      <c r="H239" s="63"/>
      <c r="I239" s="63"/>
      <c r="T239" s="63"/>
      <c r="U239" s="63"/>
    </row>
    <row r="240" spans="8:21" x14ac:dyDescent="0.25">
      <c r="H240" s="63"/>
      <c r="I240" s="63"/>
      <c r="T240" s="63"/>
      <c r="U240" s="63"/>
    </row>
    <row r="241" spans="8:21" x14ac:dyDescent="0.25">
      <c r="H241" s="63"/>
      <c r="I241" s="63"/>
      <c r="T241" s="63"/>
      <c r="U241" s="63"/>
    </row>
    <row r="242" spans="8:21" x14ac:dyDescent="0.25">
      <c r="H242" s="63"/>
      <c r="I242" s="63"/>
      <c r="T242" s="63"/>
      <c r="U242" s="63"/>
    </row>
    <row r="243" spans="8:21" x14ac:dyDescent="0.25">
      <c r="H243" s="63"/>
      <c r="I243" s="63"/>
      <c r="T243" s="63"/>
      <c r="U243" s="63"/>
    </row>
    <row r="244" spans="8:21" x14ac:dyDescent="0.25">
      <c r="H244" s="63"/>
      <c r="I244" s="63"/>
      <c r="T244" s="63"/>
      <c r="U244" s="63"/>
    </row>
    <row r="245" spans="8:21" x14ac:dyDescent="0.25">
      <c r="H245" s="63"/>
      <c r="I245" s="63"/>
      <c r="T245" s="63"/>
      <c r="U245" s="63"/>
    </row>
    <row r="246" spans="8:21" x14ac:dyDescent="0.25">
      <c r="H246" s="63"/>
      <c r="I246" s="63"/>
      <c r="T246" s="63"/>
      <c r="U246" s="63"/>
    </row>
    <row r="247" spans="8:21" x14ac:dyDescent="0.25">
      <c r="H247" s="63"/>
      <c r="I247" s="63"/>
      <c r="T247" s="63"/>
      <c r="U247" s="63"/>
    </row>
    <row r="248" spans="8:21" x14ac:dyDescent="0.25">
      <c r="H248" s="63"/>
      <c r="I248" s="63"/>
      <c r="T248" s="63"/>
      <c r="U248" s="63"/>
    </row>
    <row r="249" spans="8:21" x14ac:dyDescent="0.25">
      <c r="H249" s="63"/>
      <c r="I249" s="63"/>
      <c r="T249" s="63"/>
      <c r="U249" s="63"/>
    </row>
    <row r="250" spans="8:21" x14ac:dyDescent="0.25">
      <c r="H250" s="63"/>
      <c r="I250" s="63"/>
      <c r="T250" s="63"/>
      <c r="U250" s="63"/>
    </row>
    <row r="251" spans="8:21" x14ac:dyDescent="0.25">
      <c r="H251" s="63"/>
      <c r="I251" s="63"/>
      <c r="T251" s="63"/>
      <c r="U251" s="63"/>
    </row>
    <row r="252" spans="8:21" x14ac:dyDescent="0.25">
      <c r="H252" s="63"/>
      <c r="I252" s="63"/>
      <c r="T252" s="63"/>
      <c r="U252" s="63"/>
    </row>
    <row r="253" spans="8:21" x14ac:dyDescent="0.25">
      <c r="H253" s="63"/>
      <c r="I253" s="63"/>
      <c r="T253" s="63"/>
      <c r="U253" s="63"/>
    </row>
    <row r="254" spans="8:21" x14ac:dyDescent="0.25">
      <c r="H254" s="63"/>
      <c r="I254" s="63"/>
      <c r="T254" s="63"/>
      <c r="U254" s="63"/>
    </row>
    <row r="255" spans="8:21" x14ac:dyDescent="0.25">
      <c r="H255" s="63"/>
      <c r="I255" s="63"/>
      <c r="T255" s="63"/>
      <c r="U255" s="63"/>
    </row>
    <row r="256" spans="8:21" x14ac:dyDescent="0.25">
      <c r="H256" s="63"/>
      <c r="I256" s="63"/>
      <c r="T256" s="63"/>
      <c r="U256" s="63"/>
    </row>
    <row r="257" spans="8:21" x14ac:dyDescent="0.25">
      <c r="H257" s="63"/>
      <c r="I257" s="63"/>
      <c r="T257" s="63"/>
      <c r="U257" s="63"/>
    </row>
    <row r="258" spans="8:21" x14ac:dyDescent="0.25">
      <c r="H258" s="63"/>
      <c r="I258" s="63"/>
      <c r="T258" s="63"/>
      <c r="U258" s="63"/>
    </row>
    <row r="259" spans="8:21" x14ac:dyDescent="0.25">
      <c r="H259" s="63"/>
      <c r="I259" s="63"/>
      <c r="T259" s="63"/>
      <c r="U259" s="63"/>
    </row>
    <row r="260" spans="8:21" x14ac:dyDescent="0.25">
      <c r="H260" s="63"/>
      <c r="I260" s="63"/>
      <c r="T260" s="63"/>
      <c r="U260" s="63"/>
    </row>
    <row r="261" spans="8:21" x14ac:dyDescent="0.25">
      <c r="H261" s="63"/>
      <c r="I261" s="63"/>
      <c r="T261" s="63"/>
      <c r="U261" s="63"/>
    </row>
    <row r="262" spans="8:21" x14ac:dyDescent="0.25">
      <c r="H262" s="63"/>
      <c r="I262" s="63"/>
      <c r="T262" s="63"/>
      <c r="U262" s="63"/>
    </row>
    <row r="263" spans="8:21" x14ac:dyDescent="0.25">
      <c r="H263" s="63"/>
      <c r="I263" s="63"/>
      <c r="T263" s="63"/>
      <c r="U263" s="63"/>
    </row>
    <row r="264" spans="8:21" x14ac:dyDescent="0.25">
      <c r="H264" s="63"/>
      <c r="I264" s="63"/>
      <c r="T264" s="63"/>
      <c r="U264" s="63"/>
    </row>
    <row r="265" spans="8:21" x14ac:dyDescent="0.25">
      <c r="H265" s="63"/>
      <c r="I265" s="63"/>
      <c r="T265" s="63"/>
      <c r="U265" s="63"/>
    </row>
    <row r="266" spans="8:21" x14ac:dyDescent="0.25">
      <c r="H266" s="63"/>
      <c r="I266" s="63"/>
      <c r="T266" s="63"/>
      <c r="U266" s="63"/>
    </row>
    <row r="267" spans="8:21" x14ac:dyDescent="0.25">
      <c r="H267" s="63"/>
      <c r="I267" s="63"/>
      <c r="T267" s="63"/>
      <c r="U267" s="63"/>
    </row>
    <row r="268" spans="8:21" x14ac:dyDescent="0.25">
      <c r="H268" s="63"/>
      <c r="I268" s="63"/>
      <c r="T268" s="63"/>
      <c r="U268" s="63"/>
    </row>
    <row r="269" spans="8:21" x14ac:dyDescent="0.25">
      <c r="H269" s="63"/>
      <c r="I269" s="63"/>
      <c r="T269" s="63"/>
      <c r="U269" s="63"/>
    </row>
    <row r="270" spans="8:21" x14ac:dyDescent="0.25">
      <c r="H270" s="63"/>
      <c r="I270" s="63"/>
      <c r="T270" s="63"/>
      <c r="U270" s="63"/>
    </row>
    <row r="271" spans="8:21" x14ac:dyDescent="0.25">
      <c r="H271" s="63"/>
      <c r="I271" s="63"/>
      <c r="T271" s="63"/>
      <c r="U271" s="63"/>
    </row>
    <row r="272" spans="8:21" x14ac:dyDescent="0.25">
      <c r="H272" s="63"/>
      <c r="I272" s="63"/>
      <c r="T272" s="63"/>
      <c r="U272" s="63"/>
    </row>
    <row r="273" spans="8:21" x14ac:dyDescent="0.25">
      <c r="H273" s="63"/>
      <c r="I273" s="63"/>
      <c r="T273" s="63"/>
      <c r="U273" s="63"/>
    </row>
    <row r="274" spans="8:21" x14ac:dyDescent="0.25">
      <c r="H274" s="63"/>
      <c r="I274" s="63"/>
      <c r="T274" s="63"/>
      <c r="U274" s="63"/>
    </row>
    <row r="275" spans="8:21" x14ac:dyDescent="0.25">
      <c r="H275" s="63"/>
      <c r="I275" s="63"/>
      <c r="T275" s="63"/>
      <c r="U275" s="63"/>
    </row>
    <row r="276" spans="8:21" x14ac:dyDescent="0.25">
      <c r="H276" s="63"/>
      <c r="I276" s="63"/>
      <c r="T276" s="63"/>
      <c r="U276" s="63"/>
    </row>
    <row r="277" spans="8:21" x14ac:dyDescent="0.25">
      <c r="H277" s="63"/>
      <c r="I277" s="63"/>
      <c r="T277" s="63"/>
      <c r="U277" s="63"/>
    </row>
    <row r="278" spans="8:21" x14ac:dyDescent="0.25">
      <c r="H278" s="63"/>
      <c r="I278" s="63"/>
      <c r="T278" s="63"/>
      <c r="U278" s="63"/>
    </row>
    <row r="279" spans="8:21" x14ac:dyDescent="0.25">
      <c r="H279" s="63"/>
      <c r="I279" s="63"/>
      <c r="T279" s="63"/>
      <c r="U279" s="63"/>
    </row>
    <row r="280" spans="8:21" x14ac:dyDescent="0.25">
      <c r="H280" s="63"/>
      <c r="I280" s="63"/>
      <c r="T280" s="63"/>
      <c r="U280" s="63"/>
    </row>
    <row r="281" spans="8:21" x14ac:dyDescent="0.25">
      <c r="H281" s="63"/>
      <c r="I281" s="63"/>
      <c r="T281" s="63"/>
      <c r="U281" s="63"/>
    </row>
    <row r="282" spans="8:21" x14ac:dyDescent="0.25">
      <c r="H282" s="63"/>
      <c r="I282" s="63"/>
      <c r="T282" s="63"/>
      <c r="U282" s="63"/>
    </row>
    <row r="283" spans="8:21" x14ac:dyDescent="0.25">
      <c r="H283" s="63"/>
      <c r="I283" s="63"/>
      <c r="T283" s="63"/>
      <c r="U283" s="63"/>
    </row>
    <row r="284" spans="8:21" x14ac:dyDescent="0.25">
      <c r="H284" s="63"/>
      <c r="I284" s="63"/>
      <c r="T284" s="63"/>
      <c r="U284" s="63"/>
    </row>
    <row r="285" spans="8:21" x14ac:dyDescent="0.25">
      <c r="H285" s="63"/>
      <c r="I285" s="63"/>
      <c r="T285" s="63"/>
      <c r="U285" s="63"/>
    </row>
    <row r="286" spans="8:21" x14ac:dyDescent="0.25">
      <c r="H286" s="63"/>
      <c r="I286" s="63"/>
      <c r="T286" s="63"/>
      <c r="U286" s="63"/>
    </row>
    <row r="287" spans="8:21" x14ac:dyDescent="0.25">
      <c r="H287" s="63"/>
      <c r="I287" s="63"/>
      <c r="T287" s="63"/>
      <c r="U287" s="63"/>
    </row>
    <row r="288" spans="8:21" x14ac:dyDescent="0.25">
      <c r="H288" s="63"/>
      <c r="I288" s="63"/>
      <c r="T288" s="63"/>
      <c r="U288" s="63"/>
    </row>
    <row r="289" spans="8:21" x14ac:dyDescent="0.25">
      <c r="H289" s="63"/>
      <c r="I289" s="63"/>
      <c r="T289" s="63"/>
      <c r="U289" s="63"/>
    </row>
    <row r="290" spans="8:21" x14ac:dyDescent="0.25">
      <c r="H290" s="63"/>
      <c r="I290" s="63"/>
      <c r="T290" s="63"/>
      <c r="U290" s="63"/>
    </row>
    <row r="291" spans="8:21" x14ac:dyDescent="0.25">
      <c r="H291" s="63"/>
      <c r="I291" s="63"/>
      <c r="T291" s="63"/>
      <c r="U291" s="63"/>
    </row>
    <row r="292" spans="8:21" x14ac:dyDescent="0.25">
      <c r="H292" s="63"/>
      <c r="I292" s="63"/>
      <c r="T292" s="63"/>
      <c r="U292" s="63"/>
    </row>
    <row r="293" spans="8:21" x14ac:dyDescent="0.25">
      <c r="H293" s="63"/>
      <c r="I293" s="63"/>
      <c r="T293" s="63"/>
      <c r="U293" s="63"/>
    </row>
    <row r="294" spans="8:21" x14ac:dyDescent="0.25">
      <c r="H294" s="63"/>
      <c r="I294" s="63"/>
      <c r="T294" s="63"/>
      <c r="U294" s="63"/>
    </row>
    <row r="295" spans="8:21" x14ac:dyDescent="0.25">
      <c r="H295" s="63"/>
      <c r="I295" s="63"/>
      <c r="T295" s="63"/>
      <c r="U295" s="63"/>
    </row>
    <row r="296" spans="8:21" x14ac:dyDescent="0.25">
      <c r="H296" s="63"/>
      <c r="I296" s="63"/>
      <c r="T296" s="63"/>
      <c r="U296" s="63"/>
    </row>
    <row r="297" spans="8:21" x14ac:dyDescent="0.25">
      <c r="H297" s="63"/>
      <c r="I297" s="63"/>
      <c r="T297" s="63"/>
      <c r="U297" s="63"/>
    </row>
    <row r="298" spans="8:21" x14ac:dyDescent="0.25">
      <c r="H298" s="63"/>
      <c r="I298" s="63"/>
      <c r="T298" s="63"/>
      <c r="U298" s="63"/>
    </row>
    <row r="299" spans="8:21" x14ac:dyDescent="0.25">
      <c r="H299" s="63"/>
      <c r="I299" s="63"/>
      <c r="T299" s="63"/>
      <c r="U299" s="63"/>
    </row>
    <row r="300" spans="8:21" x14ac:dyDescent="0.25">
      <c r="H300" s="63"/>
      <c r="I300" s="63"/>
      <c r="T300" s="63"/>
      <c r="U300" s="63"/>
    </row>
    <row r="301" spans="8:21" x14ac:dyDescent="0.25">
      <c r="H301" s="63"/>
      <c r="I301" s="63"/>
      <c r="T301" s="63"/>
      <c r="U301" s="63"/>
    </row>
    <row r="302" spans="8:21" x14ac:dyDescent="0.25">
      <c r="H302" s="63"/>
      <c r="I302" s="63"/>
      <c r="T302" s="63"/>
      <c r="U302" s="63"/>
    </row>
    <row r="303" spans="8:21" x14ac:dyDescent="0.25">
      <c r="H303" s="63"/>
      <c r="I303" s="63"/>
      <c r="T303" s="63"/>
      <c r="U303" s="63"/>
    </row>
    <row r="304" spans="8:21" x14ac:dyDescent="0.25">
      <c r="H304" s="63"/>
      <c r="I304" s="63"/>
      <c r="T304" s="63"/>
      <c r="U304" s="63"/>
    </row>
    <row r="305" spans="8:21" x14ac:dyDescent="0.25">
      <c r="H305" s="63"/>
      <c r="I305" s="63"/>
      <c r="T305" s="63"/>
      <c r="U305" s="63"/>
    </row>
    <row r="306" spans="8:21" x14ac:dyDescent="0.25">
      <c r="H306" s="63"/>
      <c r="I306" s="63"/>
      <c r="T306" s="63"/>
      <c r="U306" s="63"/>
    </row>
    <row r="307" spans="8:21" x14ac:dyDescent="0.25">
      <c r="T307" s="63"/>
      <c r="U307" s="63"/>
    </row>
    <row r="308" spans="8:21" x14ac:dyDescent="0.25">
      <c r="T308" s="92"/>
      <c r="U308" s="92"/>
    </row>
    <row r="309" spans="8:21" x14ac:dyDescent="0.25">
      <c r="T309" s="92"/>
      <c r="U309" s="92"/>
    </row>
    <row r="310" spans="8:21" x14ac:dyDescent="0.25">
      <c r="T310" s="92"/>
      <c r="U310" s="92"/>
    </row>
    <row r="311" spans="8:21" x14ac:dyDescent="0.25">
      <c r="T311" s="92"/>
      <c r="U311" s="92"/>
    </row>
    <row r="312" spans="8:21" x14ac:dyDescent="0.25">
      <c r="T312" s="92"/>
      <c r="U312" s="92"/>
    </row>
    <row r="313" spans="8:21" x14ac:dyDescent="0.25">
      <c r="T313" s="92"/>
      <c r="U313" s="92"/>
    </row>
    <row r="314" spans="8:21" x14ac:dyDescent="0.25">
      <c r="T314" s="92"/>
      <c r="U314" s="92"/>
    </row>
    <row r="315" spans="8:21" x14ac:dyDescent="0.25">
      <c r="T315" s="92"/>
      <c r="U315" s="92"/>
    </row>
    <row r="316" spans="8:21" x14ac:dyDescent="0.25">
      <c r="T316" s="92"/>
      <c r="U316" s="92"/>
    </row>
    <row r="317" spans="8:21" x14ac:dyDescent="0.25">
      <c r="T317" s="92"/>
      <c r="U317" s="92"/>
    </row>
    <row r="318" spans="8:21" x14ac:dyDescent="0.25">
      <c r="T318" s="92"/>
      <c r="U318" s="92"/>
    </row>
    <row r="319" spans="8:21" x14ac:dyDescent="0.25">
      <c r="T319" s="92"/>
      <c r="U319" s="92"/>
    </row>
    <row r="320" spans="8:21" x14ac:dyDescent="0.25">
      <c r="T320" s="92"/>
      <c r="U320" s="92"/>
    </row>
    <row r="321" spans="20:21" x14ac:dyDescent="0.25">
      <c r="T321" s="92"/>
      <c r="U321" s="92"/>
    </row>
    <row r="322" spans="20:21" x14ac:dyDescent="0.25">
      <c r="T322" s="92"/>
      <c r="U322" s="92"/>
    </row>
    <row r="323" spans="20:21" x14ac:dyDescent="0.25">
      <c r="T323" s="92"/>
      <c r="U323" s="92"/>
    </row>
    <row r="324" spans="20:21" x14ac:dyDescent="0.25">
      <c r="T324" s="92"/>
      <c r="U324" s="92"/>
    </row>
    <row r="325" spans="20:21" x14ac:dyDescent="0.25">
      <c r="T325" s="92"/>
      <c r="U325" s="92"/>
    </row>
    <row r="326" spans="20:21" x14ac:dyDescent="0.25">
      <c r="T326" s="92"/>
      <c r="U326" s="92"/>
    </row>
    <row r="327" spans="20:21" x14ac:dyDescent="0.25">
      <c r="T327" s="92"/>
      <c r="U327" s="92"/>
    </row>
    <row r="328" spans="20:21" x14ac:dyDescent="0.25">
      <c r="T328" s="92"/>
      <c r="U328" s="92"/>
    </row>
    <row r="329" spans="20:21" x14ac:dyDescent="0.25">
      <c r="T329" s="92"/>
      <c r="U329" s="92"/>
    </row>
    <row r="330" spans="20:21" x14ac:dyDescent="0.25">
      <c r="T330" s="92"/>
      <c r="U330" s="92"/>
    </row>
    <row r="331" spans="20:21" x14ac:dyDescent="0.25">
      <c r="T331" s="92"/>
      <c r="U331" s="92"/>
    </row>
    <row r="332" spans="20:21" x14ac:dyDescent="0.25">
      <c r="T332" s="92"/>
      <c r="U332" s="92"/>
    </row>
    <row r="333" spans="20:21" x14ac:dyDescent="0.25">
      <c r="T333" s="92"/>
      <c r="U333" s="92"/>
    </row>
    <row r="334" spans="20:21" x14ac:dyDescent="0.25">
      <c r="T334" s="92"/>
      <c r="U334" s="92"/>
    </row>
    <row r="335" spans="20:21" x14ac:dyDescent="0.25">
      <c r="T335" s="92"/>
      <c r="U335" s="92"/>
    </row>
    <row r="336" spans="20:21" x14ac:dyDescent="0.25">
      <c r="T336" s="92"/>
      <c r="U336" s="92"/>
    </row>
    <row r="337" spans="20:21" x14ac:dyDescent="0.25">
      <c r="T337" s="92"/>
      <c r="U337" s="92"/>
    </row>
    <row r="338" spans="20:21" x14ac:dyDescent="0.25">
      <c r="T338" s="92"/>
      <c r="U338" s="92"/>
    </row>
    <row r="339" spans="20:21" x14ac:dyDescent="0.25">
      <c r="T339" s="92"/>
      <c r="U339" s="92"/>
    </row>
    <row r="340" spans="20:21" x14ac:dyDescent="0.25">
      <c r="T340" s="92"/>
      <c r="U340" s="92"/>
    </row>
    <row r="341" spans="20:21" x14ac:dyDescent="0.25">
      <c r="T341" s="92"/>
      <c r="U341" s="92"/>
    </row>
    <row r="342" spans="20:21" x14ac:dyDescent="0.25">
      <c r="T342" s="92"/>
      <c r="U342" s="92"/>
    </row>
    <row r="343" spans="20:21" x14ac:dyDescent="0.25">
      <c r="T343" s="92"/>
      <c r="U343" s="92"/>
    </row>
    <row r="344" spans="20:21" x14ac:dyDescent="0.25">
      <c r="T344" s="92"/>
      <c r="U344" s="92"/>
    </row>
    <row r="345" spans="20:21" x14ac:dyDescent="0.25">
      <c r="T345" s="92"/>
      <c r="U345" s="92"/>
    </row>
    <row r="346" spans="20:21" x14ac:dyDescent="0.25">
      <c r="T346" s="92"/>
      <c r="U346" s="92"/>
    </row>
    <row r="347" spans="20:21" x14ac:dyDescent="0.25">
      <c r="T347" s="92"/>
      <c r="U347" s="92"/>
    </row>
    <row r="348" spans="20:21" x14ac:dyDescent="0.25">
      <c r="T348" s="92"/>
      <c r="U348" s="92"/>
    </row>
    <row r="349" spans="20:21" x14ac:dyDescent="0.25">
      <c r="T349" s="92"/>
      <c r="U349" s="92"/>
    </row>
    <row r="350" spans="20:21" x14ac:dyDescent="0.25">
      <c r="T350" s="92"/>
      <c r="U350" s="92"/>
    </row>
    <row r="351" spans="20:21" x14ac:dyDescent="0.25">
      <c r="T351" s="92"/>
      <c r="U351" s="92"/>
    </row>
    <row r="352" spans="20:21" x14ac:dyDescent="0.25">
      <c r="T352" s="92"/>
      <c r="U352" s="92"/>
    </row>
    <row r="353" spans="20:21" x14ac:dyDescent="0.25">
      <c r="T353" s="92"/>
      <c r="U353" s="92"/>
    </row>
  </sheetData>
  <autoFilter ref="A2:D2">
    <sortState ref="A3:D174">
      <sortCondition ref="A2"/>
    </sortState>
  </autoFilter>
  <mergeCells count="5">
    <mergeCell ref="A1:D1"/>
    <mergeCell ref="E1:I1"/>
    <mergeCell ref="J1:N1"/>
    <mergeCell ref="Q6:R6"/>
    <mergeCell ref="Q15:R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Projections</vt:lpstr>
      <vt:lpstr>Raw data</vt:lpstr>
      <vt:lpstr>Projection Methodology</vt:lpstr>
      <vt:lpstr>Incumbency Bump &amp; Party Pref</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McCarthy</dc:creator>
  <cp:lastModifiedBy>Andrew</cp:lastModifiedBy>
  <dcterms:created xsi:type="dcterms:W3CDTF">2014-04-29T14:48:04Z</dcterms:created>
  <dcterms:modified xsi:type="dcterms:W3CDTF">2015-09-21T21:43:36Z</dcterms:modified>
</cp:coreProperties>
</file>