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IRVOTETPMDUS\FairVote\Programs\Research_Other\Monopoly Politics 2016\"/>
    </mc:Choice>
  </mc:AlternateContent>
  <bookViews>
    <workbookView xWindow="0" yWindow="0" windowWidth="28800" windowHeight="12435"/>
  </bookViews>
  <sheets>
    <sheet name="Projections" sheetId="2" r:id="rId1"/>
    <sheet name="Raw data" sheetId="1" r:id="rId2"/>
    <sheet name="Projection Methodology" sheetId="3" r:id="rId3"/>
    <sheet name="Incumbency Bump &amp; Party Pref" sheetId="8" r:id="rId4"/>
    <sheet name="Alt. Candidate Projections" sheetId="10" r:id="rId5"/>
  </sheets>
  <externalReferences>
    <externalReference r:id="rId6"/>
    <externalReference r:id="rId7"/>
  </externalReferences>
  <definedNames>
    <definedName name="_xlnm._FilterDatabase" localSheetId="4" hidden="1">'Alt. Candidate Projections'!$A$1:$AN$1</definedName>
    <definedName name="_xlnm._FilterDatabase" localSheetId="3" hidden="1">'Incumbency Bump &amp; Party Pref'!$A$2:$D$2</definedName>
    <definedName name="_xlnm._FilterDatabase" localSheetId="0" hidden="1">Projections!$A$9:$AO$444</definedName>
    <definedName name="_xlnm._FilterDatabase" localSheetId="1" hidden="1">'Raw data'!$A$2:$AJ$438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8" i="2" l="1"/>
  <c r="R17" i="8" l="1"/>
  <c r="L444" i="2" l="1"/>
  <c r="L443" i="2"/>
  <c r="L442" i="2"/>
  <c r="L441" i="2"/>
  <c r="L440" i="2"/>
  <c r="L439" i="2"/>
  <c r="L438" i="2"/>
  <c r="L437" i="2"/>
  <c r="L436" i="2"/>
  <c r="L435" i="2"/>
  <c r="L434" i="2"/>
  <c r="L433" i="2"/>
  <c r="L432" i="2"/>
  <c r="L431" i="2"/>
  <c r="L430" i="2"/>
  <c r="L429" i="2"/>
  <c r="L428" i="2"/>
  <c r="L427" i="2"/>
  <c r="L426" i="2"/>
  <c r="L425" i="2"/>
  <c r="L424" i="2"/>
  <c r="L244" i="2"/>
  <c r="L422" i="2"/>
  <c r="L46" i="2"/>
  <c r="L420" i="2"/>
  <c r="L419" i="2"/>
  <c r="L418" i="2"/>
  <c r="L417" i="2"/>
  <c r="L416" i="2"/>
  <c r="L415" i="2"/>
  <c r="L414" i="2"/>
  <c r="L169" i="2"/>
  <c r="L412" i="2"/>
  <c r="L411" i="2"/>
  <c r="L410" i="2"/>
  <c r="L409" i="2"/>
  <c r="L408" i="2"/>
  <c r="L407" i="2"/>
  <c r="L406" i="2"/>
  <c r="L405" i="2"/>
  <c r="L404" i="2"/>
  <c r="L403" i="2"/>
  <c r="L402" i="2"/>
  <c r="L401" i="2"/>
  <c r="L400" i="2"/>
  <c r="L399" i="2"/>
  <c r="L398" i="2"/>
  <c r="L397" i="2"/>
  <c r="L396" i="2"/>
  <c r="L395" i="2"/>
  <c r="L394" i="2"/>
  <c r="L98"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290" i="2"/>
  <c r="L344" i="2"/>
  <c r="L343" i="2"/>
  <c r="L342" i="2"/>
  <c r="L341" i="2"/>
  <c r="L340" i="2"/>
  <c r="L24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190" i="2"/>
  <c r="L299" i="2"/>
  <c r="L298" i="2"/>
  <c r="L297" i="2"/>
  <c r="L296" i="2"/>
  <c r="L295" i="2"/>
  <c r="L294" i="2"/>
  <c r="L56" i="2"/>
  <c r="L292" i="2"/>
  <c r="L284" i="2"/>
  <c r="L229" i="2"/>
  <c r="L18" i="2"/>
  <c r="L288" i="2"/>
  <c r="L54" i="2"/>
  <c r="L286" i="2"/>
  <c r="L285" i="2"/>
  <c r="L66" i="2"/>
  <c r="L283" i="2"/>
  <c r="L282" i="2"/>
  <c r="L281" i="2"/>
  <c r="L280" i="2"/>
  <c r="L279" i="2"/>
  <c r="L278" i="2"/>
  <c r="L82" i="2"/>
  <c r="L276" i="2"/>
  <c r="L275" i="2"/>
  <c r="L274" i="2"/>
  <c r="L273" i="2"/>
  <c r="L272" i="2"/>
  <c r="L271" i="2"/>
  <c r="L270" i="2"/>
  <c r="L170" i="2"/>
  <c r="L122" i="2"/>
  <c r="L254" i="2"/>
  <c r="L266" i="2"/>
  <c r="L265" i="2"/>
  <c r="L264" i="2"/>
  <c r="L263" i="2"/>
  <c r="L262" i="2"/>
  <c r="L261" i="2"/>
  <c r="L260" i="2"/>
  <c r="L259" i="2"/>
  <c r="L258" i="2"/>
  <c r="L257" i="2"/>
  <c r="L37" i="2"/>
  <c r="L255" i="2"/>
  <c r="L95" i="2"/>
  <c r="L33" i="2"/>
  <c r="L252" i="2"/>
  <c r="L251" i="2"/>
  <c r="L171" i="2"/>
  <c r="L287" i="2"/>
  <c r="L248" i="2"/>
  <c r="L247" i="2"/>
  <c r="L246" i="2"/>
  <c r="L245" i="2"/>
  <c r="L151" i="2"/>
  <c r="L243" i="2"/>
  <c r="L242" i="2"/>
  <c r="L241" i="2"/>
  <c r="L240" i="2"/>
  <c r="L239" i="2"/>
  <c r="L238" i="2"/>
  <c r="L237" i="2"/>
  <c r="L236" i="2"/>
  <c r="L235" i="2"/>
  <c r="L234" i="2"/>
  <c r="L233" i="2"/>
  <c r="L232" i="2"/>
  <c r="L231" i="2"/>
  <c r="L230" i="2"/>
  <c r="L423" i="2"/>
  <c r="L153" i="2"/>
  <c r="L227" i="2"/>
  <c r="L226" i="2"/>
  <c r="L225" i="2"/>
  <c r="L224" i="2"/>
  <c r="L267" i="2"/>
  <c r="L204" i="2"/>
  <c r="L221" i="2"/>
  <c r="L220" i="2"/>
  <c r="L219" i="2"/>
  <c r="L19" i="2"/>
  <c r="L217" i="2"/>
  <c r="L216" i="2"/>
  <c r="L89" i="2"/>
  <c r="L109" i="2"/>
  <c r="L213" i="2"/>
  <c r="L212" i="2"/>
  <c r="L211" i="2"/>
  <c r="L210" i="2"/>
  <c r="L209" i="2"/>
  <c r="L55" i="2"/>
  <c r="L207" i="2"/>
  <c r="L206" i="2"/>
  <c r="L205" i="2"/>
  <c r="L421" i="2"/>
  <c r="L203" i="2"/>
  <c r="L202" i="2"/>
  <c r="L201" i="2"/>
  <c r="L200" i="2"/>
  <c r="L199" i="2"/>
  <c r="L198" i="2"/>
  <c r="L197" i="2"/>
  <c r="L291" i="2"/>
  <c r="L195" i="2"/>
  <c r="L194" i="2"/>
  <c r="L193" i="2"/>
  <c r="L192" i="2"/>
  <c r="L191" i="2"/>
  <c r="L277" i="2"/>
  <c r="L189" i="2"/>
  <c r="L188" i="2"/>
  <c r="L187" i="2"/>
  <c r="L186" i="2"/>
  <c r="L185" i="2"/>
  <c r="L184" i="2"/>
  <c r="L183" i="2"/>
  <c r="L222" i="2"/>
  <c r="L181" i="2"/>
  <c r="L180" i="2"/>
  <c r="L179" i="2"/>
  <c r="L178" i="2"/>
  <c r="L177" i="2"/>
  <c r="L176" i="2"/>
  <c r="L175" i="2"/>
  <c r="L174" i="2"/>
  <c r="L173" i="2"/>
  <c r="L172" i="2"/>
  <c r="L393" i="2"/>
  <c r="L339" i="2"/>
  <c r="L208" i="2"/>
  <c r="L168" i="2"/>
  <c r="L167" i="2"/>
  <c r="L166" i="2"/>
  <c r="L165" i="2"/>
  <c r="L164" i="2"/>
  <c r="L163" i="2"/>
  <c r="L162" i="2"/>
  <c r="L250" i="2"/>
  <c r="L160" i="2"/>
  <c r="L159" i="2"/>
  <c r="L158" i="2"/>
  <c r="L157" i="2"/>
  <c r="L156" i="2"/>
  <c r="L155" i="2"/>
  <c r="L215" i="2"/>
  <c r="L40" i="2"/>
  <c r="L152" i="2"/>
  <c r="L123"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51" i="2"/>
  <c r="L218" i="2"/>
  <c r="L154" i="2"/>
  <c r="L120" i="2"/>
  <c r="L119" i="2"/>
  <c r="L118" i="2"/>
  <c r="L117" i="2"/>
  <c r="L116" i="2"/>
  <c r="L115" i="2"/>
  <c r="L256" i="2"/>
  <c r="L113" i="2"/>
  <c r="L112" i="2"/>
  <c r="L111" i="2"/>
  <c r="L110" i="2"/>
  <c r="L26" i="2"/>
  <c r="L108" i="2"/>
  <c r="L107" i="2"/>
  <c r="L214" i="2"/>
  <c r="L105" i="2"/>
  <c r="L104" i="2"/>
  <c r="L103" i="2"/>
  <c r="L102" i="2"/>
  <c r="L101" i="2"/>
  <c r="L100" i="2"/>
  <c r="L99" i="2"/>
  <c r="L413" i="2"/>
  <c r="L97" i="2"/>
  <c r="L96" i="2"/>
  <c r="L39" i="2"/>
  <c r="L269" i="2"/>
  <c r="L93" i="2"/>
  <c r="L92" i="2"/>
  <c r="L91" i="2"/>
  <c r="L90" i="2"/>
  <c r="L121" i="2"/>
  <c r="L88" i="2"/>
  <c r="L87" i="2"/>
  <c r="L86" i="2"/>
  <c r="L85" i="2"/>
  <c r="L84" i="2"/>
  <c r="L83" i="2"/>
  <c r="L223" i="2"/>
  <c r="L81" i="2"/>
  <c r="L80" i="2"/>
  <c r="L79" i="2"/>
  <c r="L78" i="2"/>
  <c r="L77" i="2"/>
  <c r="L76" i="2"/>
  <c r="L75" i="2"/>
  <c r="L74" i="2"/>
  <c r="L73" i="2"/>
  <c r="L72" i="2"/>
  <c r="L71" i="2"/>
  <c r="L70" i="2"/>
  <c r="L69" i="2"/>
  <c r="L68" i="2"/>
  <c r="L67" i="2"/>
  <c r="L289" i="2"/>
  <c r="L65" i="2"/>
  <c r="L64" i="2"/>
  <c r="L63" i="2"/>
  <c r="L62" i="2"/>
  <c r="L61" i="2"/>
  <c r="L60" i="2"/>
  <c r="L59" i="2"/>
  <c r="L58" i="2"/>
  <c r="L57" i="2"/>
  <c r="L161" i="2"/>
  <c r="L345" i="2"/>
  <c r="L94" i="2"/>
  <c r="L53" i="2"/>
  <c r="L52" i="2"/>
  <c r="L182" i="2"/>
  <c r="L50" i="2"/>
  <c r="L49" i="2"/>
  <c r="L48" i="2"/>
  <c r="L47" i="2"/>
  <c r="L253" i="2"/>
  <c r="L45" i="2"/>
  <c r="L44" i="2"/>
  <c r="L43" i="2"/>
  <c r="L42" i="2"/>
  <c r="L41" i="2"/>
  <c r="L106" i="2"/>
  <c r="L228" i="2"/>
  <c r="L38" i="2"/>
  <c r="L300" i="2"/>
  <c r="L36" i="2"/>
  <c r="L35" i="2"/>
  <c r="L34" i="2"/>
  <c r="L196" i="2"/>
  <c r="L32" i="2"/>
  <c r="L31" i="2"/>
  <c r="L30" i="2"/>
  <c r="L29" i="2"/>
  <c r="L28" i="2"/>
  <c r="L27" i="2"/>
  <c r="L114" i="2"/>
  <c r="L25" i="2"/>
  <c r="L24" i="2"/>
  <c r="L23" i="2"/>
  <c r="L22" i="2"/>
  <c r="L21" i="2"/>
  <c r="L20" i="2"/>
  <c r="L293" i="2"/>
  <c r="L17" i="2"/>
  <c r="L16" i="2"/>
  <c r="L15" i="2"/>
  <c r="L14" i="2"/>
  <c r="L13" i="2"/>
  <c r="L12" i="2"/>
  <c r="L11" i="2"/>
  <c r="L10" i="2"/>
  <c r="L268" i="2"/>
  <c r="R16" i="8"/>
  <c r="R9" i="8"/>
  <c r="R8" i="8"/>
  <c r="R7" i="8"/>
  <c r="M2" i="8"/>
  <c r="F414" i="2"/>
  <c r="F187" i="2"/>
  <c r="R18" i="8" l="1"/>
  <c r="R10" i="8"/>
  <c r="R11" i="8" s="1"/>
  <c r="U188" i="2" l="1"/>
  <c r="U187" i="2"/>
  <c r="U183" i="2"/>
  <c r="E439" i="2"/>
  <c r="E438" i="2"/>
  <c r="E437" i="2"/>
  <c r="E432" i="2"/>
  <c r="E431" i="2"/>
  <c r="E429" i="2"/>
  <c r="AM429" i="2" s="1"/>
  <c r="AN429" i="2" s="1"/>
  <c r="E428" i="2"/>
  <c r="E424" i="2"/>
  <c r="E423" i="2"/>
  <c r="E422" i="2"/>
  <c r="E419" i="2"/>
  <c r="E414" i="2"/>
  <c r="AG414" i="2" s="1"/>
  <c r="AH414" i="2" s="1"/>
  <c r="E411" i="2"/>
  <c r="E405" i="2"/>
  <c r="E404" i="2"/>
  <c r="E403" i="2"/>
  <c r="AG403" i="2" s="1"/>
  <c r="AH403" i="2" s="1"/>
  <c r="E400" i="2"/>
  <c r="E398" i="2"/>
  <c r="AG398" i="2" s="1"/>
  <c r="AH398" i="2" s="1"/>
  <c r="E390" i="2"/>
  <c r="AG390" i="2" s="1"/>
  <c r="AH390" i="2" s="1"/>
  <c r="E388" i="2"/>
  <c r="E386" i="2"/>
  <c r="E385" i="2"/>
  <c r="E379" i="2"/>
  <c r="AG379" i="2" s="1"/>
  <c r="AH379" i="2" s="1"/>
  <c r="E370" i="2"/>
  <c r="E366" i="2"/>
  <c r="E359" i="2"/>
  <c r="AJ359" i="2" s="1"/>
  <c r="AK359" i="2" s="1"/>
  <c r="E353" i="2"/>
  <c r="E352" i="2"/>
  <c r="E350" i="2"/>
  <c r="E347" i="2"/>
  <c r="AG347" i="2" s="1"/>
  <c r="AH347" i="2" s="1"/>
  <c r="E346" i="2"/>
  <c r="E335" i="2"/>
  <c r="E334" i="2"/>
  <c r="E333" i="2"/>
  <c r="E332" i="2"/>
  <c r="E331" i="2"/>
  <c r="E329" i="2"/>
  <c r="E320" i="2"/>
  <c r="E318" i="2"/>
  <c r="AJ318" i="2" s="1"/>
  <c r="AK318" i="2" s="1"/>
  <c r="E316" i="2"/>
  <c r="E310" i="2"/>
  <c r="E305" i="2"/>
  <c r="E297" i="2"/>
  <c r="E294" i="2"/>
  <c r="E292" i="2"/>
  <c r="E291" i="2"/>
  <c r="E286" i="2"/>
  <c r="E284" i="2"/>
  <c r="E283" i="2"/>
  <c r="E282" i="2"/>
  <c r="AG282" i="2" s="1"/>
  <c r="AH282" i="2" s="1"/>
  <c r="E281" i="2"/>
  <c r="AG281" i="2" s="1"/>
  <c r="AH281" i="2" s="1"/>
  <c r="E280" i="2"/>
  <c r="AG280" i="2" s="1"/>
  <c r="AH280" i="2" s="1"/>
  <c r="E279" i="2"/>
  <c r="E278" i="2"/>
  <c r="E276" i="2"/>
  <c r="AG276" i="2" s="1"/>
  <c r="AH276" i="2" s="1"/>
  <c r="E275" i="2"/>
  <c r="AG275" i="2" s="1"/>
  <c r="AH275" i="2" s="1"/>
  <c r="E274" i="2"/>
  <c r="E273" i="2"/>
  <c r="AJ273" i="2" s="1"/>
  <c r="AK273" i="2" s="1"/>
  <c r="E272" i="2"/>
  <c r="AG272" i="2" s="1"/>
  <c r="AH272" i="2" s="1"/>
  <c r="E271" i="2"/>
  <c r="AG271" i="2" s="1"/>
  <c r="AH271" i="2" s="1"/>
  <c r="E270" i="2"/>
  <c r="E269" i="2"/>
  <c r="E266" i="2"/>
  <c r="E264" i="2"/>
  <c r="E263" i="2"/>
  <c r="E261" i="2"/>
  <c r="E260" i="2"/>
  <c r="E259" i="2"/>
  <c r="E257" i="2"/>
  <c r="E252" i="2"/>
  <c r="E251" i="2"/>
  <c r="E246" i="2"/>
  <c r="E244" i="2"/>
  <c r="E238" i="2"/>
  <c r="E234" i="2"/>
  <c r="E231" i="2"/>
  <c r="AG231" i="2" s="1"/>
  <c r="AH231" i="2" s="1"/>
  <c r="E229" i="2"/>
  <c r="E228" i="2"/>
  <c r="E226" i="2"/>
  <c r="E225" i="2"/>
  <c r="E222" i="2"/>
  <c r="E221" i="2"/>
  <c r="E220" i="2"/>
  <c r="E219" i="2"/>
  <c r="E216" i="2"/>
  <c r="E212" i="2"/>
  <c r="E207" i="2"/>
  <c r="E206" i="2"/>
  <c r="AG206" i="2" s="1"/>
  <c r="AH206" i="2" s="1"/>
  <c r="E204" i="2"/>
  <c r="E203" i="2"/>
  <c r="AG203" i="2" s="1"/>
  <c r="AH203" i="2" s="1"/>
  <c r="E202" i="2"/>
  <c r="AG202" i="2" s="1"/>
  <c r="AH202" i="2" s="1"/>
  <c r="E201" i="2"/>
  <c r="E198" i="2"/>
  <c r="E197" i="2"/>
  <c r="E196" i="2"/>
  <c r="E195" i="2"/>
  <c r="E194" i="2"/>
  <c r="E193" i="2"/>
  <c r="E192" i="2"/>
  <c r="E189" i="2"/>
  <c r="E179" i="2"/>
  <c r="E170" i="2"/>
  <c r="E166" i="2"/>
  <c r="E160" i="2"/>
  <c r="E158" i="2"/>
  <c r="E152" i="2"/>
  <c r="E150" i="2"/>
  <c r="E149" i="2"/>
  <c r="E148" i="2"/>
  <c r="E146" i="2"/>
  <c r="E145" i="2"/>
  <c r="E144" i="2"/>
  <c r="E142" i="2"/>
  <c r="E139" i="2"/>
  <c r="E138" i="2"/>
  <c r="E136" i="2"/>
  <c r="AG136" i="2" s="1"/>
  <c r="AH136" i="2" s="1"/>
  <c r="E128" i="2"/>
  <c r="E127" i="2"/>
  <c r="E125" i="2"/>
  <c r="E120" i="2"/>
  <c r="AM120" i="2" s="1"/>
  <c r="AN120" i="2" s="1"/>
  <c r="E119" i="2"/>
  <c r="E118" i="2"/>
  <c r="E116" i="2"/>
  <c r="AJ116" i="2" s="1"/>
  <c r="AK116" i="2" s="1"/>
  <c r="E114" i="2"/>
  <c r="E110" i="2"/>
  <c r="E105" i="2"/>
  <c r="E101" i="2"/>
  <c r="E96" i="2"/>
  <c r="E95" i="2"/>
  <c r="E94" i="2"/>
  <c r="E93" i="2"/>
  <c r="E92" i="2"/>
  <c r="E91" i="2"/>
  <c r="E90" i="2"/>
  <c r="E85" i="2"/>
  <c r="E84" i="2"/>
  <c r="E83" i="2"/>
  <c r="E82" i="2"/>
  <c r="E81" i="2"/>
  <c r="E77" i="2"/>
  <c r="E76" i="2"/>
  <c r="E73" i="2"/>
  <c r="AJ73" i="2" s="1"/>
  <c r="AK73" i="2" s="1"/>
  <c r="E71" i="2"/>
  <c r="E68" i="2"/>
  <c r="E67" i="2"/>
  <c r="E66" i="2"/>
  <c r="E64" i="2"/>
  <c r="AG64" i="2" s="1"/>
  <c r="AH64" i="2" s="1"/>
  <c r="E63" i="2"/>
  <c r="E62" i="2"/>
  <c r="E61" i="2"/>
  <c r="E60" i="2"/>
  <c r="AJ60" i="2" s="1"/>
  <c r="AK60" i="2" s="1"/>
  <c r="E59" i="2"/>
  <c r="AJ59" i="2" s="1"/>
  <c r="AK59" i="2" s="1"/>
  <c r="AO59" i="2" s="1"/>
  <c r="E58" i="2"/>
  <c r="E57" i="2"/>
  <c r="E56" i="2"/>
  <c r="E54" i="2"/>
  <c r="E50" i="2"/>
  <c r="E49" i="2"/>
  <c r="E48" i="2"/>
  <c r="E47" i="2"/>
  <c r="AG47" i="2" s="1"/>
  <c r="AH47" i="2" s="1"/>
  <c r="E45" i="2"/>
  <c r="AJ45" i="2" s="1"/>
  <c r="AK45" i="2" s="1"/>
  <c r="AO45" i="2" s="1"/>
  <c r="E44" i="2"/>
  <c r="E43" i="2"/>
  <c r="AJ43" i="2" s="1"/>
  <c r="AK43" i="2" s="1"/>
  <c r="E42" i="2"/>
  <c r="E41" i="2"/>
  <c r="E39" i="2"/>
  <c r="E36" i="2"/>
  <c r="E35" i="2"/>
  <c r="AG35" i="2" s="1"/>
  <c r="AH35" i="2" s="1"/>
  <c r="E33" i="2"/>
  <c r="E32" i="2"/>
  <c r="E26" i="2"/>
  <c r="E20" i="2"/>
  <c r="E19" i="2"/>
  <c r="E18" i="2"/>
  <c r="E16" i="2"/>
  <c r="AG16" i="2" s="1"/>
  <c r="AH16" i="2" s="1"/>
  <c r="E10" i="2"/>
  <c r="E444" i="2"/>
  <c r="E443" i="2"/>
  <c r="E442" i="2"/>
  <c r="E441" i="2"/>
  <c r="E440" i="2"/>
  <c r="E436" i="2"/>
  <c r="E435" i="2"/>
  <c r="E434" i="2"/>
  <c r="E433" i="2"/>
  <c r="E430" i="2"/>
  <c r="E427" i="2"/>
  <c r="E425" i="2"/>
  <c r="E421" i="2"/>
  <c r="E420" i="2"/>
  <c r="AG420" i="2" s="1"/>
  <c r="AH420" i="2" s="1"/>
  <c r="E418" i="2"/>
  <c r="E417" i="2"/>
  <c r="AM417" i="2" s="1"/>
  <c r="AN417" i="2" s="1"/>
  <c r="E416" i="2"/>
  <c r="E415" i="2"/>
  <c r="E413" i="2"/>
  <c r="E412" i="2"/>
  <c r="E410" i="2"/>
  <c r="E409" i="2"/>
  <c r="E408" i="2"/>
  <c r="E407" i="2"/>
  <c r="E406" i="2"/>
  <c r="E402" i="2"/>
  <c r="E401" i="2"/>
  <c r="AM401" i="2" s="1"/>
  <c r="AN401" i="2" s="1"/>
  <c r="E397" i="2"/>
  <c r="E396" i="2"/>
  <c r="E395" i="2"/>
  <c r="E394" i="2"/>
  <c r="AM394" i="2" s="1"/>
  <c r="AN394" i="2" s="1"/>
  <c r="E393" i="2"/>
  <c r="E392" i="2"/>
  <c r="E391" i="2"/>
  <c r="AG391" i="2" s="1"/>
  <c r="AH391" i="2" s="1"/>
  <c r="E389" i="2"/>
  <c r="AJ389" i="2" s="1"/>
  <c r="AK389" i="2" s="1"/>
  <c r="E387" i="2"/>
  <c r="E384" i="2"/>
  <c r="E383" i="2"/>
  <c r="AM383" i="2" s="1"/>
  <c r="AN383" i="2" s="1"/>
  <c r="E382" i="2"/>
  <c r="E381" i="2"/>
  <c r="AG381" i="2" s="1"/>
  <c r="AH381" i="2" s="1"/>
  <c r="E380" i="2"/>
  <c r="E378" i="2"/>
  <c r="AG378" i="2" s="1"/>
  <c r="AH378" i="2" s="1"/>
  <c r="E377" i="2"/>
  <c r="AM377" i="2" s="1"/>
  <c r="AN377" i="2" s="1"/>
  <c r="E376" i="2"/>
  <c r="E375" i="2"/>
  <c r="E372" i="2"/>
  <c r="AM372" i="2" s="1"/>
  <c r="AN372" i="2" s="1"/>
  <c r="E371" i="2"/>
  <c r="AM371" i="2" s="1"/>
  <c r="AN371" i="2" s="1"/>
  <c r="E369" i="2"/>
  <c r="E368" i="2"/>
  <c r="E367" i="2"/>
  <c r="AJ367" i="2" s="1"/>
  <c r="AK367" i="2" s="1"/>
  <c r="E365" i="2"/>
  <c r="E364" i="2"/>
  <c r="E363" i="2"/>
  <c r="E362" i="2"/>
  <c r="AG362" i="2" s="1"/>
  <c r="AH362" i="2" s="1"/>
  <c r="E361" i="2"/>
  <c r="E360" i="2"/>
  <c r="E358" i="2"/>
  <c r="E357" i="2"/>
  <c r="E356" i="2"/>
  <c r="E355" i="2"/>
  <c r="AJ355" i="2" s="1"/>
  <c r="AK355" i="2" s="1"/>
  <c r="E354" i="2"/>
  <c r="E351" i="2"/>
  <c r="AG351" i="2" s="1"/>
  <c r="AH351" i="2" s="1"/>
  <c r="E349" i="2"/>
  <c r="E348" i="2"/>
  <c r="AG348" i="2" s="1"/>
  <c r="AH348" i="2" s="1"/>
  <c r="E345" i="2"/>
  <c r="E344" i="2"/>
  <c r="E343" i="2"/>
  <c r="E342" i="2"/>
  <c r="E341" i="2"/>
  <c r="E340" i="2"/>
  <c r="E339" i="2"/>
  <c r="E338" i="2"/>
  <c r="E337" i="2"/>
  <c r="E336" i="2"/>
  <c r="E330" i="2"/>
  <c r="E328" i="2"/>
  <c r="E327" i="2"/>
  <c r="E326" i="2"/>
  <c r="E325" i="2"/>
  <c r="E324" i="2"/>
  <c r="AG324" i="2" s="1"/>
  <c r="AH324" i="2" s="1"/>
  <c r="E323" i="2"/>
  <c r="E322" i="2"/>
  <c r="E321" i="2"/>
  <c r="E319" i="2"/>
  <c r="E317" i="2"/>
  <c r="E315" i="2"/>
  <c r="AJ315" i="2" s="1"/>
  <c r="AK315" i="2" s="1"/>
  <c r="E314" i="2"/>
  <c r="AG314" i="2" s="1"/>
  <c r="AH314" i="2" s="1"/>
  <c r="E313" i="2"/>
  <c r="E312" i="2"/>
  <c r="E311" i="2"/>
  <c r="E309" i="2"/>
  <c r="E308" i="2"/>
  <c r="E307" i="2"/>
  <c r="E306" i="2"/>
  <c r="E304" i="2"/>
  <c r="E303" i="2"/>
  <c r="E302" i="2"/>
  <c r="E301" i="2"/>
  <c r="E300" i="2"/>
  <c r="E299" i="2"/>
  <c r="E298" i="2"/>
  <c r="E296" i="2"/>
  <c r="E295" i="2"/>
  <c r="E293" i="2"/>
  <c r="E290" i="2"/>
  <c r="E289" i="2"/>
  <c r="E288" i="2"/>
  <c r="AG288" i="2" s="1"/>
  <c r="AH288" i="2" s="1"/>
  <c r="E287" i="2"/>
  <c r="E285" i="2"/>
  <c r="E277" i="2"/>
  <c r="E268" i="2"/>
  <c r="E267" i="2"/>
  <c r="E265" i="2"/>
  <c r="E262" i="2"/>
  <c r="E258" i="2"/>
  <c r="E256" i="2"/>
  <c r="E255" i="2"/>
  <c r="E254" i="2"/>
  <c r="E253" i="2"/>
  <c r="E250" i="2"/>
  <c r="E249" i="2"/>
  <c r="E248" i="2"/>
  <c r="E247" i="2"/>
  <c r="E245" i="2"/>
  <c r="E243" i="2"/>
  <c r="E242" i="2"/>
  <c r="E241" i="2"/>
  <c r="E240" i="2"/>
  <c r="E239" i="2"/>
  <c r="E237" i="2"/>
  <c r="E236" i="2"/>
  <c r="E235" i="2"/>
  <c r="E233" i="2"/>
  <c r="E232" i="2"/>
  <c r="AJ232" i="2" s="1"/>
  <c r="AK232" i="2" s="1"/>
  <c r="E230" i="2"/>
  <c r="E227" i="2"/>
  <c r="E224" i="2"/>
  <c r="E223" i="2"/>
  <c r="E218" i="2"/>
  <c r="E217" i="2"/>
  <c r="E215" i="2"/>
  <c r="E214" i="2"/>
  <c r="E213" i="2"/>
  <c r="E211" i="2"/>
  <c r="E210" i="2"/>
  <c r="E209" i="2"/>
  <c r="E208" i="2"/>
  <c r="E191" i="2"/>
  <c r="E190" i="2"/>
  <c r="E188" i="2"/>
  <c r="AG188" i="2" s="1"/>
  <c r="AH188" i="2" s="1"/>
  <c r="E187" i="2"/>
  <c r="E183" i="2"/>
  <c r="AG183" i="2" s="1"/>
  <c r="AH183" i="2" s="1"/>
  <c r="E182" i="2"/>
  <c r="E181" i="2"/>
  <c r="E180" i="2"/>
  <c r="E178" i="2"/>
  <c r="E177" i="2"/>
  <c r="E176" i="2"/>
  <c r="E175" i="2"/>
  <c r="AJ175" i="2" s="1"/>
  <c r="AK175" i="2" s="1"/>
  <c r="E174" i="2"/>
  <c r="E173" i="2"/>
  <c r="E172" i="2"/>
  <c r="E171" i="2"/>
  <c r="E169" i="2"/>
  <c r="E168" i="2"/>
  <c r="E167" i="2"/>
  <c r="E165" i="2"/>
  <c r="E164" i="2"/>
  <c r="E163" i="2"/>
  <c r="E162" i="2"/>
  <c r="E161" i="2"/>
  <c r="E159" i="2"/>
  <c r="E157" i="2"/>
  <c r="E156" i="2"/>
  <c r="E155" i="2"/>
  <c r="E154" i="2"/>
  <c r="E153" i="2"/>
  <c r="E151" i="2"/>
  <c r="E147" i="2"/>
  <c r="E141" i="2"/>
  <c r="E140" i="2"/>
  <c r="E137" i="2"/>
  <c r="AG137" i="2" s="1"/>
  <c r="AH137" i="2" s="1"/>
  <c r="E135" i="2"/>
  <c r="E133" i="2"/>
  <c r="E132" i="2"/>
  <c r="E130" i="2"/>
  <c r="E129" i="2"/>
  <c r="AM129" i="2" s="1"/>
  <c r="AN129" i="2" s="1"/>
  <c r="E124" i="2"/>
  <c r="E123" i="2"/>
  <c r="E122" i="2"/>
  <c r="E115" i="2"/>
  <c r="E113" i="2"/>
  <c r="E112" i="2"/>
  <c r="E111" i="2"/>
  <c r="AJ111" i="2" s="1"/>
  <c r="AK111" i="2" s="1"/>
  <c r="E109" i="2"/>
  <c r="AG109" i="2" s="1"/>
  <c r="AH109" i="2" s="1"/>
  <c r="E108" i="2"/>
  <c r="AG108" i="2" s="1"/>
  <c r="AH108" i="2" s="1"/>
  <c r="E107" i="2"/>
  <c r="E106" i="2"/>
  <c r="E104" i="2"/>
  <c r="E103" i="2"/>
  <c r="E102" i="2"/>
  <c r="E99" i="2"/>
  <c r="E98" i="2"/>
  <c r="E97" i="2"/>
  <c r="AM97" i="2" s="1"/>
  <c r="AN97" i="2" s="1"/>
  <c r="E89" i="2"/>
  <c r="E88" i="2"/>
  <c r="E87" i="2"/>
  <c r="E86" i="2"/>
  <c r="E80" i="2"/>
  <c r="E79" i="2"/>
  <c r="E78" i="2"/>
  <c r="E75" i="2"/>
  <c r="E72" i="2"/>
  <c r="E69" i="2"/>
  <c r="E53" i="2"/>
  <c r="AM53" i="2" s="1"/>
  <c r="AN53" i="2" s="1"/>
  <c r="E52" i="2"/>
  <c r="AM52" i="2" s="1"/>
  <c r="AN52" i="2" s="1"/>
  <c r="E51" i="2"/>
  <c r="E46" i="2"/>
  <c r="E40" i="2"/>
  <c r="E38" i="2"/>
  <c r="E37" i="2"/>
  <c r="E34" i="2"/>
  <c r="AG34" i="2" s="1"/>
  <c r="AH34" i="2" s="1"/>
  <c r="E31" i="2"/>
  <c r="E30" i="2"/>
  <c r="E28" i="2"/>
  <c r="E27" i="2"/>
  <c r="E25" i="2"/>
  <c r="AG25" i="2" s="1"/>
  <c r="AH25" i="2" s="1"/>
  <c r="E23" i="2"/>
  <c r="E22" i="2"/>
  <c r="E21" i="2"/>
  <c r="E17" i="2"/>
  <c r="E15" i="2"/>
  <c r="E14" i="2"/>
  <c r="E13" i="2"/>
  <c r="AG13" i="2" s="1"/>
  <c r="AH13" i="2" s="1"/>
  <c r="E12" i="2"/>
  <c r="E11" i="2"/>
  <c r="F250" i="2"/>
  <c r="U403" i="1"/>
  <c r="V403" i="1"/>
  <c r="W403" i="1"/>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E426" i="2"/>
  <c r="AG426" i="2" s="1"/>
  <c r="AH426" i="2" s="1"/>
  <c r="E399" i="2"/>
  <c r="AJ399" i="2" s="1"/>
  <c r="AK399" i="2" s="1"/>
  <c r="E374" i="2"/>
  <c r="AG374" i="2" s="1"/>
  <c r="AH374" i="2" s="1"/>
  <c r="E373" i="2"/>
  <c r="AJ373" i="2" s="1"/>
  <c r="AK373" i="2" s="1"/>
  <c r="E205" i="2"/>
  <c r="AJ205" i="2" s="1"/>
  <c r="AK205" i="2" s="1"/>
  <c r="E200" i="2"/>
  <c r="AG200" i="2" s="1"/>
  <c r="AH200" i="2" s="1"/>
  <c r="E199" i="2"/>
  <c r="AJ199" i="2" s="1"/>
  <c r="AK199" i="2" s="1"/>
  <c r="E186" i="2"/>
  <c r="AG186" i="2" s="1"/>
  <c r="AH186" i="2" s="1"/>
  <c r="E185" i="2"/>
  <c r="AJ185" i="2" s="1"/>
  <c r="AK185" i="2" s="1"/>
  <c r="E184" i="2"/>
  <c r="AG184" i="2" s="1"/>
  <c r="AH184" i="2" s="1"/>
  <c r="E134" i="2"/>
  <c r="E131" i="2"/>
  <c r="AG131" i="2" s="1"/>
  <c r="AH131" i="2" s="1"/>
  <c r="E126" i="2"/>
  <c r="AJ126" i="2" s="1"/>
  <c r="AK126" i="2" s="1"/>
  <c r="E121" i="2"/>
  <c r="AM121" i="2" s="1"/>
  <c r="AN121" i="2" s="1"/>
  <c r="E117" i="2"/>
  <c r="AJ117" i="2" s="1"/>
  <c r="AK117" i="2" s="1"/>
  <c r="E100" i="2"/>
  <c r="AJ100" i="2" s="1"/>
  <c r="AK100" i="2" s="1"/>
  <c r="E74" i="2"/>
  <c r="AJ74" i="2" s="1"/>
  <c r="AK74" i="2" s="1"/>
  <c r="E70" i="2"/>
  <c r="AJ70" i="2" s="1"/>
  <c r="AK70" i="2" s="1"/>
  <c r="E65" i="2"/>
  <c r="E55" i="2"/>
  <c r="AG55" i="2" s="1"/>
  <c r="AH55" i="2" s="1"/>
  <c r="E29" i="2"/>
  <c r="AJ29" i="2" s="1"/>
  <c r="AK29" i="2" s="1"/>
  <c r="E24"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AC11" i="1"/>
  <c r="Y18" i="2" s="1"/>
  <c r="L437" i="1"/>
  <c r="K437" i="1"/>
  <c r="L436" i="1"/>
  <c r="K436" i="1"/>
  <c r="L435" i="1"/>
  <c r="K435" i="1"/>
  <c r="L434" i="1"/>
  <c r="K434" i="1"/>
  <c r="L433" i="1"/>
  <c r="K433" i="1"/>
  <c r="L432" i="1"/>
  <c r="K432" i="1"/>
  <c r="L431" i="1"/>
  <c r="K431" i="1"/>
  <c r="L430" i="1"/>
  <c r="K430" i="1"/>
  <c r="L429" i="1"/>
  <c r="K429" i="1"/>
  <c r="L428" i="1"/>
  <c r="K428" i="1"/>
  <c r="L427" i="1"/>
  <c r="K427" i="1"/>
  <c r="L426" i="1"/>
  <c r="K426" i="1"/>
  <c r="L425" i="1"/>
  <c r="K425" i="1"/>
  <c r="L424" i="1"/>
  <c r="K424" i="1"/>
  <c r="L423" i="1"/>
  <c r="K423" i="1"/>
  <c r="L422" i="1"/>
  <c r="K422" i="1"/>
  <c r="L421" i="1"/>
  <c r="K421" i="1"/>
  <c r="L420" i="1"/>
  <c r="K420" i="1"/>
  <c r="L419" i="1"/>
  <c r="K419" i="1"/>
  <c r="L418" i="1"/>
  <c r="K418" i="1"/>
  <c r="L417" i="1"/>
  <c r="K417" i="1"/>
  <c r="L416" i="1"/>
  <c r="K416" i="1"/>
  <c r="L415" i="1"/>
  <c r="K415" i="1"/>
  <c r="L414" i="1"/>
  <c r="K414" i="1"/>
  <c r="L413" i="1"/>
  <c r="K413" i="1"/>
  <c r="L412" i="1"/>
  <c r="K412" i="1"/>
  <c r="L411" i="1"/>
  <c r="K411" i="1"/>
  <c r="L410" i="1"/>
  <c r="K410" i="1"/>
  <c r="L409" i="1"/>
  <c r="K409" i="1"/>
  <c r="L408" i="1"/>
  <c r="K408" i="1"/>
  <c r="L407" i="1"/>
  <c r="K407" i="1"/>
  <c r="L406" i="1"/>
  <c r="K406" i="1"/>
  <c r="L405" i="1"/>
  <c r="K405" i="1"/>
  <c r="L404" i="1"/>
  <c r="K404" i="1"/>
  <c r="L403" i="1"/>
  <c r="K403" i="1"/>
  <c r="L402" i="1"/>
  <c r="K402" i="1"/>
  <c r="L401" i="1"/>
  <c r="K401" i="1"/>
  <c r="L400" i="1"/>
  <c r="K400" i="1"/>
  <c r="L399" i="1"/>
  <c r="K399" i="1"/>
  <c r="L398" i="1"/>
  <c r="K398" i="1"/>
  <c r="L397" i="1"/>
  <c r="K397" i="1"/>
  <c r="L396" i="1"/>
  <c r="K396" i="1"/>
  <c r="L395" i="1"/>
  <c r="K395" i="1"/>
  <c r="L394" i="1"/>
  <c r="K394" i="1"/>
  <c r="L393" i="1"/>
  <c r="K393" i="1"/>
  <c r="L392" i="1"/>
  <c r="K392" i="1"/>
  <c r="L391" i="1"/>
  <c r="K391" i="1"/>
  <c r="L390" i="1"/>
  <c r="K390" i="1"/>
  <c r="L389" i="1"/>
  <c r="K389" i="1"/>
  <c r="L388" i="1"/>
  <c r="K388" i="1"/>
  <c r="L387" i="1"/>
  <c r="K387" i="1"/>
  <c r="L386" i="1"/>
  <c r="K386" i="1"/>
  <c r="L385" i="1"/>
  <c r="K385" i="1"/>
  <c r="L384" i="1"/>
  <c r="K384" i="1"/>
  <c r="L383" i="1"/>
  <c r="K383" i="1"/>
  <c r="L382" i="1"/>
  <c r="K382" i="1"/>
  <c r="L381" i="1"/>
  <c r="K381" i="1"/>
  <c r="L380" i="1"/>
  <c r="K380" i="1"/>
  <c r="L379" i="1"/>
  <c r="K379" i="1"/>
  <c r="L378" i="1"/>
  <c r="K378" i="1"/>
  <c r="L377" i="1"/>
  <c r="K377" i="1"/>
  <c r="L376" i="1"/>
  <c r="K376" i="1"/>
  <c r="L375" i="1"/>
  <c r="K375" i="1"/>
  <c r="L374" i="1"/>
  <c r="K374" i="1"/>
  <c r="L373" i="1"/>
  <c r="K373" i="1"/>
  <c r="L372" i="1"/>
  <c r="K372" i="1"/>
  <c r="L371" i="1"/>
  <c r="K371" i="1"/>
  <c r="L370" i="1"/>
  <c r="K370" i="1"/>
  <c r="L369" i="1"/>
  <c r="K369" i="1"/>
  <c r="L368" i="1"/>
  <c r="K368" i="1"/>
  <c r="L367" i="1"/>
  <c r="K367" i="1"/>
  <c r="L366" i="1"/>
  <c r="K366" i="1"/>
  <c r="L365" i="1"/>
  <c r="K365" i="1"/>
  <c r="L364" i="1"/>
  <c r="K364" i="1"/>
  <c r="L363" i="1"/>
  <c r="K363" i="1"/>
  <c r="L362" i="1"/>
  <c r="K362" i="1"/>
  <c r="L361" i="1"/>
  <c r="K361" i="1"/>
  <c r="L360" i="1"/>
  <c r="K360" i="1"/>
  <c r="L359" i="1"/>
  <c r="K359" i="1"/>
  <c r="L358" i="1"/>
  <c r="K358" i="1"/>
  <c r="L357" i="1"/>
  <c r="K357" i="1"/>
  <c r="L356" i="1"/>
  <c r="K356" i="1"/>
  <c r="L355" i="1"/>
  <c r="K355" i="1"/>
  <c r="L354" i="1"/>
  <c r="K354" i="1"/>
  <c r="L353" i="1"/>
  <c r="K353" i="1"/>
  <c r="L352" i="1"/>
  <c r="K352" i="1"/>
  <c r="L351" i="1"/>
  <c r="K351" i="1"/>
  <c r="M351" i="1" s="1"/>
  <c r="L350" i="1"/>
  <c r="K350" i="1"/>
  <c r="L349" i="1"/>
  <c r="K349" i="1"/>
  <c r="L348" i="1"/>
  <c r="K348" i="1"/>
  <c r="L347" i="1"/>
  <c r="K347" i="1"/>
  <c r="L346" i="1"/>
  <c r="K346" i="1"/>
  <c r="L345" i="1"/>
  <c r="K345" i="1"/>
  <c r="L344" i="1"/>
  <c r="K344" i="1"/>
  <c r="L343" i="1"/>
  <c r="K343" i="1"/>
  <c r="L342" i="1"/>
  <c r="K342" i="1"/>
  <c r="L341" i="1"/>
  <c r="K341" i="1"/>
  <c r="L340" i="1"/>
  <c r="K340" i="1"/>
  <c r="L339" i="1"/>
  <c r="K339" i="1"/>
  <c r="L338" i="1"/>
  <c r="K338" i="1"/>
  <c r="L337" i="1"/>
  <c r="K337" i="1"/>
  <c r="L336" i="1"/>
  <c r="K336" i="1"/>
  <c r="L335" i="1"/>
  <c r="K335" i="1"/>
  <c r="L334" i="1"/>
  <c r="K334" i="1"/>
  <c r="L333" i="1"/>
  <c r="K333" i="1"/>
  <c r="L332" i="1"/>
  <c r="K332" i="1"/>
  <c r="L331" i="1"/>
  <c r="K331" i="1"/>
  <c r="L330" i="1"/>
  <c r="K330" i="1"/>
  <c r="L329" i="1"/>
  <c r="K329" i="1"/>
  <c r="L328" i="1"/>
  <c r="K328" i="1"/>
  <c r="L327" i="1"/>
  <c r="K327" i="1"/>
  <c r="L326" i="1"/>
  <c r="K326" i="1"/>
  <c r="L325" i="1"/>
  <c r="K325" i="1"/>
  <c r="L324" i="1"/>
  <c r="K324" i="1"/>
  <c r="L323" i="1"/>
  <c r="K323" i="1"/>
  <c r="L322" i="1"/>
  <c r="K322" i="1"/>
  <c r="L321" i="1"/>
  <c r="K321" i="1"/>
  <c r="L320" i="1"/>
  <c r="K320" i="1"/>
  <c r="L319" i="1"/>
  <c r="K319" i="1"/>
  <c r="L318" i="1"/>
  <c r="K318" i="1"/>
  <c r="L317" i="1"/>
  <c r="K317" i="1"/>
  <c r="L316" i="1"/>
  <c r="K316" i="1"/>
  <c r="L315" i="1"/>
  <c r="K315" i="1"/>
  <c r="L314" i="1"/>
  <c r="K314" i="1"/>
  <c r="L313" i="1"/>
  <c r="K313" i="1"/>
  <c r="L312" i="1"/>
  <c r="K312" i="1"/>
  <c r="L311" i="1"/>
  <c r="K311" i="1"/>
  <c r="L310" i="1"/>
  <c r="K310" i="1"/>
  <c r="L309" i="1"/>
  <c r="K309" i="1"/>
  <c r="L308" i="1"/>
  <c r="K308" i="1"/>
  <c r="L307" i="1"/>
  <c r="K307" i="1"/>
  <c r="L306" i="1"/>
  <c r="K306" i="1"/>
  <c r="L305" i="1"/>
  <c r="K305" i="1"/>
  <c r="L304" i="1"/>
  <c r="K304" i="1"/>
  <c r="L303" i="1"/>
  <c r="K303" i="1"/>
  <c r="L302" i="1"/>
  <c r="K302" i="1"/>
  <c r="L301" i="1"/>
  <c r="K301" i="1"/>
  <c r="L300" i="1"/>
  <c r="K300" i="1"/>
  <c r="L299" i="1"/>
  <c r="K299" i="1"/>
  <c r="L298" i="1"/>
  <c r="K298" i="1"/>
  <c r="L297" i="1"/>
  <c r="K297" i="1"/>
  <c r="L296" i="1"/>
  <c r="K296" i="1"/>
  <c r="L295" i="1"/>
  <c r="K295" i="1"/>
  <c r="L294" i="1"/>
  <c r="K294" i="1"/>
  <c r="L293" i="1"/>
  <c r="K293" i="1"/>
  <c r="L292" i="1"/>
  <c r="K292" i="1"/>
  <c r="L291" i="1"/>
  <c r="K291" i="1"/>
  <c r="L290" i="1"/>
  <c r="K290" i="1"/>
  <c r="L289" i="1"/>
  <c r="K289" i="1"/>
  <c r="L288" i="1"/>
  <c r="K288" i="1"/>
  <c r="L287" i="1"/>
  <c r="K287" i="1"/>
  <c r="L286" i="1"/>
  <c r="K286" i="1"/>
  <c r="L285" i="1"/>
  <c r="K285" i="1"/>
  <c r="L284" i="1"/>
  <c r="K284" i="1"/>
  <c r="L283" i="1"/>
  <c r="K283" i="1"/>
  <c r="L282" i="1"/>
  <c r="K282" i="1"/>
  <c r="L281" i="1"/>
  <c r="K281" i="1"/>
  <c r="L280" i="1"/>
  <c r="K280" i="1"/>
  <c r="L279" i="1"/>
  <c r="K279" i="1"/>
  <c r="L278" i="1"/>
  <c r="K278" i="1"/>
  <c r="L277" i="1"/>
  <c r="K277" i="1"/>
  <c r="L276" i="1"/>
  <c r="K276" i="1"/>
  <c r="L275" i="1"/>
  <c r="K275" i="1"/>
  <c r="L274" i="1"/>
  <c r="K274" i="1"/>
  <c r="L273" i="1"/>
  <c r="K273" i="1"/>
  <c r="L272" i="1"/>
  <c r="K272" i="1"/>
  <c r="L271" i="1"/>
  <c r="K271" i="1"/>
  <c r="L270" i="1"/>
  <c r="K270" i="1"/>
  <c r="L269" i="1"/>
  <c r="K269" i="1"/>
  <c r="L268" i="1"/>
  <c r="K268" i="1"/>
  <c r="L267" i="1"/>
  <c r="K267" i="1"/>
  <c r="L266" i="1"/>
  <c r="K266" i="1"/>
  <c r="L265" i="1"/>
  <c r="K265" i="1"/>
  <c r="L264" i="1"/>
  <c r="K264" i="1"/>
  <c r="L263" i="1"/>
  <c r="K263" i="1"/>
  <c r="L262" i="1"/>
  <c r="K262" i="1"/>
  <c r="L261" i="1"/>
  <c r="K261" i="1"/>
  <c r="L260" i="1"/>
  <c r="K260" i="1"/>
  <c r="L259" i="1"/>
  <c r="K259" i="1"/>
  <c r="L258" i="1"/>
  <c r="K258" i="1"/>
  <c r="L257" i="1"/>
  <c r="K257" i="1"/>
  <c r="L256" i="1"/>
  <c r="K256" i="1"/>
  <c r="L255" i="1"/>
  <c r="K255" i="1"/>
  <c r="L254" i="1"/>
  <c r="K254" i="1"/>
  <c r="L253" i="1"/>
  <c r="K253" i="1"/>
  <c r="L252" i="1"/>
  <c r="K252" i="1"/>
  <c r="L251" i="1"/>
  <c r="K251" i="1"/>
  <c r="L250" i="1"/>
  <c r="K250" i="1"/>
  <c r="L249" i="1"/>
  <c r="K249" i="1"/>
  <c r="L248" i="1"/>
  <c r="K248" i="1"/>
  <c r="L247" i="1"/>
  <c r="K247" i="1"/>
  <c r="L246" i="1"/>
  <c r="K246" i="1"/>
  <c r="L245" i="1"/>
  <c r="K245" i="1"/>
  <c r="L244" i="1"/>
  <c r="K244" i="1"/>
  <c r="L243" i="1"/>
  <c r="K243" i="1"/>
  <c r="M243" i="1" s="1"/>
  <c r="N243" i="1" s="1"/>
  <c r="L242" i="1"/>
  <c r="K242" i="1"/>
  <c r="L241" i="1"/>
  <c r="K241" i="1"/>
  <c r="L240" i="1"/>
  <c r="K240" i="1"/>
  <c r="L239" i="1"/>
  <c r="K239" i="1"/>
  <c r="L238" i="1"/>
  <c r="K238" i="1"/>
  <c r="L237" i="1"/>
  <c r="K237" i="1"/>
  <c r="L236" i="1"/>
  <c r="K236" i="1"/>
  <c r="L235" i="1"/>
  <c r="K235" i="1"/>
  <c r="L234" i="1"/>
  <c r="K234" i="1"/>
  <c r="L233" i="1"/>
  <c r="K233" i="1"/>
  <c r="L232" i="1"/>
  <c r="K232" i="1"/>
  <c r="L231" i="1"/>
  <c r="K231" i="1"/>
  <c r="L230" i="1"/>
  <c r="K230" i="1"/>
  <c r="L229" i="1"/>
  <c r="K229" i="1"/>
  <c r="L228" i="1"/>
  <c r="K228" i="1"/>
  <c r="L227" i="1"/>
  <c r="K227" i="1"/>
  <c r="L226" i="1"/>
  <c r="K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L208" i="1"/>
  <c r="K208" i="1"/>
  <c r="L207" i="1"/>
  <c r="K207" i="1"/>
  <c r="M207" i="1" s="1"/>
  <c r="N207" i="1" s="1"/>
  <c r="L206" i="1"/>
  <c r="K206" i="1"/>
  <c r="L205" i="1"/>
  <c r="K205" i="1"/>
  <c r="L204" i="1"/>
  <c r="K204" i="1"/>
  <c r="L203" i="1"/>
  <c r="K203" i="1"/>
  <c r="L202" i="1"/>
  <c r="K202" i="1"/>
  <c r="L201" i="1"/>
  <c r="K201" i="1"/>
  <c r="L200" i="1"/>
  <c r="K200" i="1"/>
  <c r="L199" i="1"/>
  <c r="K199" i="1"/>
  <c r="L198" i="1"/>
  <c r="K198" i="1"/>
  <c r="L197" i="1"/>
  <c r="K197" i="1"/>
  <c r="L196" i="1"/>
  <c r="M196" i="1" s="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L168" i="1"/>
  <c r="K168" i="1"/>
  <c r="L167" i="1"/>
  <c r="K167" i="1"/>
  <c r="L166" i="1"/>
  <c r="K166" i="1"/>
  <c r="L165" i="1"/>
  <c r="K165" i="1"/>
  <c r="O165" i="1" s="1"/>
  <c r="L164" i="1"/>
  <c r="K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K146" i="1"/>
  <c r="L145" i="1"/>
  <c r="K145" i="1"/>
  <c r="L144" i="1"/>
  <c r="K144" i="1"/>
  <c r="L143" i="1"/>
  <c r="K143" i="1"/>
  <c r="L142" i="1"/>
  <c r="K142" i="1"/>
  <c r="L141" i="1"/>
  <c r="K141" i="1"/>
  <c r="L140" i="1"/>
  <c r="K140" i="1"/>
  <c r="L139" i="1"/>
  <c r="K139" i="1"/>
  <c r="L138" i="1"/>
  <c r="K138" i="1"/>
  <c r="L137" i="1"/>
  <c r="K137" i="1"/>
  <c r="L136" i="1"/>
  <c r="K136" i="1"/>
  <c r="L135" i="1"/>
  <c r="K135" i="1"/>
  <c r="M135" i="1" s="1"/>
  <c r="N135" i="1" s="1"/>
  <c r="L134" i="1"/>
  <c r="K134" i="1"/>
  <c r="L133" i="1"/>
  <c r="K133" i="1"/>
  <c r="L132" i="1"/>
  <c r="K132" i="1"/>
  <c r="L131" i="1"/>
  <c r="K131" i="1"/>
  <c r="L130" i="1"/>
  <c r="K130" i="1"/>
  <c r="L129" i="1"/>
  <c r="K129" i="1"/>
  <c r="L128" i="1"/>
  <c r="O128" i="1" s="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O107" i="1" s="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M79" i="1" s="1"/>
  <c r="N79" i="1" s="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4" i="1"/>
  <c r="K4" i="1"/>
  <c r="L3" i="1"/>
  <c r="K3" i="1"/>
  <c r="T347" i="1"/>
  <c r="S347" i="1"/>
  <c r="T136" i="1"/>
  <c r="S136" i="1"/>
  <c r="T234" i="1"/>
  <c r="S234" i="1"/>
  <c r="AK24" i="2"/>
  <c r="AK61" i="2"/>
  <c r="AK63" i="2"/>
  <c r="AK65" i="2"/>
  <c r="AO65" i="2" s="1"/>
  <c r="AK133" i="2"/>
  <c r="AJ200" i="2"/>
  <c r="AK200" i="2" s="1"/>
  <c r="T196" i="1"/>
  <c r="S196" i="1"/>
  <c r="T3" i="1"/>
  <c r="S3" i="1"/>
  <c r="AJ15" i="1"/>
  <c r="AJ14" i="1"/>
  <c r="AJ13" i="1"/>
  <c r="AJ12" i="1"/>
  <c r="AJ11" i="1"/>
  <c r="AJ10" i="1"/>
  <c r="AJ9" i="1"/>
  <c r="AJ8" i="1"/>
  <c r="AJ7" i="1"/>
  <c r="AJ6" i="1"/>
  <c r="AJ5" i="1"/>
  <c r="AJ4" i="1"/>
  <c r="AJ3" i="1"/>
  <c r="R183" i="2"/>
  <c r="R187" i="2"/>
  <c r="AB437" i="2"/>
  <c r="AB432" i="2"/>
  <c r="AB428" i="2"/>
  <c r="AB408" i="2"/>
  <c r="AB406" i="2"/>
  <c r="AB404" i="2"/>
  <c r="AB403" i="2"/>
  <c r="AB395" i="2"/>
  <c r="AB393" i="2"/>
  <c r="AB390" i="2"/>
  <c r="AB386" i="2"/>
  <c r="AB384" i="2"/>
  <c r="AB360" i="2"/>
  <c r="AB354" i="2"/>
  <c r="AB350" i="2"/>
  <c r="AB345" i="2"/>
  <c r="AB337" i="2"/>
  <c r="AM334" i="2"/>
  <c r="AN334" i="2" s="1"/>
  <c r="AM327" i="2"/>
  <c r="AN327" i="2" s="1"/>
  <c r="AB325" i="2"/>
  <c r="AB324" i="2"/>
  <c r="AB321" i="2"/>
  <c r="AB310" i="2"/>
  <c r="AB309" i="2"/>
  <c r="AB307" i="2"/>
  <c r="AB306" i="2"/>
  <c r="AB304" i="2"/>
  <c r="AB302" i="2"/>
  <c r="AB301" i="2"/>
  <c r="AB293" i="2"/>
  <c r="AB284" i="2"/>
  <c r="AB274" i="2"/>
  <c r="AB272" i="2"/>
  <c r="AB264" i="2"/>
  <c r="AB261" i="2"/>
  <c r="AB251" i="2"/>
  <c r="AB249" i="2"/>
  <c r="AB241" i="2"/>
  <c r="AB235" i="2"/>
  <c r="AB229" i="2"/>
  <c r="AB212" i="2"/>
  <c r="AB203" i="2"/>
  <c r="AB202" i="2"/>
  <c r="AB196" i="2"/>
  <c r="AB187" i="2"/>
  <c r="AB182" i="2"/>
  <c r="AB180" i="2"/>
  <c r="AB165" i="2"/>
  <c r="AB164" i="2"/>
  <c r="AB161" i="2"/>
  <c r="AB158" i="2"/>
  <c r="AB154" i="2"/>
  <c r="AB153" i="2"/>
  <c r="AB151" i="2"/>
  <c r="AB149" i="2"/>
  <c r="AB143" i="2"/>
  <c r="AB139" i="2"/>
  <c r="AN134" i="2"/>
  <c r="AB132" i="2"/>
  <c r="AB118" i="2"/>
  <c r="AB114" i="2"/>
  <c r="AB102" i="2"/>
  <c r="AB99" i="2"/>
  <c r="AB95" i="2"/>
  <c r="AB82" i="2"/>
  <c r="AB81" i="2"/>
  <c r="AB77" i="2"/>
  <c r="AB71" i="2"/>
  <c r="AB66" i="2"/>
  <c r="AB59" i="2"/>
  <c r="AB56" i="2"/>
  <c r="AB51" i="2"/>
  <c r="AB45" i="2"/>
  <c r="AB38" i="2"/>
  <c r="AB37" i="2"/>
  <c r="AB32" i="2"/>
  <c r="AB31" i="2"/>
  <c r="AB26" i="2"/>
  <c r="AB22" i="2"/>
  <c r="AB10" i="2"/>
  <c r="AF437" i="1"/>
  <c r="Z444" i="2" s="1"/>
  <c r="AC437" i="1"/>
  <c r="Y444" i="2" s="1"/>
  <c r="Z437" i="1"/>
  <c r="O444" i="2" s="1"/>
  <c r="W437" i="1"/>
  <c r="V444" i="2" s="1"/>
  <c r="X444" i="2" s="1"/>
  <c r="V437" i="1"/>
  <c r="U437" i="1"/>
  <c r="AF436" i="1"/>
  <c r="AC436" i="1"/>
  <c r="Z436" i="1"/>
  <c r="W436" i="1"/>
  <c r="V436" i="1"/>
  <c r="U436" i="1"/>
  <c r="AF435" i="1"/>
  <c r="AC435" i="1"/>
  <c r="Z435" i="1"/>
  <c r="W435" i="1"/>
  <c r="V435" i="1"/>
  <c r="U435" i="1"/>
  <c r="AF434" i="1"/>
  <c r="Z441" i="2" s="1"/>
  <c r="Y441" i="2"/>
  <c r="Z434" i="1"/>
  <c r="AF433" i="1"/>
  <c r="Z440" i="2" s="1"/>
  <c r="AC433" i="1"/>
  <c r="Y440" i="2" s="1"/>
  <c r="Z433" i="1"/>
  <c r="W433" i="1"/>
  <c r="V440" i="2" s="1"/>
  <c r="X440" i="2" s="1"/>
  <c r="AD440" i="2" s="1"/>
  <c r="V433" i="1"/>
  <c r="U433" i="1"/>
  <c r="AF432" i="1"/>
  <c r="AC432" i="1"/>
  <c r="Z432" i="1"/>
  <c r="W432" i="1"/>
  <c r="V432" i="1"/>
  <c r="U432" i="1"/>
  <c r="AF431" i="1"/>
  <c r="AC431" i="1"/>
  <c r="Z431" i="1"/>
  <c r="W431" i="1"/>
  <c r="V431" i="1"/>
  <c r="U431" i="1"/>
  <c r="Z430" i="1"/>
  <c r="W430" i="1"/>
  <c r="V430" i="1"/>
  <c r="U430" i="1"/>
  <c r="AF429" i="1"/>
  <c r="Z436" i="2" s="1"/>
  <c r="AC429" i="1"/>
  <c r="Y436" i="2" s="1"/>
  <c r="Z429" i="1"/>
  <c r="W429" i="1"/>
  <c r="V436" i="2" s="1"/>
  <c r="X436" i="2" s="1"/>
  <c r="V429" i="1"/>
  <c r="U429" i="1"/>
  <c r="AF428" i="1"/>
  <c r="Z435" i="2" s="1"/>
  <c r="Z428" i="1"/>
  <c r="AF427" i="1"/>
  <c r="Z434" i="2" s="1"/>
  <c r="Z427" i="1"/>
  <c r="AF426" i="1"/>
  <c r="AC426" i="1"/>
  <c r="Z426" i="1"/>
  <c r="W426" i="1"/>
  <c r="V426" i="1"/>
  <c r="U426" i="1"/>
  <c r="Z425" i="1"/>
  <c r="W425" i="1"/>
  <c r="V425" i="1"/>
  <c r="U425" i="1"/>
  <c r="AF424" i="1"/>
  <c r="Z431" i="2" s="1"/>
  <c r="AC424" i="1"/>
  <c r="Y431" i="2" s="1"/>
  <c r="Z424" i="1"/>
  <c r="W424" i="1"/>
  <c r="V424" i="1"/>
  <c r="U424" i="1"/>
  <c r="AF423" i="1"/>
  <c r="AC423" i="1"/>
  <c r="Z423" i="1"/>
  <c r="W423" i="1"/>
  <c r="V423" i="1"/>
  <c r="U423" i="1"/>
  <c r="AF422" i="1"/>
  <c r="AC422" i="1"/>
  <c r="Y429" i="2" s="1"/>
  <c r="Z422" i="1"/>
  <c r="W422" i="1"/>
  <c r="V429" i="2" s="1"/>
  <c r="V422" i="1"/>
  <c r="U422" i="1"/>
  <c r="Z421" i="1"/>
  <c r="W421" i="1"/>
  <c r="V421" i="1"/>
  <c r="U421" i="1"/>
  <c r="AF420" i="1"/>
  <c r="AC420" i="1"/>
  <c r="Z420" i="1"/>
  <c r="W420" i="1"/>
  <c r="V420" i="1"/>
  <c r="U420" i="1"/>
  <c r="AF419" i="1"/>
  <c r="Z419" i="1"/>
  <c r="AF418" i="1"/>
  <c r="Z425" i="2" s="1"/>
  <c r="AC418" i="1"/>
  <c r="Y425" i="2" s="1"/>
  <c r="Z418" i="1"/>
  <c r="W418" i="1"/>
  <c r="V418" i="1"/>
  <c r="U418" i="1"/>
  <c r="AF417" i="1"/>
  <c r="AC417" i="1"/>
  <c r="Z417" i="1"/>
  <c r="W417" i="1"/>
  <c r="V417" i="1"/>
  <c r="U417" i="1"/>
  <c r="AF416" i="1"/>
  <c r="Z416" i="1"/>
  <c r="W416" i="1"/>
  <c r="V416" i="1"/>
  <c r="U416" i="1"/>
  <c r="AF415" i="1"/>
  <c r="AC415" i="1"/>
  <c r="Z415" i="1"/>
  <c r="W415" i="1"/>
  <c r="V415" i="1"/>
  <c r="U415" i="1"/>
  <c r="AF414" i="1"/>
  <c r="Z414" i="1"/>
  <c r="AF413" i="1"/>
  <c r="Z420" i="2" s="1"/>
  <c r="AC413" i="1"/>
  <c r="Y420" i="2" s="1"/>
  <c r="Z413" i="1"/>
  <c r="W413" i="1"/>
  <c r="V420" i="2" s="1"/>
  <c r="X420" i="2" s="1"/>
  <c r="AD420" i="2" s="1"/>
  <c r="V413" i="1"/>
  <c r="U413" i="1"/>
  <c r="AF412" i="1"/>
  <c r="Z419" i="2" s="1"/>
  <c r="Z412" i="1"/>
  <c r="AF411" i="1"/>
  <c r="Z411" i="1"/>
  <c r="AF410" i="1"/>
  <c r="Z417" i="2" s="1"/>
  <c r="AC410" i="1"/>
  <c r="Y417" i="2" s="1"/>
  <c r="Z410" i="1"/>
  <c r="W410" i="1"/>
  <c r="V417" i="2" s="1"/>
  <c r="X417" i="2" s="1"/>
  <c r="V410" i="1"/>
  <c r="U410" i="1"/>
  <c r="AF409" i="1"/>
  <c r="Z416" i="2" s="1"/>
  <c r="AC409" i="1"/>
  <c r="Y416" i="2" s="1"/>
  <c r="Z409" i="1"/>
  <c r="W409" i="1"/>
  <c r="V409" i="1"/>
  <c r="U409" i="1"/>
  <c r="AF408" i="1"/>
  <c r="AC408" i="1"/>
  <c r="Z408" i="1"/>
  <c r="W408" i="1"/>
  <c r="V408" i="1"/>
  <c r="U408" i="1"/>
  <c r="AF407" i="1"/>
  <c r="Z414" i="2" s="1"/>
  <c r="AC407" i="1"/>
  <c r="Y414" i="2" s="1"/>
  <c r="Z407" i="1"/>
  <c r="W407" i="1"/>
  <c r="V407" i="1"/>
  <c r="U407" i="1"/>
  <c r="AF406" i="1"/>
  <c r="AC406" i="1"/>
  <c r="Y413" i="2" s="1"/>
  <c r="Z406" i="1"/>
  <c r="W406" i="1"/>
  <c r="V413" i="2" s="1"/>
  <c r="X413" i="2" s="1"/>
  <c r="V406" i="1"/>
  <c r="U406" i="1"/>
  <c r="AF405" i="1"/>
  <c r="AC405" i="1"/>
  <c r="Z405" i="1"/>
  <c r="W405" i="1"/>
  <c r="V405" i="1"/>
  <c r="U405" i="1"/>
  <c r="AF404" i="1"/>
  <c r="AC404" i="1"/>
  <c r="Z404" i="1"/>
  <c r="W404" i="1"/>
  <c r="V404" i="1"/>
  <c r="U404" i="1"/>
  <c r="AF403" i="1"/>
  <c r="Z403" i="1"/>
  <c r="AF402" i="1"/>
  <c r="AC402" i="1"/>
  <c r="Y409" i="2" s="1"/>
  <c r="Z402" i="1"/>
  <c r="W402" i="1"/>
  <c r="V409" i="2" s="1"/>
  <c r="X409" i="2" s="1"/>
  <c r="V402" i="1"/>
  <c r="U402" i="1"/>
  <c r="Z401" i="1"/>
  <c r="W401" i="1"/>
  <c r="V401" i="1"/>
  <c r="U401" i="1"/>
  <c r="AF400" i="1"/>
  <c r="AC400" i="1"/>
  <c r="Z400" i="1"/>
  <c r="W400" i="1"/>
  <c r="V400" i="1"/>
  <c r="U400" i="1"/>
  <c r="Z399" i="1"/>
  <c r="AF398" i="1"/>
  <c r="Z405" i="2" s="1"/>
  <c r="AC398" i="1"/>
  <c r="Y405" i="2" s="1"/>
  <c r="Z398" i="1"/>
  <c r="W398" i="1"/>
  <c r="V398" i="1"/>
  <c r="U398" i="1"/>
  <c r="Z397" i="1"/>
  <c r="W397" i="1"/>
  <c r="V397" i="1"/>
  <c r="U397" i="1"/>
  <c r="Z396" i="1"/>
  <c r="W396" i="1"/>
  <c r="V396" i="1"/>
  <c r="U396" i="1"/>
  <c r="AF395" i="1"/>
  <c r="AC395" i="1"/>
  <c r="Z395" i="1"/>
  <c r="W395" i="1"/>
  <c r="V395" i="1"/>
  <c r="U395" i="1"/>
  <c r="AF394" i="1"/>
  <c r="Z401" i="2" s="1"/>
  <c r="AC394" i="1"/>
  <c r="Y401" i="2" s="1"/>
  <c r="Z394" i="1"/>
  <c r="W394" i="1"/>
  <c r="V394" i="1"/>
  <c r="U394" i="1"/>
  <c r="AF393" i="1"/>
  <c r="AC393" i="1"/>
  <c r="Z393" i="1"/>
  <c r="W393" i="1"/>
  <c r="V393" i="1"/>
  <c r="U393" i="1"/>
  <c r="AF392" i="1"/>
  <c r="AC392" i="1"/>
  <c r="Z392" i="1"/>
  <c r="W392" i="1"/>
  <c r="V392" i="1"/>
  <c r="U392" i="1"/>
  <c r="AF391" i="1"/>
  <c r="AC391" i="1"/>
  <c r="Z391" i="1"/>
  <c r="W391" i="1"/>
  <c r="V391" i="1"/>
  <c r="U391" i="1"/>
  <c r="AF390" i="1"/>
  <c r="AC390" i="1"/>
  <c r="Z390" i="1"/>
  <c r="W390" i="1"/>
  <c r="V390" i="1"/>
  <c r="U390" i="1"/>
  <c r="AF389" i="1"/>
  <c r="Z396" i="2" s="1"/>
  <c r="AC389" i="1"/>
  <c r="Y396" i="2" s="1"/>
  <c r="Z389" i="1"/>
  <c r="W389" i="1"/>
  <c r="V396" i="2" s="1"/>
  <c r="V389" i="1"/>
  <c r="U389" i="1"/>
  <c r="Z388" i="1"/>
  <c r="W388" i="1"/>
  <c r="V388" i="1"/>
  <c r="U388" i="1"/>
  <c r="AF387" i="1"/>
  <c r="Z394" i="2" s="1"/>
  <c r="AC387" i="1"/>
  <c r="Y394" i="2" s="1"/>
  <c r="Z387" i="1"/>
  <c r="W387" i="1"/>
  <c r="V387" i="1"/>
  <c r="U387" i="1"/>
  <c r="Z386" i="1"/>
  <c r="AF385" i="1"/>
  <c r="AC385" i="1"/>
  <c r="Z385" i="1"/>
  <c r="W385" i="1"/>
  <c r="V385" i="1"/>
  <c r="U385" i="1"/>
  <c r="AF384" i="1"/>
  <c r="AC384" i="1"/>
  <c r="Y391" i="2" s="1"/>
  <c r="Z384" i="1"/>
  <c r="W384" i="1"/>
  <c r="V391" i="2" s="1"/>
  <c r="X391" i="2" s="1"/>
  <c r="V384" i="1"/>
  <c r="U384" i="1"/>
  <c r="Z383" i="1"/>
  <c r="O390" i="2" s="1"/>
  <c r="P390" i="2" s="1"/>
  <c r="M390" i="2" s="1"/>
  <c r="W383" i="1"/>
  <c r="V383" i="1"/>
  <c r="U383" i="1"/>
  <c r="AF382" i="1"/>
  <c r="AC382" i="1"/>
  <c r="Y389" i="2" s="1"/>
  <c r="Z382" i="1"/>
  <c r="W382" i="1"/>
  <c r="V382" i="1"/>
  <c r="U382" i="1"/>
  <c r="AF381" i="1"/>
  <c r="AC381" i="1"/>
  <c r="Z381" i="1"/>
  <c r="W381" i="1"/>
  <c r="V381" i="1"/>
  <c r="U381" i="1"/>
  <c r="AF380" i="1"/>
  <c r="AC380" i="1"/>
  <c r="Z380" i="1"/>
  <c r="W380" i="1"/>
  <c r="V380" i="1"/>
  <c r="U380" i="1"/>
  <c r="Z379" i="1"/>
  <c r="O386" i="2" s="1"/>
  <c r="P386" i="2" s="1"/>
  <c r="M386" i="2" s="1"/>
  <c r="W379" i="1"/>
  <c r="V386" i="2" s="1"/>
  <c r="X386" i="2" s="1"/>
  <c r="V379" i="1"/>
  <c r="U379" i="1"/>
  <c r="AF378" i="1"/>
  <c r="AC378" i="1"/>
  <c r="Z378" i="1"/>
  <c r="W378" i="1"/>
  <c r="V378" i="1"/>
  <c r="U378" i="1"/>
  <c r="Z377" i="1"/>
  <c r="W377" i="1"/>
  <c r="V377" i="1"/>
  <c r="U377" i="1"/>
  <c r="AF376" i="1"/>
  <c r="AC376" i="1"/>
  <c r="Z376" i="1"/>
  <c r="W376" i="1"/>
  <c r="V383" i="2" s="1"/>
  <c r="V376" i="1"/>
  <c r="U376" i="1"/>
  <c r="AF375" i="1"/>
  <c r="AC375" i="1"/>
  <c r="Z375" i="1"/>
  <c r="W375" i="1"/>
  <c r="V382" i="2" s="1"/>
  <c r="X382" i="2" s="1"/>
  <c r="V375" i="1"/>
  <c r="U375" i="1"/>
  <c r="AF374" i="1"/>
  <c r="AC374" i="1"/>
  <c r="Z374" i="1"/>
  <c r="W374" i="1"/>
  <c r="V374" i="1"/>
  <c r="U374" i="1"/>
  <c r="AF373" i="1"/>
  <c r="Z380" i="2" s="1"/>
  <c r="AC373" i="1"/>
  <c r="Y380" i="2" s="1"/>
  <c r="Z373" i="1"/>
  <c r="W373" i="1"/>
  <c r="V373" i="1"/>
  <c r="U373" i="1"/>
  <c r="AF372" i="1"/>
  <c r="AC372" i="1"/>
  <c r="Z372" i="1"/>
  <c r="W372" i="1"/>
  <c r="V372" i="1"/>
  <c r="U372" i="1"/>
  <c r="AF371" i="1"/>
  <c r="Z378" i="2" s="1"/>
  <c r="AC371" i="1"/>
  <c r="Y378" i="2" s="1"/>
  <c r="Z371" i="1"/>
  <c r="O378" i="2" s="1"/>
  <c r="P378" i="2" s="1"/>
  <c r="M378" i="2" s="1"/>
  <c r="W371" i="1"/>
  <c r="V378" i="2" s="1"/>
  <c r="X378" i="2" s="1"/>
  <c r="V371" i="1"/>
  <c r="U371" i="1"/>
  <c r="AF370" i="1"/>
  <c r="Z377" i="2" s="1"/>
  <c r="AC370" i="1"/>
  <c r="Y377" i="2" s="1"/>
  <c r="Z370" i="1"/>
  <c r="W370" i="1"/>
  <c r="V377" i="2" s="1"/>
  <c r="X377" i="2" s="1"/>
  <c r="V370" i="1"/>
  <c r="U370" i="1"/>
  <c r="AF369" i="1"/>
  <c r="AC369" i="1"/>
  <c r="Z369" i="1"/>
  <c r="W369" i="1"/>
  <c r="V369" i="1"/>
  <c r="U369" i="1"/>
  <c r="AF368" i="1"/>
  <c r="Z375" i="2" s="1"/>
  <c r="AC368" i="1"/>
  <c r="Y375" i="2" s="1"/>
  <c r="Z368" i="1"/>
  <c r="W368" i="1"/>
  <c r="V368" i="1"/>
  <c r="U368" i="1"/>
  <c r="AF367" i="1"/>
  <c r="Z374" i="2" s="1"/>
  <c r="Z367" i="1"/>
  <c r="O374" i="2" s="1"/>
  <c r="AF366" i="1"/>
  <c r="AC366" i="1"/>
  <c r="Z366" i="1"/>
  <c r="W366" i="1"/>
  <c r="V373" i="2" s="1"/>
  <c r="V366" i="1"/>
  <c r="U366" i="1"/>
  <c r="AF365" i="1"/>
  <c r="AC365" i="1"/>
  <c r="Z365" i="1"/>
  <c r="W365" i="1"/>
  <c r="V365" i="1"/>
  <c r="U365" i="1"/>
  <c r="AF364" i="1"/>
  <c r="Z371" i="2" s="1"/>
  <c r="AC364" i="1"/>
  <c r="Z364" i="1"/>
  <c r="W364" i="1"/>
  <c r="V364" i="1"/>
  <c r="U364" i="1"/>
  <c r="AF363" i="1"/>
  <c r="Z370" i="2" s="1"/>
  <c r="AC363" i="1"/>
  <c r="Y370" i="2" s="1"/>
  <c r="Z363" i="1"/>
  <c r="W363" i="1"/>
  <c r="V370" i="2" s="1"/>
  <c r="X370" i="2" s="1"/>
  <c r="V363" i="1"/>
  <c r="U363" i="1"/>
  <c r="AF362" i="1"/>
  <c r="AC362" i="1"/>
  <c r="Z362" i="1"/>
  <c r="W362" i="1"/>
  <c r="V362" i="1"/>
  <c r="U362" i="1"/>
  <c r="AF361" i="1"/>
  <c r="Z368" i="2" s="1"/>
  <c r="AC361" i="1"/>
  <c r="Y368" i="2" s="1"/>
  <c r="Z361" i="1"/>
  <c r="W361" i="1"/>
  <c r="V361" i="1"/>
  <c r="U361" i="1"/>
  <c r="AF360" i="1"/>
  <c r="AC360" i="1"/>
  <c r="Z360" i="1"/>
  <c r="W360" i="1"/>
  <c r="V367" i="2" s="1"/>
  <c r="V360" i="1"/>
  <c r="U360" i="1"/>
  <c r="AF359" i="1"/>
  <c r="Z366" i="2" s="1"/>
  <c r="AC359" i="1"/>
  <c r="Y366" i="2" s="1"/>
  <c r="Z359" i="1"/>
  <c r="O366" i="2" s="1"/>
  <c r="P366" i="2" s="1"/>
  <c r="M366" i="2" s="1"/>
  <c r="W359" i="1"/>
  <c r="V366" i="2" s="1"/>
  <c r="X366" i="2" s="1"/>
  <c r="V359" i="1"/>
  <c r="U359" i="1"/>
  <c r="AF358" i="1"/>
  <c r="AC358" i="1"/>
  <c r="Z358" i="1"/>
  <c r="W358" i="1"/>
  <c r="V358" i="1"/>
  <c r="U358" i="1"/>
  <c r="AF357" i="1"/>
  <c r="Z364" i="2" s="1"/>
  <c r="AC357" i="1"/>
  <c r="Y364" i="2" s="1"/>
  <c r="Z357" i="1"/>
  <c r="W357" i="1"/>
  <c r="V357" i="1"/>
  <c r="U357" i="1"/>
  <c r="AF356" i="1"/>
  <c r="AC356" i="1"/>
  <c r="Z356" i="1"/>
  <c r="W356" i="1"/>
  <c r="V356" i="1"/>
  <c r="U356" i="1"/>
  <c r="AF355" i="1"/>
  <c r="Z362" i="2" s="1"/>
  <c r="AC355" i="1"/>
  <c r="Y362" i="2" s="1"/>
  <c r="Z355" i="1"/>
  <c r="W355" i="1"/>
  <c r="V355" i="1"/>
  <c r="U355" i="1"/>
  <c r="AF354" i="1"/>
  <c r="AC354" i="1"/>
  <c r="Z354" i="1"/>
  <c r="W354" i="1"/>
  <c r="V354" i="1"/>
  <c r="U354" i="1"/>
  <c r="Z353" i="1"/>
  <c r="O360" i="2" s="1"/>
  <c r="W353" i="1"/>
  <c r="V360" i="2" s="1"/>
  <c r="X360" i="2" s="1"/>
  <c r="V353" i="1"/>
  <c r="U353" i="1"/>
  <c r="AF352" i="1"/>
  <c r="Z359" i="2" s="1"/>
  <c r="AC352" i="1"/>
  <c r="Y359" i="2" s="1"/>
  <c r="Z352" i="1"/>
  <c r="W352" i="1"/>
  <c r="V359" i="2" s="1"/>
  <c r="V352" i="1"/>
  <c r="U352" i="1"/>
  <c r="AF351" i="1"/>
  <c r="AC351" i="1"/>
  <c r="Z351" i="1"/>
  <c r="W351" i="1"/>
  <c r="V351" i="1"/>
  <c r="U351" i="1"/>
  <c r="AF350" i="1"/>
  <c r="Z357" i="2" s="1"/>
  <c r="AC350" i="1"/>
  <c r="Y357" i="2" s="1"/>
  <c r="Z350" i="1"/>
  <c r="W350" i="1"/>
  <c r="V350" i="1"/>
  <c r="U350" i="1"/>
  <c r="AF349" i="1"/>
  <c r="AC349" i="1"/>
  <c r="Z349" i="1"/>
  <c r="W349" i="1"/>
  <c r="V349" i="1"/>
  <c r="U349" i="1"/>
  <c r="AF348" i="1"/>
  <c r="AC348" i="1"/>
  <c r="Z348" i="1"/>
  <c r="W348" i="1"/>
  <c r="V355" i="2" s="1"/>
  <c r="W355" i="2" s="1"/>
  <c r="V348" i="1"/>
  <c r="U348" i="1"/>
  <c r="Z347" i="1"/>
  <c r="AF346" i="1"/>
  <c r="AC346" i="1"/>
  <c r="Y353" i="2" s="1"/>
  <c r="Z346" i="1"/>
  <c r="W346" i="1"/>
  <c r="V346" i="1"/>
  <c r="U346" i="1"/>
  <c r="AF345" i="1"/>
  <c r="AC345" i="1"/>
  <c r="Z345" i="1"/>
  <c r="W345" i="1"/>
  <c r="V345" i="1"/>
  <c r="U345" i="1"/>
  <c r="AF344" i="1"/>
  <c r="AC344" i="1"/>
  <c r="Z344" i="1"/>
  <c r="W344" i="1"/>
  <c r="V344" i="1"/>
  <c r="U344" i="1"/>
  <c r="Z343" i="1"/>
  <c r="W343" i="1"/>
  <c r="V343" i="1"/>
  <c r="U343" i="1"/>
  <c r="AF342" i="1"/>
  <c r="AC342" i="1"/>
  <c r="Z342" i="1"/>
  <c r="W342" i="1"/>
  <c r="V342" i="1"/>
  <c r="U342" i="1"/>
  <c r="AF341" i="1"/>
  <c r="AC341" i="1"/>
  <c r="Y348" i="2" s="1"/>
  <c r="Z341" i="1"/>
  <c r="W341" i="1"/>
  <c r="V348" i="2" s="1"/>
  <c r="X348" i="2" s="1"/>
  <c r="V341" i="1"/>
  <c r="U341" i="1"/>
  <c r="AF340" i="1"/>
  <c r="AC340" i="1"/>
  <c r="Y347" i="2" s="1"/>
  <c r="Z340" i="1"/>
  <c r="O347" i="2" s="1"/>
  <c r="P347" i="2" s="1"/>
  <c r="M347" i="2" s="1"/>
  <c r="W340" i="1"/>
  <c r="V347" i="2" s="1"/>
  <c r="X347" i="2" s="1"/>
  <c r="V340" i="1"/>
  <c r="U340" i="1"/>
  <c r="AF339" i="1"/>
  <c r="Z346" i="2" s="1"/>
  <c r="Z339" i="1"/>
  <c r="Z338" i="1"/>
  <c r="W338" i="1"/>
  <c r="V338" i="1"/>
  <c r="U338" i="1"/>
  <c r="AF337" i="1"/>
  <c r="AC337" i="1"/>
  <c r="Z337" i="1"/>
  <c r="W337" i="1"/>
  <c r="V337" i="1"/>
  <c r="U337" i="1"/>
  <c r="AF336" i="1"/>
  <c r="AC336" i="1"/>
  <c r="Z336" i="1"/>
  <c r="W336" i="1"/>
  <c r="V336" i="1"/>
  <c r="U336" i="1"/>
  <c r="AF335" i="1"/>
  <c r="AC335" i="1"/>
  <c r="Z335" i="1"/>
  <c r="W335" i="1"/>
  <c r="V335" i="1"/>
  <c r="U335" i="1"/>
  <c r="AF334" i="1"/>
  <c r="Z341" i="2" s="1"/>
  <c r="AC334" i="1"/>
  <c r="Y341" i="2" s="1"/>
  <c r="Z334" i="1"/>
  <c r="W334" i="1"/>
  <c r="V334" i="1"/>
  <c r="U334" i="1"/>
  <c r="AF333" i="1"/>
  <c r="Z340" i="2" s="1"/>
  <c r="AC333" i="1"/>
  <c r="Y340" i="2" s="1"/>
  <c r="Z333" i="1"/>
  <c r="O340" i="2" s="1"/>
  <c r="P340" i="2" s="1"/>
  <c r="M340" i="2" s="1"/>
  <c r="W333" i="1"/>
  <c r="V340" i="2" s="1"/>
  <c r="V333" i="1"/>
  <c r="U333" i="1"/>
  <c r="AF332" i="1"/>
  <c r="Z339" i="2" s="1"/>
  <c r="Z332" i="1"/>
  <c r="O339" i="2" s="1"/>
  <c r="AF331" i="1"/>
  <c r="Z338" i="2" s="1"/>
  <c r="AC331" i="1"/>
  <c r="Y338" i="2" s="1"/>
  <c r="Z331" i="1"/>
  <c r="W331" i="1"/>
  <c r="V331" i="1"/>
  <c r="U331" i="1"/>
  <c r="Z330" i="1"/>
  <c r="W330" i="1"/>
  <c r="V330" i="1"/>
  <c r="U330" i="1"/>
  <c r="AF329" i="1"/>
  <c r="AC329" i="1"/>
  <c r="Y336" i="2" s="1"/>
  <c r="Z329" i="1"/>
  <c r="W329" i="1"/>
  <c r="V336" i="2" s="1"/>
  <c r="X336" i="2" s="1"/>
  <c r="V329" i="1"/>
  <c r="U329" i="1"/>
  <c r="AF328" i="1"/>
  <c r="AC328" i="1"/>
  <c r="Z328" i="1"/>
  <c r="W328" i="1"/>
  <c r="V328" i="1"/>
  <c r="U328" i="1"/>
  <c r="AF327" i="1"/>
  <c r="AC327" i="1"/>
  <c r="Z327" i="1"/>
  <c r="W327" i="1"/>
  <c r="V327" i="1"/>
  <c r="U327" i="1"/>
  <c r="AF326" i="1"/>
  <c r="AC326" i="1"/>
  <c r="Z326" i="1"/>
  <c r="W326" i="1"/>
  <c r="V326" i="1"/>
  <c r="U326" i="1"/>
  <c r="AF325" i="1"/>
  <c r="AC325" i="1"/>
  <c r="Z325" i="1"/>
  <c r="W325" i="1"/>
  <c r="V325" i="1"/>
  <c r="U325" i="1"/>
  <c r="AF324" i="1"/>
  <c r="Z331" i="2" s="1"/>
  <c r="AC324" i="1"/>
  <c r="Y331" i="2" s="1"/>
  <c r="Z324" i="1"/>
  <c r="W324" i="1"/>
  <c r="V331" i="2" s="1"/>
  <c r="X331" i="2" s="1"/>
  <c r="V324" i="1"/>
  <c r="U324" i="1"/>
  <c r="AF323" i="1"/>
  <c r="Z330" i="2" s="1"/>
  <c r="AC323" i="1"/>
  <c r="Y330" i="2" s="1"/>
  <c r="Z323" i="1"/>
  <c r="W323" i="1"/>
  <c r="V330" i="2" s="1"/>
  <c r="V323" i="1"/>
  <c r="U323" i="1"/>
  <c r="Z322" i="1"/>
  <c r="W322" i="1"/>
  <c r="V322" i="1"/>
  <c r="U322" i="1"/>
  <c r="AF321" i="1"/>
  <c r="Z328" i="2" s="1"/>
  <c r="Z321" i="1"/>
  <c r="AF320" i="1"/>
  <c r="AC320" i="1"/>
  <c r="Z320" i="1"/>
  <c r="W320" i="1"/>
  <c r="V320" i="1"/>
  <c r="U320" i="1"/>
  <c r="AF319" i="1"/>
  <c r="AC319" i="1"/>
  <c r="Z319" i="1"/>
  <c r="W319" i="1"/>
  <c r="V319" i="1"/>
  <c r="U319" i="1"/>
  <c r="Z318" i="1"/>
  <c r="W318" i="1"/>
  <c r="V318" i="1"/>
  <c r="U318" i="1"/>
  <c r="Z317" i="1"/>
  <c r="W317" i="1"/>
  <c r="V317" i="1"/>
  <c r="U317" i="1"/>
  <c r="AF316" i="1"/>
  <c r="Z323" i="2" s="1"/>
  <c r="AC316" i="1"/>
  <c r="Y323" i="2" s="1"/>
  <c r="Z316" i="1"/>
  <c r="W316" i="1"/>
  <c r="V316" i="1"/>
  <c r="U316" i="1"/>
  <c r="AF315" i="1"/>
  <c r="AC315" i="1"/>
  <c r="Z315" i="1"/>
  <c r="W315" i="1"/>
  <c r="V315" i="1"/>
  <c r="U315" i="1"/>
  <c r="Z314" i="1"/>
  <c r="O321" i="2" s="1"/>
  <c r="P321" i="2" s="1"/>
  <c r="M321" i="2" s="1"/>
  <c r="W314" i="1"/>
  <c r="V321" i="2" s="1"/>
  <c r="X321" i="2" s="1"/>
  <c r="V314" i="1"/>
  <c r="U314" i="1"/>
  <c r="AF313" i="1"/>
  <c r="AC313" i="1"/>
  <c r="Y419" i="2"/>
  <c r="Z313" i="1"/>
  <c r="O320" i="2" s="1"/>
  <c r="P320" i="2" s="1"/>
  <c r="M320" i="2" s="1"/>
  <c r="W313" i="1"/>
  <c r="V320" i="2" s="1"/>
  <c r="X320" i="2" s="1"/>
  <c r="AD320" i="2" s="1"/>
  <c r="V313" i="1"/>
  <c r="U313" i="1"/>
  <c r="AF312" i="1"/>
  <c r="Z319" i="2" s="1"/>
  <c r="AC312" i="1"/>
  <c r="Y319" i="2" s="1"/>
  <c r="Z312" i="1"/>
  <c r="O319" i="2" s="1"/>
  <c r="W312" i="1"/>
  <c r="V319" i="2" s="1"/>
  <c r="X319" i="2" s="1"/>
  <c r="V312" i="1"/>
  <c r="U312" i="1"/>
  <c r="AF311" i="1"/>
  <c r="AC311" i="1"/>
  <c r="Y318" i="2" s="1"/>
  <c r="Z311" i="1"/>
  <c r="W311" i="1"/>
  <c r="V318" i="2" s="1"/>
  <c r="W318" i="2" s="1"/>
  <c r="V311" i="1"/>
  <c r="U311" i="1"/>
  <c r="AF310" i="1"/>
  <c r="AC310" i="1"/>
  <c r="Z310" i="1"/>
  <c r="W310" i="1"/>
  <c r="V310" i="1"/>
  <c r="U310" i="1"/>
  <c r="AF309" i="1"/>
  <c r="AC309" i="1"/>
  <c r="Y316" i="2" s="1"/>
  <c r="Z309" i="1"/>
  <c r="W309" i="1"/>
  <c r="V316" i="2" s="1"/>
  <c r="X316" i="2" s="1"/>
  <c r="V309" i="1"/>
  <c r="U309" i="1"/>
  <c r="AF308" i="1"/>
  <c r="AC308" i="1"/>
  <c r="Y315" i="2" s="1"/>
  <c r="Z308" i="1"/>
  <c r="W308" i="1"/>
  <c r="V315" i="2" s="1"/>
  <c r="W315" i="2" s="1"/>
  <c r="V308" i="1"/>
  <c r="U308" i="1"/>
  <c r="AF307" i="1"/>
  <c r="Z314" i="2" s="1"/>
  <c r="AC307" i="1"/>
  <c r="Y314" i="2" s="1"/>
  <c r="Z307" i="1"/>
  <c r="W307" i="1"/>
  <c r="V314" i="2" s="1"/>
  <c r="X314" i="2" s="1"/>
  <c r="V307" i="1"/>
  <c r="U307" i="1"/>
  <c r="AF306" i="1"/>
  <c r="AC306" i="1"/>
  <c r="Y313" i="2" s="1"/>
  <c r="Z306" i="1"/>
  <c r="W306" i="1"/>
  <c r="V313" i="2" s="1"/>
  <c r="X313" i="2" s="1"/>
  <c r="V306" i="1"/>
  <c r="U306" i="1"/>
  <c r="AF305" i="1"/>
  <c r="AC305" i="1"/>
  <c r="Z305" i="1"/>
  <c r="W305" i="1"/>
  <c r="V305" i="1"/>
  <c r="U305" i="1"/>
  <c r="AF304" i="1"/>
  <c r="AC304" i="1"/>
  <c r="Z304" i="1"/>
  <c r="W304" i="1"/>
  <c r="V304" i="1"/>
  <c r="U304" i="1"/>
  <c r="Z303" i="1"/>
  <c r="O310" i="2" s="1"/>
  <c r="W303" i="1"/>
  <c r="V310" i="2" s="1"/>
  <c r="X310" i="2" s="1"/>
  <c r="V303" i="1"/>
  <c r="U303" i="1"/>
  <c r="Z302" i="1"/>
  <c r="O309" i="2" s="1"/>
  <c r="W302" i="1"/>
  <c r="V309" i="2" s="1"/>
  <c r="V302" i="1"/>
  <c r="U302" i="1"/>
  <c r="AF301" i="1"/>
  <c r="Z308" i="2" s="1"/>
  <c r="AC301" i="1"/>
  <c r="Y308" i="2" s="1"/>
  <c r="Z301" i="1"/>
  <c r="O308" i="2" s="1"/>
  <c r="P308" i="2" s="1"/>
  <c r="M308" i="2" s="1"/>
  <c r="W301" i="1"/>
  <c r="V301" i="1"/>
  <c r="U301" i="1"/>
  <c r="Z300" i="1"/>
  <c r="O307" i="2" s="1"/>
  <c r="P307" i="2" s="1"/>
  <c r="M307" i="2" s="1"/>
  <c r="W300" i="1"/>
  <c r="V307" i="2" s="1"/>
  <c r="V300" i="1"/>
  <c r="U300" i="1"/>
  <c r="Z299" i="1"/>
  <c r="W299" i="1"/>
  <c r="V306" i="2" s="1"/>
  <c r="V299" i="1"/>
  <c r="U299" i="1"/>
  <c r="AF298" i="1"/>
  <c r="Z298" i="1"/>
  <c r="Z297" i="1"/>
  <c r="W297" i="1"/>
  <c r="V297" i="1"/>
  <c r="U297" i="1"/>
  <c r="AF296" i="1"/>
  <c r="AC296" i="1"/>
  <c r="Y303" i="2" s="1"/>
  <c r="Z296" i="1"/>
  <c r="W296" i="1"/>
  <c r="V303" i="2" s="1"/>
  <c r="X303" i="2" s="1"/>
  <c r="V296" i="1"/>
  <c r="U296" i="1"/>
  <c r="AF295" i="1"/>
  <c r="AC295" i="1"/>
  <c r="Z295" i="1"/>
  <c r="W295" i="1"/>
  <c r="V295" i="1"/>
  <c r="U295" i="1"/>
  <c r="Z294" i="1"/>
  <c r="W294" i="1"/>
  <c r="V301" i="2" s="1"/>
  <c r="X301" i="2" s="1"/>
  <c r="V294" i="1"/>
  <c r="U294" i="1"/>
  <c r="AF293" i="1"/>
  <c r="Z293" i="1"/>
  <c r="W293" i="1"/>
  <c r="V293" i="1"/>
  <c r="U293" i="1"/>
  <c r="AF292" i="1"/>
  <c r="Z299" i="2" s="1"/>
  <c r="Z292" i="1"/>
  <c r="AF291" i="1"/>
  <c r="Z298" i="2" s="1"/>
  <c r="AC291" i="1"/>
  <c r="Y298" i="2" s="1"/>
  <c r="Z291" i="1"/>
  <c r="O298" i="2" s="1"/>
  <c r="W291" i="1"/>
  <c r="V298" i="2" s="1"/>
  <c r="V291" i="1"/>
  <c r="U291" i="1"/>
  <c r="AF290" i="1"/>
  <c r="Z297" i="2" s="1"/>
  <c r="AC290" i="1"/>
  <c r="Y297" i="2" s="1"/>
  <c r="Z290" i="1"/>
  <c r="O297" i="2" s="1"/>
  <c r="P297" i="2" s="1"/>
  <c r="M297" i="2" s="1"/>
  <c r="W290" i="1"/>
  <c r="V297" i="2" s="1"/>
  <c r="X297" i="2" s="1"/>
  <c r="V290" i="1"/>
  <c r="U290" i="1"/>
  <c r="AF289" i="1"/>
  <c r="AC289" i="1"/>
  <c r="Y296" i="2" s="1"/>
  <c r="Z289" i="1"/>
  <c r="O296" i="2" s="1"/>
  <c r="P296" i="2" s="1"/>
  <c r="M296" i="2" s="1"/>
  <c r="W289" i="1"/>
  <c r="V296" i="2" s="1"/>
  <c r="X296" i="2" s="1"/>
  <c r="V289" i="1"/>
  <c r="U289" i="1"/>
  <c r="AF288" i="1"/>
  <c r="Z295" i="2" s="1"/>
  <c r="AC288" i="1"/>
  <c r="Z288" i="1"/>
  <c r="O295" i="2" s="1"/>
  <c r="P295" i="2" s="1"/>
  <c r="M295" i="2" s="1"/>
  <c r="W288" i="1"/>
  <c r="V295" i="2" s="1"/>
  <c r="X295" i="2" s="1"/>
  <c r="V288" i="1"/>
  <c r="U288" i="1"/>
  <c r="AF287" i="1"/>
  <c r="Z294" i="2" s="1"/>
  <c r="AC287" i="1"/>
  <c r="Y294" i="2" s="1"/>
  <c r="Z287" i="1"/>
  <c r="W287" i="1"/>
  <c r="V294" i="2" s="1"/>
  <c r="V287" i="1"/>
  <c r="U287" i="1"/>
  <c r="Z286" i="1"/>
  <c r="W286" i="1"/>
  <c r="V293" i="2" s="1"/>
  <c r="X293" i="2" s="1"/>
  <c r="V286" i="1"/>
  <c r="U286" i="1"/>
  <c r="AF285" i="1"/>
  <c r="AC285" i="1"/>
  <c r="Z285" i="1"/>
  <c r="W285" i="1"/>
  <c r="V285" i="1"/>
  <c r="U285" i="1"/>
  <c r="AF284" i="1"/>
  <c r="Z291" i="2" s="1"/>
  <c r="AC284" i="1"/>
  <c r="Y291" i="2" s="1"/>
  <c r="Z284" i="1"/>
  <c r="W284" i="1"/>
  <c r="V284" i="1"/>
  <c r="U284" i="1"/>
  <c r="AF283" i="1"/>
  <c r="Z283" i="1"/>
  <c r="AF282" i="1"/>
  <c r="Z289" i="2" s="1"/>
  <c r="AC282" i="1"/>
  <c r="Y289" i="2" s="1"/>
  <c r="Z282" i="1"/>
  <c r="W282" i="1"/>
  <c r="V282" i="1"/>
  <c r="U282" i="1"/>
  <c r="AF281" i="1"/>
  <c r="AC281" i="1"/>
  <c r="Y288" i="2" s="1"/>
  <c r="Z281" i="1"/>
  <c r="W281" i="1"/>
  <c r="V288" i="2" s="1"/>
  <c r="X288" i="2" s="1"/>
  <c r="V281" i="1"/>
  <c r="U281" i="1"/>
  <c r="AF280" i="1"/>
  <c r="Z280" i="1"/>
  <c r="AF279" i="1"/>
  <c r="AC279" i="1"/>
  <c r="Z279" i="1"/>
  <c r="W279" i="1"/>
  <c r="V279" i="1"/>
  <c r="U279" i="1"/>
  <c r="AF278" i="1"/>
  <c r="Z285" i="2" s="1"/>
  <c r="AC278" i="1"/>
  <c r="Y285" i="2" s="1"/>
  <c r="Z278" i="1"/>
  <c r="O285" i="2" s="1"/>
  <c r="P285" i="2" s="1"/>
  <c r="M285" i="2" s="1"/>
  <c r="W278" i="1"/>
  <c r="V278" i="1"/>
  <c r="U278" i="1"/>
  <c r="Z277" i="1"/>
  <c r="O284" i="2" s="1"/>
  <c r="P284" i="2" s="1"/>
  <c r="M284" i="2" s="1"/>
  <c r="W277" i="1"/>
  <c r="V284" i="2" s="1"/>
  <c r="V277" i="1"/>
  <c r="U277" i="1"/>
  <c r="AF276" i="1"/>
  <c r="Z283" i="2" s="1"/>
  <c r="AC276" i="1"/>
  <c r="Y283" i="2" s="1"/>
  <c r="Z276" i="1"/>
  <c r="W276" i="1"/>
  <c r="V283" i="2" s="1"/>
  <c r="X283" i="2" s="1"/>
  <c r="AD283" i="2" s="1"/>
  <c r="V276" i="1"/>
  <c r="U276" i="1"/>
  <c r="AF275" i="1"/>
  <c r="AC275" i="1"/>
  <c r="Y282" i="2" s="1"/>
  <c r="Z275" i="1"/>
  <c r="O282" i="2" s="1"/>
  <c r="P282" i="2" s="1"/>
  <c r="M282" i="2" s="1"/>
  <c r="W275" i="1"/>
  <c r="V282" i="2" s="1"/>
  <c r="X282" i="2" s="1"/>
  <c r="V275" i="1"/>
  <c r="U275" i="1"/>
  <c r="AF274" i="1"/>
  <c r="Z281" i="2" s="1"/>
  <c r="AC274" i="1"/>
  <c r="Y281" i="2" s="1"/>
  <c r="Z274" i="1"/>
  <c r="O281" i="2" s="1"/>
  <c r="P281" i="2" s="1"/>
  <c r="M281" i="2" s="1"/>
  <c r="W274" i="1"/>
  <c r="V281" i="2" s="1"/>
  <c r="X281" i="2" s="1"/>
  <c r="V274" i="1"/>
  <c r="U274" i="1"/>
  <c r="AF273" i="1"/>
  <c r="AC273" i="1"/>
  <c r="Y280" i="2" s="1"/>
  <c r="Z273" i="1"/>
  <c r="O280" i="2" s="1"/>
  <c r="P280" i="2" s="1"/>
  <c r="M280" i="2" s="1"/>
  <c r="W273" i="1"/>
  <c r="V280" i="2" s="1"/>
  <c r="X280" i="2" s="1"/>
  <c r="V273" i="1"/>
  <c r="U273" i="1"/>
  <c r="AF272" i="1"/>
  <c r="Z279" i="2" s="1"/>
  <c r="AC272" i="1"/>
  <c r="Y279" i="2" s="1"/>
  <c r="Z272" i="1"/>
  <c r="W272" i="1"/>
  <c r="V279" i="2" s="1"/>
  <c r="X279" i="2" s="1"/>
  <c r="V272" i="1"/>
  <c r="U272" i="1"/>
  <c r="AF271" i="1"/>
  <c r="AC271" i="1"/>
  <c r="Z271" i="1"/>
  <c r="W271" i="1"/>
  <c r="V271" i="1"/>
  <c r="U271" i="1"/>
  <c r="AF270" i="1"/>
  <c r="AC270" i="1"/>
  <c r="Z270" i="1"/>
  <c r="W270" i="1"/>
  <c r="V270" i="1"/>
  <c r="U270" i="1"/>
  <c r="AF269" i="1"/>
  <c r="AC269" i="1"/>
  <c r="Z269" i="1"/>
  <c r="W269" i="1"/>
  <c r="V269" i="1"/>
  <c r="U269" i="1"/>
  <c r="AF268" i="1"/>
  <c r="AC268" i="1"/>
  <c r="Z268" i="1"/>
  <c r="W268" i="1"/>
  <c r="V268" i="1"/>
  <c r="U268" i="1"/>
  <c r="AF267" i="1"/>
  <c r="AC267" i="1"/>
  <c r="Z267" i="1"/>
  <c r="W267" i="1"/>
  <c r="V267" i="1"/>
  <c r="U267" i="1"/>
  <c r="AF266" i="1"/>
  <c r="AC266" i="1"/>
  <c r="Z266" i="1"/>
  <c r="W266" i="1"/>
  <c r="V266" i="1"/>
  <c r="U266" i="1"/>
  <c r="Z265" i="1"/>
  <c r="W265" i="1"/>
  <c r="V265" i="1"/>
  <c r="U265" i="1"/>
  <c r="AF264" i="1"/>
  <c r="AC264" i="1"/>
  <c r="Z264" i="1"/>
  <c r="W264" i="1"/>
  <c r="V264" i="1"/>
  <c r="U264" i="1"/>
  <c r="AF263" i="1"/>
  <c r="Z263" i="1"/>
  <c r="AF262" i="1"/>
  <c r="Z269" i="2" s="1"/>
  <c r="AC262" i="1"/>
  <c r="Y269" i="2" s="1"/>
  <c r="Z262" i="1"/>
  <c r="W262" i="1"/>
  <c r="V262" i="1"/>
  <c r="U262" i="1"/>
  <c r="AF261" i="1"/>
  <c r="AC261" i="1"/>
  <c r="Y268" i="2" s="1"/>
  <c r="Z261" i="1"/>
  <c r="O268" i="2" s="1"/>
  <c r="P268" i="2" s="1"/>
  <c r="M268" i="2" s="1"/>
  <c r="W261" i="1"/>
  <c r="V268" i="2" s="1"/>
  <c r="X268" i="2" s="1"/>
  <c r="V261" i="1"/>
  <c r="U261" i="1"/>
  <c r="AF260" i="1"/>
  <c r="Z267" i="2" s="1"/>
  <c r="Z260" i="1"/>
  <c r="O267" i="2" s="1"/>
  <c r="AF259" i="1"/>
  <c r="Z266" i="2" s="1"/>
  <c r="AC259" i="1"/>
  <c r="Y266" i="2" s="1"/>
  <c r="Z259" i="1"/>
  <c r="O266" i="2" s="1"/>
  <c r="P266" i="2" s="1"/>
  <c r="M266" i="2" s="1"/>
  <c r="W259" i="1"/>
  <c r="V266" i="2" s="1"/>
  <c r="V259" i="1"/>
  <c r="U259" i="1"/>
  <c r="AF258" i="1"/>
  <c r="AC258" i="1"/>
  <c r="Y265" i="2" s="1"/>
  <c r="Z258" i="1"/>
  <c r="O265" i="2" s="1"/>
  <c r="P265" i="2" s="1"/>
  <c r="M265" i="2" s="1"/>
  <c r="W258" i="1"/>
  <c r="V265" i="2" s="1"/>
  <c r="X265" i="2" s="1"/>
  <c r="AD265" i="2" s="1"/>
  <c r="V258" i="1"/>
  <c r="U258" i="1"/>
  <c r="Z257" i="1"/>
  <c r="W257" i="1"/>
  <c r="V264" i="2" s="1"/>
  <c r="X264" i="2" s="1"/>
  <c r="V257" i="1"/>
  <c r="U257" i="1"/>
  <c r="AF256" i="1"/>
  <c r="Z263" i="2" s="1"/>
  <c r="Z256" i="1"/>
  <c r="O263" i="2" s="1"/>
  <c r="AF255" i="1"/>
  <c r="Z262" i="2" s="1"/>
  <c r="AC255" i="1"/>
  <c r="Y262" i="2" s="1"/>
  <c r="Z255" i="1"/>
  <c r="W255" i="1"/>
  <c r="V262" i="2" s="1"/>
  <c r="V255" i="1"/>
  <c r="U255" i="1"/>
  <c r="Z254" i="1"/>
  <c r="W254" i="1"/>
  <c r="V261" i="2" s="1"/>
  <c r="X261" i="2" s="1"/>
  <c r="V254" i="1"/>
  <c r="U254" i="1"/>
  <c r="AF253" i="1"/>
  <c r="Z260" i="2" s="1"/>
  <c r="AC253" i="1"/>
  <c r="Z253" i="1"/>
  <c r="O260" i="2" s="1"/>
  <c r="P260" i="2" s="1"/>
  <c r="M260" i="2" s="1"/>
  <c r="W253" i="1"/>
  <c r="V260" i="2" s="1"/>
  <c r="X260" i="2" s="1"/>
  <c r="V253" i="1"/>
  <c r="U253" i="1"/>
  <c r="AF252" i="1"/>
  <c r="Z259" i="2" s="1"/>
  <c r="AC252" i="1"/>
  <c r="Y259" i="2" s="1"/>
  <c r="Z252" i="1"/>
  <c r="O259" i="2" s="1"/>
  <c r="P259" i="2" s="1"/>
  <c r="M259" i="2" s="1"/>
  <c r="W252" i="1"/>
  <c r="V259" i="2" s="1"/>
  <c r="V252" i="1"/>
  <c r="U252" i="1"/>
  <c r="AF251" i="1"/>
  <c r="AC251" i="1"/>
  <c r="Y258" i="2" s="1"/>
  <c r="Z251" i="1"/>
  <c r="W251" i="1"/>
  <c r="V251" i="1"/>
  <c r="U251" i="1"/>
  <c r="AF250" i="1"/>
  <c r="Z257" i="2" s="1"/>
  <c r="AC250" i="1"/>
  <c r="Y257" i="2" s="1"/>
  <c r="Z250" i="1"/>
  <c r="W250" i="1"/>
  <c r="V250" i="1"/>
  <c r="U250" i="1"/>
  <c r="AF249" i="1"/>
  <c r="AC249" i="1"/>
  <c r="Y256" i="2" s="1"/>
  <c r="Z249" i="1"/>
  <c r="W249" i="1"/>
  <c r="V256" i="2" s="1"/>
  <c r="X256" i="2" s="1"/>
  <c r="V249" i="1"/>
  <c r="U249" i="1"/>
  <c r="AF248" i="1"/>
  <c r="AC248" i="1"/>
  <c r="Z248" i="1"/>
  <c r="W248" i="1"/>
  <c r="V248" i="1"/>
  <c r="U248" i="1"/>
  <c r="AF247" i="1"/>
  <c r="Z254" i="2" s="1"/>
  <c r="Z247" i="1"/>
  <c r="AF246" i="1"/>
  <c r="AC246" i="1"/>
  <c r="Z246" i="1"/>
  <c r="W246" i="1"/>
  <c r="V246" i="1"/>
  <c r="U246" i="1"/>
  <c r="AF245" i="1"/>
  <c r="Z245" i="1"/>
  <c r="Z244" i="1"/>
  <c r="W244" i="1"/>
  <c r="V244" i="1"/>
  <c r="U244" i="1"/>
  <c r="AF243" i="1"/>
  <c r="AC243" i="1"/>
  <c r="Z243" i="1"/>
  <c r="W243" i="1"/>
  <c r="V243" i="1"/>
  <c r="U243" i="1"/>
  <c r="Z242" i="1"/>
  <c r="AF241" i="1"/>
  <c r="AC241" i="1"/>
  <c r="Z241" i="1"/>
  <c r="W241" i="1"/>
  <c r="V241" i="1"/>
  <c r="U241" i="1"/>
  <c r="AF240" i="1"/>
  <c r="Z247" i="2" s="1"/>
  <c r="Z240" i="1"/>
  <c r="W240" i="1"/>
  <c r="V247" i="2" s="1"/>
  <c r="V240" i="1"/>
  <c r="U240" i="1"/>
  <c r="AF239" i="1"/>
  <c r="Z246" i="2" s="1"/>
  <c r="AC239" i="1"/>
  <c r="Y246" i="2" s="1"/>
  <c r="Z239" i="1"/>
  <c r="O246" i="2" s="1"/>
  <c r="W239" i="1"/>
  <c r="V246" i="2" s="1"/>
  <c r="V239" i="1"/>
  <c r="U239" i="1"/>
  <c r="AF238" i="1"/>
  <c r="AC238" i="1"/>
  <c r="Y245" i="2" s="1"/>
  <c r="Z238" i="1"/>
  <c r="O245" i="2" s="1"/>
  <c r="P245" i="2" s="1"/>
  <c r="M245" i="2" s="1"/>
  <c r="W238" i="1"/>
  <c r="V245" i="2" s="1"/>
  <c r="X245" i="2" s="1"/>
  <c r="V238" i="1"/>
  <c r="U238" i="1"/>
  <c r="AF237" i="1"/>
  <c r="Z244" i="2" s="1"/>
  <c r="Y244" i="2"/>
  <c r="Z237" i="1"/>
  <c r="V244" i="2"/>
  <c r="W244" i="2" s="1"/>
  <c r="AF236" i="1"/>
  <c r="AC236" i="1"/>
  <c r="Y243" i="2" s="1"/>
  <c r="Z236" i="1"/>
  <c r="O243" i="2" s="1"/>
  <c r="P243" i="2" s="1"/>
  <c r="M243" i="2" s="1"/>
  <c r="W236" i="1"/>
  <c r="V243" i="2" s="1"/>
  <c r="V236" i="1"/>
  <c r="U236" i="1"/>
  <c r="Z235" i="1"/>
  <c r="AF234" i="1"/>
  <c r="Z234" i="1"/>
  <c r="O241" i="2" s="1"/>
  <c r="AF233" i="1"/>
  <c r="AC233" i="1"/>
  <c r="Y240" i="2" s="1"/>
  <c r="Z233" i="1"/>
  <c r="O240" i="2" s="1"/>
  <c r="W233" i="1"/>
  <c r="V240" i="2" s="1"/>
  <c r="V233" i="1"/>
  <c r="U233" i="1"/>
  <c r="AF232" i="1"/>
  <c r="Z239" i="2" s="1"/>
  <c r="AC232" i="1"/>
  <c r="Y239" i="2" s="1"/>
  <c r="Z232" i="1"/>
  <c r="O239" i="2" s="1"/>
  <c r="P239" i="2" s="1"/>
  <c r="M239" i="2" s="1"/>
  <c r="W232" i="1"/>
  <c r="V239" i="2" s="1"/>
  <c r="X239" i="2" s="1"/>
  <c r="AD239" i="2" s="1"/>
  <c r="V232" i="1"/>
  <c r="U232" i="1"/>
  <c r="AF231" i="1"/>
  <c r="Z238" i="2" s="1"/>
  <c r="AC231" i="1"/>
  <c r="Y238" i="2" s="1"/>
  <c r="Z231" i="1"/>
  <c r="O238" i="2" s="1"/>
  <c r="W231" i="1"/>
  <c r="V231" i="1"/>
  <c r="U231" i="1"/>
  <c r="AF230" i="1"/>
  <c r="Z237" i="2" s="1"/>
  <c r="AC230" i="1"/>
  <c r="Y237" i="2" s="1"/>
  <c r="Z230" i="1"/>
  <c r="W230" i="1"/>
  <c r="V230" i="1"/>
  <c r="U230" i="1"/>
  <c r="AF229" i="1"/>
  <c r="Z236" i="2" s="1"/>
  <c r="AC229" i="1"/>
  <c r="Y236" i="2" s="1"/>
  <c r="Z229" i="1"/>
  <c r="O236" i="2" s="1"/>
  <c r="P236" i="2" s="1"/>
  <c r="M236" i="2" s="1"/>
  <c r="W229" i="1"/>
  <c r="V236" i="2" s="1"/>
  <c r="X236" i="2" s="1"/>
  <c r="V229" i="1"/>
  <c r="U229" i="1"/>
  <c r="Z228" i="1"/>
  <c r="W228" i="1"/>
  <c r="V228" i="1"/>
  <c r="U228" i="1"/>
  <c r="AF227" i="1"/>
  <c r="AC227" i="1"/>
  <c r="Z227" i="1"/>
  <c r="W227" i="1"/>
  <c r="V227" i="1"/>
  <c r="U227" i="1"/>
  <c r="AF226" i="1"/>
  <c r="AC226" i="1"/>
  <c r="Z226" i="1"/>
  <c r="O233" i="2" s="1"/>
  <c r="W226" i="1"/>
  <c r="V226" i="1"/>
  <c r="U226" i="1"/>
  <c r="AF225" i="1"/>
  <c r="AC225" i="1"/>
  <c r="Z225" i="1"/>
  <c r="W225" i="1"/>
  <c r="V225" i="1"/>
  <c r="U225" i="1"/>
  <c r="AF224" i="1"/>
  <c r="AC224" i="1"/>
  <c r="Z224" i="1"/>
  <c r="W224" i="1"/>
  <c r="V224" i="1"/>
  <c r="U224" i="1"/>
  <c r="AF223" i="1"/>
  <c r="AC223" i="1"/>
  <c r="Z223" i="1"/>
  <c r="W223" i="1"/>
  <c r="V223" i="1"/>
  <c r="U223" i="1"/>
  <c r="Z222" i="1"/>
  <c r="W222" i="1"/>
  <c r="V222" i="1"/>
  <c r="U222" i="1"/>
  <c r="AF221" i="1"/>
  <c r="AC221" i="1"/>
  <c r="Z221" i="1"/>
  <c r="W221" i="1"/>
  <c r="V221" i="1"/>
  <c r="U221" i="1"/>
  <c r="AF220" i="1"/>
  <c r="Z220" i="1"/>
  <c r="AF219" i="1"/>
  <c r="Z226" i="2" s="1"/>
  <c r="AC219" i="1"/>
  <c r="Y226" i="2" s="1"/>
  <c r="Z219" i="1"/>
  <c r="W219" i="1"/>
  <c r="V226" i="2" s="1"/>
  <c r="X226" i="2" s="1"/>
  <c r="V219" i="1"/>
  <c r="U219" i="1"/>
  <c r="AF218" i="1"/>
  <c r="AC218" i="1"/>
  <c r="Y225" i="2" s="1"/>
  <c r="Z218" i="1"/>
  <c r="W218" i="1"/>
  <c r="V225" i="2" s="1"/>
  <c r="X225" i="2" s="1"/>
  <c r="V218" i="1"/>
  <c r="U218" i="1"/>
  <c r="AF217" i="1"/>
  <c r="AC217" i="1"/>
  <c r="Z217" i="1"/>
  <c r="W217" i="1"/>
  <c r="V217" i="1"/>
  <c r="U217" i="1"/>
  <c r="AF216" i="1"/>
  <c r="Z223" i="2" s="1"/>
  <c r="AC216" i="1"/>
  <c r="Y223" i="2" s="1"/>
  <c r="Z216" i="1"/>
  <c r="O223" i="2" s="1"/>
  <c r="P223" i="2" s="1"/>
  <c r="M223" i="2" s="1"/>
  <c r="W216" i="1"/>
  <c r="V223" i="2" s="1"/>
  <c r="V216" i="1"/>
  <c r="U216" i="1"/>
  <c r="AF215" i="1"/>
  <c r="Z222" i="2" s="1"/>
  <c r="AC215" i="1"/>
  <c r="Y222" i="2" s="1"/>
  <c r="Z215" i="1"/>
  <c r="O222" i="2" s="1"/>
  <c r="W215" i="1"/>
  <c r="V215" i="1"/>
  <c r="U215" i="1"/>
  <c r="AF214" i="1"/>
  <c r="Z221" i="2" s="1"/>
  <c r="Y221" i="2"/>
  <c r="Z214" i="1"/>
  <c r="V221" i="2"/>
  <c r="AF213" i="1"/>
  <c r="Z220" i="2" s="1"/>
  <c r="AC213" i="1"/>
  <c r="Y220" i="2" s="1"/>
  <c r="Z213" i="1"/>
  <c r="O220" i="2" s="1"/>
  <c r="W213" i="1"/>
  <c r="V220" i="2" s="1"/>
  <c r="V213" i="1"/>
  <c r="U213" i="1"/>
  <c r="AF212" i="1"/>
  <c r="Z219" i="2" s="1"/>
  <c r="Z212" i="1"/>
  <c r="AF211" i="1"/>
  <c r="Z211" i="1"/>
  <c r="O218" i="2" s="1"/>
  <c r="P218" i="2" s="1"/>
  <c r="M218" i="2" s="1"/>
  <c r="AF210" i="1"/>
  <c r="Z217" i="2" s="1"/>
  <c r="AC210" i="1"/>
  <c r="Y217" i="2" s="1"/>
  <c r="Z210" i="1"/>
  <c r="O217" i="2" s="1"/>
  <c r="W210" i="1"/>
  <c r="V217" i="2" s="1"/>
  <c r="X217" i="2" s="1"/>
  <c r="V210" i="1"/>
  <c r="U210" i="1"/>
  <c r="AF209" i="1"/>
  <c r="Z216" i="2" s="1"/>
  <c r="AC209" i="1"/>
  <c r="Y216" i="2" s="1"/>
  <c r="Z209" i="1"/>
  <c r="W209" i="1"/>
  <c r="V216" i="2" s="1"/>
  <c r="X216" i="2" s="1"/>
  <c r="AD216" i="2" s="1"/>
  <c r="V209" i="1"/>
  <c r="U209" i="1"/>
  <c r="AF208" i="1"/>
  <c r="Z215" i="2" s="1"/>
  <c r="Z208" i="1"/>
  <c r="O215" i="2" s="1"/>
  <c r="P215" i="2" s="1"/>
  <c r="M215" i="2" s="1"/>
  <c r="AF207" i="1"/>
  <c r="Z214" i="2" s="1"/>
  <c r="AC207" i="1"/>
  <c r="Y214" i="2" s="1"/>
  <c r="Z207" i="1"/>
  <c r="O214" i="2" s="1"/>
  <c r="W207" i="1"/>
  <c r="V207" i="1"/>
  <c r="U207" i="1"/>
  <c r="AF206" i="1"/>
  <c r="AC206" i="1"/>
  <c r="Z206" i="1"/>
  <c r="O213" i="2" s="1"/>
  <c r="W206" i="1"/>
  <c r="V213" i="2" s="1"/>
  <c r="X213" i="2" s="1"/>
  <c r="V206" i="1"/>
  <c r="U206" i="1"/>
  <c r="Z205" i="1"/>
  <c r="O212" i="2" s="1"/>
  <c r="W205" i="1"/>
  <c r="V212" i="2" s="1"/>
  <c r="X212" i="2" s="1"/>
  <c r="V205" i="1"/>
  <c r="U205" i="1"/>
  <c r="AF204" i="1"/>
  <c r="Z211" i="2" s="1"/>
  <c r="Z204" i="1"/>
  <c r="O211" i="2" s="1"/>
  <c r="AF203" i="1"/>
  <c r="Z210" i="2" s="1"/>
  <c r="AC203" i="1"/>
  <c r="Y210" i="2" s="1"/>
  <c r="Z203" i="1"/>
  <c r="O210" i="2" s="1"/>
  <c r="W203" i="1"/>
  <c r="V210" i="2" s="1"/>
  <c r="X210" i="2" s="1"/>
  <c r="AD210" i="2" s="1"/>
  <c r="V203" i="1"/>
  <c r="U203" i="1"/>
  <c r="AF202" i="1"/>
  <c r="Z209" i="2" s="1"/>
  <c r="AC202" i="1"/>
  <c r="Y209" i="2" s="1"/>
  <c r="Z202" i="1"/>
  <c r="W202" i="1"/>
  <c r="V209" i="2" s="1"/>
  <c r="V202" i="1"/>
  <c r="U202" i="1"/>
  <c r="AF201" i="1"/>
  <c r="Z208" i="2" s="1"/>
  <c r="AC201" i="1"/>
  <c r="Y208" i="2" s="1"/>
  <c r="Z201" i="1"/>
  <c r="O208" i="2" s="1"/>
  <c r="W201" i="1"/>
  <c r="V201" i="1"/>
  <c r="U201" i="1"/>
  <c r="AF200" i="1"/>
  <c r="AC200" i="1"/>
  <c r="Z200" i="1"/>
  <c r="W200" i="1"/>
  <c r="V200" i="1"/>
  <c r="U200" i="1"/>
  <c r="AF199" i="1"/>
  <c r="Z206" i="2" s="1"/>
  <c r="AC199" i="1"/>
  <c r="Y206" i="2" s="1"/>
  <c r="Z199" i="1"/>
  <c r="O206" i="2" s="1"/>
  <c r="W199" i="1"/>
  <c r="V199" i="1"/>
  <c r="U199" i="1"/>
  <c r="AF198" i="1"/>
  <c r="AC198" i="1"/>
  <c r="Z198" i="1"/>
  <c r="W198" i="1"/>
  <c r="V198" i="1"/>
  <c r="U198" i="1"/>
  <c r="AF197" i="1"/>
  <c r="Z204" i="2" s="1"/>
  <c r="Z197" i="1"/>
  <c r="AF196" i="1"/>
  <c r="AC196" i="1"/>
  <c r="Z196" i="1"/>
  <c r="Z195" i="1"/>
  <c r="W195" i="1"/>
  <c r="V195" i="1"/>
  <c r="U195" i="1"/>
  <c r="AF194" i="1"/>
  <c r="AC194" i="1"/>
  <c r="Z194" i="1"/>
  <c r="W194" i="1"/>
  <c r="V194" i="1"/>
  <c r="U194" i="1"/>
  <c r="AF193" i="1"/>
  <c r="AC193" i="1"/>
  <c r="Z193" i="1"/>
  <c r="W193" i="1"/>
  <c r="V193" i="1"/>
  <c r="U193" i="1"/>
  <c r="AF192" i="1"/>
  <c r="AC192" i="1"/>
  <c r="Z192" i="1"/>
  <c r="W192" i="1"/>
  <c r="V192" i="1"/>
  <c r="U192" i="1"/>
  <c r="AF191" i="1"/>
  <c r="AC191" i="1"/>
  <c r="Y198" i="2" s="1"/>
  <c r="Z191" i="1"/>
  <c r="W191" i="1"/>
  <c r="V198" i="2" s="1"/>
  <c r="X198" i="2" s="1"/>
  <c r="AD198" i="2" s="1"/>
  <c r="V191" i="1"/>
  <c r="U191" i="1"/>
  <c r="AF190" i="1"/>
  <c r="Z197" i="2" s="1"/>
  <c r="AC190" i="1"/>
  <c r="Z190" i="1"/>
  <c r="O197" i="2" s="1"/>
  <c r="P197" i="2" s="1"/>
  <c r="M197" i="2" s="1"/>
  <c r="W190" i="1"/>
  <c r="V197" i="2" s="1"/>
  <c r="V190" i="1"/>
  <c r="U190" i="1"/>
  <c r="Z189" i="1"/>
  <c r="O196" i="2" s="1"/>
  <c r="P196" i="2" s="1"/>
  <c r="M196" i="2" s="1"/>
  <c r="W189" i="1"/>
  <c r="V196" i="2" s="1"/>
  <c r="X196" i="2" s="1"/>
  <c r="V189" i="1"/>
  <c r="U189" i="1"/>
  <c r="AF188" i="1"/>
  <c r="AC188" i="1"/>
  <c r="Y195" i="2" s="1"/>
  <c r="Z188" i="1"/>
  <c r="O195" i="2" s="1"/>
  <c r="P195" i="2" s="1"/>
  <c r="M195" i="2" s="1"/>
  <c r="W188" i="1"/>
  <c r="V195" i="2" s="1"/>
  <c r="V188" i="1"/>
  <c r="U188" i="1"/>
  <c r="AF187" i="1"/>
  <c r="Z194" i="2" s="1"/>
  <c r="AC187" i="1"/>
  <c r="Y194" i="2" s="1"/>
  <c r="Z187" i="1"/>
  <c r="W187" i="1"/>
  <c r="V194" i="2" s="1"/>
  <c r="X194" i="2" s="1"/>
  <c r="AD194" i="2" s="1"/>
  <c r="V187" i="1"/>
  <c r="U187" i="1"/>
  <c r="AF186" i="1"/>
  <c r="AC186" i="1"/>
  <c r="Y193" i="2" s="1"/>
  <c r="Z186" i="1"/>
  <c r="O193" i="2" s="1"/>
  <c r="P193" i="2" s="1"/>
  <c r="M193" i="2" s="1"/>
  <c r="W186" i="1"/>
  <c r="V193" i="2" s="1"/>
  <c r="X193" i="2" s="1"/>
  <c r="V186" i="1"/>
  <c r="U186" i="1"/>
  <c r="AF185" i="1"/>
  <c r="Z192" i="2" s="1"/>
  <c r="AC185" i="1"/>
  <c r="Y192" i="2" s="1"/>
  <c r="Z185" i="1"/>
  <c r="W185" i="1"/>
  <c r="V192" i="2" s="1"/>
  <c r="V185" i="1"/>
  <c r="U185" i="1"/>
  <c r="AF184" i="1"/>
  <c r="Z191" i="2" s="1"/>
  <c r="AC184" i="1"/>
  <c r="Y191" i="2" s="1"/>
  <c r="Z184" i="1"/>
  <c r="O191" i="2" s="1"/>
  <c r="P191" i="2" s="1"/>
  <c r="M191" i="2" s="1"/>
  <c r="W184" i="1"/>
  <c r="V184" i="1"/>
  <c r="U184" i="1"/>
  <c r="AF183" i="1"/>
  <c r="Z183" i="1"/>
  <c r="O190" i="2" s="1"/>
  <c r="AF182" i="1"/>
  <c r="Z189" i="2" s="1"/>
  <c r="AC182" i="1"/>
  <c r="Y189" i="2" s="1"/>
  <c r="Z182" i="1"/>
  <c r="O189" i="2" s="1"/>
  <c r="P189" i="2" s="1"/>
  <c r="M189" i="2" s="1"/>
  <c r="W182" i="1"/>
  <c r="V189" i="2" s="1"/>
  <c r="X189" i="2" s="1"/>
  <c r="V182" i="1"/>
  <c r="U182" i="1"/>
  <c r="AF181" i="1"/>
  <c r="AC181" i="1"/>
  <c r="Z181" i="1"/>
  <c r="O188" i="2" s="1"/>
  <c r="W181" i="1"/>
  <c r="V181" i="1"/>
  <c r="U181" i="1"/>
  <c r="AF180" i="1"/>
  <c r="AC180" i="1"/>
  <c r="Z180" i="1"/>
  <c r="O187" i="2" s="1"/>
  <c r="W180" i="1"/>
  <c r="V180" i="1"/>
  <c r="U180" i="1"/>
  <c r="AF179" i="1"/>
  <c r="Z186" i="2" s="1"/>
  <c r="AC179" i="1"/>
  <c r="Z179" i="1"/>
  <c r="O186" i="2" s="1"/>
  <c r="P186" i="2" s="1"/>
  <c r="M186" i="2" s="1"/>
  <c r="W179" i="1"/>
  <c r="V186" i="2" s="1"/>
  <c r="W186" i="2" s="1"/>
  <c r="V179" i="1"/>
  <c r="U179" i="1"/>
  <c r="AF178" i="1"/>
  <c r="Z185" i="2" s="1"/>
  <c r="AC178" i="1"/>
  <c r="Y185" i="2" s="1"/>
  <c r="Z178" i="1"/>
  <c r="O185" i="2" s="1"/>
  <c r="W178" i="1"/>
  <c r="V178" i="1"/>
  <c r="U178" i="1"/>
  <c r="AF177" i="1"/>
  <c r="Z184" i="2" s="1"/>
  <c r="AC177" i="1"/>
  <c r="Y184" i="2" s="1"/>
  <c r="Z177" i="1"/>
  <c r="O184" i="2" s="1"/>
  <c r="P184" i="2" s="1"/>
  <c r="M184" i="2" s="1"/>
  <c r="W177" i="1"/>
  <c r="V184" i="2" s="1"/>
  <c r="W184" i="2" s="1"/>
  <c r="V177" i="1"/>
  <c r="U177" i="1"/>
  <c r="AF176" i="1"/>
  <c r="Z183" i="2" s="1"/>
  <c r="AC176" i="1"/>
  <c r="Y183" i="2" s="1"/>
  <c r="Z176" i="1"/>
  <c r="W176" i="1"/>
  <c r="V183" i="2" s="1"/>
  <c r="V176" i="1"/>
  <c r="U176" i="1"/>
  <c r="Z175" i="1"/>
  <c r="W175" i="1"/>
  <c r="V182" i="2" s="1"/>
  <c r="V175" i="1"/>
  <c r="U175" i="1"/>
  <c r="AF174" i="1"/>
  <c r="AC174" i="1"/>
  <c r="Y181" i="2" s="1"/>
  <c r="Z174" i="1"/>
  <c r="O181" i="2" s="1"/>
  <c r="P181" i="2" s="1"/>
  <c r="M181" i="2" s="1"/>
  <c r="W174" i="1"/>
  <c r="V174" i="1"/>
  <c r="U174" i="1"/>
  <c r="Z173" i="1"/>
  <c r="O180" i="2" s="1"/>
  <c r="P180" i="2" s="1"/>
  <c r="M180" i="2" s="1"/>
  <c r="W173" i="1"/>
  <c r="V180" i="2" s="1"/>
  <c r="V173" i="1"/>
  <c r="U173" i="1"/>
  <c r="AF172" i="1"/>
  <c r="Z179" i="2" s="1"/>
  <c r="AC172" i="1"/>
  <c r="Y179" i="2" s="1"/>
  <c r="Z172" i="1"/>
  <c r="O179" i="2" s="1"/>
  <c r="P179" i="2" s="1"/>
  <c r="M179" i="2" s="1"/>
  <c r="W172" i="1"/>
  <c r="V179" i="2" s="1"/>
  <c r="V172" i="1"/>
  <c r="U172" i="1"/>
  <c r="AF171" i="1"/>
  <c r="Z178" i="2" s="1"/>
  <c r="AC171" i="1"/>
  <c r="Y178" i="2" s="1"/>
  <c r="Z171" i="1"/>
  <c r="O178" i="2" s="1"/>
  <c r="P178" i="2" s="1"/>
  <c r="M178" i="2" s="1"/>
  <c r="W171" i="1"/>
  <c r="V178" i="2" s="1"/>
  <c r="V171" i="1"/>
  <c r="U171" i="1"/>
  <c r="AF170" i="1"/>
  <c r="Z177" i="2" s="1"/>
  <c r="AC170" i="1"/>
  <c r="Y177" i="2" s="1"/>
  <c r="Z170" i="1"/>
  <c r="W170" i="1"/>
  <c r="V170" i="1"/>
  <c r="U170" i="1"/>
  <c r="AF169" i="1"/>
  <c r="AC169" i="1"/>
  <c r="Z169" i="1"/>
  <c r="W169" i="1"/>
  <c r="V169" i="1"/>
  <c r="U169" i="1"/>
  <c r="AF168" i="1"/>
  <c r="AC168" i="1"/>
  <c r="Z168" i="1"/>
  <c r="W168" i="1"/>
  <c r="V168" i="1"/>
  <c r="U168" i="1"/>
  <c r="AF167" i="1"/>
  <c r="AC167" i="1"/>
  <c r="Z167" i="1"/>
  <c r="W167" i="1"/>
  <c r="V167" i="1"/>
  <c r="U167" i="1"/>
  <c r="AF166" i="1"/>
  <c r="Z173" i="2" s="1"/>
  <c r="AC166" i="1"/>
  <c r="Y173" i="2" s="1"/>
  <c r="Z166" i="1"/>
  <c r="W166" i="1"/>
  <c r="V166" i="1"/>
  <c r="U166" i="1"/>
  <c r="AF165" i="1"/>
  <c r="AC165" i="1"/>
  <c r="Z165" i="1"/>
  <c r="W165" i="1"/>
  <c r="V165" i="1"/>
  <c r="U165" i="1"/>
  <c r="AF164" i="1"/>
  <c r="Z164" i="1"/>
  <c r="AF163" i="1"/>
  <c r="Z170" i="2" s="1"/>
  <c r="AC163" i="1"/>
  <c r="Y170" i="2" s="1"/>
  <c r="Z163" i="1"/>
  <c r="W163" i="1"/>
  <c r="V65" i="2" s="1"/>
  <c r="V163" i="1"/>
  <c r="U163" i="1"/>
  <c r="AF162" i="1"/>
  <c r="Z162" i="1"/>
  <c r="AF161" i="1"/>
  <c r="Z168" i="2" s="1"/>
  <c r="AC161" i="1"/>
  <c r="Y168" i="2" s="1"/>
  <c r="Z161" i="1"/>
  <c r="O168" i="2" s="1"/>
  <c r="W161" i="1"/>
  <c r="V161" i="1"/>
  <c r="U161" i="1"/>
  <c r="AF160" i="1"/>
  <c r="Z167" i="2" s="1"/>
  <c r="AC160" i="1"/>
  <c r="Y167" i="2" s="1"/>
  <c r="Z160" i="1"/>
  <c r="O167" i="2" s="1"/>
  <c r="P167" i="2" s="1"/>
  <c r="M167" i="2" s="1"/>
  <c r="W160" i="1"/>
  <c r="V167" i="2" s="1"/>
  <c r="X167" i="2" s="1"/>
  <c r="V160" i="1"/>
  <c r="U160" i="1"/>
  <c r="AF159" i="1"/>
  <c r="Z166" i="2" s="1"/>
  <c r="AC159" i="1"/>
  <c r="Y166" i="2" s="1"/>
  <c r="Z159" i="1"/>
  <c r="O166" i="2" s="1"/>
  <c r="P166" i="2" s="1"/>
  <c r="M166" i="2" s="1"/>
  <c r="W159" i="1"/>
  <c r="V166" i="2" s="1"/>
  <c r="X166" i="2" s="1"/>
  <c r="V159" i="1"/>
  <c r="U159" i="1"/>
  <c r="Z158" i="1"/>
  <c r="O165" i="2" s="1"/>
  <c r="P165" i="2" s="1"/>
  <c r="M165" i="2" s="1"/>
  <c r="W158" i="1"/>
  <c r="V165" i="2" s="1"/>
  <c r="X165" i="2" s="1"/>
  <c r="V158" i="1"/>
  <c r="U158" i="1"/>
  <c r="Z157" i="1"/>
  <c r="O164" i="2" s="1"/>
  <c r="P164" i="2" s="1"/>
  <c r="M164" i="2" s="1"/>
  <c r="W157" i="1"/>
  <c r="V164" i="2" s="1"/>
  <c r="X164" i="2" s="1"/>
  <c r="V157" i="1"/>
  <c r="U157" i="1"/>
  <c r="AF156" i="1"/>
  <c r="Z163" i="2" s="1"/>
  <c r="AC156" i="1"/>
  <c r="Y163" i="2" s="1"/>
  <c r="Z156" i="1"/>
  <c r="W156" i="1"/>
  <c r="V163" i="2" s="1"/>
  <c r="V156" i="1"/>
  <c r="U156" i="1"/>
  <c r="AF155" i="1"/>
  <c r="AC155" i="1"/>
  <c r="Y162" i="2" s="1"/>
  <c r="Z155" i="1"/>
  <c r="O162" i="2" s="1"/>
  <c r="W155" i="1"/>
  <c r="V162" i="2" s="1"/>
  <c r="X162" i="2" s="1"/>
  <c r="V155" i="1"/>
  <c r="U155" i="1"/>
  <c r="Z154" i="1"/>
  <c r="O161" i="2" s="1"/>
  <c r="W154" i="1"/>
  <c r="V154" i="1"/>
  <c r="U154" i="1"/>
  <c r="AF153" i="1"/>
  <c r="Z160" i="2" s="1"/>
  <c r="AC153" i="1"/>
  <c r="Z153" i="1"/>
  <c r="O160" i="2" s="1"/>
  <c r="P160" i="2" s="1"/>
  <c r="M160" i="2" s="1"/>
  <c r="W153" i="1"/>
  <c r="V160" i="2" s="1"/>
  <c r="V153" i="1"/>
  <c r="U153" i="1"/>
  <c r="AF152" i="1"/>
  <c r="Z159" i="2" s="1"/>
  <c r="AC152" i="1"/>
  <c r="Z152" i="1"/>
  <c r="O159" i="2" s="1"/>
  <c r="P159" i="2" s="1"/>
  <c r="M159" i="2" s="1"/>
  <c r="W152" i="1"/>
  <c r="V159" i="2" s="1"/>
  <c r="X159" i="2" s="1"/>
  <c r="V152" i="1"/>
  <c r="U152" i="1"/>
  <c r="Z151" i="1"/>
  <c r="O158" i="2" s="1"/>
  <c r="P158" i="2" s="1"/>
  <c r="M158" i="2" s="1"/>
  <c r="W151" i="1"/>
  <c r="V158" i="2" s="1"/>
  <c r="X158" i="2" s="1"/>
  <c r="V151" i="1"/>
  <c r="U151" i="1"/>
  <c r="AF150" i="1"/>
  <c r="Z157" i="2" s="1"/>
  <c r="AC150" i="1"/>
  <c r="Y157" i="2" s="1"/>
  <c r="Z150" i="1"/>
  <c r="O157" i="2" s="1"/>
  <c r="P157" i="2" s="1"/>
  <c r="M157" i="2" s="1"/>
  <c r="W150" i="1"/>
  <c r="V150" i="1"/>
  <c r="U150" i="1"/>
  <c r="AF149" i="1"/>
  <c r="Z156" i="2" s="1"/>
  <c r="AC149" i="1"/>
  <c r="Y156" i="2" s="1"/>
  <c r="Z149" i="1"/>
  <c r="O156" i="2" s="1"/>
  <c r="P156" i="2" s="1"/>
  <c r="M156" i="2" s="1"/>
  <c r="W149" i="1"/>
  <c r="V156" i="2" s="1"/>
  <c r="X156" i="2" s="1"/>
  <c r="V149" i="1"/>
  <c r="U149" i="1"/>
  <c r="AF148" i="1"/>
  <c r="Z155" i="2" s="1"/>
  <c r="AC148" i="1"/>
  <c r="Z148" i="1"/>
  <c r="O155" i="2" s="1"/>
  <c r="P155" i="2" s="1"/>
  <c r="M155" i="2" s="1"/>
  <c r="W148" i="1"/>
  <c r="V155" i="2" s="1"/>
  <c r="V148" i="1"/>
  <c r="U148" i="1"/>
  <c r="Z147" i="1"/>
  <c r="O154" i="2" s="1"/>
  <c r="P154" i="2" s="1"/>
  <c r="M154" i="2" s="1"/>
  <c r="W147" i="1"/>
  <c r="V154" i="2" s="1"/>
  <c r="X154" i="2" s="1"/>
  <c r="V147" i="1"/>
  <c r="U147" i="1"/>
  <c r="Z146" i="1"/>
  <c r="O153" i="2" s="1"/>
  <c r="V153" i="2"/>
  <c r="W153" i="2" s="1"/>
  <c r="AF145" i="1"/>
  <c r="Z152" i="2" s="1"/>
  <c r="AC145" i="1"/>
  <c r="Y152" i="2" s="1"/>
  <c r="Z145" i="1"/>
  <c r="W145" i="1"/>
  <c r="V152" i="2" s="1"/>
  <c r="X152" i="2" s="1"/>
  <c r="V145" i="1"/>
  <c r="U145" i="1"/>
  <c r="Z144" i="1"/>
  <c r="O151" i="2" s="1"/>
  <c r="P151" i="2" s="1"/>
  <c r="M151" i="2" s="1"/>
  <c r="W144" i="1"/>
  <c r="V151" i="2" s="1"/>
  <c r="V144" i="1"/>
  <c r="U144" i="1"/>
  <c r="AF143" i="1"/>
  <c r="AC143" i="1"/>
  <c r="Y150" i="2" s="1"/>
  <c r="Z143" i="1"/>
  <c r="O150" i="2" s="1"/>
  <c r="P150" i="2" s="1"/>
  <c r="M150" i="2" s="1"/>
  <c r="W143" i="1"/>
  <c r="V150" i="2" s="1"/>
  <c r="V143" i="1"/>
  <c r="U143" i="1"/>
  <c r="Z142" i="1"/>
  <c r="O149" i="2" s="1"/>
  <c r="P149" i="2" s="1"/>
  <c r="M149" i="2" s="1"/>
  <c r="W142" i="1"/>
  <c r="V149" i="2" s="1"/>
  <c r="V142" i="1"/>
  <c r="U142" i="1"/>
  <c r="AF141" i="1"/>
  <c r="Z148" i="2" s="1"/>
  <c r="AC141" i="1"/>
  <c r="Y148" i="2" s="1"/>
  <c r="Z141" i="1"/>
  <c r="O148" i="2" s="1"/>
  <c r="P148" i="2" s="1"/>
  <c r="M148" i="2" s="1"/>
  <c r="W141" i="1"/>
  <c r="V148" i="2" s="1"/>
  <c r="X148" i="2" s="1"/>
  <c r="V141" i="1"/>
  <c r="U141" i="1"/>
  <c r="AF140" i="1"/>
  <c r="Z147" i="2" s="1"/>
  <c r="AC140" i="1"/>
  <c r="Y147" i="2" s="1"/>
  <c r="Z140" i="1"/>
  <c r="O147" i="2" s="1"/>
  <c r="W140" i="1"/>
  <c r="V147" i="2" s="1"/>
  <c r="V140" i="1"/>
  <c r="U140" i="1"/>
  <c r="AF139" i="1"/>
  <c r="Z146" i="2" s="1"/>
  <c r="AC139" i="1"/>
  <c r="Y146" i="2" s="1"/>
  <c r="Z139" i="1"/>
  <c r="W139" i="1"/>
  <c r="V146" i="2" s="1"/>
  <c r="X146" i="2" s="1"/>
  <c r="V139" i="1"/>
  <c r="U139" i="1"/>
  <c r="AF138" i="1"/>
  <c r="Z145" i="2" s="1"/>
  <c r="AC138" i="1"/>
  <c r="Y145" i="2" s="1"/>
  <c r="Z138" i="1"/>
  <c r="O145" i="2" s="1"/>
  <c r="P145" i="2" s="1"/>
  <c r="M145" i="2" s="1"/>
  <c r="W138" i="1"/>
  <c r="V138" i="1"/>
  <c r="U138" i="1"/>
  <c r="AF137" i="1"/>
  <c r="Z144" i="2" s="1"/>
  <c r="AC137" i="1"/>
  <c r="Z137" i="1"/>
  <c r="W137" i="1"/>
  <c r="V144" i="2" s="1"/>
  <c r="X144" i="2" s="1"/>
  <c r="V137" i="1"/>
  <c r="U137" i="1"/>
  <c r="AF136" i="1"/>
  <c r="Z136" i="1"/>
  <c r="O143" i="2" s="1"/>
  <c r="AF135" i="1"/>
  <c r="AC135" i="1"/>
  <c r="Z135" i="1"/>
  <c r="W135" i="1"/>
  <c r="V142" i="2" s="1"/>
  <c r="X142" i="2" s="1"/>
  <c r="V135" i="1"/>
  <c r="U135" i="1"/>
  <c r="AF134" i="1"/>
  <c r="AC134" i="1"/>
  <c r="Z134" i="1"/>
  <c r="W134" i="1"/>
  <c r="V134" i="1"/>
  <c r="U134" i="1"/>
  <c r="AF133" i="1"/>
  <c r="AC133" i="1"/>
  <c r="Z133" i="1"/>
  <c r="W133" i="1"/>
  <c r="V133" i="1"/>
  <c r="U133" i="1"/>
  <c r="Z132" i="1"/>
  <c r="W132" i="1"/>
  <c r="V132" i="1"/>
  <c r="U132" i="1"/>
  <c r="AF131" i="1"/>
  <c r="Z131" i="1"/>
  <c r="AF130" i="1"/>
  <c r="AC130" i="1"/>
  <c r="Y137" i="2" s="1"/>
  <c r="Z130" i="1"/>
  <c r="W130" i="1"/>
  <c r="V130" i="1"/>
  <c r="U130" i="1"/>
  <c r="AF129" i="1"/>
  <c r="Z136" i="2" s="1"/>
  <c r="AC129" i="1"/>
  <c r="Y136" i="2" s="1"/>
  <c r="Z129" i="1"/>
  <c r="W129" i="1"/>
  <c r="V136" i="2" s="1"/>
  <c r="V129" i="1"/>
  <c r="U129" i="1"/>
  <c r="AF128" i="1"/>
  <c r="Z135" i="2" s="1"/>
  <c r="Z128" i="1"/>
  <c r="AF127" i="1"/>
  <c r="Z127" i="1"/>
  <c r="AF126" i="1"/>
  <c r="Z133" i="2" s="1"/>
  <c r="Z126" i="1"/>
  <c r="O133" i="2" s="1"/>
  <c r="Z125" i="1"/>
  <c r="O132" i="2" s="1"/>
  <c r="P132" i="2" s="1"/>
  <c r="M132" i="2" s="1"/>
  <c r="W125" i="1"/>
  <c r="V132" i="2" s="1"/>
  <c r="V125" i="1"/>
  <c r="U125" i="1"/>
  <c r="AF124" i="1"/>
  <c r="Z131" i="2" s="1"/>
  <c r="AC124" i="1"/>
  <c r="Y131" i="2" s="1"/>
  <c r="Z124" i="1"/>
  <c r="O131" i="2" s="1"/>
  <c r="P131" i="2" s="1"/>
  <c r="M131" i="2" s="1"/>
  <c r="W124" i="1"/>
  <c r="V131" i="2" s="1"/>
  <c r="V124" i="1"/>
  <c r="U124" i="1"/>
  <c r="AF123" i="1"/>
  <c r="Z130" i="2" s="1"/>
  <c r="AC123" i="1"/>
  <c r="Y130" i="2" s="1"/>
  <c r="Z123" i="1"/>
  <c r="O130" i="2" s="1"/>
  <c r="P130" i="2" s="1"/>
  <c r="M130" i="2" s="1"/>
  <c r="W123" i="1"/>
  <c r="V130" i="2" s="1"/>
  <c r="W130" i="2" s="1"/>
  <c r="V242" i="2"/>
  <c r="V123" i="1"/>
  <c r="U123" i="1"/>
  <c r="AF122" i="1"/>
  <c r="Z129" i="2" s="1"/>
  <c r="AC122" i="1"/>
  <c r="Y129" i="2" s="1"/>
  <c r="Z122" i="1"/>
  <c r="W122" i="1"/>
  <c r="V129" i="2" s="1"/>
  <c r="V122" i="1"/>
  <c r="U122" i="1"/>
  <c r="AF121" i="1"/>
  <c r="Z128" i="2" s="1"/>
  <c r="AC121" i="1"/>
  <c r="Y128" i="2" s="1"/>
  <c r="Y218" i="2"/>
  <c r="Z121" i="1"/>
  <c r="O128" i="2" s="1"/>
  <c r="P128" i="2" s="1"/>
  <c r="M128" i="2" s="1"/>
  <c r="W121" i="1"/>
  <c r="V128" i="2" s="1"/>
  <c r="X128" i="2" s="1"/>
  <c r="AD128" i="2" s="1"/>
  <c r="V121" i="1"/>
  <c r="U121" i="1"/>
  <c r="AF120" i="1"/>
  <c r="Z127" i="2" s="1"/>
  <c r="AC120" i="1"/>
  <c r="Y127" i="2" s="1"/>
  <c r="Z120" i="1"/>
  <c r="O127" i="2" s="1"/>
  <c r="P127" i="2" s="1"/>
  <c r="M127" i="2" s="1"/>
  <c r="W120" i="1"/>
  <c r="V127" i="2" s="1"/>
  <c r="V120" i="1"/>
  <c r="U120" i="1"/>
  <c r="AF119" i="1"/>
  <c r="Z126" i="2" s="1"/>
  <c r="AC119" i="1"/>
  <c r="Y126" i="2" s="1"/>
  <c r="Z119" i="1"/>
  <c r="O126" i="2" s="1"/>
  <c r="P126" i="2" s="1"/>
  <c r="M126" i="2" s="1"/>
  <c r="W119" i="1"/>
  <c r="V126" i="2" s="1"/>
  <c r="V119" i="1"/>
  <c r="U119" i="1"/>
  <c r="AF118" i="1"/>
  <c r="Z125" i="2" s="1"/>
  <c r="AC118" i="1"/>
  <c r="Z118" i="1"/>
  <c r="O125" i="2" s="1"/>
  <c r="P125" i="2" s="1"/>
  <c r="M125" i="2" s="1"/>
  <c r="W118" i="1"/>
  <c r="V125" i="2" s="1"/>
  <c r="V118" i="1"/>
  <c r="U118" i="1"/>
  <c r="AF117" i="1"/>
  <c r="Z124" i="2" s="1"/>
  <c r="Y124" i="2"/>
  <c r="Z117" i="1"/>
  <c r="O124" i="2" s="1"/>
  <c r="P124" i="2" s="1"/>
  <c r="M124" i="2" s="1"/>
  <c r="AF116" i="1"/>
  <c r="Z123" i="2" s="1"/>
  <c r="AC116" i="1"/>
  <c r="Y123" i="2" s="1"/>
  <c r="Z116" i="1"/>
  <c r="O123" i="2" s="1"/>
  <c r="W116" i="1"/>
  <c r="V123" i="2" s="1"/>
  <c r="V116" i="1"/>
  <c r="U116" i="1"/>
  <c r="Z115" i="1"/>
  <c r="AF114" i="1"/>
  <c r="Z121" i="2" s="1"/>
  <c r="AC114" i="1"/>
  <c r="Z114" i="1"/>
  <c r="O121" i="2" s="1"/>
  <c r="W114" i="1"/>
  <c r="V121" i="2" s="1"/>
  <c r="X121" i="2" s="1"/>
  <c r="V114" i="1"/>
  <c r="U114" i="1"/>
  <c r="AF113" i="1"/>
  <c r="AC113" i="1"/>
  <c r="Z113" i="1"/>
  <c r="O120" i="2" s="1"/>
  <c r="P120" i="2" s="1"/>
  <c r="M120" i="2" s="1"/>
  <c r="W113" i="1"/>
  <c r="V120" i="2" s="1"/>
  <c r="X120" i="2" s="1"/>
  <c r="V113" i="1"/>
  <c r="U113" i="1"/>
  <c r="AF112" i="1"/>
  <c r="Z119" i="2" s="1"/>
  <c r="AC112" i="1"/>
  <c r="Y119" i="2" s="1"/>
  <c r="Z112" i="1"/>
  <c r="O119" i="2" s="1"/>
  <c r="W112" i="1"/>
  <c r="V112" i="1"/>
  <c r="U112" i="1"/>
  <c r="Z111" i="1"/>
  <c r="O118" i="2" s="1"/>
  <c r="P118" i="2" s="1"/>
  <c r="M118" i="2" s="1"/>
  <c r="W111" i="1"/>
  <c r="V118" i="2" s="1"/>
  <c r="X118" i="2" s="1"/>
  <c r="V111" i="1"/>
  <c r="U111" i="1"/>
  <c r="AF110" i="1"/>
  <c r="Z117" i="2" s="1"/>
  <c r="AC110" i="1"/>
  <c r="Y117" i="2" s="1"/>
  <c r="Z110" i="1"/>
  <c r="O117" i="2" s="1"/>
  <c r="P117" i="2" s="1"/>
  <c r="M117" i="2" s="1"/>
  <c r="W110" i="1"/>
  <c r="V117" i="2" s="1"/>
  <c r="X117" i="2" s="1"/>
  <c r="V110" i="1"/>
  <c r="U110" i="1"/>
  <c r="AF109" i="1"/>
  <c r="Z116" i="2" s="1"/>
  <c r="AC109" i="1"/>
  <c r="Z109" i="1"/>
  <c r="O116" i="2" s="1"/>
  <c r="P116" i="2" s="1"/>
  <c r="M116" i="2" s="1"/>
  <c r="W109" i="1"/>
  <c r="V116" i="2" s="1"/>
  <c r="W116" i="2" s="1"/>
  <c r="V109" i="1"/>
  <c r="U109" i="1"/>
  <c r="Z108" i="1"/>
  <c r="W108" i="1"/>
  <c r="V115" i="2" s="1"/>
  <c r="W115" i="2" s="1"/>
  <c r="V108" i="1"/>
  <c r="U108" i="1"/>
  <c r="Z107" i="1"/>
  <c r="O114" i="2" s="1"/>
  <c r="W107" i="1"/>
  <c r="V114" i="2" s="1"/>
  <c r="X114" i="2" s="1"/>
  <c r="V107" i="1"/>
  <c r="U107" i="1"/>
  <c r="AF106" i="1"/>
  <c r="Z113" i="2" s="1"/>
  <c r="AC106" i="1"/>
  <c r="Y113" i="2" s="1"/>
  <c r="Z106" i="1"/>
  <c r="O113" i="2" s="1"/>
  <c r="P113" i="2" s="1"/>
  <c r="M113" i="2" s="1"/>
  <c r="W106" i="1"/>
  <c r="V113" i="2" s="1"/>
  <c r="X113" i="2" s="1"/>
  <c r="V106" i="1"/>
  <c r="U106" i="1"/>
  <c r="AF105" i="1"/>
  <c r="Z112" i="2" s="1"/>
  <c r="AC105" i="1"/>
  <c r="Y112" i="2" s="1"/>
  <c r="Z105" i="1"/>
  <c r="W105" i="1"/>
  <c r="V112" i="2" s="1"/>
  <c r="X112" i="2" s="1"/>
  <c r="V105" i="1"/>
  <c r="U105" i="1"/>
  <c r="AF104" i="1"/>
  <c r="AC104" i="1"/>
  <c r="Y111" i="2" s="1"/>
  <c r="Z104" i="1"/>
  <c r="O111" i="2" s="1"/>
  <c r="W104" i="1"/>
  <c r="V111" i="2" s="1"/>
  <c r="V104" i="1"/>
  <c r="U104" i="1"/>
  <c r="AF103" i="1"/>
  <c r="Z110" i="2" s="1"/>
  <c r="AC103" i="1"/>
  <c r="Y110" i="2" s="1"/>
  <c r="Z103" i="1"/>
  <c r="W103" i="1"/>
  <c r="V110" i="2" s="1"/>
  <c r="V103" i="1"/>
  <c r="U103" i="1"/>
  <c r="Z102" i="1"/>
  <c r="O109" i="2" s="1"/>
  <c r="W102" i="1"/>
  <c r="V109" i="2" s="1"/>
  <c r="X109" i="2" s="1"/>
  <c r="V102" i="1"/>
  <c r="U102" i="1"/>
  <c r="AF101" i="1"/>
  <c r="AC101" i="1"/>
  <c r="Y108" i="2" s="1"/>
  <c r="Z101" i="1"/>
  <c r="O108" i="2" s="1"/>
  <c r="P108" i="2" s="1"/>
  <c r="M108" i="2" s="1"/>
  <c r="W101" i="1"/>
  <c r="V108" i="2" s="1"/>
  <c r="X108" i="2" s="1"/>
  <c r="V101" i="1"/>
  <c r="U101" i="1"/>
  <c r="AF100" i="1"/>
  <c r="AC100" i="1"/>
  <c r="Y107" i="2" s="1"/>
  <c r="Z100" i="1"/>
  <c r="O107" i="2" s="1"/>
  <c r="P107" i="2" s="1"/>
  <c r="M107" i="2" s="1"/>
  <c r="W100" i="1"/>
  <c r="V107" i="2" s="1"/>
  <c r="X107" i="2" s="1"/>
  <c r="AD107" i="2" s="1"/>
  <c r="V100" i="1"/>
  <c r="U100" i="1"/>
  <c r="AF99" i="1"/>
  <c r="AC99" i="1"/>
  <c r="Y106" i="2" s="1"/>
  <c r="Z99" i="1"/>
  <c r="O106" i="2" s="1"/>
  <c r="W99" i="1"/>
  <c r="V106" i="2" s="1"/>
  <c r="X106" i="2" s="1"/>
  <c r="V99" i="1"/>
  <c r="U99" i="1"/>
  <c r="AF98" i="1"/>
  <c r="Z105" i="2" s="1"/>
  <c r="AC98" i="1"/>
  <c r="Y105" i="2" s="1"/>
  <c r="Z98" i="1"/>
  <c r="W98" i="1"/>
  <c r="V105" i="2" s="1"/>
  <c r="X105" i="2" s="1"/>
  <c r="V98" i="1"/>
  <c r="U98" i="1"/>
  <c r="AF97" i="1"/>
  <c r="AC97" i="1"/>
  <c r="Y104" i="2" s="1"/>
  <c r="Z97" i="1"/>
  <c r="O104" i="2" s="1"/>
  <c r="P104" i="2" s="1"/>
  <c r="M104" i="2" s="1"/>
  <c r="W97" i="1"/>
  <c r="V104" i="2" s="1"/>
  <c r="V97" i="1"/>
  <c r="U97" i="1"/>
  <c r="AF96" i="1"/>
  <c r="AC96" i="1"/>
  <c r="Y103" i="2" s="1"/>
  <c r="Y219" i="2"/>
  <c r="Z96" i="1"/>
  <c r="O103" i="2" s="1"/>
  <c r="W96" i="1"/>
  <c r="V103" i="2" s="1"/>
  <c r="X103" i="2" s="1"/>
  <c r="V219" i="2"/>
  <c r="V96" i="1"/>
  <c r="U96" i="1"/>
  <c r="Z95" i="1"/>
  <c r="W95" i="1"/>
  <c r="V95" i="1"/>
  <c r="U95" i="1"/>
  <c r="AF94" i="1"/>
  <c r="AC94" i="1"/>
  <c r="Z94" i="1"/>
  <c r="W94" i="1"/>
  <c r="V94" i="1"/>
  <c r="U94" i="1"/>
  <c r="AF93" i="1"/>
  <c r="AC93" i="1"/>
  <c r="Z93" i="1"/>
  <c r="W93" i="1"/>
  <c r="V93" i="1"/>
  <c r="U93" i="1"/>
  <c r="Z92" i="1"/>
  <c r="W92" i="1"/>
  <c r="V92" i="1"/>
  <c r="U92" i="1"/>
  <c r="AF91" i="1"/>
  <c r="Z91" i="1"/>
  <c r="AF90" i="1"/>
  <c r="AC90" i="1"/>
  <c r="Z90" i="1"/>
  <c r="W90" i="1"/>
  <c r="V90" i="1"/>
  <c r="U90" i="1"/>
  <c r="AF89" i="1"/>
  <c r="AC89" i="1"/>
  <c r="Z89" i="1"/>
  <c r="W89" i="1"/>
  <c r="V89" i="1"/>
  <c r="U89" i="1"/>
  <c r="Z88" i="1"/>
  <c r="O95" i="2" s="1"/>
  <c r="W88" i="1"/>
  <c r="V95" i="2" s="1"/>
  <c r="X95" i="2" s="1"/>
  <c r="AD95" i="2" s="1"/>
  <c r="V88" i="1"/>
  <c r="U88" i="1"/>
  <c r="AF87" i="1"/>
  <c r="Z94" i="2" s="1"/>
  <c r="AC87" i="1"/>
  <c r="Y94" i="2" s="1"/>
  <c r="Z87" i="1"/>
  <c r="O94" i="2" s="1"/>
  <c r="P94" i="2" s="1"/>
  <c r="M94" i="2" s="1"/>
  <c r="W87" i="1"/>
  <c r="V94" i="2" s="1"/>
  <c r="X94" i="2" s="1"/>
  <c r="V87" i="1"/>
  <c r="U87" i="1"/>
  <c r="AF86" i="1"/>
  <c r="Z93" i="2" s="1"/>
  <c r="AC86" i="1"/>
  <c r="Y93" i="2" s="1"/>
  <c r="Z86" i="1"/>
  <c r="O93" i="2" s="1"/>
  <c r="W86" i="1"/>
  <c r="V93" i="2" s="1"/>
  <c r="X93" i="2" s="1"/>
  <c r="V86" i="1"/>
  <c r="U86" i="1"/>
  <c r="AF85" i="1"/>
  <c r="Z92" i="2" s="1"/>
  <c r="AC85" i="1"/>
  <c r="Y92" i="2" s="1"/>
  <c r="Z85" i="1"/>
  <c r="O92" i="2" s="1"/>
  <c r="P92" i="2" s="1"/>
  <c r="M92" i="2" s="1"/>
  <c r="W85" i="1"/>
  <c r="V92" i="2" s="1"/>
  <c r="V85" i="1"/>
  <c r="U85" i="1"/>
  <c r="AF84" i="1"/>
  <c r="Z91" i="2" s="1"/>
  <c r="AC84" i="1"/>
  <c r="Y91" i="2" s="1"/>
  <c r="Z84" i="1"/>
  <c r="O91" i="2" s="1"/>
  <c r="W84" i="1"/>
  <c r="V91" i="2" s="1"/>
  <c r="X91" i="2" s="1"/>
  <c r="AD91" i="2" s="1"/>
  <c r="V84" i="1"/>
  <c r="U84" i="1"/>
  <c r="AF83" i="1"/>
  <c r="Z90" i="2" s="1"/>
  <c r="AC83" i="1"/>
  <c r="Y90" i="2" s="1"/>
  <c r="Z83" i="1"/>
  <c r="O90" i="2" s="1"/>
  <c r="P90" i="2" s="1"/>
  <c r="M90" i="2" s="1"/>
  <c r="W83" i="1"/>
  <c r="V90" i="2" s="1"/>
  <c r="X90" i="2" s="1"/>
  <c r="V83" i="1"/>
  <c r="U83" i="1"/>
  <c r="AF82" i="1"/>
  <c r="Z89" i="2" s="1"/>
  <c r="AC82" i="1"/>
  <c r="Y89" i="2" s="1"/>
  <c r="Z82" i="1"/>
  <c r="O89" i="2" s="1"/>
  <c r="P89" i="2" s="1"/>
  <c r="M89" i="2" s="1"/>
  <c r="W82" i="1"/>
  <c r="V89" i="2" s="1"/>
  <c r="X89" i="2" s="1"/>
  <c r="AD89" i="2" s="1"/>
  <c r="V82" i="1"/>
  <c r="U82" i="1"/>
  <c r="AF81" i="1"/>
  <c r="Z88" i="2" s="1"/>
  <c r="AC81" i="1"/>
  <c r="Y88" i="2" s="1"/>
  <c r="Z81" i="1"/>
  <c r="O88" i="2" s="1"/>
  <c r="W81" i="1"/>
  <c r="V88" i="2" s="1"/>
  <c r="W88" i="2" s="1"/>
  <c r="V81" i="1"/>
  <c r="U81" i="1"/>
  <c r="AF80" i="1"/>
  <c r="Z87" i="2" s="1"/>
  <c r="Y87" i="2"/>
  <c r="Z80" i="1"/>
  <c r="O87" i="2" s="1"/>
  <c r="AF79" i="1"/>
  <c r="Z86" i="2" s="1"/>
  <c r="AC79" i="1"/>
  <c r="Y86" i="2" s="1"/>
  <c r="Z79" i="1"/>
  <c r="O86" i="2" s="1"/>
  <c r="P86" i="2" s="1"/>
  <c r="M86" i="2" s="1"/>
  <c r="W79" i="1"/>
  <c r="V79" i="1"/>
  <c r="U79" i="1"/>
  <c r="AF78" i="1"/>
  <c r="Z85" i="2" s="1"/>
  <c r="AC78" i="1"/>
  <c r="Z78" i="1"/>
  <c r="O85" i="2" s="1"/>
  <c r="W78" i="1"/>
  <c r="V85" i="2" s="1"/>
  <c r="V78" i="1"/>
  <c r="U78" i="1"/>
  <c r="AF77" i="1"/>
  <c r="Z84" i="2" s="1"/>
  <c r="AC77" i="1"/>
  <c r="Y84" i="2" s="1"/>
  <c r="Z77" i="1"/>
  <c r="O84" i="2" s="1"/>
  <c r="P84" i="2" s="1"/>
  <c r="M84" i="2" s="1"/>
  <c r="W77" i="1"/>
  <c r="V77" i="1"/>
  <c r="U77" i="1"/>
  <c r="AF76" i="1"/>
  <c r="Z83" i="2" s="1"/>
  <c r="AC76" i="1"/>
  <c r="Y83" i="2" s="1"/>
  <c r="Z76" i="1"/>
  <c r="W76" i="1"/>
  <c r="V83" i="2" s="1"/>
  <c r="V76" i="1"/>
  <c r="U76" i="1"/>
  <c r="Z75" i="1"/>
  <c r="O82" i="2" s="1"/>
  <c r="V82" i="2"/>
  <c r="Z74" i="1"/>
  <c r="O81" i="2" s="1"/>
  <c r="P81" i="2" s="1"/>
  <c r="M81" i="2" s="1"/>
  <c r="W74" i="1"/>
  <c r="V74" i="1"/>
  <c r="U74" i="1"/>
  <c r="AF73" i="1"/>
  <c r="Z80" i="2" s="1"/>
  <c r="AC73" i="1"/>
  <c r="Z73" i="1"/>
  <c r="O80" i="2" s="1"/>
  <c r="W73" i="1"/>
  <c r="V73" i="1"/>
  <c r="U73" i="1"/>
  <c r="AF72" i="1"/>
  <c r="Z79" i="2" s="1"/>
  <c r="AC72" i="1"/>
  <c r="Y79" i="2" s="1"/>
  <c r="Z72" i="1"/>
  <c r="O79" i="2" s="1"/>
  <c r="P79" i="2" s="1"/>
  <c r="M79" i="2" s="1"/>
  <c r="W72" i="1"/>
  <c r="V79" i="2" s="1"/>
  <c r="X79" i="2" s="1"/>
  <c r="AD79" i="2" s="1"/>
  <c r="V72" i="1"/>
  <c r="U72" i="1"/>
  <c r="AF71" i="1"/>
  <c r="Z78" i="2" s="1"/>
  <c r="AC71" i="1"/>
  <c r="Y78" i="2" s="1"/>
  <c r="Z71" i="1"/>
  <c r="O78" i="2" s="1"/>
  <c r="W71" i="1"/>
  <c r="V78" i="2" s="1"/>
  <c r="V71" i="1"/>
  <c r="U71" i="1"/>
  <c r="Z70" i="1"/>
  <c r="O77" i="2" s="1"/>
  <c r="W70" i="1"/>
  <c r="V77" i="2" s="1"/>
  <c r="X77" i="2" s="1"/>
  <c r="V70" i="1"/>
  <c r="U70" i="1"/>
  <c r="AF69" i="1"/>
  <c r="Z76" i="2" s="1"/>
  <c r="AC69" i="1"/>
  <c r="Y76" i="2" s="1"/>
  <c r="Z69" i="1"/>
  <c r="O76" i="2" s="1"/>
  <c r="W69" i="1"/>
  <c r="V76" i="2" s="1"/>
  <c r="V69" i="1"/>
  <c r="U69" i="1"/>
  <c r="AF68" i="1"/>
  <c r="Z75" i="2" s="1"/>
  <c r="Y75" i="2"/>
  <c r="Z68" i="1"/>
  <c r="AF67" i="1"/>
  <c r="Z74" i="2" s="1"/>
  <c r="Z67" i="1"/>
  <c r="W67" i="1"/>
  <c r="V74" i="2" s="1"/>
  <c r="V67" i="1"/>
  <c r="U67" i="1"/>
  <c r="AF66" i="1"/>
  <c r="AC66" i="1"/>
  <c r="Y73" i="2" s="1"/>
  <c r="Z66" i="1"/>
  <c r="O73" i="2" s="1"/>
  <c r="W66" i="1"/>
  <c r="V73" i="2" s="1"/>
  <c r="W73" i="2" s="1"/>
  <c r="V66" i="1"/>
  <c r="U66" i="1"/>
  <c r="AF65" i="1"/>
  <c r="AC65" i="1"/>
  <c r="Z65" i="1"/>
  <c r="O72" i="2" s="1"/>
  <c r="W65" i="1"/>
  <c r="V72" i="2" s="1"/>
  <c r="X72" i="2" s="1"/>
  <c r="AD72" i="2" s="1"/>
  <c r="V65" i="1"/>
  <c r="U65" i="1"/>
  <c r="Z64" i="1"/>
  <c r="W64" i="1"/>
  <c r="V71" i="2" s="1"/>
  <c r="X71" i="2" s="1"/>
  <c r="V64" i="1"/>
  <c r="U64" i="1"/>
  <c r="AF63" i="1"/>
  <c r="AC63" i="1"/>
  <c r="Y70" i="2" s="1"/>
  <c r="Z63" i="1"/>
  <c r="O70" i="2" s="1"/>
  <c r="W63" i="1"/>
  <c r="V70" i="2" s="1"/>
  <c r="V63" i="1"/>
  <c r="U63" i="1"/>
  <c r="AF62" i="1"/>
  <c r="AC62" i="1"/>
  <c r="Z62" i="1"/>
  <c r="O69" i="2" s="1"/>
  <c r="P69" i="2" s="1"/>
  <c r="M69" i="2" s="1"/>
  <c r="W62" i="1"/>
  <c r="V69" i="2" s="1"/>
  <c r="V62" i="1"/>
  <c r="U62" i="1"/>
  <c r="AF61" i="1"/>
  <c r="Z68" i="2" s="1"/>
  <c r="AC61" i="1"/>
  <c r="Y68" i="2" s="1"/>
  <c r="Z61" i="1"/>
  <c r="W61" i="1"/>
  <c r="V68" i="2" s="1"/>
  <c r="X68" i="2" s="1"/>
  <c r="V61" i="1"/>
  <c r="U61" i="1"/>
  <c r="AF60" i="1"/>
  <c r="Z67" i="2" s="1"/>
  <c r="AC60" i="1"/>
  <c r="Z60" i="1"/>
  <c r="W60" i="1"/>
  <c r="V67" i="2" s="1"/>
  <c r="V60" i="1"/>
  <c r="U60" i="1"/>
  <c r="Z59" i="1"/>
  <c r="W59" i="1"/>
  <c r="V66" i="2" s="1"/>
  <c r="V59" i="1"/>
  <c r="U59" i="1"/>
  <c r="Z58" i="1"/>
  <c r="AF57" i="1"/>
  <c r="Z64" i="2" s="1"/>
  <c r="AC57" i="1"/>
  <c r="Y64" i="2" s="1"/>
  <c r="Z57" i="1"/>
  <c r="O64" i="2" s="1"/>
  <c r="P64" i="2" s="1"/>
  <c r="M64" i="2" s="1"/>
  <c r="W57" i="1"/>
  <c r="V64" i="2" s="1"/>
  <c r="X64" i="2" s="1"/>
  <c r="V57" i="1"/>
  <c r="U57" i="1"/>
  <c r="AF56" i="1"/>
  <c r="Z63" i="2" s="1"/>
  <c r="Y63" i="2"/>
  <c r="Z56" i="1"/>
  <c r="O63" i="2" s="1"/>
  <c r="P63" i="2" s="1"/>
  <c r="M63" i="2" s="1"/>
  <c r="AF55" i="1"/>
  <c r="Z62" i="2" s="1"/>
  <c r="AC55" i="1"/>
  <c r="Y62" i="2" s="1"/>
  <c r="Z55" i="1"/>
  <c r="W55" i="1"/>
  <c r="V62" i="2" s="1"/>
  <c r="X62" i="2" s="1"/>
  <c r="AD62" i="2" s="1"/>
  <c r="V55" i="1"/>
  <c r="U55" i="1"/>
  <c r="AF54" i="1"/>
  <c r="Z61" i="2" s="1"/>
  <c r="Y61" i="2"/>
  <c r="Z54" i="1"/>
  <c r="O61" i="2" s="1"/>
  <c r="V61" i="2"/>
  <c r="AF53" i="1"/>
  <c r="AC53" i="1"/>
  <c r="Y60" i="2" s="1"/>
  <c r="Z53" i="1"/>
  <c r="O60" i="2" s="1"/>
  <c r="W53" i="1"/>
  <c r="V60" i="2" s="1"/>
  <c r="W60" i="2" s="1"/>
  <c r="V53" i="1"/>
  <c r="U53" i="1"/>
  <c r="Z52" i="1"/>
  <c r="O59" i="2" s="1"/>
  <c r="W52" i="1"/>
  <c r="V59" i="2" s="1"/>
  <c r="W59" i="2" s="1"/>
  <c r="V52" i="1"/>
  <c r="U52" i="1"/>
  <c r="AF51" i="1"/>
  <c r="Z58" i="2" s="1"/>
  <c r="AC51" i="1"/>
  <c r="Y58" i="2" s="1"/>
  <c r="Z51" i="1"/>
  <c r="W51" i="1"/>
  <c r="V58" i="2" s="1"/>
  <c r="X58" i="2" s="1"/>
  <c r="V51" i="1"/>
  <c r="U51" i="1"/>
  <c r="AF50" i="1"/>
  <c r="AC50" i="1"/>
  <c r="Y57" i="2" s="1"/>
  <c r="Z50" i="1"/>
  <c r="O57" i="2" s="1"/>
  <c r="W50" i="1"/>
  <c r="V50" i="1"/>
  <c r="U50" i="1"/>
  <c r="Z49" i="1"/>
  <c r="W49" i="1"/>
  <c r="V49" i="1"/>
  <c r="U49" i="1"/>
  <c r="AF48" i="1"/>
  <c r="Z48" i="1"/>
  <c r="AF47" i="1"/>
  <c r="AC47" i="1"/>
  <c r="Y54" i="2" s="1"/>
  <c r="Z47" i="1"/>
  <c r="W47" i="1"/>
  <c r="V387" i="2" s="1"/>
  <c r="W387" i="2" s="1"/>
  <c r="V47" i="1"/>
  <c r="U47" i="1"/>
  <c r="AF46" i="1"/>
  <c r="Z53" i="2" s="1"/>
  <c r="AC46" i="1"/>
  <c r="Z46" i="1"/>
  <c r="W46" i="1"/>
  <c r="V46" i="1"/>
  <c r="U46" i="1"/>
  <c r="AF45" i="1"/>
  <c r="Z52" i="2" s="1"/>
  <c r="AC45" i="1"/>
  <c r="Y52" i="2" s="1"/>
  <c r="Z45" i="1"/>
  <c r="O52" i="2" s="1"/>
  <c r="P52" i="2" s="1"/>
  <c r="M52" i="2" s="1"/>
  <c r="W45" i="1"/>
  <c r="V52" i="2" s="1"/>
  <c r="X52" i="2" s="1"/>
  <c r="V45" i="1"/>
  <c r="U45" i="1"/>
  <c r="Z44" i="1"/>
  <c r="O51" i="2" s="1"/>
  <c r="P51" i="2" s="1"/>
  <c r="M51" i="2" s="1"/>
  <c r="W44" i="1"/>
  <c r="V51" i="2" s="1"/>
  <c r="V44" i="1"/>
  <c r="U44" i="1"/>
  <c r="AF43" i="1"/>
  <c r="Z50" i="2" s="1"/>
  <c r="AC43" i="1"/>
  <c r="Y50" i="2" s="1"/>
  <c r="Z43" i="1"/>
  <c r="O50" i="2" s="1"/>
  <c r="P50" i="2" s="1"/>
  <c r="M50" i="2" s="1"/>
  <c r="W43" i="1"/>
  <c r="V50" i="2" s="1"/>
  <c r="V374" i="2"/>
  <c r="V43" i="1"/>
  <c r="U43" i="1"/>
  <c r="AF42" i="1"/>
  <c r="Z49" i="2" s="1"/>
  <c r="AC42" i="1"/>
  <c r="Y49" i="2" s="1"/>
  <c r="Z42" i="1"/>
  <c r="O49" i="2" s="1"/>
  <c r="P49" i="2" s="1"/>
  <c r="M49" i="2" s="1"/>
  <c r="W42" i="1"/>
  <c r="V49" i="2" s="1"/>
  <c r="V42" i="1"/>
  <c r="U42" i="1"/>
  <c r="AF41" i="1"/>
  <c r="Z48" i="2" s="1"/>
  <c r="AC41" i="1"/>
  <c r="Y48" i="2" s="1"/>
  <c r="Z41" i="1"/>
  <c r="O48" i="2" s="1"/>
  <c r="W41" i="1"/>
  <c r="V48" i="2" s="1"/>
  <c r="X48" i="2" s="1"/>
  <c r="V41" i="1"/>
  <c r="U41" i="1"/>
  <c r="AF40" i="1"/>
  <c r="Z47" i="2" s="1"/>
  <c r="AC40" i="1"/>
  <c r="Y47" i="2" s="1"/>
  <c r="Z40" i="1"/>
  <c r="O47" i="2" s="1"/>
  <c r="W40" i="1"/>
  <c r="V47" i="2" s="1"/>
  <c r="X47" i="2" s="1"/>
  <c r="V40" i="1"/>
  <c r="U40" i="1"/>
  <c r="AF39" i="1"/>
  <c r="Z46" i="2" s="1"/>
  <c r="Y46" i="2"/>
  <c r="Z39" i="1"/>
  <c r="O46" i="2" s="1"/>
  <c r="P46" i="2" s="1"/>
  <c r="M46" i="2" s="1"/>
  <c r="Z38" i="1"/>
  <c r="O45" i="2" s="1"/>
  <c r="W38" i="1"/>
  <c r="V38" i="1"/>
  <c r="U38" i="1"/>
  <c r="AF37" i="1"/>
  <c r="Z44" i="2" s="1"/>
  <c r="AC37" i="1"/>
  <c r="Y44" i="2" s="1"/>
  <c r="Z37" i="1"/>
  <c r="O44" i="2" s="1"/>
  <c r="P44" i="2" s="1"/>
  <c r="M44" i="2" s="1"/>
  <c r="W37" i="1"/>
  <c r="V44" i="2" s="1"/>
  <c r="X44" i="2" s="1"/>
  <c r="AD44" i="2" s="1"/>
  <c r="V37" i="1"/>
  <c r="U37" i="1"/>
  <c r="AF36" i="1"/>
  <c r="Z43" i="2" s="1"/>
  <c r="AC36" i="1"/>
  <c r="Y43" i="2" s="1"/>
  <c r="Z36" i="1"/>
  <c r="O43" i="2" s="1"/>
  <c r="W36" i="1"/>
  <c r="V43" i="2" s="1"/>
  <c r="X43" i="2" s="1"/>
  <c r="V36" i="1"/>
  <c r="U36" i="1"/>
  <c r="AF35" i="1"/>
  <c r="Z42" i="2" s="1"/>
  <c r="AC35" i="1"/>
  <c r="Y42" i="2" s="1"/>
  <c r="Z35" i="1"/>
  <c r="O42" i="2" s="1"/>
  <c r="W35" i="1"/>
  <c r="V42" i="2" s="1"/>
  <c r="V35" i="1"/>
  <c r="U35" i="1"/>
  <c r="AF34" i="1"/>
  <c r="Z41" i="2" s="1"/>
  <c r="Z34" i="1"/>
  <c r="O41" i="2" s="1"/>
  <c r="V41" i="2"/>
  <c r="AF33" i="1"/>
  <c r="Z40" i="2" s="1"/>
  <c r="AC33" i="1"/>
  <c r="Y40" i="2" s="1"/>
  <c r="Z33" i="1"/>
  <c r="O40" i="2" s="1"/>
  <c r="P40" i="2" s="1"/>
  <c r="M40" i="2" s="1"/>
  <c r="W33" i="1"/>
  <c r="V40" i="2" s="1"/>
  <c r="V33" i="1"/>
  <c r="U33" i="1"/>
  <c r="AF32" i="1"/>
  <c r="Z39" i="2" s="1"/>
  <c r="AC32" i="1"/>
  <c r="Y39" i="2" s="1"/>
  <c r="Z32" i="1"/>
  <c r="O39" i="2" s="1"/>
  <c r="W32" i="1"/>
  <c r="V39" i="2" s="1"/>
  <c r="V32" i="1"/>
  <c r="U32" i="1"/>
  <c r="Z31" i="1"/>
  <c r="O38" i="2" s="1"/>
  <c r="W31" i="1"/>
  <c r="V38" i="2" s="1"/>
  <c r="W38" i="2" s="1"/>
  <c r="V31" i="1"/>
  <c r="U31" i="1"/>
  <c r="Z30" i="1"/>
  <c r="O37" i="2" s="1"/>
  <c r="V37" i="2"/>
  <c r="AF29" i="1"/>
  <c r="Z36" i="2" s="1"/>
  <c r="AC29" i="1"/>
  <c r="Y36" i="2" s="1"/>
  <c r="Z29" i="1"/>
  <c r="O36" i="2" s="1"/>
  <c r="P36" i="2" s="1"/>
  <c r="M36" i="2" s="1"/>
  <c r="W29" i="1"/>
  <c r="V36" i="2" s="1"/>
  <c r="X36" i="2" s="1"/>
  <c r="V29" i="1"/>
  <c r="U29" i="1"/>
  <c r="AF28" i="1"/>
  <c r="Z35" i="2" s="1"/>
  <c r="AC28" i="1"/>
  <c r="Z28" i="1"/>
  <c r="O35" i="2" s="1"/>
  <c r="W28" i="1"/>
  <c r="V35" i="2" s="1"/>
  <c r="X35" i="2" s="1"/>
  <c r="V28" i="1"/>
  <c r="U28" i="1"/>
  <c r="AF27" i="1"/>
  <c r="Z34" i="2" s="1"/>
  <c r="AC27" i="1"/>
  <c r="Y34" i="2" s="1"/>
  <c r="Z27" i="1"/>
  <c r="O34" i="2" s="1"/>
  <c r="P34" i="2" s="1"/>
  <c r="M34" i="2" s="1"/>
  <c r="W27" i="1"/>
  <c r="V27" i="1"/>
  <c r="U27" i="1"/>
  <c r="AF26" i="1"/>
  <c r="Z33" i="2" s="1"/>
  <c r="AC26" i="1"/>
  <c r="Y33" i="2" s="1"/>
  <c r="Z26" i="1"/>
  <c r="O33" i="2" s="1"/>
  <c r="P33" i="2" s="1"/>
  <c r="M33" i="2" s="1"/>
  <c r="W26" i="1"/>
  <c r="V26" i="1"/>
  <c r="U26" i="1"/>
  <c r="Z25" i="1"/>
  <c r="O32" i="2" s="1"/>
  <c r="W25" i="1"/>
  <c r="V32" i="2" s="1"/>
  <c r="V25" i="1"/>
  <c r="U25" i="1"/>
  <c r="Z24" i="1"/>
  <c r="O31" i="2" s="1"/>
  <c r="P31" i="2" s="1"/>
  <c r="M31" i="2" s="1"/>
  <c r="W24" i="1"/>
  <c r="V31" i="2" s="1"/>
  <c r="W31" i="2" s="1"/>
  <c r="V24" i="1"/>
  <c r="U24" i="1"/>
  <c r="Z23" i="1"/>
  <c r="V30" i="2"/>
  <c r="AF22" i="1"/>
  <c r="Z29" i="2" s="1"/>
  <c r="AC22" i="1"/>
  <c r="Y29" i="2" s="1"/>
  <c r="Z22" i="1"/>
  <c r="W22" i="1"/>
  <c r="V29" i="2" s="1"/>
  <c r="V22" i="1"/>
  <c r="U22" i="1"/>
  <c r="AF21" i="1"/>
  <c r="Y28" i="2"/>
  <c r="Z21" i="1"/>
  <c r="O28" i="2" s="1"/>
  <c r="P28" i="2" s="1"/>
  <c r="M28" i="2" s="1"/>
  <c r="AF20" i="1"/>
  <c r="Z27" i="2" s="1"/>
  <c r="AC20" i="1"/>
  <c r="Y27" i="2" s="1"/>
  <c r="Z20" i="1"/>
  <c r="W20" i="1"/>
  <c r="V27" i="2" s="1"/>
  <c r="V20" i="1"/>
  <c r="U20" i="1"/>
  <c r="Z19" i="1"/>
  <c r="W19" i="1"/>
  <c r="V26" i="2" s="1"/>
  <c r="X26" i="2" s="1"/>
  <c r="V19" i="1"/>
  <c r="U19" i="1"/>
  <c r="AF18" i="1"/>
  <c r="AC18" i="1"/>
  <c r="Y25" i="2" s="1"/>
  <c r="Z18" i="1"/>
  <c r="O25" i="2" s="1"/>
  <c r="P25" i="2" s="1"/>
  <c r="M25" i="2" s="1"/>
  <c r="W18" i="1"/>
  <c r="V25" i="2" s="1"/>
  <c r="V18" i="1"/>
  <c r="U18" i="1"/>
  <c r="AF17" i="1"/>
  <c r="Y24" i="2"/>
  <c r="Z17" i="1"/>
  <c r="O24" i="2" s="1"/>
  <c r="P24" i="2" s="1"/>
  <c r="M24" i="2" s="1"/>
  <c r="V24" i="2"/>
  <c r="AF16" i="1"/>
  <c r="AC16" i="1"/>
  <c r="Y23" i="2" s="1"/>
  <c r="Z16" i="1"/>
  <c r="O23" i="2" s="1"/>
  <c r="W16" i="1"/>
  <c r="V23" i="2" s="1"/>
  <c r="X23" i="2" s="1"/>
  <c r="V16" i="1"/>
  <c r="U16" i="1"/>
  <c r="Z15" i="1"/>
  <c r="O22" i="2" s="1"/>
  <c r="W15" i="1"/>
  <c r="V22" i="2" s="1"/>
  <c r="V15" i="1"/>
  <c r="U15" i="1"/>
  <c r="AF14" i="1"/>
  <c r="AC14" i="1"/>
  <c r="Z14" i="1"/>
  <c r="O21" i="2" s="1"/>
  <c r="P21" i="2" s="1"/>
  <c r="M21" i="2" s="1"/>
  <c r="W14" i="1"/>
  <c r="V21" i="2" s="1"/>
  <c r="X21" i="2" s="1"/>
  <c r="AD21" i="2" s="1"/>
  <c r="V14" i="1"/>
  <c r="U14" i="1"/>
  <c r="AF13" i="1"/>
  <c r="AC13" i="1"/>
  <c r="Y20" i="2" s="1"/>
  <c r="Z13" i="1"/>
  <c r="O20" i="2" s="1"/>
  <c r="P20" i="2" s="1"/>
  <c r="M20" i="2" s="1"/>
  <c r="W13" i="1"/>
  <c r="V20" i="2" s="1"/>
  <c r="V13" i="1"/>
  <c r="U13" i="1"/>
  <c r="AF12" i="1"/>
  <c r="Z12" i="1"/>
  <c r="O19" i="2" s="1"/>
  <c r="P19" i="2" s="1"/>
  <c r="M19" i="2" s="1"/>
  <c r="W12" i="1"/>
  <c r="V19" i="2" s="1"/>
  <c r="V12" i="1"/>
  <c r="U12" i="1"/>
  <c r="AF11" i="1"/>
  <c r="Z18" i="2" s="1"/>
  <c r="Z11" i="1"/>
  <c r="O18" i="2" s="1"/>
  <c r="W11" i="1"/>
  <c r="V18" i="2" s="1"/>
  <c r="X18" i="2" s="1"/>
  <c r="AD18" i="2" s="1"/>
  <c r="V11" i="1"/>
  <c r="U11" i="1"/>
  <c r="AF10" i="1"/>
  <c r="Z17" i="2" s="1"/>
  <c r="AC10" i="1"/>
  <c r="Y17" i="2" s="1"/>
  <c r="Z10" i="1"/>
  <c r="W10" i="1"/>
  <c r="V17" i="2" s="1"/>
  <c r="V10" i="1"/>
  <c r="U10" i="1"/>
  <c r="AF9" i="1"/>
  <c r="Z16" i="2" s="1"/>
  <c r="AC9" i="1"/>
  <c r="Y16" i="2" s="1"/>
  <c r="Z9" i="1"/>
  <c r="W9" i="1"/>
  <c r="V16" i="2" s="1"/>
  <c r="X16" i="2" s="1"/>
  <c r="V9" i="1"/>
  <c r="U9" i="1"/>
  <c r="AF8" i="1"/>
  <c r="Y15" i="2"/>
  <c r="Z8" i="1"/>
  <c r="O15" i="2" s="1"/>
  <c r="P15" i="2" s="1"/>
  <c r="M15" i="2" s="1"/>
  <c r="V15" i="2"/>
  <c r="AF7" i="1"/>
  <c r="Z14" i="2" s="1"/>
  <c r="AC7" i="1"/>
  <c r="Z7" i="1"/>
  <c r="O14" i="2" s="1"/>
  <c r="P14" i="2" s="1"/>
  <c r="M14" i="2" s="1"/>
  <c r="W7" i="1"/>
  <c r="V14" i="2" s="1"/>
  <c r="X14" i="2" s="1"/>
  <c r="AD14" i="2" s="1"/>
  <c r="V7" i="1"/>
  <c r="U7" i="1"/>
  <c r="AF6" i="1"/>
  <c r="Z13" i="2" s="1"/>
  <c r="AC6" i="1"/>
  <c r="Y13" i="2" s="1"/>
  <c r="Z6" i="1"/>
  <c r="O13" i="2" s="1"/>
  <c r="P13" i="2" s="1"/>
  <c r="M13" i="2" s="1"/>
  <c r="W6" i="1"/>
  <c r="V13" i="2" s="1"/>
  <c r="V6" i="1"/>
  <c r="U6" i="1"/>
  <c r="AF5" i="1"/>
  <c r="Z12" i="2" s="1"/>
  <c r="AC5" i="1"/>
  <c r="Y12" i="2" s="1"/>
  <c r="Z5" i="1"/>
  <c r="W5" i="1"/>
  <c r="V12" i="2" s="1"/>
  <c r="V5" i="1"/>
  <c r="U5" i="1"/>
  <c r="AF4" i="1"/>
  <c r="AC4" i="1"/>
  <c r="Y11" i="2" s="1"/>
  <c r="Z4" i="1"/>
  <c r="O11" i="2" s="1"/>
  <c r="P11" i="2" s="1"/>
  <c r="M11" i="2" s="1"/>
  <c r="W4" i="1"/>
  <c r="V11" i="2" s="1"/>
  <c r="V4" i="1"/>
  <c r="U4" i="1"/>
  <c r="Z3" i="1"/>
  <c r="O10" i="2" s="1"/>
  <c r="R188" i="2"/>
  <c r="AG70" i="2"/>
  <c r="AH70" i="2" s="1"/>
  <c r="AG50" i="2"/>
  <c r="AH50" i="2" s="1"/>
  <c r="Y41" i="2"/>
  <c r="V75" i="2"/>
  <c r="AG24" i="2"/>
  <c r="AH24" i="2" s="1"/>
  <c r="AN41" i="2"/>
  <c r="V124" i="2"/>
  <c r="V218" i="2"/>
  <c r="W154" i="2"/>
  <c r="W189" i="2"/>
  <c r="V263" i="2"/>
  <c r="Y374" i="2"/>
  <c r="Y133" i="2"/>
  <c r="W444" i="2"/>
  <c r="AG128" i="2"/>
  <c r="AH128" i="2" s="1"/>
  <c r="Y263" i="2"/>
  <c r="V133" i="2"/>
  <c r="Z218" i="2"/>
  <c r="Z190" i="2"/>
  <c r="AA190" i="2" s="1"/>
  <c r="Y211" i="2"/>
  <c r="V215" i="2"/>
  <c r="Y120" i="2"/>
  <c r="V190" i="2"/>
  <c r="Y328" i="2"/>
  <c r="V339" i="2"/>
  <c r="V346" i="2"/>
  <c r="Z120" i="2"/>
  <c r="V211" i="2"/>
  <c r="Y215" i="2"/>
  <c r="Y190" i="2"/>
  <c r="Y339" i="2"/>
  <c r="Y346" i="2"/>
  <c r="V46" i="2"/>
  <c r="Y205" i="2"/>
  <c r="W142" i="2"/>
  <c r="V122" i="2"/>
  <c r="W279" i="2"/>
  <c r="W331" i="2"/>
  <c r="W146" i="2"/>
  <c r="W148" i="2"/>
  <c r="Z205" i="2"/>
  <c r="V267" i="2"/>
  <c r="Y435" i="2"/>
  <c r="P59" i="2"/>
  <c r="M59" i="2" s="1"/>
  <c r="V135" i="2"/>
  <c r="Y138" i="2"/>
  <c r="Y169" i="2"/>
  <c r="Y171" i="2"/>
  <c r="V249" i="2"/>
  <c r="Y254" i="2"/>
  <c r="Y270" i="2"/>
  <c r="V287" i="2"/>
  <c r="Y299" i="2"/>
  <c r="Y55" i="2"/>
  <c r="Y204" i="2"/>
  <c r="Y227" i="2"/>
  <c r="Z270" i="2"/>
  <c r="AG274" i="2"/>
  <c r="AH274" i="2" s="1"/>
  <c r="Z55" i="2"/>
  <c r="Y97" i="2"/>
  <c r="V134" i="2"/>
  <c r="V138" i="2"/>
  <c r="V169" i="2"/>
  <c r="V171" i="2"/>
  <c r="V175" i="2"/>
  <c r="W175" i="2" s="1"/>
  <c r="V252" i="2"/>
  <c r="V254" i="2"/>
  <c r="V270" i="2"/>
  <c r="V273" i="2"/>
  <c r="W273" i="2" s="1"/>
  <c r="V290" i="2"/>
  <c r="V299" i="2"/>
  <c r="Y300" i="2"/>
  <c r="V305" i="2"/>
  <c r="V55" i="2"/>
  <c r="V204" i="2"/>
  <c r="V227" i="2"/>
  <c r="Y410" i="2"/>
  <c r="Y418" i="2"/>
  <c r="V419" i="2"/>
  <c r="V421" i="2"/>
  <c r="V426" i="2"/>
  <c r="V441" i="2"/>
  <c r="Y372" i="2"/>
  <c r="V389" i="2"/>
  <c r="X389" i="2" s="1"/>
  <c r="V406" i="2"/>
  <c r="V418" i="2"/>
  <c r="Y327" i="2"/>
  <c r="V328" i="2"/>
  <c r="Y434" i="2"/>
  <c r="V435" i="2"/>
  <c r="X115" i="2"/>
  <c r="AG110" i="2"/>
  <c r="AH110" i="2" s="1"/>
  <c r="AG58" i="2"/>
  <c r="AH58" i="2" s="1"/>
  <c r="AG123" i="2"/>
  <c r="AH123" i="2" s="1"/>
  <c r="AG65" i="2"/>
  <c r="AH65" i="2" s="1"/>
  <c r="AN24" i="2"/>
  <c r="X244" i="2"/>
  <c r="AD244" i="2" s="1"/>
  <c r="P45" i="2"/>
  <c r="M45" i="2" s="1"/>
  <c r="P70" i="2"/>
  <c r="M70" i="2" s="1"/>
  <c r="W167" i="2"/>
  <c r="AN87" i="2"/>
  <c r="P212" i="2"/>
  <c r="M212" i="2" s="1"/>
  <c r="W260" i="2"/>
  <c r="AN28" i="2"/>
  <c r="W281" i="2"/>
  <c r="P61" i="2"/>
  <c r="M61" i="2" s="1"/>
  <c r="AN61" i="2"/>
  <c r="W93" i="2"/>
  <c r="P57" i="2"/>
  <c r="M57" i="2" s="1"/>
  <c r="W114" i="2"/>
  <c r="AN63" i="2"/>
  <c r="W91" i="2"/>
  <c r="AB15" i="2"/>
  <c r="X153" i="2"/>
  <c r="AD153" i="2" s="1"/>
  <c r="W283" i="2"/>
  <c r="P238" i="2"/>
  <c r="M238" i="2" s="1"/>
  <c r="AN328" i="2"/>
  <c r="P240" i="2"/>
  <c r="M240" i="2" s="1"/>
  <c r="P143" i="2"/>
  <c r="M143" i="2" s="1"/>
  <c r="AG121" i="2"/>
  <c r="AH121" i="2" s="1"/>
  <c r="W107" i="2"/>
  <c r="P73" i="2"/>
  <c r="M73" i="2" s="1"/>
  <c r="P217" i="2"/>
  <c r="M217" i="2" s="1"/>
  <c r="P319" i="2"/>
  <c r="M319" i="2" s="1"/>
  <c r="AN374" i="2"/>
  <c r="P444" i="2"/>
  <c r="M444" i="2" s="1"/>
  <c r="AN221" i="2"/>
  <c r="AN124" i="2"/>
  <c r="AN133" i="2"/>
  <c r="W297" i="2"/>
  <c r="AN219" i="2"/>
  <c r="P80" i="2"/>
  <c r="M80" i="2" s="1"/>
  <c r="X116" i="2"/>
  <c r="W321" i="2"/>
  <c r="AB244" i="2"/>
  <c r="W295" i="2"/>
  <c r="AN263" i="2"/>
  <c r="AN218" i="2"/>
  <c r="W121" i="2"/>
  <c r="W268" i="2"/>
  <c r="P309" i="2"/>
  <c r="M309" i="2" s="1"/>
  <c r="AN75" i="2"/>
  <c r="P360" i="2"/>
  <c r="M360" i="2" s="1"/>
  <c r="AG49" i="2"/>
  <c r="AH49" i="2" s="1"/>
  <c r="AG14" i="2"/>
  <c r="AH14" i="2" s="1"/>
  <c r="AN419" i="2"/>
  <c r="AN339" i="2"/>
  <c r="AG127" i="2"/>
  <c r="AH127" i="2" s="1"/>
  <c r="P82" i="2"/>
  <c r="M82" i="2" s="1"/>
  <c r="P267" i="2"/>
  <c r="M267" i="2" s="1"/>
  <c r="AB267" i="2"/>
  <c r="P339" i="2"/>
  <c r="M339" i="2" s="1"/>
  <c r="AN171" i="2"/>
  <c r="P208" i="2"/>
  <c r="M208" i="2" s="1"/>
  <c r="P43" i="2"/>
  <c r="M43" i="2" s="1"/>
  <c r="AG354" i="2"/>
  <c r="AH354" i="2" s="1"/>
  <c r="AN55" i="2"/>
  <c r="AG134" i="2"/>
  <c r="AH134" i="2" s="1"/>
  <c r="AG399" i="2"/>
  <c r="AH399" i="2" s="1"/>
  <c r="W198" i="2"/>
  <c r="W118" i="2"/>
  <c r="P222" i="2"/>
  <c r="M222" i="2" s="1"/>
  <c r="P77" i="2"/>
  <c r="M77" i="2" s="1"/>
  <c r="AN215" i="2"/>
  <c r="AN204" i="2"/>
  <c r="P85" i="2"/>
  <c r="M85" i="2" s="1"/>
  <c r="P233" i="2"/>
  <c r="M233" i="2" s="1"/>
  <c r="P310" i="2"/>
  <c r="M310" i="2" s="1"/>
  <c r="P190" i="2"/>
  <c r="M190" i="2" s="1"/>
  <c r="W95" i="2"/>
  <c r="AN346" i="2"/>
  <c r="AK346" i="2"/>
  <c r="AN270" i="2"/>
  <c r="AN426" i="2"/>
  <c r="AG302" i="2"/>
  <c r="AH302" i="2" s="1"/>
  <c r="W256" i="2"/>
  <c r="W152" i="2"/>
  <c r="W144" i="2"/>
  <c r="W347" i="2"/>
  <c r="W193" i="2"/>
  <c r="P60" i="2"/>
  <c r="M60" i="2" s="1"/>
  <c r="W105" i="2"/>
  <c r="AG279" i="2"/>
  <c r="AH279" i="2" s="1"/>
  <c r="AN421" i="2"/>
  <c r="AB410" i="2"/>
  <c r="AN410" i="2"/>
  <c r="AN299" i="2"/>
  <c r="AN138" i="2"/>
  <c r="AN418" i="2"/>
  <c r="AG400" i="2"/>
  <c r="AH400" i="2" s="1"/>
  <c r="AG396" i="2"/>
  <c r="AH396" i="2" s="1"/>
  <c r="AN434" i="2"/>
  <c r="AG199" i="2"/>
  <c r="AH199" i="2" s="1"/>
  <c r="AN441" i="2"/>
  <c r="W436" i="2"/>
  <c r="AB290" i="2"/>
  <c r="W288" i="2"/>
  <c r="AN254" i="2"/>
  <c r="P206" i="2"/>
  <c r="M206" i="2" s="1"/>
  <c r="AN227" i="2"/>
  <c r="AG375" i="2"/>
  <c r="AH375" i="2" s="1"/>
  <c r="AK204" i="2"/>
  <c r="AG357" i="2"/>
  <c r="AH357" i="2" s="1"/>
  <c r="AK124" i="2"/>
  <c r="AK41" i="2"/>
  <c r="AK219" i="2"/>
  <c r="AK28" i="2"/>
  <c r="AO190" i="2"/>
  <c r="AK87" i="2"/>
  <c r="AO37" i="2"/>
  <c r="AN211" i="2"/>
  <c r="AO169" i="2"/>
  <c r="AK299" i="2"/>
  <c r="AK270" i="2"/>
  <c r="AK75" i="2"/>
  <c r="AO135" i="2"/>
  <c r="AK263" i="2"/>
  <c r="AO153" i="2"/>
  <c r="AK138" i="2"/>
  <c r="AO46" i="2"/>
  <c r="AK227" i="2"/>
  <c r="AK30" i="2"/>
  <c r="AO30" i="2" s="1"/>
  <c r="AK242" i="2"/>
  <c r="AO242" i="2" s="1"/>
  <c r="AK374" i="2"/>
  <c r="AK406" i="2"/>
  <c r="AO406" i="2" s="1"/>
  <c r="AK339" i="2"/>
  <c r="AK218" i="2"/>
  <c r="AK418" i="2"/>
  <c r="AK55" i="2"/>
  <c r="AO393" i="2"/>
  <c r="AK434" i="2"/>
  <c r="AK171" i="2"/>
  <c r="AK134" i="2"/>
  <c r="AO267" i="2"/>
  <c r="AK254" i="2"/>
  <c r="AK328" i="2"/>
  <c r="AK441" i="2"/>
  <c r="AO122" i="2"/>
  <c r="AK211" i="2"/>
  <c r="AK421" i="2"/>
  <c r="AO435" i="2"/>
  <c r="AK221" i="2"/>
  <c r="AK215" i="2"/>
  <c r="AO249" i="2"/>
  <c r="AO290" i="2"/>
  <c r="AK419" i="2"/>
  <c r="AO287" i="2"/>
  <c r="AK426" i="2"/>
  <c r="AO15" i="2"/>
  <c r="W366" i="2" l="1"/>
  <c r="W239" i="2"/>
  <c r="J121" i="2"/>
  <c r="K121" i="2" s="1"/>
  <c r="J185" i="2"/>
  <c r="N185" i="2" s="1"/>
  <c r="J187" i="2"/>
  <c r="K187" i="2" s="1"/>
  <c r="J188" i="2"/>
  <c r="K188" i="2" s="1"/>
  <c r="AA211" i="2"/>
  <c r="J374" i="2"/>
  <c r="K374" i="2" s="1"/>
  <c r="M309" i="1"/>
  <c r="J24" i="2"/>
  <c r="N24" i="2" s="1"/>
  <c r="W417" i="2"/>
  <c r="AA267" i="2"/>
  <c r="W301" i="2"/>
  <c r="W377" i="2"/>
  <c r="AD36" i="2"/>
  <c r="AI36" i="2" s="1"/>
  <c r="AJ36" i="2" s="1"/>
  <c r="AK36" i="2" s="1"/>
  <c r="AD64" i="2"/>
  <c r="AI64" i="2" s="1"/>
  <c r="AD165" i="2"/>
  <c r="AI165" i="2" s="1"/>
  <c r="AJ165" i="2" s="1"/>
  <c r="AK165" i="2" s="1"/>
  <c r="AO165" i="2" s="1"/>
  <c r="AD166" i="2"/>
  <c r="AI166" i="2" s="1"/>
  <c r="AJ166" i="2" s="1"/>
  <c r="AK166" i="2" s="1"/>
  <c r="AD196" i="2"/>
  <c r="AI196" i="2" s="1"/>
  <c r="AJ196" i="2" s="1"/>
  <c r="AK196" i="2" s="1"/>
  <c r="AO196" i="2" s="1"/>
  <c r="AG373" i="2"/>
  <c r="AH373" i="2" s="1"/>
  <c r="W413" i="2"/>
  <c r="X355" i="2"/>
  <c r="AD355" i="2" s="1"/>
  <c r="AD23" i="2"/>
  <c r="AI23" i="2" s="1"/>
  <c r="AJ23" i="2" s="1"/>
  <c r="AK23" i="2" s="1"/>
  <c r="AD52" i="2"/>
  <c r="AI52" i="2" s="1"/>
  <c r="AJ52" i="2" s="1"/>
  <c r="AK52" i="2" s="1"/>
  <c r="AO52" i="2" s="1"/>
  <c r="AD77" i="2"/>
  <c r="AI77" i="2" s="1"/>
  <c r="AJ77" i="2" s="1"/>
  <c r="AK77" i="2" s="1"/>
  <c r="AO77" i="2" s="1"/>
  <c r="AD103" i="2"/>
  <c r="AD217" i="2"/>
  <c r="AI217" i="2" s="1"/>
  <c r="AJ217" i="2" s="1"/>
  <c r="AK217" i="2" s="1"/>
  <c r="AD319" i="2"/>
  <c r="AI319" i="2" s="1"/>
  <c r="AJ319" i="2" s="1"/>
  <c r="AK319" i="2" s="1"/>
  <c r="AG417" i="2"/>
  <c r="AH417" i="2" s="1"/>
  <c r="W64" i="2"/>
  <c r="AG185" i="2"/>
  <c r="AH185" i="2" s="1"/>
  <c r="AD316" i="2"/>
  <c r="AD370" i="2"/>
  <c r="AJ121" i="2"/>
  <c r="AK121" i="2" s="1"/>
  <c r="AO121" i="2" s="1"/>
  <c r="X315" i="2"/>
  <c r="AD315" i="2" s="1"/>
  <c r="W310" i="2"/>
  <c r="W217" i="2"/>
  <c r="W314" i="2"/>
  <c r="P185" i="2"/>
  <c r="M185" i="2" s="1"/>
  <c r="AD117" i="2"/>
  <c r="W303" i="2"/>
  <c r="W370" i="2"/>
  <c r="W316" i="2"/>
  <c r="AA185" i="2"/>
  <c r="AB185" i="2" s="1"/>
  <c r="AD212" i="2"/>
  <c r="AI212" i="2" s="1"/>
  <c r="AJ212" i="2" s="1"/>
  <c r="AK212" i="2" s="1"/>
  <c r="AO212" i="2" s="1"/>
  <c r="AD301" i="2"/>
  <c r="AD444" i="2"/>
  <c r="AI444" i="2" s="1"/>
  <c r="AJ444" i="2" s="1"/>
  <c r="AK444" i="2" s="1"/>
  <c r="AJ184" i="2"/>
  <c r="AK184" i="2" s="1"/>
  <c r="W420" i="2"/>
  <c r="W391" i="2"/>
  <c r="W16" i="2"/>
  <c r="W382" i="2"/>
  <c r="X318" i="2"/>
  <c r="AD318" i="2" s="1"/>
  <c r="W261" i="2"/>
  <c r="AG117" i="2"/>
  <c r="AH117" i="2" s="1"/>
  <c r="W62" i="2"/>
  <c r="AM137" i="2"/>
  <c r="AN137" i="2" s="1"/>
  <c r="M278" i="1"/>
  <c r="N278" i="1" s="1"/>
  <c r="M23" i="1"/>
  <c r="N23" i="1" s="1"/>
  <c r="M61" i="1"/>
  <c r="AG74" i="2"/>
  <c r="AH74" i="2" s="1"/>
  <c r="W106" i="2"/>
  <c r="X88" i="2"/>
  <c r="AD88" i="2" s="1"/>
  <c r="AA339" i="2"/>
  <c r="U196" i="1"/>
  <c r="M164" i="1"/>
  <c r="M244" i="1"/>
  <c r="N244" i="1" s="1"/>
  <c r="W94" i="2"/>
  <c r="AG29" i="2"/>
  <c r="AH29" i="2" s="1"/>
  <c r="AG126" i="2"/>
  <c r="AH126" i="2" s="1"/>
  <c r="AA133" i="2"/>
  <c r="AG205" i="2"/>
  <c r="AH205" i="2" s="1"/>
  <c r="W245" i="2"/>
  <c r="X186" i="2"/>
  <c r="AD186" i="2" s="1"/>
  <c r="W166" i="2"/>
  <c r="W336" i="2"/>
  <c r="W74" i="2"/>
  <c r="X74" i="2"/>
  <c r="AD74" i="2" s="1"/>
  <c r="X367" i="2"/>
  <c r="AD367" i="2" s="1"/>
  <c r="W367" i="2"/>
  <c r="W373" i="2"/>
  <c r="X373" i="2"/>
  <c r="AD373" i="2" s="1"/>
  <c r="X383" i="2"/>
  <c r="AD383" i="2" s="1"/>
  <c r="W383" i="2"/>
  <c r="W313" i="2"/>
  <c r="W320" i="2"/>
  <c r="W386" i="2"/>
  <c r="P121" i="2"/>
  <c r="M121" i="2" s="1"/>
  <c r="P374" i="2"/>
  <c r="M374" i="2" s="1"/>
  <c r="AD35" i="2"/>
  <c r="AI35" i="2" s="1"/>
  <c r="AD114" i="2"/>
  <c r="AI114" i="2" s="1"/>
  <c r="AJ114" i="2" s="1"/>
  <c r="AK114" i="2" s="1"/>
  <c r="AO114" i="2" s="1"/>
  <c r="AD118" i="2"/>
  <c r="AI118" i="2" s="1"/>
  <c r="AJ118" i="2" s="1"/>
  <c r="AK118" i="2" s="1"/>
  <c r="AO118" i="2" s="1"/>
  <c r="AD121" i="2"/>
  <c r="AD146" i="2"/>
  <c r="AD256" i="2"/>
  <c r="AD331" i="2"/>
  <c r="V3" i="1"/>
  <c r="AJ383" i="2"/>
  <c r="AK383" i="2" s="1"/>
  <c r="AO383" i="2" s="1"/>
  <c r="O6" i="1"/>
  <c r="M14" i="1"/>
  <c r="O28" i="1"/>
  <c r="Q35" i="2" s="1"/>
  <c r="U35" i="2" s="1"/>
  <c r="AC35" i="2" s="1"/>
  <c r="M32" i="1"/>
  <c r="O34" i="1"/>
  <c r="M36" i="1"/>
  <c r="N36" i="1" s="1"/>
  <c r="M38" i="1"/>
  <c r="M40" i="1"/>
  <c r="M42" i="1"/>
  <c r="N42" i="1" s="1"/>
  <c r="M44" i="1"/>
  <c r="M46" i="1"/>
  <c r="N46" i="1" s="1"/>
  <c r="M48" i="1"/>
  <c r="O50" i="1"/>
  <c r="Q57" i="2" s="1"/>
  <c r="R57" i="2" s="1"/>
  <c r="M52" i="1"/>
  <c r="N52" i="1" s="1"/>
  <c r="M54" i="1"/>
  <c r="N54" i="1" s="1"/>
  <c r="M56" i="1"/>
  <c r="N56" i="1" s="1"/>
  <c r="M58" i="1"/>
  <c r="N58" i="1" s="1"/>
  <c r="O60" i="1"/>
  <c r="O62" i="1"/>
  <c r="O64" i="1"/>
  <c r="W409" i="2"/>
  <c r="W58" i="2"/>
  <c r="P187" i="2"/>
  <c r="M187" i="2" s="1"/>
  <c r="W378" i="2"/>
  <c r="W360" i="2"/>
  <c r="AD120" i="2"/>
  <c r="AD47" i="2"/>
  <c r="AI47" i="2" s="1"/>
  <c r="AD90" i="2"/>
  <c r="AI90" i="2" s="1"/>
  <c r="AJ90" i="2" s="1"/>
  <c r="AK90" i="2" s="1"/>
  <c r="AD94" i="2"/>
  <c r="AI94" i="2" s="1"/>
  <c r="AJ94" i="2" s="1"/>
  <c r="AK94" i="2" s="1"/>
  <c r="AD106" i="2"/>
  <c r="AI106" i="2" s="1"/>
  <c r="AJ106" i="2" s="1"/>
  <c r="AK106" i="2" s="1"/>
  <c r="AD108" i="2"/>
  <c r="AI108" i="2" s="1"/>
  <c r="AD113" i="2"/>
  <c r="AI113" i="2" s="1"/>
  <c r="AJ113" i="2" s="1"/>
  <c r="AK113" i="2" s="1"/>
  <c r="AD156" i="2"/>
  <c r="AI156" i="2" s="1"/>
  <c r="AJ156" i="2" s="1"/>
  <c r="AK156" i="2" s="1"/>
  <c r="AD282" i="2"/>
  <c r="AI282" i="2" s="1"/>
  <c r="AD293" i="2"/>
  <c r="AD296" i="2"/>
  <c r="AI296" i="2" s="1"/>
  <c r="AJ296" i="2" s="1"/>
  <c r="AK296" i="2" s="1"/>
  <c r="O66" i="1"/>
  <c r="Q73" i="2" s="1"/>
  <c r="R73" i="2" s="1"/>
  <c r="M68" i="1"/>
  <c r="N68" i="1" s="1"/>
  <c r="M70" i="1"/>
  <c r="N70" i="1" s="1"/>
  <c r="M72" i="1"/>
  <c r="N72" i="1" s="1"/>
  <c r="M74" i="1"/>
  <c r="N74" i="1" s="1"/>
  <c r="O76" i="1"/>
  <c r="O78" i="1"/>
  <c r="O80" i="1"/>
  <c r="O82" i="1"/>
  <c r="M84" i="1"/>
  <c r="N84" i="1" s="1"/>
  <c r="M86" i="1"/>
  <c r="N86" i="1" s="1"/>
  <c r="M88" i="1"/>
  <c r="N88" i="1" s="1"/>
  <c r="M90" i="1"/>
  <c r="N90" i="1" s="1"/>
  <c r="O92" i="1"/>
  <c r="O94" i="1"/>
  <c r="O96" i="1"/>
  <c r="O98" i="1"/>
  <c r="M100" i="1"/>
  <c r="N100" i="1" s="1"/>
  <c r="M102" i="1"/>
  <c r="N102" i="1" s="1"/>
  <c r="M104" i="1"/>
  <c r="N104" i="1" s="1"/>
  <c r="M106" i="1"/>
  <c r="N106" i="1" s="1"/>
  <c r="O108" i="1"/>
  <c r="M110" i="1"/>
  <c r="M112" i="1"/>
  <c r="N112" i="1" s="1"/>
  <c r="O114" i="1"/>
  <c r="M116" i="1"/>
  <c r="N116" i="1" s="1"/>
  <c r="M118" i="1"/>
  <c r="N118" i="1" s="1"/>
  <c r="M120" i="1"/>
  <c r="N120" i="1" s="1"/>
  <c r="O122" i="1"/>
  <c r="M124" i="1"/>
  <c r="N124" i="1" s="1"/>
  <c r="O126" i="1"/>
  <c r="M130" i="1"/>
  <c r="N130" i="1" s="1"/>
  <c r="O132" i="1"/>
  <c r="M148" i="1"/>
  <c r="M180" i="1"/>
  <c r="O188" i="1"/>
  <c r="Q195" i="2" s="1"/>
  <c r="O190" i="1"/>
  <c r="O192" i="1"/>
  <c r="O194" i="1"/>
  <c r="O196" i="1"/>
  <c r="Q203" i="2" s="1"/>
  <c r="O198" i="1"/>
  <c r="O200" i="1"/>
  <c r="O202" i="1"/>
  <c r="O204" i="1"/>
  <c r="Q211" i="2" s="1"/>
  <c r="O206" i="1"/>
  <c r="Q213" i="2" s="1"/>
  <c r="O208" i="1"/>
  <c r="O210" i="1"/>
  <c r="O212" i="1"/>
  <c r="O214" i="1"/>
  <c r="O216" i="1"/>
  <c r="O218" i="1"/>
  <c r="O220" i="1"/>
  <c r="Q227" i="2" s="1"/>
  <c r="O222" i="1"/>
  <c r="O224" i="1"/>
  <c r="O226" i="1"/>
  <c r="O228" i="1"/>
  <c r="O230" i="1"/>
  <c r="Q237" i="2" s="1"/>
  <c r="O232" i="1"/>
  <c r="O234" i="1"/>
  <c r="O236" i="1"/>
  <c r="O238" i="1"/>
  <c r="O240" i="1"/>
  <c r="O242" i="1"/>
  <c r="O244" i="1"/>
  <c r="O246" i="1"/>
  <c r="O248" i="1"/>
  <c r="O250" i="1"/>
  <c r="O252" i="1"/>
  <c r="Q259" i="2" s="1"/>
  <c r="U259" i="2" s="1"/>
  <c r="AC259" i="2" s="1"/>
  <c r="AF259" i="2" s="1"/>
  <c r="O254" i="1"/>
  <c r="O256" i="1"/>
  <c r="O258" i="1"/>
  <c r="Q265" i="2" s="1"/>
  <c r="O260" i="1"/>
  <c r="O262" i="1"/>
  <c r="O264" i="1"/>
  <c r="O266" i="1"/>
  <c r="O268" i="1"/>
  <c r="O270" i="1"/>
  <c r="O272" i="1"/>
  <c r="O274" i="1"/>
  <c r="O276" i="1"/>
  <c r="O278" i="1"/>
  <c r="O280" i="1"/>
  <c r="O282" i="1"/>
  <c r="M408" i="1"/>
  <c r="O412" i="1"/>
  <c r="AJ186" i="2"/>
  <c r="AK186" i="2" s="1"/>
  <c r="W389" i="2"/>
  <c r="AM100" i="2"/>
  <c r="AN100" i="2" s="1"/>
  <c r="AO100" i="2" s="1"/>
  <c r="AA263" i="2"/>
  <c r="AO421" i="2"/>
  <c r="AO171" i="2"/>
  <c r="AO254" i="2"/>
  <c r="AO434" i="2"/>
  <c r="AO133" i="2"/>
  <c r="AO55" i="2"/>
  <c r="AO346" i="2"/>
  <c r="AO339" i="2"/>
  <c r="AO87" i="2"/>
  <c r="AO263" i="2"/>
  <c r="AO24" i="2"/>
  <c r="AO63" i="2"/>
  <c r="AO219" i="2"/>
  <c r="AO270" i="2"/>
  <c r="AO441" i="2"/>
  <c r="AO134" i="2"/>
  <c r="AO227" i="2"/>
  <c r="AO299" i="2"/>
  <c r="AO41" i="2"/>
  <c r="X126" i="2"/>
  <c r="AD126" i="2" s="1"/>
  <c r="W126" i="2"/>
  <c r="W348" i="2"/>
  <c r="W196" i="2"/>
  <c r="W440" i="2"/>
  <c r="W120" i="2"/>
  <c r="W108" i="2"/>
  <c r="W128" i="2"/>
  <c r="W280" i="2"/>
  <c r="W265" i="2"/>
  <c r="W90" i="2"/>
  <c r="AD16" i="2"/>
  <c r="AD71" i="2"/>
  <c r="AJ131" i="2"/>
  <c r="AK131" i="2" s="1"/>
  <c r="X60" i="2"/>
  <c r="AD60" i="2" s="1"/>
  <c r="W164" i="2"/>
  <c r="W36" i="2"/>
  <c r="W293" i="2"/>
  <c r="AG100" i="2"/>
  <c r="AH100" i="2" s="1"/>
  <c r="P263" i="2"/>
  <c r="M263" i="2" s="1"/>
  <c r="W162" i="2"/>
  <c r="W158" i="2"/>
  <c r="W296" i="2"/>
  <c r="AD26" i="2"/>
  <c r="AD43" i="2"/>
  <c r="AD213" i="2"/>
  <c r="AI213" i="2" s="1"/>
  <c r="AJ213" i="2" s="1"/>
  <c r="AK213" i="2" s="1"/>
  <c r="AD226" i="2"/>
  <c r="AD377" i="2"/>
  <c r="AD413" i="2"/>
  <c r="W264" i="2"/>
  <c r="AD116" i="2"/>
  <c r="W113" i="2"/>
  <c r="W117" i="2"/>
  <c r="W47" i="2"/>
  <c r="AD115" i="2"/>
  <c r="AD389" i="2"/>
  <c r="W282" i="2"/>
  <c r="W165" i="2"/>
  <c r="AD93" i="2"/>
  <c r="AI93" i="2" s="1"/>
  <c r="AJ93" i="2" s="1"/>
  <c r="AK93" i="2" s="1"/>
  <c r="AO61" i="2"/>
  <c r="N188" i="2"/>
  <c r="AA120" i="2"/>
  <c r="AB120" i="2" s="1"/>
  <c r="AE120" i="2" s="1"/>
  <c r="P211" i="2"/>
  <c r="M211" i="2" s="1"/>
  <c r="W103" i="2"/>
  <c r="AA124" i="2"/>
  <c r="W212" i="2"/>
  <c r="W210" i="2"/>
  <c r="AJ53" i="2"/>
  <c r="AK53" i="2" s="1"/>
  <c r="AO53" i="2" s="1"/>
  <c r="X59" i="2"/>
  <c r="AD59" i="2" s="1"/>
  <c r="X273" i="2"/>
  <c r="AD273" i="2" s="1"/>
  <c r="W236" i="2"/>
  <c r="AA218" i="2"/>
  <c r="W213" i="2"/>
  <c r="AD268" i="2"/>
  <c r="AI268" i="2" s="1"/>
  <c r="AJ268" i="2" s="1"/>
  <c r="AK268" i="2" s="1"/>
  <c r="AD295" i="2"/>
  <c r="AI295" i="2" s="1"/>
  <c r="AJ295" i="2" s="1"/>
  <c r="AK295" i="2" s="1"/>
  <c r="AD297" i="2"/>
  <c r="AI297" i="2" s="1"/>
  <c r="AJ297" i="2" s="1"/>
  <c r="AK297" i="2" s="1"/>
  <c r="M17" i="1"/>
  <c r="O37" i="1"/>
  <c r="O41" i="1"/>
  <c r="O51" i="1"/>
  <c r="O65" i="1"/>
  <c r="M71" i="1"/>
  <c r="N71" i="1" s="1"/>
  <c r="O73" i="1"/>
  <c r="Q80" i="2" s="1"/>
  <c r="O83" i="1"/>
  <c r="Q90" i="2" s="1"/>
  <c r="U90" i="2" s="1"/>
  <c r="AC90" i="2" s="1"/>
  <c r="AF90" i="2" s="1"/>
  <c r="O89" i="1"/>
  <c r="M99" i="1"/>
  <c r="S106" i="2" s="1"/>
  <c r="T106" i="2" s="1"/>
  <c r="M119" i="1"/>
  <c r="N119" i="1" s="1"/>
  <c r="O127" i="1"/>
  <c r="M147" i="1"/>
  <c r="M157" i="1"/>
  <c r="S164" i="2" s="1"/>
  <c r="T164" i="2" s="1"/>
  <c r="O177" i="1"/>
  <c r="O187" i="1"/>
  <c r="O213" i="1"/>
  <c r="O223" i="1"/>
  <c r="M231" i="1"/>
  <c r="N231" i="1" s="1"/>
  <c r="O243" i="1"/>
  <c r="M251" i="1"/>
  <c r="N251" i="1" s="1"/>
  <c r="M271" i="1"/>
  <c r="N271" i="1" s="1"/>
  <c r="O279" i="1"/>
  <c r="O287" i="1"/>
  <c r="O299" i="1"/>
  <c r="O309" i="1"/>
  <c r="Q316" i="2" s="1"/>
  <c r="M319" i="1"/>
  <c r="N319" i="1" s="1"/>
  <c r="O331" i="1"/>
  <c r="O339" i="1"/>
  <c r="Q346" i="2" s="1"/>
  <c r="U346" i="2" s="1"/>
  <c r="AC346" i="2" s="1"/>
  <c r="O341" i="1"/>
  <c r="O351" i="1"/>
  <c r="Q358" i="2" s="1"/>
  <c r="O355" i="1"/>
  <c r="Q362" i="2" s="1"/>
  <c r="U362" i="2" s="1"/>
  <c r="AC362" i="2" s="1"/>
  <c r="O365" i="1"/>
  <c r="O371" i="1"/>
  <c r="O373" i="1"/>
  <c r="O379" i="1"/>
  <c r="O381" i="1"/>
  <c r="O387" i="1"/>
  <c r="O389" i="1"/>
  <c r="O395" i="1"/>
  <c r="O397" i="1"/>
  <c r="O403" i="1"/>
  <c r="O405" i="1"/>
  <c r="Q412" i="2" s="1"/>
  <c r="O407" i="1"/>
  <c r="O409" i="1"/>
  <c r="W226" i="2"/>
  <c r="P188" i="2"/>
  <c r="M188" i="2" s="1"/>
  <c r="W319" i="2"/>
  <c r="AD382" i="2"/>
  <c r="M331" i="1"/>
  <c r="O251" i="1"/>
  <c r="Q258" i="2" s="1"/>
  <c r="M287" i="1"/>
  <c r="N287" i="1" s="1"/>
  <c r="M381" i="1"/>
  <c r="N381" i="1" s="1"/>
  <c r="M299" i="1"/>
  <c r="N299" i="1" s="1"/>
  <c r="M341" i="1"/>
  <c r="N341" i="1" s="1"/>
  <c r="M397" i="1"/>
  <c r="N397" i="1" s="1"/>
  <c r="M7" i="1"/>
  <c r="O11" i="1"/>
  <c r="O27" i="1"/>
  <c r="M47" i="1"/>
  <c r="N47" i="1" s="1"/>
  <c r="R346" i="2"/>
  <c r="M365" i="1"/>
  <c r="N365" i="1" s="1"/>
  <c r="O284" i="1"/>
  <c r="Q291" i="2" s="1"/>
  <c r="M422" i="1"/>
  <c r="N422" i="1" s="1"/>
  <c r="AA188" i="2"/>
  <c r="AB188" i="2" s="1"/>
  <c r="U3" i="1"/>
  <c r="Y134" i="2"/>
  <c r="X12" i="2"/>
  <c r="AD12" i="2" s="1"/>
  <c r="W12" i="2"/>
  <c r="X20" i="2"/>
  <c r="AD20" i="2" s="1"/>
  <c r="AI20" i="2" s="1"/>
  <c r="AJ20" i="2" s="1"/>
  <c r="AK20" i="2" s="1"/>
  <c r="W20" i="2"/>
  <c r="S39" i="2"/>
  <c r="T39" i="2" s="1"/>
  <c r="P39" i="2"/>
  <c r="M39" i="2" s="1"/>
  <c r="V57" i="2"/>
  <c r="X57" i="2" s="1"/>
  <c r="AD57" i="2" s="1"/>
  <c r="AI57" i="2" s="1"/>
  <c r="AJ57" i="2" s="1"/>
  <c r="AK57" i="2" s="1"/>
  <c r="V399" i="2"/>
  <c r="Y67" i="2"/>
  <c r="Y421" i="2"/>
  <c r="Y72" i="2"/>
  <c r="Y426" i="2"/>
  <c r="V80" i="2"/>
  <c r="X80" i="2" s="1"/>
  <c r="AD80" i="2" s="1"/>
  <c r="AI80" i="2" s="1"/>
  <c r="AJ80" i="2" s="1"/>
  <c r="AK80" i="2" s="1"/>
  <c r="V434" i="2"/>
  <c r="Z107" i="2"/>
  <c r="AA107" i="2" s="1"/>
  <c r="AB107" i="2" s="1"/>
  <c r="AE107" i="2" s="1"/>
  <c r="AL107" i="2" s="1"/>
  <c r="AM107" i="2" s="1"/>
  <c r="AN107" i="2" s="1"/>
  <c r="Z300" i="2"/>
  <c r="Y21" i="2"/>
  <c r="Y135" i="2"/>
  <c r="X387" i="2"/>
  <c r="AD387" i="2" s="1"/>
  <c r="X73" i="2"/>
  <c r="AD73" i="2" s="1"/>
  <c r="W14" i="2"/>
  <c r="W68" i="2"/>
  <c r="W77" i="2"/>
  <c r="Z11" i="2"/>
  <c r="O17" i="2"/>
  <c r="P17" i="2" s="1"/>
  <c r="M17" i="2" s="1"/>
  <c r="Z19" i="2"/>
  <c r="AA19" i="2" s="1"/>
  <c r="Z21" i="2"/>
  <c r="AA21" i="2" s="1"/>
  <c r="Z25" i="2"/>
  <c r="AA25" i="2" s="1"/>
  <c r="AB25" i="2" s="1"/>
  <c r="AE25" i="2" s="1"/>
  <c r="AL25" i="2" s="1"/>
  <c r="O26" i="2"/>
  <c r="O27" i="2"/>
  <c r="V33" i="2"/>
  <c r="X33" i="2" s="1"/>
  <c r="AD33" i="2" s="1"/>
  <c r="AI33" i="2" s="1"/>
  <c r="AJ33" i="2" s="1"/>
  <c r="AK33" i="2" s="1"/>
  <c r="O68" i="2"/>
  <c r="P68" i="2" s="1"/>
  <c r="M68" i="2" s="1"/>
  <c r="Z69" i="2"/>
  <c r="AA69" i="2" s="1"/>
  <c r="Z72" i="2"/>
  <c r="AA72" i="2" s="1"/>
  <c r="O75" i="2"/>
  <c r="P75" i="2" s="1"/>
  <c r="M75" i="2" s="1"/>
  <c r="O83" i="2"/>
  <c r="P83" i="2" s="1"/>
  <c r="M83" i="2" s="1"/>
  <c r="V101" i="2"/>
  <c r="V119" i="2"/>
  <c r="O122" i="2"/>
  <c r="P122" i="2" s="1"/>
  <c r="M122" i="2" s="1"/>
  <c r="Y141" i="2"/>
  <c r="V157" i="2"/>
  <c r="Y159" i="2"/>
  <c r="Y176" i="2"/>
  <c r="V177" i="2"/>
  <c r="V185" i="2"/>
  <c r="Y186" i="2"/>
  <c r="W196" i="1"/>
  <c r="V181" i="2" s="1"/>
  <c r="V205" i="2"/>
  <c r="X205" i="2" s="1"/>
  <c r="AD205" i="2" s="1"/>
  <c r="Y213" i="2"/>
  <c r="V214" i="2"/>
  <c r="X214" i="2" s="1"/>
  <c r="AD214" i="2" s="1"/>
  <c r="AI214" i="2" s="1"/>
  <c r="AJ214" i="2" s="1"/>
  <c r="AK214" i="2" s="1"/>
  <c r="O219" i="2"/>
  <c r="P219" i="2" s="1"/>
  <c r="M219" i="2" s="1"/>
  <c r="V237" i="2"/>
  <c r="W237" i="2" s="1"/>
  <c r="O242" i="2"/>
  <c r="P242" i="2" s="1"/>
  <c r="M242" i="2" s="1"/>
  <c r="O244" i="2"/>
  <c r="P244" i="2" s="1"/>
  <c r="M244" i="2" s="1"/>
  <c r="Z245" i="2"/>
  <c r="AA245" i="2" s="1"/>
  <c r="AB245" i="2" s="1"/>
  <c r="AE245" i="2" s="1"/>
  <c r="AL245" i="2" s="1"/>
  <c r="AM245" i="2" s="1"/>
  <c r="AN245" i="2" s="1"/>
  <c r="Z255" i="2"/>
  <c r="Z265" i="2"/>
  <c r="AA265" i="2" s="1"/>
  <c r="AB265" i="2" s="1"/>
  <c r="AE265" i="2" s="1"/>
  <c r="AL265" i="2" s="1"/>
  <c r="AM265" i="2" s="1"/>
  <c r="AN265" i="2" s="1"/>
  <c r="Z278" i="2"/>
  <c r="O279" i="2"/>
  <c r="P279" i="2" s="1"/>
  <c r="M279" i="2" s="1"/>
  <c r="Z280" i="2"/>
  <c r="AA280" i="2" s="1"/>
  <c r="AB280" i="2" s="1"/>
  <c r="AE280" i="2" s="1"/>
  <c r="AL280" i="2" s="1"/>
  <c r="Z282" i="2"/>
  <c r="AA282" i="2" s="1"/>
  <c r="AB282" i="2" s="1"/>
  <c r="AE282" i="2" s="1"/>
  <c r="AL282" i="2" s="1"/>
  <c r="AM282" i="2" s="1"/>
  <c r="AN282" i="2" s="1"/>
  <c r="O283" i="2"/>
  <c r="P283" i="2" s="1"/>
  <c r="M283" i="2" s="1"/>
  <c r="Z296" i="2"/>
  <c r="AA296" i="2" s="1"/>
  <c r="AB296" i="2" s="1"/>
  <c r="AE296" i="2" s="1"/>
  <c r="AL296" i="2" s="1"/>
  <c r="AM296" i="2" s="1"/>
  <c r="AN296" i="2" s="1"/>
  <c r="V308" i="2"/>
  <c r="O331" i="2"/>
  <c r="V443" i="2"/>
  <c r="O88" i="1"/>
  <c r="M228" i="1"/>
  <c r="Y14" i="2"/>
  <c r="Z28" i="2"/>
  <c r="AA28" i="2" s="1"/>
  <c r="O29" i="2"/>
  <c r="P29" i="2" s="1"/>
  <c r="M29" i="2" s="1"/>
  <c r="O30" i="2"/>
  <c r="Y80" i="2"/>
  <c r="V81" i="2"/>
  <c r="V84" i="2"/>
  <c r="X84" i="2" s="1"/>
  <c r="AD84" i="2" s="1"/>
  <c r="AI84" i="2" s="1"/>
  <c r="AJ84" i="2" s="1"/>
  <c r="AK84" i="2" s="1"/>
  <c r="Y85" i="2"/>
  <c r="V86" i="2"/>
  <c r="X86" i="2" s="1"/>
  <c r="AD86" i="2" s="1"/>
  <c r="AI86" i="2" s="1"/>
  <c r="AJ86" i="2" s="1"/>
  <c r="AK86" i="2" s="1"/>
  <c r="Z100" i="2"/>
  <c r="O101" i="2"/>
  <c r="P101" i="2" s="1"/>
  <c r="M101" i="2" s="1"/>
  <c r="Z104" i="2"/>
  <c r="AA104" i="2" s="1"/>
  <c r="AB104" i="2" s="1"/>
  <c r="AE104" i="2" s="1"/>
  <c r="AL104" i="2" s="1"/>
  <c r="AM104" i="2" s="1"/>
  <c r="AN104" i="2" s="1"/>
  <c r="O105" i="2"/>
  <c r="P105" i="2" s="1"/>
  <c r="M105" i="2" s="1"/>
  <c r="Z106" i="2"/>
  <c r="AA106" i="2" s="1"/>
  <c r="AB106" i="2" s="1"/>
  <c r="AE106" i="2" s="1"/>
  <c r="AL106" i="2" s="1"/>
  <c r="AM106" i="2" s="1"/>
  <c r="AN106" i="2" s="1"/>
  <c r="Z108" i="2"/>
  <c r="AA108" i="2" s="1"/>
  <c r="AB108" i="2" s="1"/>
  <c r="AE108" i="2" s="1"/>
  <c r="AL108" i="2" s="1"/>
  <c r="AM108" i="2" s="1"/>
  <c r="AN108" i="2" s="1"/>
  <c r="O110" i="2"/>
  <c r="Z111" i="2"/>
  <c r="O112" i="2"/>
  <c r="AA112" i="2" s="1"/>
  <c r="AB112" i="2" s="1"/>
  <c r="AE112" i="2" s="1"/>
  <c r="AL112" i="2" s="1"/>
  <c r="AM112" i="2" s="1"/>
  <c r="AN112" i="2" s="1"/>
  <c r="O115" i="2"/>
  <c r="P115" i="2" s="1"/>
  <c r="M115" i="2" s="1"/>
  <c r="Z141" i="2"/>
  <c r="O142" i="2"/>
  <c r="P142" i="2" s="1"/>
  <c r="M142" i="2" s="1"/>
  <c r="O144" i="2"/>
  <c r="P144" i="2" s="1"/>
  <c r="M144" i="2" s="1"/>
  <c r="O146" i="2"/>
  <c r="P146" i="2" s="1"/>
  <c r="M146" i="2" s="1"/>
  <c r="Z150" i="2"/>
  <c r="AA150" i="2" s="1"/>
  <c r="AB150" i="2" s="1"/>
  <c r="AE150" i="2" s="1"/>
  <c r="AL150" i="2" s="1"/>
  <c r="O152" i="2"/>
  <c r="P152" i="2" s="1"/>
  <c r="M152" i="2" s="1"/>
  <c r="Z162" i="2"/>
  <c r="AA162" i="2" s="1"/>
  <c r="AB162" i="2" s="1"/>
  <c r="AE162" i="2" s="1"/>
  <c r="AL162" i="2" s="1"/>
  <c r="AM162" i="2" s="1"/>
  <c r="AN162" i="2" s="1"/>
  <c r="O163" i="2"/>
  <c r="P163" i="2" s="1"/>
  <c r="M163" i="2" s="1"/>
  <c r="O183" i="2"/>
  <c r="O192" i="2"/>
  <c r="P192" i="2" s="1"/>
  <c r="M192" i="2" s="1"/>
  <c r="Z193" i="2"/>
  <c r="AA193" i="2" s="1"/>
  <c r="AB193" i="2" s="1"/>
  <c r="AE193" i="2" s="1"/>
  <c r="AL193" i="2" s="1"/>
  <c r="AM193" i="2" s="1"/>
  <c r="AN193" i="2" s="1"/>
  <c r="O194" i="2"/>
  <c r="P194" i="2" s="1"/>
  <c r="M194" i="2" s="1"/>
  <c r="Z195" i="2"/>
  <c r="AA195" i="2" s="1"/>
  <c r="AB195" i="2" s="1"/>
  <c r="AE195" i="2" s="1"/>
  <c r="AL195" i="2" s="1"/>
  <c r="AM195" i="2" s="1"/>
  <c r="AN195" i="2" s="1"/>
  <c r="O216" i="2"/>
  <c r="P216" i="2" s="1"/>
  <c r="M216" i="2" s="1"/>
  <c r="O221" i="2"/>
  <c r="Z240" i="2"/>
  <c r="AA240" i="2" s="1"/>
  <c r="AB240" i="2" s="1"/>
  <c r="AE240" i="2" s="1"/>
  <c r="AL240" i="2" s="1"/>
  <c r="AM240" i="2" s="1"/>
  <c r="AN240" i="2" s="1"/>
  <c r="Y260" i="2"/>
  <c r="V285" i="2"/>
  <c r="W285" i="2" s="1"/>
  <c r="Y295" i="2"/>
  <c r="O306" i="2"/>
  <c r="P306" i="2" s="1"/>
  <c r="M306" i="2" s="1"/>
  <c r="O354" i="2"/>
  <c r="P354" i="2" s="1"/>
  <c r="M354" i="2" s="1"/>
  <c r="O370" i="2"/>
  <c r="P370" i="2" s="1"/>
  <c r="M370" i="2" s="1"/>
  <c r="O382" i="2"/>
  <c r="P382" i="2" s="1"/>
  <c r="M382" i="2" s="1"/>
  <c r="V394" i="2"/>
  <c r="Y402" i="2"/>
  <c r="V404" i="2"/>
  <c r="O406" i="2"/>
  <c r="P406" i="2" s="1"/>
  <c r="M406" i="2" s="1"/>
  <c r="O412" i="2"/>
  <c r="P412" i="2" s="1"/>
  <c r="M412" i="2" s="1"/>
  <c r="O414" i="2"/>
  <c r="O416" i="2"/>
  <c r="P416" i="2" s="1"/>
  <c r="M416" i="2" s="1"/>
  <c r="N48" i="1"/>
  <c r="O120" i="1"/>
  <c r="M212" i="1"/>
  <c r="N212" i="1" s="1"/>
  <c r="M260" i="1"/>
  <c r="N260" i="1" s="1"/>
  <c r="M284" i="1"/>
  <c r="N284" i="1" s="1"/>
  <c r="AJ120" i="2"/>
  <c r="AK120" i="2" s="1"/>
  <c r="AO120" i="2" s="1"/>
  <c r="M11" i="1"/>
  <c r="M37" i="1"/>
  <c r="N37" i="1" s="1"/>
  <c r="O47" i="1"/>
  <c r="O79" i="1"/>
  <c r="O135" i="1"/>
  <c r="O147" i="1"/>
  <c r="Q154" i="2" s="1"/>
  <c r="U154" i="2" s="1"/>
  <c r="AC154" i="2" s="1"/>
  <c r="AF154" i="2" s="1"/>
  <c r="O157" i="1"/>
  <c r="M165" i="1"/>
  <c r="N165" i="1" s="1"/>
  <c r="M177" i="1"/>
  <c r="N177" i="1" s="1"/>
  <c r="M187" i="1"/>
  <c r="N187" i="1" s="1"/>
  <c r="O207" i="1"/>
  <c r="O231" i="1"/>
  <c r="Q238" i="2" s="1"/>
  <c r="U238" i="2" s="1"/>
  <c r="AC238" i="2" s="1"/>
  <c r="AF238" i="2" s="1"/>
  <c r="O271" i="1"/>
  <c r="Q278" i="2" s="1"/>
  <c r="U278" i="2" s="1"/>
  <c r="AC278" i="2" s="1"/>
  <c r="O357" i="1"/>
  <c r="Z15" i="2"/>
  <c r="AA15" i="2" s="1"/>
  <c r="O16" i="2"/>
  <c r="AA16" i="2" s="1"/>
  <c r="AB16" i="2" s="1"/>
  <c r="AE16" i="2" s="1"/>
  <c r="AL16" i="2" s="1"/>
  <c r="AM16" i="2" s="1"/>
  <c r="AN16" i="2" s="1"/>
  <c r="Z20" i="2"/>
  <c r="AA20" i="2" s="1"/>
  <c r="AB20" i="2" s="1"/>
  <c r="AE20" i="2" s="1"/>
  <c r="AL20" i="2" s="1"/>
  <c r="AM20" i="2" s="1"/>
  <c r="AN20" i="2" s="1"/>
  <c r="Z23" i="2"/>
  <c r="AA23" i="2" s="1"/>
  <c r="AB23" i="2" s="1"/>
  <c r="AE23" i="2" s="1"/>
  <c r="AL23" i="2" s="1"/>
  <c r="AM23" i="2" s="1"/>
  <c r="AN23" i="2" s="1"/>
  <c r="Z24" i="2"/>
  <c r="AA24" i="2" s="1"/>
  <c r="V34" i="2"/>
  <c r="X34" i="2" s="1"/>
  <c r="AD34" i="2" s="1"/>
  <c r="AI34" i="2" s="1"/>
  <c r="Y35" i="2"/>
  <c r="O58" i="2"/>
  <c r="P58" i="2" s="1"/>
  <c r="M58" i="2" s="1"/>
  <c r="Z60" i="2"/>
  <c r="AA60" i="2" s="1"/>
  <c r="AB60" i="2" s="1"/>
  <c r="AE60" i="2" s="1"/>
  <c r="AL60" i="2" s="1"/>
  <c r="O62" i="2"/>
  <c r="P62" i="2" s="1"/>
  <c r="M62" i="2" s="1"/>
  <c r="O65" i="2"/>
  <c r="J65" i="2" s="1"/>
  <c r="O66" i="2"/>
  <c r="P66" i="2" s="1"/>
  <c r="M66" i="2" s="1"/>
  <c r="O67" i="2"/>
  <c r="AA67" i="2" s="1"/>
  <c r="Z70" i="2"/>
  <c r="AA70" i="2" s="1"/>
  <c r="AB70" i="2" s="1"/>
  <c r="AE70" i="2" s="1"/>
  <c r="AL70" i="2" s="1"/>
  <c r="J70" i="2" s="1"/>
  <c r="O71" i="2"/>
  <c r="P71" i="2" s="1"/>
  <c r="M71" i="2" s="1"/>
  <c r="Z73" i="2"/>
  <c r="AA73" i="2" s="1"/>
  <c r="AB73" i="2" s="1"/>
  <c r="AE73" i="2" s="1"/>
  <c r="AL73" i="2" s="1"/>
  <c r="O74" i="2"/>
  <c r="P74" i="2" s="1"/>
  <c r="M74" i="2" s="1"/>
  <c r="Y116" i="2"/>
  <c r="Y121" i="2"/>
  <c r="Y125" i="2"/>
  <c r="O129" i="2"/>
  <c r="P129" i="2" s="1"/>
  <c r="M129" i="2" s="1"/>
  <c r="Y155" i="2"/>
  <c r="Y160" i="2"/>
  <c r="V161" i="2"/>
  <c r="V168" i="2"/>
  <c r="V191" i="2"/>
  <c r="W191" i="2" s="1"/>
  <c r="Y197" i="2"/>
  <c r="Y207" i="2"/>
  <c r="V222" i="2"/>
  <c r="V238" i="2"/>
  <c r="X238" i="2" s="1"/>
  <c r="AD238" i="2" s="1"/>
  <c r="AI238" i="2" s="1"/>
  <c r="AJ238" i="2" s="1"/>
  <c r="AK238" i="2" s="1"/>
  <c r="Z243" i="2"/>
  <c r="AA243" i="2" s="1"/>
  <c r="AB243" i="2" s="1"/>
  <c r="AE243" i="2" s="1"/>
  <c r="AL243" i="2" s="1"/>
  <c r="AM243" i="2" s="1"/>
  <c r="AN243" i="2" s="1"/>
  <c r="O247" i="2"/>
  <c r="AA247" i="2" s="1"/>
  <c r="O261" i="2"/>
  <c r="P261" i="2" s="1"/>
  <c r="M261" i="2" s="1"/>
  <c r="O262" i="2"/>
  <c r="P262" i="2" s="1"/>
  <c r="M262" i="2" s="1"/>
  <c r="O264" i="2"/>
  <c r="P264" i="2" s="1"/>
  <c r="M264" i="2" s="1"/>
  <c r="Z268" i="2"/>
  <c r="AA268" i="2" s="1"/>
  <c r="AB268" i="2" s="1"/>
  <c r="AE268" i="2" s="1"/>
  <c r="AL268" i="2" s="1"/>
  <c r="AM268" i="2" s="1"/>
  <c r="AN268" i="2" s="1"/>
  <c r="O294" i="2"/>
  <c r="P294" i="2" s="1"/>
  <c r="M294" i="2" s="1"/>
  <c r="O330" i="2"/>
  <c r="P330" i="2" s="1"/>
  <c r="M330" i="2" s="1"/>
  <c r="Z347" i="2"/>
  <c r="AA347" i="2" s="1"/>
  <c r="AB347" i="2" s="1"/>
  <c r="AE347" i="2" s="1"/>
  <c r="AL347" i="2" s="1"/>
  <c r="AM347" i="2" s="1"/>
  <c r="AN347" i="2" s="1"/>
  <c r="V365" i="2"/>
  <c r="Y382" i="2"/>
  <c r="O394" i="2"/>
  <c r="O32" i="1"/>
  <c r="Q39" i="2" s="1"/>
  <c r="U39" i="2" s="1"/>
  <c r="AC39" i="2" s="1"/>
  <c r="AF39" i="2" s="1"/>
  <c r="O48" i="1"/>
  <c r="Q72" i="2"/>
  <c r="R72" i="2" s="1"/>
  <c r="O286" i="1"/>
  <c r="M426" i="1"/>
  <c r="N426" i="1" s="1"/>
  <c r="AA63" i="2"/>
  <c r="O23" i="1"/>
  <c r="M89" i="1"/>
  <c r="N89" i="1" s="1"/>
  <c r="M213" i="1"/>
  <c r="N213" i="1" s="1"/>
  <c r="M223" i="1"/>
  <c r="N223" i="1" s="1"/>
  <c r="O343" i="1"/>
  <c r="O347" i="1"/>
  <c r="Q354" i="2" s="1"/>
  <c r="U354" i="2" s="1"/>
  <c r="AC354" i="2" s="1"/>
  <c r="O349" i="1"/>
  <c r="O363" i="1"/>
  <c r="O12" i="2"/>
  <c r="P12" i="2" s="1"/>
  <c r="M12" i="2" s="1"/>
  <c r="AA46" i="2"/>
  <c r="Y53" i="2"/>
  <c r="V54" i="2"/>
  <c r="O55" i="2"/>
  <c r="V56" i="2"/>
  <c r="X56" i="2" s="1"/>
  <c r="AD56" i="2" s="1"/>
  <c r="Z57" i="2"/>
  <c r="AA57" i="2" s="1"/>
  <c r="AB57" i="2" s="1"/>
  <c r="AE57" i="2" s="1"/>
  <c r="AL57" i="2" s="1"/>
  <c r="AM57" i="2" s="1"/>
  <c r="AN57" i="2" s="1"/>
  <c r="AA61" i="2"/>
  <c r="V96" i="2"/>
  <c r="Y98" i="2"/>
  <c r="V99" i="2"/>
  <c r="V100" i="2"/>
  <c r="Y101" i="2"/>
  <c r="V102" i="2"/>
  <c r="O135" i="2"/>
  <c r="Y140" i="2"/>
  <c r="Y19" i="2"/>
  <c r="V141" i="2"/>
  <c r="Y142" i="2"/>
  <c r="Y144" i="2"/>
  <c r="V145" i="2"/>
  <c r="O169" i="2"/>
  <c r="P169" i="2" s="1"/>
  <c r="M169" i="2" s="1"/>
  <c r="Z172" i="2"/>
  <c r="O173" i="2"/>
  <c r="P173" i="2" s="1"/>
  <c r="M173" i="2" s="1"/>
  <c r="Z174" i="2"/>
  <c r="O175" i="2"/>
  <c r="P175" i="2" s="1"/>
  <c r="M175" i="2" s="1"/>
  <c r="Z176" i="2"/>
  <c r="O177" i="2"/>
  <c r="P177" i="2" s="1"/>
  <c r="M177" i="2" s="1"/>
  <c r="Z181" i="2"/>
  <c r="AA181" i="2" s="1"/>
  <c r="AB181" i="2" s="1"/>
  <c r="AE181" i="2" s="1"/>
  <c r="AL181" i="2" s="1"/>
  <c r="AM181" i="2" s="1"/>
  <c r="AN181" i="2" s="1"/>
  <c r="O182" i="2"/>
  <c r="P182" i="2" s="1"/>
  <c r="M182" i="2" s="1"/>
  <c r="Z198" i="2"/>
  <c r="O199" i="2"/>
  <c r="P199" i="2" s="1"/>
  <c r="M199" i="2" s="1"/>
  <c r="Z200" i="2"/>
  <c r="O201" i="2"/>
  <c r="P201" i="2" s="1"/>
  <c r="M201" i="2" s="1"/>
  <c r="O203" i="2"/>
  <c r="O205" i="2"/>
  <c r="J205" i="2" s="1"/>
  <c r="O207" i="2"/>
  <c r="P207" i="2" s="1"/>
  <c r="M207" i="2" s="1"/>
  <c r="O209" i="2"/>
  <c r="P209" i="2" s="1"/>
  <c r="M209" i="2" s="1"/>
  <c r="Z213" i="2"/>
  <c r="AA213" i="2" s="1"/>
  <c r="Z224" i="2"/>
  <c r="O225" i="2"/>
  <c r="P225" i="2" s="1"/>
  <c r="M225" i="2" s="1"/>
  <c r="Z228" i="2"/>
  <c r="O229" i="2"/>
  <c r="P229" i="2" s="1"/>
  <c r="M229" i="2" s="1"/>
  <c r="O230" i="2"/>
  <c r="P230" i="2" s="1"/>
  <c r="M230" i="2" s="1"/>
  <c r="Z231" i="2"/>
  <c r="O232" i="2"/>
  <c r="P232" i="2" s="1"/>
  <c r="M232" i="2" s="1"/>
  <c r="Z233" i="2"/>
  <c r="O234" i="2"/>
  <c r="P234" i="2" s="1"/>
  <c r="M234" i="2" s="1"/>
  <c r="O237" i="2"/>
  <c r="P237" i="2" s="1"/>
  <c r="M237" i="2" s="1"/>
  <c r="Z248" i="2"/>
  <c r="V250" i="2"/>
  <c r="W250" i="2" s="1"/>
  <c r="O252" i="2"/>
  <c r="P252" i="2" s="1"/>
  <c r="M252" i="2" s="1"/>
  <c r="V253" i="2"/>
  <c r="O254" i="2"/>
  <c r="V255" i="2"/>
  <c r="V257" i="2"/>
  <c r="V269" i="2"/>
  <c r="O270" i="2"/>
  <c r="V271" i="2"/>
  <c r="Y273" i="2"/>
  <c r="AI44" i="2"/>
  <c r="AJ44" i="2" s="1"/>
  <c r="AK44" i="2" s="1"/>
  <c r="O54" i="2"/>
  <c r="P54" i="2" s="1"/>
  <c r="M54" i="2" s="1"/>
  <c r="O56" i="2"/>
  <c r="P56" i="2" s="1"/>
  <c r="M56" i="2" s="1"/>
  <c r="O96" i="2"/>
  <c r="P96" i="2" s="1"/>
  <c r="M96" i="2" s="1"/>
  <c r="Z97" i="2"/>
  <c r="Z98" i="2"/>
  <c r="O99" i="2"/>
  <c r="P99" i="2" s="1"/>
  <c r="M99" i="2" s="1"/>
  <c r="O100" i="2"/>
  <c r="J100" i="2" s="1"/>
  <c r="Z101" i="2"/>
  <c r="O102" i="2"/>
  <c r="P102" i="2" s="1"/>
  <c r="M102" i="2" s="1"/>
  <c r="Z103" i="2"/>
  <c r="AA121" i="2"/>
  <c r="O136" i="2"/>
  <c r="P136" i="2" s="1"/>
  <c r="M136" i="2" s="1"/>
  <c r="Z137" i="2"/>
  <c r="Z140" i="2"/>
  <c r="O141" i="2"/>
  <c r="P141" i="2" s="1"/>
  <c r="M141" i="2" s="1"/>
  <c r="Z142" i="2"/>
  <c r="Z169" i="2"/>
  <c r="AA169" i="2" s="1"/>
  <c r="V170" i="2"/>
  <c r="O171" i="2"/>
  <c r="P171" i="2" s="1"/>
  <c r="M171" i="2" s="1"/>
  <c r="V172" i="2"/>
  <c r="X172" i="2" s="1"/>
  <c r="AD172" i="2" s="1"/>
  <c r="V174" i="2"/>
  <c r="X174" i="2" s="1"/>
  <c r="AD174" i="2" s="1"/>
  <c r="Y175" i="2"/>
  <c r="V176" i="2"/>
  <c r="X176" i="2" s="1"/>
  <c r="AD176" i="2" s="1"/>
  <c r="Y199" i="2"/>
  <c r="V200" i="2"/>
  <c r="Y201" i="2"/>
  <c r="V202" i="2"/>
  <c r="V206" i="2"/>
  <c r="V208" i="2"/>
  <c r="V224" i="2"/>
  <c r="O227" i="2"/>
  <c r="V228" i="2"/>
  <c r="Y230" i="2"/>
  <c r="V231" i="2"/>
  <c r="Y232" i="2"/>
  <c r="V233" i="2"/>
  <c r="Y234" i="2"/>
  <c r="V235" i="2"/>
  <c r="V248" i="2"/>
  <c r="O249" i="2"/>
  <c r="P249" i="2" s="1"/>
  <c r="M249" i="2" s="1"/>
  <c r="O250" i="2"/>
  <c r="P250" i="2" s="1"/>
  <c r="M250" i="2" s="1"/>
  <c r="O253" i="2"/>
  <c r="W21" i="2"/>
  <c r="W35" i="2"/>
  <c r="V53" i="2"/>
  <c r="Y96" i="2"/>
  <c r="V97" i="2"/>
  <c r="W97" i="2" s="1"/>
  <c r="V98" i="2"/>
  <c r="Y100" i="2"/>
  <c r="O134" i="2"/>
  <c r="J134" i="2" s="1"/>
  <c r="V137" i="2"/>
  <c r="O138" i="2"/>
  <c r="V139" i="2"/>
  <c r="V140" i="2"/>
  <c r="X140" i="2" s="1"/>
  <c r="AD140" i="2" s="1"/>
  <c r="O170" i="2"/>
  <c r="P170" i="2" s="1"/>
  <c r="M170" i="2" s="1"/>
  <c r="Z171" i="2"/>
  <c r="O172" i="2"/>
  <c r="O174" i="2"/>
  <c r="P174" i="2" s="1"/>
  <c r="M174" i="2" s="1"/>
  <c r="Z175" i="2"/>
  <c r="O176" i="2"/>
  <c r="P176" i="2" s="1"/>
  <c r="M176" i="2" s="1"/>
  <c r="O198" i="2"/>
  <c r="Z199" i="2"/>
  <c r="O200" i="2"/>
  <c r="P200" i="2" s="1"/>
  <c r="M200" i="2" s="1"/>
  <c r="Z201" i="2"/>
  <c r="O202" i="2"/>
  <c r="P202" i="2" s="1"/>
  <c r="M202" i="2" s="1"/>
  <c r="Z207" i="2"/>
  <c r="O224" i="2"/>
  <c r="P224" i="2" s="1"/>
  <c r="M224" i="2" s="1"/>
  <c r="Z225" i="2"/>
  <c r="O226" i="2"/>
  <c r="P226" i="2" s="1"/>
  <c r="M226" i="2" s="1"/>
  <c r="Z227" i="2"/>
  <c r="O228" i="2"/>
  <c r="P228" i="2" s="1"/>
  <c r="M228" i="2" s="1"/>
  <c r="Z230" i="2"/>
  <c r="O231" i="2"/>
  <c r="Z232" i="2"/>
  <c r="Z234" i="2"/>
  <c r="AA234" i="2" s="1"/>
  <c r="O235" i="2"/>
  <c r="P235" i="2" s="1"/>
  <c r="M235" i="2" s="1"/>
  <c r="O248" i="2"/>
  <c r="P248" i="2" s="1"/>
  <c r="M248" i="2" s="1"/>
  <c r="Y250" i="2"/>
  <c r="V251" i="2"/>
  <c r="Y253" i="2"/>
  <c r="Y255" i="2"/>
  <c r="O53" i="2"/>
  <c r="P53" i="2" s="1"/>
  <c r="M53" i="2" s="1"/>
  <c r="Z54" i="2"/>
  <c r="Y69" i="2"/>
  <c r="Y423" i="2"/>
  <c r="Z96" i="2"/>
  <c r="O97" i="2"/>
  <c r="O98" i="2"/>
  <c r="Z134" i="2"/>
  <c r="O137" i="2"/>
  <c r="Z138" i="2"/>
  <c r="O139" i="2"/>
  <c r="P139" i="2" s="1"/>
  <c r="M139" i="2" s="1"/>
  <c r="O140" i="2"/>
  <c r="P140" i="2" s="1"/>
  <c r="M140" i="2" s="1"/>
  <c r="Y172" i="2"/>
  <c r="V173" i="2"/>
  <c r="Y174" i="2"/>
  <c r="V199" i="2"/>
  <c r="V28" i="2"/>
  <c r="Y200" i="2"/>
  <c r="V201" i="2"/>
  <c r="X201" i="2" s="1"/>
  <c r="AD201" i="2" s="1"/>
  <c r="V203" i="2"/>
  <c r="X203" i="2" s="1"/>
  <c r="AD203" i="2" s="1"/>
  <c r="AI203" i="2" s="1"/>
  <c r="O204" i="2"/>
  <c r="AA204" i="2" s="1"/>
  <c r="V207" i="2"/>
  <c r="W207" i="2" s="1"/>
  <c r="Y224" i="2"/>
  <c r="Y228" i="2"/>
  <c r="V229" i="2"/>
  <c r="X229" i="2" s="1"/>
  <c r="AD229" i="2" s="1"/>
  <c r="V230" i="2"/>
  <c r="Y231" i="2"/>
  <c r="Y74" i="2"/>
  <c r="V232" i="2"/>
  <c r="Y233" i="2"/>
  <c r="V234" i="2"/>
  <c r="Y248" i="2"/>
  <c r="Z250" i="2"/>
  <c r="O251" i="2"/>
  <c r="Z253" i="2"/>
  <c r="O256" i="2"/>
  <c r="O258" i="2"/>
  <c r="O255" i="2"/>
  <c r="P255" i="2" s="1"/>
  <c r="M255" i="2" s="1"/>
  <c r="Z256" i="2"/>
  <c r="O257" i="2"/>
  <c r="Z258" i="2"/>
  <c r="O269" i="2"/>
  <c r="P269" i="2" s="1"/>
  <c r="M269" i="2" s="1"/>
  <c r="O271" i="2"/>
  <c r="P271" i="2" s="1"/>
  <c r="M271" i="2" s="1"/>
  <c r="Z273" i="2"/>
  <c r="O274" i="2"/>
  <c r="P274" i="2" s="1"/>
  <c r="M274" i="2" s="1"/>
  <c r="Z275" i="2"/>
  <c r="O276" i="2"/>
  <c r="P276" i="2" s="1"/>
  <c r="M276" i="2" s="1"/>
  <c r="Z277" i="2"/>
  <c r="O278" i="2"/>
  <c r="P278" i="2" s="1"/>
  <c r="M278" i="2" s="1"/>
  <c r="Z286" i="2"/>
  <c r="Z288" i="2"/>
  <c r="O289" i="2"/>
  <c r="P289" i="2" s="1"/>
  <c r="M289" i="2" s="1"/>
  <c r="Z290" i="2"/>
  <c r="O291" i="2"/>
  <c r="P291" i="2" s="1"/>
  <c r="M291" i="2" s="1"/>
  <c r="Z292" i="2"/>
  <c r="O293" i="2"/>
  <c r="P293" i="2" s="1"/>
  <c r="M293" i="2" s="1"/>
  <c r="O300" i="2"/>
  <c r="V302" i="2"/>
  <c r="V304" i="2"/>
  <c r="V311" i="2"/>
  <c r="Y312" i="2"/>
  <c r="V317" i="2"/>
  <c r="X317" i="2" s="1"/>
  <c r="AD317" i="2" s="1"/>
  <c r="Z322" i="2"/>
  <c r="O323" i="2"/>
  <c r="P323" i="2" s="1"/>
  <c r="M323" i="2" s="1"/>
  <c r="Y326" i="2"/>
  <c r="V327" i="2"/>
  <c r="O328" i="2"/>
  <c r="P328" i="2" s="1"/>
  <c r="M328" i="2" s="1"/>
  <c r="V329" i="2"/>
  <c r="V332" i="2"/>
  <c r="Y333" i="2"/>
  <c r="V334" i="2"/>
  <c r="Y335" i="2"/>
  <c r="V341" i="2"/>
  <c r="Y342" i="2"/>
  <c r="V343" i="2"/>
  <c r="Y344" i="2"/>
  <c r="V345" i="2"/>
  <c r="X345" i="2" s="1"/>
  <c r="AD345" i="2" s="1"/>
  <c r="Y349" i="2"/>
  <c r="V350" i="2"/>
  <c r="V351" i="2"/>
  <c r="W351" i="2" s="1"/>
  <c r="Y352" i="2"/>
  <c r="V353" i="2"/>
  <c r="V87" i="2"/>
  <c r="O355" i="2"/>
  <c r="Z356" i="2"/>
  <c r="O357" i="2"/>
  <c r="P357" i="2" s="1"/>
  <c r="M357" i="2" s="1"/>
  <c r="Z358" i="2"/>
  <c r="O359" i="2"/>
  <c r="Z361" i="2"/>
  <c r="O362" i="2"/>
  <c r="P362" i="2" s="1"/>
  <c r="M362" i="2" s="1"/>
  <c r="Z363" i="2"/>
  <c r="O364" i="2"/>
  <c r="Z365" i="2"/>
  <c r="Z367" i="2"/>
  <c r="O368" i="2"/>
  <c r="P368" i="2" s="1"/>
  <c r="M368" i="2" s="1"/>
  <c r="Z369" i="2"/>
  <c r="O372" i="2"/>
  <c r="Z373" i="2"/>
  <c r="O376" i="2"/>
  <c r="P376" i="2" s="1"/>
  <c r="M376" i="2" s="1"/>
  <c r="Z379" i="2"/>
  <c r="O380" i="2"/>
  <c r="P380" i="2" s="1"/>
  <c r="M380" i="2" s="1"/>
  <c r="Z381" i="2"/>
  <c r="Z383" i="2"/>
  <c r="O384" i="2"/>
  <c r="P384" i="2" s="1"/>
  <c r="M384" i="2" s="1"/>
  <c r="O385" i="2"/>
  <c r="P385" i="2" s="1"/>
  <c r="M385" i="2" s="1"/>
  <c r="Z387" i="2"/>
  <c r="O388" i="2"/>
  <c r="P388" i="2" s="1"/>
  <c r="M388" i="2" s="1"/>
  <c r="Z389" i="2"/>
  <c r="O391" i="2"/>
  <c r="P391" i="2" s="1"/>
  <c r="M391" i="2" s="1"/>
  <c r="Z392" i="2"/>
  <c r="V397" i="2"/>
  <c r="Y398" i="2"/>
  <c r="Y400" i="2"/>
  <c r="V401" i="2"/>
  <c r="V403" i="2"/>
  <c r="W403" i="2" s="1"/>
  <c r="V405" i="2"/>
  <c r="O407" i="2"/>
  <c r="P407" i="2" s="1"/>
  <c r="M407" i="2" s="1"/>
  <c r="Z409" i="2"/>
  <c r="Z411" i="2"/>
  <c r="Z413" i="2"/>
  <c r="Z415" i="2"/>
  <c r="O420" i="2"/>
  <c r="P420" i="2" s="1"/>
  <c r="M420" i="2" s="1"/>
  <c r="Z421" i="2"/>
  <c r="O422" i="2"/>
  <c r="Y271" i="2"/>
  <c r="V272" i="2"/>
  <c r="V275" i="2"/>
  <c r="Y276" i="2"/>
  <c r="V277" i="2"/>
  <c r="Y278" i="2"/>
  <c r="V286" i="2"/>
  <c r="O287" i="2"/>
  <c r="P287" i="2" s="1"/>
  <c r="M287" i="2" s="1"/>
  <c r="V292" i="2"/>
  <c r="O301" i="2"/>
  <c r="P301" i="2" s="1"/>
  <c r="M301" i="2" s="1"/>
  <c r="O302" i="2"/>
  <c r="P302" i="2" s="1"/>
  <c r="M302" i="2" s="1"/>
  <c r="Z303" i="2"/>
  <c r="O304" i="2"/>
  <c r="P304" i="2" s="1"/>
  <c r="M304" i="2" s="1"/>
  <c r="O311" i="2"/>
  <c r="P311" i="2" s="1"/>
  <c r="M311" i="2" s="1"/>
  <c r="Z312" i="2"/>
  <c r="O313" i="2"/>
  <c r="P313" i="2" s="1"/>
  <c r="M313" i="2" s="1"/>
  <c r="O315" i="2"/>
  <c r="P315" i="2" s="1"/>
  <c r="M315" i="2" s="1"/>
  <c r="Z316" i="2"/>
  <c r="O317" i="2"/>
  <c r="P317" i="2" s="1"/>
  <c r="M317" i="2" s="1"/>
  <c r="Z318" i="2"/>
  <c r="Y320" i="2"/>
  <c r="Y329" i="2"/>
  <c r="V322" i="2"/>
  <c r="Z326" i="2"/>
  <c r="O327" i="2"/>
  <c r="O329" i="2"/>
  <c r="P329" i="2" s="1"/>
  <c r="M329" i="2" s="1"/>
  <c r="O332" i="2"/>
  <c r="P332" i="2" s="1"/>
  <c r="M332" i="2" s="1"/>
  <c r="Z333" i="2"/>
  <c r="O334" i="2"/>
  <c r="Z335" i="2"/>
  <c r="O336" i="2"/>
  <c r="P336" i="2" s="1"/>
  <c r="M336" i="2" s="1"/>
  <c r="O341" i="2"/>
  <c r="P341" i="2" s="1"/>
  <c r="M341" i="2" s="1"/>
  <c r="Z342" i="2"/>
  <c r="O343" i="2"/>
  <c r="P343" i="2" s="1"/>
  <c r="M343" i="2" s="1"/>
  <c r="Z344" i="2"/>
  <c r="O345" i="2"/>
  <c r="P345" i="2" s="1"/>
  <c r="M345" i="2" s="1"/>
  <c r="O348" i="2"/>
  <c r="P348" i="2" s="1"/>
  <c r="M348" i="2" s="1"/>
  <c r="Z349" i="2"/>
  <c r="O350" i="2"/>
  <c r="P350" i="2" s="1"/>
  <c r="M350" i="2" s="1"/>
  <c r="O351" i="2"/>
  <c r="P351" i="2" s="1"/>
  <c r="M351" i="2" s="1"/>
  <c r="Z352" i="2"/>
  <c r="O353" i="2"/>
  <c r="P353" i="2" s="1"/>
  <c r="M353" i="2" s="1"/>
  <c r="Y355" i="2"/>
  <c r="V356" i="2"/>
  <c r="V358" i="2"/>
  <c r="V361" i="2"/>
  <c r="V363" i="2"/>
  <c r="V369" i="2"/>
  <c r="V371" i="2"/>
  <c r="V375" i="2"/>
  <c r="Y376" i="2"/>
  <c r="V379" i="2"/>
  <c r="Z271" i="2"/>
  <c r="O272" i="2"/>
  <c r="P272" i="2" s="1"/>
  <c r="M272" i="2" s="1"/>
  <c r="O273" i="2"/>
  <c r="P273" i="2" s="1"/>
  <c r="M273" i="2" s="1"/>
  <c r="O275" i="2"/>
  <c r="Z276" i="2"/>
  <c r="O277" i="2"/>
  <c r="P277" i="2" s="1"/>
  <c r="M277" i="2" s="1"/>
  <c r="O286" i="2"/>
  <c r="P286" i="2" s="1"/>
  <c r="M286" i="2" s="1"/>
  <c r="Z287" i="2"/>
  <c r="AA287" i="2" s="1"/>
  <c r="O288" i="2"/>
  <c r="P288" i="2" s="1"/>
  <c r="M288" i="2" s="1"/>
  <c r="O292" i="2"/>
  <c r="P292" i="2" s="1"/>
  <c r="M292" i="2" s="1"/>
  <c r="O305" i="2"/>
  <c r="P305" i="2" s="1"/>
  <c r="M305" i="2" s="1"/>
  <c r="Y311" i="2"/>
  <c r="V312" i="2"/>
  <c r="X312" i="2" s="1"/>
  <c r="AD312" i="2" s="1"/>
  <c r="Y317" i="2"/>
  <c r="Z320" i="2"/>
  <c r="AA320" i="2" s="1"/>
  <c r="Z329" i="2"/>
  <c r="O322" i="2"/>
  <c r="P322" i="2" s="1"/>
  <c r="M322" i="2" s="1"/>
  <c r="V324" i="2"/>
  <c r="W324" i="2" s="1"/>
  <c r="V325" i="2"/>
  <c r="V326" i="2"/>
  <c r="Y332" i="2"/>
  <c r="V333" i="2"/>
  <c r="W333" i="2" s="1"/>
  <c r="Y334" i="2"/>
  <c r="V335" i="2"/>
  <c r="V337" i="2"/>
  <c r="X337" i="2" s="1"/>
  <c r="AD337" i="2" s="1"/>
  <c r="V338" i="2"/>
  <c r="V342" i="2"/>
  <c r="Y343" i="2"/>
  <c r="V344" i="2"/>
  <c r="X344" i="2" s="1"/>
  <c r="AD344" i="2" s="1"/>
  <c r="O346" i="2"/>
  <c r="V349" i="2"/>
  <c r="X349" i="2" s="1"/>
  <c r="AD349" i="2" s="1"/>
  <c r="Y351" i="2"/>
  <c r="V352" i="2"/>
  <c r="Z355" i="2"/>
  <c r="O356" i="2"/>
  <c r="P356" i="2" s="1"/>
  <c r="M356" i="2" s="1"/>
  <c r="O358" i="2"/>
  <c r="O361" i="2"/>
  <c r="P361" i="2" s="1"/>
  <c r="M361" i="2" s="1"/>
  <c r="O363" i="2"/>
  <c r="P363" i="2" s="1"/>
  <c r="M363" i="2" s="1"/>
  <c r="O365" i="2"/>
  <c r="P365" i="2" s="1"/>
  <c r="M365" i="2" s="1"/>
  <c r="O367" i="2"/>
  <c r="P367" i="2" s="1"/>
  <c r="M367" i="2" s="1"/>
  <c r="O369" i="2"/>
  <c r="P369" i="2" s="1"/>
  <c r="M369" i="2" s="1"/>
  <c r="O371" i="2"/>
  <c r="Z372" i="2"/>
  <c r="O373" i="2"/>
  <c r="P373" i="2" s="1"/>
  <c r="M373" i="2" s="1"/>
  <c r="AA374" i="2"/>
  <c r="O375" i="2"/>
  <c r="P375" i="2" s="1"/>
  <c r="M375" i="2" s="1"/>
  <c r="Z376" i="2"/>
  <c r="O377" i="2"/>
  <c r="O379" i="2"/>
  <c r="P379" i="2" s="1"/>
  <c r="M379" i="2" s="1"/>
  <c r="V274" i="2"/>
  <c r="Y275" i="2"/>
  <c r="V276" i="2"/>
  <c r="Y277" i="2"/>
  <c r="V278" i="2"/>
  <c r="Y286" i="2"/>
  <c r="V289" i="2"/>
  <c r="W289" i="2" s="1"/>
  <c r="O290" i="2"/>
  <c r="V291" i="2"/>
  <c r="X291" i="2" s="1"/>
  <c r="AD291" i="2" s="1"/>
  <c r="AI291" i="2" s="1"/>
  <c r="AJ291" i="2" s="1"/>
  <c r="AK291" i="2" s="1"/>
  <c r="Y292" i="2"/>
  <c r="O299" i="2"/>
  <c r="V300" i="2"/>
  <c r="W300" i="2" s="1"/>
  <c r="O303" i="2"/>
  <c r="P303" i="2" s="1"/>
  <c r="M303" i="2" s="1"/>
  <c r="Z311" i="2"/>
  <c r="O312" i="2"/>
  <c r="P312" i="2" s="1"/>
  <c r="M312" i="2" s="1"/>
  <c r="Z313" i="2"/>
  <c r="O314" i="2"/>
  <c r="P314" i="2" s="1"/>
  <c r="M314" i="2" s="1"/>
  <c r="Z315" i="2"/>
  <c r="O316" i="2"/>
  <c r="Z317" i="2"/>
  <c r="O318" i="2"/>
  <c r="P318" i="2" s="1"/>
  <c r="M318" i="2" s="1"/>
  <c r="Y322" i="2"/>
  <c r="V323" i="2"/>
  <c r="O324" i="2"/>
  <c r="P324" i="2" s="1"/>
  <c r="M324" i="2" s="1"/>
  <c r="O325" i="2"/>
  <c r="P325" i="2" s="1"/>
  <c r="M325" i="2" s="1"/>
  <c r="O326" i="2"/>
  <c r="Z327" i="2"/>
  <c r="Z332" i="2"/>
  <c r="O333" i="2"/>
  <c r="P333" i="2" s="1"/>
  <c r="M333" i="2" s="1"/>
  <c r="Z334" i="2"/>
  <c r="O335" i="2"/>
  <c r="P335" i="2" s="1"/>
  <c r="M335" i="2" s="1"/>
  <c r="Z336" i="2"/>
  <c r="O337" i="2"/>
  <c r="P337" i="2" s="1"/>
  <c r="M337" i="2" s="1"/>
  <c r="O338" i="2"/>
  <c r="P338" i="2" s="1"/>
  <c r="M338" i="2" s="1"/>
  <c r="O342" i="2"/>
  <c r="Z343" i="2"/>
  <c r="O344" i="2"/>
  <c r="P344" i="2" s="1"/>
  <c r="M344" i="2" s="1"/>
  <c r="Z348" i="2"/>
  <c r="O349" i="2"/>
  <c r="Z351" i="2"/>
  <c r="O352" i="2"/>
  <c r="P352" i="2" s="1"/>
  <c r="M352" i="2" s="1"/>
  <c r="Z353" i="2"/>
  <c r="Y356" i="2"/>
  <c r="V357" i="2"/>
  <c r="Y358" i="2"/>
  <c r="Y361" i="2"/>
  <c r="V362" i="2"/>
  <c r="Y363" i="2"/>
  <c r="V364" i="2"/>
  <c r="X364" i="2" s="1"/>
  <c r="AD364" i="2" s="1"/>
  <c r="Y365" i="2"/>
  <c r="Y367" i="2"/>
  <c r="V368" i="2"/>
  <c r="Y369" i="2"/>
  <c r="Y371" i="2"/>
  <c r="V372" i="2"/>
  <c r="Y373" i="2"/>
  <c r="V376" i="2"/>
  <c r="Y379" i="2"/>
  <c r="V380" i="2"/>
  <c r="O424" i="2"/>
  <c r="O381" i="2"/>
  <c r="P381" i="2" s="1"/>
  <c r="M381" i="2" s="1"/>
  <c r="Z382" i="2"/>
  <c r="O383" i="2"/>
  <c r="Z385" i="2"/>
  <c r="O387" i="2"/>
  <c r="P387" i="2" s="1"/>
  <c r="M387" i="2" s="1"/>
  <c r="Z388" i="2"/>
  <c r="O389" i="2"/>
  <c r="P389" i="2" s="1"/>
  <c r="M389" i="2" s="1"/>
  <c r="Z391" i="2"/>
  <c r="O392" i="2"/>
  <c r="P392" i="2" s="1"/>
  <c r="M392" i="2" s="1"/>
  <c r="V395" i="2"/>
  <c r="Y397" i="2"/>
  <c r="V398" i="2"/>
  <c r="Y399" i="2"/>
  <c r="V400" i="2"/>
  <c r="X400" i="2" s="1"/>
  <c r="AD400" i="2" s="1"/>
  <c r="V402" i="2"/>
  <c r="Z407" i="2"/>
  <c r="O408" i="2"/>
  <c r="P408" i="2" s="1"/>
  <c r="M408" i="2" s="1"/>
  <c r="O409" i="2"/>
  <c r="P409" i="2" s="1"/>
  <c r="M409" i="2" s="1"/>
  <c r="Z410" i="2"/>
  <c r="O411" i="2"/>
  <c r="P411" i="2" s="1"/>
  <c r="M411" i="2" s="1"/>
  <c r="Z412" i="2"/>
  <c r="O413" i="2"/>
  <c r="P413" i="2" s="1"/>
  <c r="M413" i="2" s="1"/>
  <c r="O415" i="2"/>
  <c r="P415" i="2" s="1"/>
  <c r="M415" i="2" s="1"/>
  <c r="O417" i="2"/>
  <c r="Z418" i="2"/>
  <c r="Z422" i="2"/>
  <c r="O423" i="2"/>
  <c r="P423" i="2" s="1"/>
  <c r="M423" i="2" s="1"/>
  <c r="Z424" i="2"/>
  <c r="O425" i="2"/>
  <c r="P425" i="2" s="1"/>
  <c r="M425" i="2" s="1"/>
  <c r="Z426" i="2"/>
  <c r="O427" i="2"/>
  <c r="Z429" i="2"/>
  <c r="O430" i="2"/>
  <c r="P430" i="2" s="1"/>
  <c r="M430" i="2" s="1"/>
  <c r="O432" i="2"/>
  <c r="P432" i="2" s="1"/>
  <c r="M432" i="2" s="1"/>
  <c r="O433" i="2"/>
  <c r="O437" i="2"/>
  <c r="O438" i="2"/>
  <c r="P438" i="2" s="1"/>
  <c r="M438" i="2" s="1"/>
  <c r="Z439" i="2"/>
  <c r="O440" i="2"/>
  <c r="V442" i="2"/>
  <c r="Y443" i="2"/>
  <c r="O56" i="1"/>
  <c r="Q416" i="2"/>
  <c r="Y381" i="2"/>
  <c r="Y383" i="2"/>
  <c r="V384" i="2"/>
  <c r="V385" i="2"/>
  <c r="Y387" i="2"/>
  <c r="V388" i="2"/>
  <c r="V390" i="2"/>
  <c r="Y392" i="2"/>
  <c r="O395" i="2"/>
  <c r="P395" i="2" s="1"/>
  <c r="M395" i="2" s="1"/>
  <c r="O396" i="2"/>
  <c r="P396" i="2" s="1"/>
  <c r="M396" i="2" s="1"/>
  <c r="Z397" i="2"/>
  <c r="O398" i="2"/>
  <c r="P398" i="2" s="1"/>
  <c r="M398" i="2" s="1"/>
  <c r="Z399" i="2"/>
  <c r="O400" i="2"/>
  <c r="P400" i="2" s="1"/>
  <c r="M400" i="2" s="1"/>
  <c r="O402" i="2"/>
  <c r="P402" i="2" s="1"/>
  <c r="M402" i="2" s="1"/>
  <c r="V407" i="2"/>
  <c r="X407" i="2" s="1"/>
  <c r="AD407" i="2" s="1"/>
  <c r="Y411" i="2"/>
  <c r="V412" i="2"/>
  <c r="W412" i="2" s="1"/>
  <c r="V414" i="2"/>
  <c r="Y415" i="2"/>
  <c r="V416" i="2"/>
  <c r="X416" i="2" s="1"/>
  <c r="AD416" i="2" s="1"/>
  <c r="AI416" i="2" s="1"/>
  <c r="AJ416" i="2" s="1"/>
  <c r="AK416" i="2" s="1"/>
  <c r="O419" i="2"/>
  <c r="O421" i="2"/>
  <c r="V422" i="2"/>
  <c r="X422" i="2" s="1"/>
  <c r="AD422" i="2" s="1"/>
  <c r="Z423" i="2"/>
  <c r="V424" i="2"/>
  <c r="Y427" i="2"/>
  <c r="V428" i="2"/>
  <c r="Y430" i="2"/>
  <c r="V431" i="2"/>
  <c r="Y433" i="2"/>
  <c r="O435" i="2"/>
  <c r="Y438" i="2"/>
  <c r="V439" i="2"/>
  <c r="O442" i="2"/>
  <c r="P442" i="2" s="1"/>
  <c r="M442" i="2" s="1"/>
  <c r="Z443" i="2"/>
  <c r="N32" i="1"/>
  <c r="S68" i="2"/>
  <c r="T68" i="2" s="1"/>
  <c r="O72" i="1"/>
  <c r="Q79" i="2" s="1"/>
  <c r="U79" i="2" s="1"/>
  <c r="AC79" i="2" s="1"/>
  <c r="AF79" i="2" s="1"/>
  <c r="O104" i="1"/>
  <c r="Q111" i="2" s="1"/>
  <c r="R111" i="2" s="1"/>
  <c r="Q134" i="2"/>
  <c r="U134" i="2" s="1"/>
  <c r="AC134" i="2" s="1"/>
  <c r="V410" i="2"/>
  <c r="Z427" i="2"/>
  <c r="O428" i="2"/>
  <c r="P428" i="2" s="1"/>
  <c r="M428" i="2" s="1"/>
  <c r="O429" i="2"/>
  <c r="AA429" i="2" s="1"/>
  <c r="AB429" i="2" s="1"/>
  <c r="AE429" i="2" s="1"/>
  <c r="Z430" i="2"/>
  <c r="O431" i="2"/>
  <c r="AA431" i="2" s="1"/>
  <c r="AB431" i="2" s="1"/>
  <c r="AE431" i="2" s="1"/>
  <c r="AL431" i="2" s="1"/>
  <c r="AM431" i="2" s="1"/>
  <c r="AN431" i="2" s="1"/>
  <c r="Z433" i="2"/>
  <c r="O436" i="2"/>
  <c r="Z438" i="2"/>
  <c r="O439" i="2"/>
  <c r="P439" i="2" s="1"/>
  <c r="M439" i="2" s="1"/>
  <c r="Y442" i="2"/>
  <c r="Q201" i="2"/>
  <c r="Q233" i="2"/>
  <c r="Q257" i="2"/>
  <c r="U257" i="2" s="1"/>
  <c r="AC257" i="2" s="1"/>
  <c r="Q271" i="2"/>
  <c r="U271" i="2" s="1"/>
  <c r="AC271" i="2" s="1"/>
  <c r="Q275" i="2"/>
  <c r="U275" i="2" s="1"/>
  <c r="AC275" i="2" s="1"/>
  <c r="M430" i="1"/>
  <c r="N430" i="1" s="1"/>
  <c r="V381" i="2"/>
  <c r="Y385" i="2"/>
  <c r="Y388" i="2"/>
  <c r="V392" i="2"/>
  <c r="O393" i="2"/>
  <c r="P393" i="2" s="1"/>
  <c r="M393" i="2" s="1"/>
  <c r="O397" i="2"/>
  <c r="P397" i="2" s="1"/>
  <c r="M397" i="2" s="1"/>
  <c r="Z398" i="2"/>
  <c r="O399" i="2"/>
  <c r="P399" i="2" s="1"/>
  <c r="M399" i="2" s="1"/>
  <c r="Z400" i="2"/>
  <c r="O401" i="2"/>
  <c r="Z402" i="2"/>
  <c r="O403" i="2"/>
  <c r="P403" i="2" s="1"/>
  <c r="M403" i="2" s="1"/>
  <c r="O404" i="2"/>
  <c r="P404" i="2" s="1"/>
  <c r="M404" i="2" s="1"/>
  <c r="O405" i="2"/>
  <c r="P405" i="2" s="1"/>
  <c r="M405" i="2" s="1"/>
  <c r="Y407" i="2"/>
  <c r="V408" i="2"/>
  <c r="O410" i="2"/>
  <c r="V411" i="2"/>
  <c r="Y412" i="2"/>
  <c r="V415" i="2"/>
  <c r="O418" i="2"/>
  <c r="Y422" i="2"/>
  <c r="V423" i="2"/>
  <c r="Y424" i="2"/>
  <c r="V425" i="2"/>
  <c r="O426" i="2"/>
  <c r="J426" i="2" s="1"/>
  <c r="V427" i="2"/>
  <c r="V430" i="2"/>
  <c r="V432" i="2"/>
  <c r="V433" i="2"/>
  <c r="O434" i="2"/>
  <c r="V437" i="2"/>
  <c r="V438" i="2"/>
  <c r="Y439" i="2"/>
  <c r="O441" i="2"/>
  <c r="Z442" i="2"/>
  <c r="O443" i="2"/>
  <c r="P443" i="2" s="1"/>
  <c r="M443" i="2" s="1"/>
  <c r="R35" i="2"/>
  <c r="Y247" i="2"/>
  <c r="X78" i="2"/>
  <c r="AD78" i="2" s="1"/>
  <c r="AI78" i="2" s="1"/>
  <c r="AJ78" i="2" s="1"/>
  <c r="AK78" i="2" s="1"/>
  <c r="W78" i="2"/>
  <c r="X85" i="2"/>
  <c r="AD85" i="2" s="1"/>
  <c r="AI85" i="2" s="1"/>
  <c r="AJ85" i="2" s="1"/>
  <c r="AK85" i="2" s="1"/>
  <c r="W85" i="2"/>
  <c r="X129" i="2"/>
  <c r="AD129" i="2" s="1"/>
  <c r="W129" i="2"/>
  <c r="X179" i="2"/>
  <c r="AD179" i="2" s="1"/>
  <c r="AI179" i="2" s="1"/>
  <c r="AJ179" i="2" s="1"/>
  <c r="AK179" i="2" s="1"/>
  <c r="W179" i="2"/>
  <c r="W183" i="2"/>
  <c r="X183" i="2"/>
  <c r="AD183" i="2" s="1"/>
  <c r="X192" i="2"/>
  <c r="AD192" i="2" s="1"/>
  <c r="AI192" i="2" s="1"/>
  <c r="AJ192" i="2" s="1"/>
  <c r="AK192" i="2" s="1"/>
  <c r="W192" i="2"/>
  <c r="X197" i="2"/>
  <c r="AD197" i="2" s="1"/>
  <c r="AI197" i="2" s="1"/>
  <c r="AJ197" i="2" s="1"/>
  <c r="AK197" i="2" s="1"/>
  <c r="W197" i="2"/>
  <c r="X207" i="2"/>
  <c r="AD207" i="2" s="1"/>
  <c r="X223" i="2"/>
  <c r="AD223" i="2" s="1"/>
  <c r="AI223" i="2" s="1"/>
  <c r="AJ223" i="2" s="1"/>
  <c r="AK223" i="2" s="1"/>
  <c r="W223" i="2"/>
  <c r="X306" i="2"/>
  <c r="AD306" i="2" s="1"/>
  <c r="W306" i="2"/>
  <c r="X307" i="2"/>
  <c r="AD307" i="2" s="1"/>
  <c r="AI307" i="2" s="1"/>
  <c r="AJ307" i="2" s="1"/>
  <c r="AK307" i="2" s="1"/>
  <c r="AO307" i="2" s="1"/>
  <c r="W307" i="2"/>
  <c r="X340" i="2"/>
  <c r="AD340" i="2" s="1"/>
  <c r="AI340" i="2" s="1"/>
  <c r="AJ340" i="2" s="1"/>
  <c r="AK340" i="2" s="1"/>
  <c r="W340" i="2"/>
  <c r="X396" i="2"/>
  <c r="AD396" i="2" s="1"/>
  <c r="W396" i="2"/>
  <c r="W203" i="2"/>
  <c r="W194" i="2"/>
  <c r="X175" i="2"/>
  <c r="AD175" i="2" s="1"/>
  <c r="W216" i="2"/>
  <c r="X17" i="2"/>
  <c r="AD17" i="2" s="1"/>
  <c r="W17" i="2"/>
  <c r="W3" i="1"/>
  <c r="V10" i="2" s="1"/>
  <c r="X10" i="2" s="1"/>
  <c r="AD10" i="2" s="1"/>
  <c r="AI10" i="2" s="1"/>
  <c r="AJ10" i="2" s="1"/>
  <c r="AK10" i="2" s="1"/>
  <c r="AO10" i="2" s="1"/>
  <c r="O3" i="1"/>
  <c r="Q10" i="2" s="1"/>
  <c r="M3" i="1"/>
  <c r="O5" i="1"/>
  <c r="M5" i="1"/>
  <c r="N7" i="1"/>
  <c r="O7" i="1"/>
  <c r="O9" i="1"/>
  <c r="M9" i="1"/>
  <c r="N9" i="1" s="1"/>
  <c r="O13" i="1"/>
  <c r="Q20" i="2" s="1"/>
  <c r="U20" i="2" s="1"/>
  <c r="AC20" i="2" s="1"/>
  <c r="AF20" i="2" s="1"/>
  <c r="M13" i="1"/>
  <c r="N13" i="1" s="1"/>
  <c r="O15" i="1"/>
  <c r="M15" i="1"/>
  <c r="N15" i="1" s="1"/>
  <c r="O17" i="1"/>
  <c r="Q225" i="2" s="1"/>
  <c r="N17" i="1"/>
  <c r="O19" i="1"/>
  <c r="M19" i="1"/>
  <c r="N19" i="1" s="1"/>
  <c r="O21" i="1"/>
  <c r="Q28" i="2" s="1"/>
  <c r="M21" i="1"/>
  <c r="O25" i="1"/>
  <c r="M25" i="1"/>
  <c r="N25" i="1" s="1"/>
  <c r="M27" i="1"/>
  <c r="O29" i="1"/>
  <c r="M29" i="1"/>
  <c r="S36" i="2" s="1"/>
  <c r="T36" i="2" s="1"/>
  <c r="O31" i="1"/>
  <c r="Q38" i="2" s="1"/>
  <c r="U38" i="2" s="1"/>
  <c r="AC38" i="2" s="1"/>
  <c r="AF38" i="2" s="1"/>
  <c r="M31" i="1"/>
  <c r="N31" i="1" s="1"/>
  <c r="M33" i="1"/>
  <c r="O33" i="1"/>
  <c r="O35" i="1"/>
  <c r="M35" i="1"/>
  <c r="N35" i="1" s="1"/>
  <c r="O39" i="1"/>
  <c r="Q46" i="2" s="1"/>
  <c r="M39" i="1"/>
  <c r="N39" i="1" s="1"/>
  <c r="M41" i="1"/>
  <c r="N41" i="1" s="1"/>
  <c r="O43" i="1"/>
  <c r="M43" i="1"/>
  <c r="O45" i="1"/>
  <c r="M45" i="1"/>
  <c r="N45" i="1" s="1"/>
  <c r="O49" i="1"/>
  <c r="M49" i="1"/>
  <c r="M51" i="1"/>
  <c r="N51" i="1" s="1"/>
  <c r="O53" i="1"/>
  <c r="M53" i="1"/>
  <c r="S60" i="2" s="1"/>
  <c r="T60" i="2" s="1"/>
  <c r="M55" i="1"/>
  <c r="N55" i="1" s="1"/>
  <c r="O55" i="1"/>
  <c r="O57" i="1"/>
  <c r="M57" i="1"/>
  <c r="O59" i="1"/>
  <c r="M59" i="1"/>
  <c r="O61" i="1"/>
  <c r="Q68" i="2" s="1"/>
  <c r="U68" i="2" s="1"/>
  <c r="AC68" i="2" s="1"/>
  <c r="N61" i="1"/>
  <c r="O63" i="1"/>
  <c r="M63" i="1"/>
  <c r="N63" i="1" s="1"/>
  <c r="M65" i="1"/>
  <c r="N65" i="1" s="1"/>
  <c r="O67" i="1"/>
  <c r="Q74" i="2" s="1"/>
  <c r="M67" i="1"/>
  <c r="N67" i="1" s="1"/>
  <c r="M69" i="1"/>
  <c r="N69" i="1" s="1"/>
  <c r="O69" i="1"/>
  <c r="O71" i="1"/>
  <c r="Q78" i="2" s="1"/>
  <c r="U78" i="2" s="1"/>
  <c r="AC78" i="2" s="1"/>
  <c r="AF78" i="2" s="1"/>
  <c r="M73" i="1"/>
  <c r="N73" i="1" s="1"/>
  <c r="O75" i="1"/>
  <c r="M75" i="1"/>
  <c r="O77" i="1"/>
  <c r="M77" i="1"/>
  <c r="N77" i="1" s="1"/>
  <c r="O81" i="1"/>
  <c r="M81" i="1"/>
  <c r="M83" i="1"/>
  <c r="S90" i="2" s="1"/>
  <c r="T90" i="2" s="1"/>
  <c r="O85" i="1"/>
  <c r="M85" i="1"/>
  <c r="O87" i="1"/>
  <c r="M87" i="1"/>
  <c r="N87" i="1" s="1"/>
  <c r="M91" i="1"/>
  <c r="S59" i="2" s="1"/>
  <c r="T59" i="2" s="1"/>
  <c r="O91" i="1"/>
  <c r="M93" i="1"/>
  <c r="O93" i="1"/>
  <c r="Q100" i="2" s="1"/>
  <c r="U100" i="2" s="1"/>
  <c r="AC100" i="2" s="1"/>
  <c r="M95" i="1"/>
  <c r="O95" i="1"/>
  <c r="Q102" i="2" s="1"/>
  <c r="R102" i="2" s="1"/>
  <c r="O97" i="1"/>
  <c r="M97" i="1"/>
  <c r="O99" i="1"/>
  <c r="Q287" i="2" s="1"/>
  <c r="U287" i="2" s="1"/>
  <c r="AC287" i="2" s="1"/>
  <c r="O101" i="1"/>
  <c r="M101" i="1"/>
  <c r="O103" i="1"/>
  <c r="M103" i="1"/>
  <c r="N103" i="1" s="1"/>
  <c r="M105" i="1"/>
  <c r="N105" i="1" s="1"/>
  <c r="O105" i="1"/>
  <c r="M107" i="1"/>
  <c r="N107" i="1" s="1"/>
  <c r="M109" i="1"/>
  <c r="N109" i="1" s="1"/>
  <c r="O109" i="1"/>
  <c r="Q116" i="2" s="1"/>
  <c r="U116" i="2" s="1"/>
  <c r="AC116" i="2" s="1"/>
  <c r="AF116" i="2" s="1"/>
  <c r="M111" i="1"/>
  <c r="O111" i="1"/>
  <c r="O113" i="1"/>
  <c r="Q120" i="2" s="1"/>
  <c r="U120" i="2" s="1"/>
  <c r="AC120" i="2" s="1"/>
  <c r="AF120" i="2" s="1"/>
  <c r="M113" i="1"/>
  <c r="N113" i="1" s="1"/>
  <c r="O115" i="1"/>
  <c r="M115" i="1"/>
  <c r="N115" i="1" s="1"/>
  <c r="O117" i="1"/>
  <c r="M117" i="1"/>
  <c r="N117" i="1" s="1"/>
  <c r="O119" i="1"/>
  <c r="Q126" i="2" s="1"/>
  <c r="U126" i="2" s="1"/>
  <c r="AC126" i="2" s="1"/>
  <c r="M121" i="1"/>
  <c r="O121" i="1"/>
  <c r="M123" i="1"/>
  <c r="O123" i="1"/>
  <c r="Q130" i="2" s="1"/>
  <c r="M125" i="1"/>
  <c r="N125" i="1" s="1"/>
  <c r="O125" i="1"/>
  <c r="M127" i="1"/>
  <c r="N127" i="1" s="1"/>
  <c r="O129" i="1"/>
  <c r="Q136" i="2" s="1"/>
  <c r="M129" i="1"/>
  <c r="O131" i="1"/>
  <c r="Q138" i="2" s="1"/>
  <c r="U138" i="2" s="1"/>
  <c r="AC138" i="2" s="1"/>
  <c r="M131" i="1"/>
  <c r="N131" i="1" s="1"/>
  <c r="O133" i="1"/>
  <c r="M133" i="1"/>
  <c r="O137" i="1"/>
  <c r="Q144" i="2" s="1"/>
  <c r="U144" i="2" s="1"/>
  <c r="AC144" i="2" s="1"/>
  <c r="M137" i="1"/>
  <c r="O139" i="1"/>
  <c r="M139" i="1"/>
  <c r="N139" i="1" s="1"/>
  <c r="O141" i="1"/>
  <c r="Q148" i="2" s="1"/>
  <c r="U148" i="2" s="1"/>
  <c r="AC148" i="2" s="1"/>
  <c r="AF148" i="2" s="1"/>
  <c r="M141" i="1"/>
  <c r="N141" i="1" s="1"/>
  <c r="O143" i="1"/>
  <c r="Q150" i="2" s="1"/>
  <c r="M143" i="1"/>
  <c r="S150" i="2" s="1"/>
  <c r="T150" i="2" s="1"/>
  <c r="O145" i="1"/>
  <c r="Q152" i="2" s="1"/>
  <c r="M145" i="1"/>
  <c r="N145" i="1" s="1"/>
  <c r="O149" i="1"/>
  <c r="M149" i="1"/>
  <c r="N149" i="1" s="1"/>
  <c r="O151" i="1"/>
  <c r="M151" i="1"/>
  <c r="O153" i="1"/>
  <c r="M153" i="1"/>
  <c r="N153" i="1" s="1"/>
  <c r="O155" i="1"/>
  <c r="M155" i="1"/>
  <c r="N155" i="1" s="1"/>
  <c r="O159" i="1"/>
  <c r="M159" i="1"/>
  <c r="N159" i="1" s="1"/>
  <c r="O161" i="1"/>
  <c r="M161" i="1"/>
  <c r="N161" i="1" s="1"/>
  <c r="O163" i="1"/>
  <c r="Q170" i="2" s="1"/>
  <c r="M163" i="1"/>
  <c r="M167" i="1"/>
  <c r="N167" i="1" s="1"/>
  <c r="O167" i="1"/>
  <c r="Q174" i="2" s="1"/>
  <c r="U174" i="2" s="1"/>
  <c r="AC174" i="2" s="1"/>
  <c r="M169" i="1"/>
  <c r="O169" i="1"/>
  <c r="Q176" i="2" s="1"/>
  <c r="M171" i="1"/>
  <c r="N171" i="1" s="1"/>
  <c r="O171" i="1"/>
  <c r="M173" i="1"/>
  <c r="N173" i="1" s="1"/>
  <c r="O173" i="1"/>
  <c r="Q180" i="2" s="1"/>
  <c r="M175" i="1"/>
  <c r="O175" i="1"/>
  <c r="M179" i="1"/>
  <c r="S186" i="2" s="1"/>
  <c r="T186" i="2" s="1"/>
  <c r="O179" i="1"/>
  <c r="Q186" i="2" s="1"/>
  <c r="U186" i="2" s="1"/>
  <c r="AC186" i="2" s="1"/>
  <c r="M181" i="1"/>
  <c r="N181" i="1" s="1"/>
  <c r="O181" i="1"/>
  <c r="Q207" i="2" s="1"/>
  <c r="M183" i="1"/>
  <c r="S190" i="2" s="1"/>
  <c r="T190" i="2" s="1"/>
  <c r="O183" i="1"/>
  <c r="M185" i="1"/>
  <c r="N185" i="1" s="1"/>
  <c r="O185" i="1"/>
  <c r="Q192" i="2" s="1"/>
  <c r="M189" i="1"/>
  <c r="N189" i="1" s="1"/>
  <c r="O189" i="1"/>
  <c r="M191" i="1"/>
  <c r="O191" i="1"/>
  <c r="M193" i="1"/>
  <c r="O193" i="1"/>
  <c r="Q200" i="2" s="1"/>
  <c r="M195" i="1"/>
  <c r="O195" i="1"/>
  <c r="Q202" i="2" s="1"/>
  <c r="U202" i="2" s="1"/>
  <c r="AC202" i="2" s="1"/>
  <c r="O197" i="1"/>
  <c r="M197" i="1"/>
  <c r="N197" i="1" s="1"/>
  <c r="O199" i="1"/>
  <c r="M199" i="1"/>
  <c r="O201" i="1"/>
  <c r="Q208" i="2" s="1"/>
  <c r="M201" i="1"/>
  <c r="O203" i="1"/>
  <c r="Q210" i="2" s="1"/>
  <c r="U210" i="2" s="1"/>
  <c r="AC210" i="2" s="1"/>
  <c r="AF210" i="2" s="1"/>
  <c r="M203" i="1"/>
  <c r="S210" i="2" s="1"/>
  <c r="T210" i="2" s="1"/>
  <c r="O205" i="1"/>
  <c r="Q212" i="2" s="1"/>
  <c r="M205" i="1"/>
  <c r="O209" i="1"/>
  <c r="M209" i="1"/>
  <c r="O211" i="1"/>
  <c r="M211" i="1"/>
  <c r="N211" i="1" s="1"/>
  <c r="M215" i="1"/>
  <c r="N215" i="1" s="1"/>
  <c r="O215" i="1"/>
  <c r="M217" i="1"/>
  <c r="O217" i="1"/>
  <c r="Q224" i="2" s="1"/>
  <c r="M219" i="1"/>
  <c r="O219" i="1"/>
  <c r="M221" i="1"/>
  <c r="O221" i="1"/>
  <c r="Q228" i="2" s="1"/>
  <c r="M225" i="1"/>
  <c r="O225" i="1"/>
  <c r="Q232" i="2" s="1"/>
  <c r="M227" i="1"/>
  <c r="O227" i="1"/>
  <c r="Q234" i="2" s="1"/>
  <c r="O229" i="1"/>
  <c r="M229" i="1"/>
  <c r="O233" i="1"/>
  <c r="M233" i="1"/>
  <c r="N233" i="1" s="1"/>
  <c r="O235" i="1"/>
  <c r="M235" i="1"/>
  <c r="N235" i="1" s="1"/>
  <c r="O237" i="1"/>
  <c r="M237" i="1"/>
  <c r="N237" i="1" s="1"/>
  <c r="O239" i="1"/>
  <c r="M239" i="1"/>
  <c r="N239" i="1" s="1"/>
  <c r="O241" i="1"/>
  <c r="M241" i="1"/>
  <c r="S117" i="2" s="1"/>
  <c r="T117" i="2" s="1"/>
  <c r="M245" i="1"/>
  <c r="O245" i="1"/>
  <c r="M247" i="1"/>
  <c r="N247" i="1" s="1"/>
  <c r="O247" i="1"/>
  <c r="Q254" i="2" s="1"/>
  <c r="M249" i="1"/>
  <c r="O249" i="1"/>
  <c r="Q256" i="2" s="1"/>
  <c r="M253" i="1"/>
  <c r="N253" i="1" s="1"/>
  <c r="O253" i="1"/>
  <c r="M255" i="1"/>
  <c r="N255" i="1" s="1"/>
  <c r="O255" i="1"/>
  <c r="M257" i="1"/>
  <c r="O257" i="1"/>
  <c r="M259" i="1"/>
  <c r="O259" i="1"/>
  <c r="Q266" i="2" s="1"/>
  <c r="O261" i="1"/>
  <c r="M261" i="1"/>
  <c r="N261" i="1" s="1"/>
  <c r="O263" i="1"/>
  <c r="Q270" i="2" s="1"/>
  <c r="M263" i="1"/>
  <c r="O265" i="1"/>
  <c r="M265" i="1"/>
  <c r="S214" i="2" s="1"/>
  <c r="T214" i="2" s="1"/>
  <c r="O267" i="1"/>
  <c r="Q274" i="2" s="1"/>
  <c r="M267" i="1"/>
  <c r="O269" i="1"/>
  <c r="Q276" i="2" s="1"/>
  <c r="U276" i="2" s="1"/>
  <c r="AC276" i="2" s="1"/>
  <c r="M269" i="1"/>
  <c r="O273" i="1"/>
  <c r="Q280" i="2" s="1"/>
  <c r="M273" i="1"/>
  <c r="O275" i="1"/>
  <c r="Q282" i="2" s="1"/>
  <c r="U282" i="2" s="1"/>
  <c r="AC282" i="2" s="1"/>
  <c r="M275" i="1"/>
  <c r="N275" i="1" s="1"/>
  <c r="O277" i="1"/>
  <c r="M277" i="1"/>
  <c r="M279" i="1"/>
  <c r="N279" i="1" s="1"/>
  <c r="M281" i="1"/>
  <c r="O281" i="1"/>
  <c r="Q288" i="2" s="1"/>
  <c r="M283" i="1"/>
  <c r="O283" i="1"/>
  <c r="Q290" i="2" s="1"/>
  <c r="O285" i="1"/>
  <c r="Q292" i="2" s="1"/>
  <c r="M285" i="1"/>
  <c r="O289" i="1"/>
  <c r="Q296" i="2" s="1"/>
  <c r="M289" i="1"/>
  <c r="O291" i="1"/>
  <c r="M291" i="1"/>
  <c r="O293" i="1"/>
  <c r="M293" i="1"/>
  <c r="O295" i="1"/>
  <c r="Q302" i="2" s="1"/>
  <c r="M295" i="1"/>
  <c r="O297" i="1"/>
  <c r="Q304" i="2" s="1"/>
  <c r="M297" i="1"/>
  <c r="O301" i="1"/>
  <c r="M301" i="1"/>
  <c r="S308" i="2" s="1"/>
  <c r="T308" i="2" s="1"/>
  <c r="O303" i="1"/>
  <c r="M303" i="1"/>
  <c r="N303" i="1" s="1"/>
  <c r="O305" i="1"/>
  <c r="Q312" i="2" s="1"/>
  <c r="M305" i="1"/>
  <c r="O307" i="1"/>
  <c r="M307" i="1"/>
  <c r="N307" i="1" s="1"/>
  <c r="O311" i="1"/>
  <c r="M311" i="1"/>
  <c r="N311" i="1" s="1"/>
  <c r="O313" i="1"/>
  <c r="M313" i="1"/>
  <c r="N313" i="1" s="1"/>
  <c r="O315" i="1"/>
  <c r="M315" i="1"/>
  <c r="N315" i="1" s="1"/>
  <c r="O317" i="1"/>
  <c r="Q324" i="2" s="1"/>
  <c r="M317" i="1"/>
  <c r="O319" i="1"/>
  <c r="Q326" i="2" s="1"/>
  <c r="O321" i="1"/>
  <c r="Q328" i="2" s="1"/>
  <c r="M321" i="1"/>
  <c r="O323" i="1"/>
  <c r="Q330" i="2" s="1"/>
  <c r="U330" i="2" s="1"/>
  <c r="AC330" i="2" s="1"/>
  <c r="M323" i="1"/>
  <c r="O325" i="1"/>
  <c r="Q332" i="2" s="1"/>
  <c r="M325" i="1"/>
  <c r="O327" i="1"/>
  <c r="M327" i="1"/>
  <c r="S43" i="2" s="1"/>
  <c r="T43" i="2" s="1"/>
  <c r="O329" i="1"/>
  <c r="Q336" i="2" s="1"/>
  <c r="M329" i="1"/>
  <c r="S125" i="2" s="1"/>
  <c r="T125" i="2" s="1"/>
  <c r="O333" i="1"/>
  <c r="M333" i="1"/>
  <c r="O335" i="1"/>
  <c r="Q342" i="2" s="1"/>
  <c r="M335" i="1"/>
  <c r="O337" i="1"/>
  <c r="Q344" i="2" s="1"/>
  <c r="M337" i="1"/>
  <c r="N337" i="1" s="1"/>
  <c r="P10" i="2"/>
  <c r="M10" i="2" s="1"/>
  <c r="AA281" i="2"/>
  <c r="AB281" i="2" s="1"/>
  <c r="O345" i="1"/>
  <c r="M345" i="1"/>
  <c r="O353" i="1"/>
  <c r="M353" i="1"/>
  <c r="N353" i="1" s="1"/>
  <c r="O359" i="1"/>
  <c r="Q366" i="2" s="1"/>
  <c r="M359" i="1"/>
  <c r="N359" i="1" s="1"/>
  <c r="O361" i="1"/>
  <c r="Q368" i="2" s="1"/>
  <c r="M361" i="1"/>
  <c r="O367" i="1"/>
  <c r="M367" i="1"/>
  <c r="N367" i="1" s="1"/>
  <c r="O369" i="1"/>
  <c r="Q220" i="2" s="1"/>
  <c r="M369" i="1"/>
  <c r="N369" i="1" s="1"/>
  <c r="O375" i="1"/>
  <c r="M375" i="1"/>
  <c r="N375" i="1" s="1"/>
  <c r="O377" i="1"/>
  <c r="M377" i="1"/>
  <c r="O383" i="1"/>
  <c r="Q390" i="2" s="1"/>
  <c r="M383" i="1"/>
  <c r="N383" i="1" s="1"/>
  <c r="O385" i="1"/>
  <c r="Q392" i="2" s="1"/>
  <c r="M385" i="1"/>
  <c r="O391" i="1"/>
  <c r="Q398" i="2" s="1"/>
  <c r="M391" i="1"/>
  <c r="O393" i="1"/>
  <c r="M393" i="1"/>
  <c r="O399" i="1"/>
  <c r="M399" i="1"/>
  <c r="O401" i="1"/>
  <c r="Q408" i="2" s="1"/>
  <c r="M401" i="1"/>
  <c r="N401" i="1" s="1"/>
  <c r="O411" i="1"/>
  <c r="M411" i="1"/>
  <c r="O413" i="1"/>
  <c r="M413" i="1"/>
  <c r="AA236" i="2"/>
  <c r="AB236" i="2" s="1"/>
  <c r="AE236" i="2" s="1"/>
  <c r="M343" i="1"/>
  <c r="M355" i="1"/>
  <c r="M371" i="1"/>
  <c r="S378" i="2" s="1"/>
  <c r="T378" i="2" s="1"/>
  <c r="M387" i="1"/>
  <c r="N387" i="1" s="1"/>
  <c r="M403" i="1"/>
  <c r="AI89" i="2"/>
  <c r="AJ89" i="2" s="1"/>
  <c r="AK89" i="2" s="1"/>
  <c r="M347" i="1"/>
  <c r="S45" i="2" s="1"/>
  <c r="T45" i="2" s="1"/>
  <c r="M357" i="1"/>
  <c r="M373" i="1"/>
  <c r="M389" i="1"/>
  <c r="M405" i="1"/>
  <c r="M339" i="1"/>
  <c r="M349" i="1"/>
  <c r="M363" i="1"/>
  <c r="M379" i="1"/>
  <c r="M395" i="1"/>
  <c r="O40" i="1"/>
  <c r="O112" i="1"/>
  <c r="Q119" i="2" s="1"/>
  <c r="U119" i="2" s="1"/>
  <c r="AC119" i="2" s="1"/>
  <c r="AF119" i="2" s="1"/>
  <c r="M414" i="1"/>
  <c r="N414" i="1" s="1"/>
  <c r="M418" i="1"/>
  <c r="M434" i="1"/>
  <c r="N434" i="1" s="1"/>
  <c r="V196" i="1"/>
  <c r="AO328" i="2"/>
  <c r="AO75" i="2"/>
  <c r="AO124" i="2"/>
  <c r="AO221" i="2"/>
  <c r="AO211" i="2"/>
  <c r="AO418" i="2"/>
  <c r="AO28" i="2"/>
  <c r="AC188" i="2"/>
  <c r="AO204" i="2"/>
  <c r="AO426" i="2"/>
  <c r="AO138" i="2"/>
  <c r="AO419" i="2"/>
  <c r="AO218" i="2"/>
  <c r="AO215" i="2"/>
  <c r="AO374" i="2"/>
  <c r="AC187" i="2"/>
  <c r="N187" i="2"/>
  <c r="X184" i="2"/>
  <c r="AD184" i="2" s="1"/>
  <c r="W112" i="2"/>
  <c r="W86" i="2"/>
  <c r="W109" i="2"/>
  <c r="W71" i="2"/>
  <c r="W79" i="2"/>
  <c r="W72" i="2"/>
  <c r="X22" i="2"/>
  <c r="AD22" i="2" s="1"/>
  <c r="AI22" i="2" s="1"/>
  <c r="AJ22" i="2" s="1"/>
  <c r="AK22" i="2" s="1"/>
  <c r="AO22" i="2" s="1"/>
  <c r="W22" i="2"/>
  <c r="X149" i="2"/>
  <c r="AD149" i="2" s="1"/>
  <c r="AI149" i="2" s="1"/>
  <c r="AJ149" i="2" s="1"/>
  <c r="AK149" i="2" s="1"/>
  <c r="AO149" i="2" s="1"/>
  <c r="W149" i="2"/>
  <c r="W18" i="2"/>
  <c r="X25" i="2"/>
  <c r="AD25" i="2" s="1"/>
  <c r="AI25" i="2" s="1"/>
  <c r="W25" i="2"/>
  <c r="X160" i="2"/>
  <c r="AD160" i="2" s="1"/>
  <c r="AI160" i="2" s="1"/>
  <c r="AJ160" i="2" s="1"/>
  <c r="AK160" i="2" s="1"/>
  <c r="W160" i="2"/>
  <c r="X246" i="2"/>
  <c r="AD246" i="2" s="1"/>
  <c r="AI246" i="2" s="1"/>
  <c r="AJ246" i="2" s="1"/>
  <c r="AK246" i="2" s="1"/>
  <c r="AO246" i="2" s="1"/>
  <c r="W246" i="2"/>
  <c r="X266" i="2"/>
  <c r="AD266" i="2" s="1"/>
  <c r="AI266" i="2" s="1"/>
  <c r="AJ266" i="2" s="1"/>
  <c r="AK266" i="2" s="1"/>
  <c r="W266" i="2"/>
  <c r="AI128" i="2"/>
  <c r="AD347" i="2"/>
  <c r="AI347" i="2" s="1"/>
  <c r="AM205" i="2"/>
  <c r="AN205" i="2" s="1"/>
  <c r="AO205" i="2" s="1"/>
  <c r="N408" i="1"/>
  <c r="N110" i="1"/>
  <c r="O42" i="1"/>
  <c r="Q49" i="2" s="1"/>
  <c r="U49" i="2" s="1"/>
  <c r="AC49" i="2" s="1"/>
  <c r="O58" i="1"/>
  <c r="Q65" i="2" s="1"/>
  <c r="U65" i="2" s="1"/>
  <c r="AC65" i="2" s="1"/>
  <c r="O74" i="1"/>
  <c r="Q81" i="2" s="1"/>
  <c r="R81" i="2" s="1"/>
  <c r="O90" i="1"/>
  <c r="O106" i="1"/>
  <c r="Q113" i="2" s="1"/>
  <c r="R113" i="2" s="1"/>
  <c r="O130" i="1"/>
  <c r="Q137" i="2" s="1"/>
  <c r="R137" i="2" s="1"/>
  <c r="M198" i="1"/>
  <c r="M214" i="1"/>
  <c r="N214" i="1" s="1"/>
  <c r="M230" i="1"/>
  <c r="N230" i="1" s="1"/>
  <c r="M246" i="1"/>
  <c r="N246" i="1" s="1"/>
  <c r="M262" i="1"/>
  <c r="M286" i="1"/>
  <c r="N286" i="1" s="1"/>
  <c r="O434" i="1"/>
  <c r="Q223" i="2" s="1"/>
  <c r="AA13" i="2"/>
  <c r="AB13" i="2" s="1"/>
  <c r="AA52" i="2"/>
  <c r="AB52" i="2" s="1"/>
  <c r="W159" i="2"/>
  <c r="O38" i="1"/>
  <c r="Q45" i="2" s="1"/>
  <c r="U45" i="2" s="1"/>
  <c r="AC45" i="2" s="1"/>
  <c r="AF45" i="2" s="1"/>
  <c r="O46" i="1"/>
  <c r="O54" i="1"/>
  <c r="Q61" i="2" s="1"/>
  <c r="U61" i="2" s="1"/>
  <c r="AC61" i="2" s="1"/>
  <c r="AF61" i="2" s="1"/>
  <c r="O70" i="1"/>
  <c r="Q77" i="2" s="1"/>
  <c r="O86" i="1"/>
  <c r="O102" i="1"/>
  <c r="O110" i="1"/>
  <c r="Q117" i="2" s="1"/>
  <c r="U117" i="2" s="1"/>
  <c r="AC117" i="2" s="1"/>
  <c r="O118" i="1"/>
  <c r="M190" i="1"/>
  <c r="M206" i="1"/>
  <c r="N206" i="1" s="1"/>
  <c r="M222" i="1"/>
  <c r="M238" i="1"/>
  <c r="S245" i="2" s="1"/>
  <c r="T245" i="2" s="1"/>
  <c r="M254" i="1"/>
  <c r="N254" i="1" s="1"/>
  <c r="M270" i="1"/>
  <c r="M276" i="1"/>
  <c r="M282" i="1"/>
  <c r="O418" i="1"/>
  <c r="Q425" i="2" s="1"/>
  <c r="AI265" i="2"/>
  <c r="AJ265" i="2" s="1"/>
  <c r="AK265" i="2" s="1"/>
  <c r="AD409" i="2"/>
  <c r="AM185" i="2"/>
  <c r="AN185" i="2" s="1"/>
  <c r="AO185" i="2" s="1"/>
  <c r="M6" i="1"/>
  <c r="N6" i="1" s="1"/>
  <c r="O36" i="1"/>
  <c r="Q43" i="2" s="1"/>
  <c r="O44" i="1"/>
  <c r="O52" i="1"/>
  <c r="Q59" i="2" s="1"/>
  <c r="R59" i="2" s="1"/>
  <c r="O68" i="1"/>
  <c r="Q75" i="2" s="1"/>
  <c r="O84" i="1"/>
  <c r="Q91" i="2" s="1"/>
  <c r="O100" i="1"/>
  <c r="O116" i="1"/>
  <c r="Q123" i="2" s="1"/>
  <c r="U123" i="2" s="1"/>
  <c r="AC123" i="2" s="1"/>
  <c r="O124" i="1"/>
  <c r="M188" i="1"/>
  <c r="N188" i="1" s="1"/>
  <c r="M204" i="1"/>
  <c r="M220" i="1"/>
  <c r="M236" i="1"/>
  <c r="M252" i="1"/>
  <c r="N252" i="1" s="1"/>
  <c r="M268" i="1"/>
  <c r="M274" i="1"/>
  <c r="S281" i="2" s="1"/>
  <c r="T281" i="2" s="1"/>
  <c r="O426" i="1"/>
  <c r="Q433" i="2" s="1"/>
  <c r="X49" i="2"/>
  <c r="AD49" i="2" s="1"/>
  <c r="AI49" i="2" s="1"/>
  <c r="W49" i="2"/>
  <c r="X67" i="2"/>
  <c r="AD67" i="2" s="1"/>
  <c r="W67" i="2"/>
  <c r="X209" i="2"/>
  <c r="AD209" i="2" s="1"/>
  <c r="W209" i="2"/>
  <c r="K24" i="2"/>
  <c r="W89" i="2"/>
  <c r="X32" i="2"/>
  <c r="AD32" i="2" s="1"/>
  <c r="AI32" i="2" s="1"/>
  <c r="AJ32" i="2" s="1"/>
  <c r="AK32" i="2" s="1"/>
  <c r="AO32" i="2" s="1"/>
  <c r="W32" i="2"/>
  <c r="X42" i="2"/>
  <c r="AD42" i="2" s="1"/>
  <c r="AI42" i="2" s="1"/>
  <c r="AJ42" i="2" s="1"/>
  <c r="AK42" i="2" s="1"/>
  <c r="W42" i="2"/>
  <c r="X76" i="2"/>
  <c r="AD76" i="2" s="1"/>
  <c r="AI76" i="2" s="1"/>
  <c r="AJ76" i="2" s="1"/>
  <c r="AK76" i="2" s="1"/>
  <c r="W76" i="2"/>
  <c r="X83" i="2"/>
  <c r="AD83" i="2" s="1"/>
  <c r="W83" i="2"/>
  <c r="P119" i="2"/>
  <c r="M119" i="2" s="1"/>
  <c r="X127" i="2"/>
  <c r="AD127" i="2" s="1"/>
  <c r="AI127" i="2" s="1"/>
  <c r="W127" i="2"/>
  <c r="X298" i="2"/>
  <c r="AD298" i="2" s="1"/>
  <c r="AI298" i="2" s="1"/>
  <c r="AJ298" i="2" s="1"/>
  <c r="AK298" i="2" s="1"/>
  <c r="W298" i="2"/>
  <c r="X300" i="2"/>
  <c r="AD300" i="2" s="1"/>
  <c r="AI300" i="2" s="1"/>
  <c r="AJ300" i="2" s="1"/>
  <c r="AK300" i="2" s="1"/>
  <c r="AO300" i="2" s="1"/>
  <c r="X385" i="2"/>
  <c r="AD385" i="2" s="1"/>
  <c r="AI385" i="2" s="1"/>
  <c r="AJ385" i="2" s="1"/>
  <c r="AK385" i="2" s="1"/>
  <c r="W385" i="2"/>
  <c r="X429" i="2"/>
  <c r="AD429" i="2" s="1"/>
  <c r="W429" i="2"/>
  <c r="P22" i="2"/>
  <c r="M22" i="2" s="1"/>
  <c r="X38" i="2"/>
  <c r="AD38" i="2" s="1"/>
  <c r="X13" i="2"/>
  <c r="AD13" i="2" s="1"/>
  <c r="AI13" i="2" s="1"/>
  <c r="W13" i="2"/>
  <c r="X110" i="2"/>
  <c r="AD110" i="2" s="1"/>
  <c r="W110" i="2"/>
  <c r="X39" i="2"/>
  <c r="AD39" i="2" s="1"/>
  <c r="AI39" i="2" s="1"/>
  <c r="AJ39" i="2" s="1"/>
  <c r="AK39" i="2" s="1"/>
  <c r="W39" i="2"/>
  <c r="X66" i="2"/>
  <c r="AD66" i="2" s="1"/>
  <c r="W66" i="2"/>
  <c r="AA87" i="2"/>
  <c r="P87" i="2"/>
  <c r="M87" i="2" s="1"/>
  <c r="X111" i="2"/>
  <c r="AD111" i="2" s="1"/>
  <c r="W111" i="2"/>
  <c r="X220" i="2"/>
  <c r="AD220" i="2" s="1"/>
  <c r="AI220" i="2" s="1"/>
  <c r="AJ220" i="2" s="1"/>
  <c r="AK220" i="2" s="1"/>
  <c r="W220" i="2"/>
  <c r="W29" i="2"/>
  <c r="X29" i="2"/>
  <c r="AD29" i="2" s="1"/>
  <c r="X40" i="2"/>
  <c r="AD40" i="2" s="1"/>
  <c r="AI40" i="2" s="1"/>
  <c r="AJ40" i="2" s="1"/>
  <c r="AK40" i="2" s="1"/>
  <c r="W40" i="2"/>
  <c r="X92" i="2"/>
  <c r="AD92" i="2" s="1"/>
  <c r="AI92" i="2" s="1"/>
  <c r="AJ92" i="2" s="1"/>
  <c r="AK92" i="2" s="1"/>
  <c r="W92" i="2"/>
  <c r="X136" i="2"/>
  <c r="AD136" i="2" s="1"/>
  <c r="W136" i="2"/>
  <c r="X243" i="2"/>
  <c r="AD243" i="2" s="1"/>
  <c r="AI243" i="2" s="1"/>
  <c r="AJ243" i="2" s="1"/>
  <c r="AK243" i="2" s="1"/>
  <c r="W243" i="2"/>
  <c r="X247" i="2"/>
  <c r="AD247" i="2" s="1"/>
  <c r="W247" i="2"/>
  <c r="X250" i="2"/>
  <c r="AD250" i="2" s="1"/>
  <c r="X259" i="2"/>
  <c r="AD259" i="2" s="1"/>
  <c r="AI259" i="2" s="1"/>
  <c r="AJ259" i="2" s="1"/>
  <c r="AK259" i="2" s="1"/>
  <c r="W259" i="2"/>
  <c r="X262" i="2"/>
  <c r="AD262" i="2" s="1"/>
  <c r="W262" i="2"/>
  <c r="AI14" i="2"/>
  <c r="W26" i="2"/>
  <c r="N263" i="1"/>
  <c r="N343" i="1"/>
  <c r="N351" i="1"/>
  <c r="S374" i="2"/>
  <c r="T374" i="2" s="1"/>
  <c r="U234" i="1"/>
  <c r="V234" i="1"/>
  <c r="V347" i="1"/>
  <c r="U347" i="1"/>
  <c r="O4" i="1"/>
  <c r="Q11" i="2" s="1"/>
  <c r="M4" i="1"/>
  <c r="O8" i="1"/>
  <c r="Q15" i="2" s="1"/>
  <c r="M8" i="1"/>
  <c r="O10" i="1"/>
  <c r="Q17" i="2" s="1"/>
  <c r="M10" i="1"/>
  <c r="O12" i="1"/>
  <c r="M12" i="1"/>
  <c r="O14" i="1"/>
  <c r="N14" i="1"/>
  <c r="O16" i="1"/>
  <c r="M16" i="1"/>
  <c r="M18" i="1"/>
  <c r="N18" i="1" s="1"/>
  <c r="O18" i="1"/>
  <c r="M20" i="1"/>
  <c r="N20" i="1" s="1"/>
  <c r="O20" i="1"/>
  <c r="M22" i="1"/>
  <c r="O22" i="1"/>
  <c r="Q29" i="2" s="1"/>
  <c r="M24" i="1"/>
  <c r="O24" i="1"/>
  <c r="M26" i="1"/>
  <c r="N26" i="1" s="1"/>
  <c r="O26" i="1"/>
  <c r="M28" i="1"/>
  <c r="N28" i="1" s="1"/>
  <c r="M30" i="1"/>
  <c r="S37" i="2" s="1"/>
  <c r="T37" i="2" s="1"/>
  <c r="O30" i="1"/>
  <c r="Q37" i="2" s="1"/>
  <c r="M34" i="1"/>
  <c r="N34" i="1" s="1"/>
  <c r="M50" i="1"/>
  <c r="M60" i="1"/>
  <c r="N60" i="1" s="1"/>
  <c r="M62" i="1"/>
  <c r="N62" i="1" s="1"/>
  <c r="M64" i="1"/>
  <c r="N64" i="1" s="1"/>
  <c r="M66" i="1"/>
  <c r="M76" i="1"/>
  <c r="M78" i="1"/>
  <c r="S85" i="2" s="1"/>
  <c r="T85" i="2" s="1"/>
  <c r="M80" i="1"/>
  <c r="N80" i="1" s="1"/>
  <c r="M82" i="1"/>
  <c r="M92" i="1"/>
  <c r="M94" i="1"/>
  <c r="N94" i="1" s="1"/>
  <c r="M96" i="1"/>
  <c r="M98" i="1"/>
  <c r="S105" i="2" s="1"/>
  <c r="T105" i="2" s="1"/>
  <c r="M108" i="1"/>
  <c r="M114" i="1"/>
  <c r="S121" i="2" s="1"/>
  <c r="T121" i="2" s="1"/>
  <c r="M122" i="1"/>
  <c r="N122" i="1" s="1"/>
  <c r="M126" i="1"/>
  <c r="N126" i="1" s="1"/>
  <c r="M128" i="1"/>
  <c r="N128" i="1" s="1"/>
  <c r="M132" i="1"/>
  <c r="N132" i="1" s="1"/>
  <c r="O134" i="1"/>
  <c r="Q141" i="2" s="1"/>
  <c r="M134" i="1"/>
  <c r="O136" i="1"/>
  <c r="M136" i="1"/>
  <c r="S63" i="2" s="1"/>
  <c r="T63" i="2" s="1"/>
  <c r="O138" i="1"/>
  <c r="M138" i="1"/>
  <c r="O140" i="1"/>
  <c r="Q147" i="2" s="1"/>
  <c r="M140" i="1"/>
  <c r="N140" i="1" s="1"/>
  <c r="O142" i="1"/>
  <c r="M142" i="1"/>
  <c r="N142" i="1" s="1"/>
  <c r="O144" i="1"/>
  <c r="M144" i="1"/>
  <c r="O146" i="1"/>
  <c r="Q153" i="2" s="1"/>
  <c r="M146" i="1"/>
  <c r="N146" i="1" s="1"/>
  <c r="O148" i="1"/>
  <c r="Q155" i="2" s="1"/>
  <c r="N148" i="1"/>
  <c r="O150" i="1"/>
  <c r="M150" i="1"/>
  <c r="N150" i="1" s="1"/>
  <c r="O152" i="1"/>
  <c r="M152" i="1"/>
  <c r="O154" i="1"/>
  <c r="M154" i="1"/>
  <c r="O156" i="1"/>
  <c r="M156" i="1"/>
  <c r="N156" i="1" s="1"/>
  <c r="O158" i="1"/>
  <c r="M158" i="1"/>
  <c r="N158" i="1" s="1"/>
  <c r="O160" i="1"/>
  <c r="M160" i="1"/>
  <c r="O162" i="1"/>
  <c r="Q169" i="2" s="1"/>
  <c r="M162" i="1"/>
  <c r="O164" i="1"/>
  <c r="Q171" i="2" s="1"/>
  <c r="N164" i="1"/>
  <c r="O166" i="1"/>
  <c r="Q173" i="2" s="1"/>
  <c r="M166" i="1"/>
  <c r="O168" i="1"/>
  <c r="Q175" i="2" s="1"/>
  <c r="M168" i="1"/>
  <c r="N168" i="1" s="1"/>
  <c r="O170" i="1"/>
  <c r="Q177" i="2" s="1"/>
  <c r="M170" i="1"/>
  <c r="O172" i="1"/>
  <c r="M172" i="1"/>
  <c r="S179" i="2" s="1"/>
  <c r="T179" i="2" s="1"/>
  <c r="O174" i="1"/>
  <c r="Q181" i="2" s="1"/>
  <c r="M174" i="1"/>
  <c r="S181" i="2" s="1"/>
  <c r="T181" i="2" s="1"/>
  <c r="O176" i="1"/>
  <c r="M176" i="1"/>
  <c r="O178" i="1"/>
  <c r="Q185" i="2" s="1"/>
  <c r="M178" i="1"/>
  <c r="S185" i="2" s="1"/>
  <c r="T185" i="2" s="1"/>
  <c r="O180" i="1"/>
  <c r="N180" i="1"/>
  <c r="O182" i="1"/>
  <c r="M182" i="1"/>
  <c r="S189" i="2" s="1"/>
  <c r="T189" i="2" s="1"/>
  <c r="O184" i="1"/>
  <c r="Q191" i="2" s="1"/>
  <c r="M184" i="1"/>
  <c r="S191" i="2" s="1"/>
  <c r="T191" i="2" s="1"/>
  <c r="O186" i="1"/>
  <c r="M186" i="1"/>
  <c r="S193" i="2" s="1"/>
  <c r="T193" i="2" s="1"/>
  <c r="AA130" i="2"/>
  <c r="AB130" i="2" s="1"/>
  <c r="AE130" i="2" s="1"/>
  <c r="AL130" i="2" s="1"/>
  <c r="AM130" i="2" s="1"/>
  <c r="AN130" i="2" s="1"/>
  <c r="W156" i="2"/>
  <c r="AI210" i="2"/>
  <c r="AJ210" i="2" s="1"/>
  <c r="AK210" i="2" s="1"/>
  <c r="AA215" i="2"/>
  <c r="N196" i="1"/>
  <c r="M192" i="1"/>
  <c r="M200" i="1"/>
  <c r="N200" i="1" s="1"/>
  <c r="M208" i="1"/>
  <c r="M216" i="1"/>
  <c r="M224" i="1"/>
  <c r="M232" i="1"/>
  <c r="M240" i="1"/>
  <c r="M248" i="1"/>
  <c r="S155" i="2" s="1"/>
  <c r="T155" i="2" s="1"/>
  <c r="M256" i="1"/>
  <c r="M264" i="1"/>
  <c r="M272" i="1"/>
  <c r="M280" i="1"/>
  <c r="O288" i="1"/>
  <c r="M288" i="1"/>
  <c r="O290" i="1"/>
  <c r="M290" i="1"/>
  <c r="O292" i="1"/>
  <c r="M292" i="1"/>
  <c r="O294" i="1"/>
  <c r="M294" i="1"/>
  <c r="O296" i="1"/>
  <c r="M296" i="1"/>
  <c r="O298" i="1"/>
  <c r="Q305" i="2" s="1"/>
  <c r="M298" i="1"/>
  <c r="O300" i="1"/>
  <c r="Q307" i="2" s="1"/>
  <c r="M300" i="1"/>
  <c r="O302" i="1"/>
  <c r="M302" i="1"/>
  <c r="O304" i="1"/>
  <c r="M304" i="1"/>
  <c r="O306" i="1"/>
  <c r="Q313" i="2" s="1"/>
  <c r="M306" i="1"/>
  <c r="O308" i="1"/>
  <c r="Q315" i="2" s="1"/>
  <c r="M308" i="1"/>
  <c r="O310" i="1"/>
  <c r="M310" i="1"/>
  <c r="O312" i="1"/>
  <c r="Q319" i="2" s="1"/>
  <c r="M312" i="1"/>
  <c r="O314" i="1"/>
  <c r="M314" i="1"/>
  <c r="O316" i="1"/>
  <c r="Q323" i="2" s="1"/>
  <c r="M316" i="1"/>
  <c r="O318" i="1"/>
  <c r="Q325" i="2" s="1"/>
  <c r="M318" i="1"/>
  <c r="O320" i="1"/>
  <c r="Q327" i="2" s="1"/>
  <c r="M320" i="1"/>
  <c r="O322" i="1"/>
  <c r="Q329" i="2" s="1"/>
  <c r="M322" i="1"/>
  <c r="O324" i="1"/>
  <c r="M324" i="1"/>
  <c r="O326" i="1"/>
  <c r="Q333" i="2" s="1"/>
  <c r="M326" i="1"/>
  <c r="O328" i="1"/>
  <c r="M328" i="1"/>
  <c r="S86" i="2" s="1"/>
  <c r="T86" i="2" s="1"/>
  <c r="O330" i="1"/>
  <c r="Q337" i="2" s="1"/>
  <c r="M330" i="1"/>
  <c r="O332" i="1"/>
  <c r="M332" i="1"/>
  <c r="M194" i="1"/>
  <c r="M202" i="1"/>
  <c r="M210" i="1"/>
  <c r="M218" i="1"/>
  <c r="M226" i="1"/>
  <c r="M234" i="1"/>
  <c r="N234" i="1" s="1"/>
  <c r="M242" i="1"/>
  <c r="M250" i="1"/>
  <c r="M258" i="1"/>
  <c r="M266" i="1"/>
  <c r="M412" i="1"/>
  <c r="O422" i="1"/>
  <c r="O408" i="1"/>
  <c r="Q415" i="2" s="1"/>
  <c r="O414" i="1"/>
  <c r="Q421" i="2" s="1"/>
  <c r="O430" i="1"/>
  <c r="O334" i="1"/>
  <c r="M334" i="1"/>
  <c r="O336" i="1"/>
  <c r="Q343" i="2" s="1"/>
  <c r="M336" i="1"/>
  <c r="O338" i="1"/>
  <c r="Q345" i="2" s="1"/>
  <c r="M338" i="1"/>
  <c r="O340" i="1"/>
  <c r="Q347" i="2" s="1"/>
  <c r="M340" i="1"/>
  <c r="O342" i="1"/>
  <c r="M342" i="1"/>
  <c r="O344" i="1"/>
  <c r="Q351" i="2" s="1"/>
  <c r="M344" i="1"/>
  <c r="O346" i="1"/>
  <c r="M346" i="1"/>
  <c r="O348" i="1"/>
  <c r="Q355" i="2" s="1"/>
  <c r="M348" i="1"/>
  <c r="O350" i="1"/>
  <c r="Q357" i="2" s="1"/>
  <c r="M350" i="1"/>
  <c r="N350" i="1" s="1"/>
  <c r="O352" i="1"/>
  <c r="Q359" i="2" s="1"/>
  <c r="M352" i="1"/>
  <c r="O354" i="1"/>
  <c r="Q361" i="2" s="1"/>
  <c r="M354" i="1"/>
  <c r="O356" i="1"/>
  <c r="M356" i="1"/>
  <c r="O358" i="1"/>
  <c r="M358" i="1"/>
  <c r="O360" i="1"/>
  <c r="M360" i="1"/>
  <c r="O362" i="1"/>
  <c r="Q369" i="2" s="1"/>
  <c r="M362" i="1"/>
  <c r="O364" i="1"/>
  <c r="Q371" i="2" s="1"/>
  <c r="M364" i="1"/>
  <c r="O366" i="1"/>
  <c r="Q373" i="2" s="1"/>
  <c r="M366" i="1"/>
  <c r="O368" i="1"/>
  <c r="M368" i="1"/>
  <c r="O370" i="1"/>
  <c r="Q377" i="2" s="1"/>
  <c r="M370" i="1"/>
  <c r="O372" i="1"/>
  <c r="M372" i="1"/>
  <c r="O374" i="1"/>
  <c r="Q381" i="2" s="1"/>
  <c r="M374" i="1"/>
  <c r="O376" i="1"/>
  <c r="Q383" i="2" s="1"/>
  <c r="M376" i="1"/>
  <c r="O378" i="1"/>
  <c r="Q385" i="2" s="1"/>
  <c r="M378" i="1"/>
  <c r="O380" i="1"/>
  <c r="Q387" i="2" s="1"/>
  <c r="M380" i="1"/>
  <c r="O382" i="1"/>
  <c r="M382" i="1"/>
  <c r="O384" i="1"/>
  <c r="M384" i="1"/>
  <c r="O386" i="1"/>
  <c r="M386" i="1"/>
  <c r="O388" i="1"/>
  <c r="M388" i="1"/>
  <c r="O390" i="1"/>
  <c r="M390" i="1"/>
  <c r="O392" i="1"/>
  <c r="Q399" i="2" s="1"/>
  <c r="M392" i="1"/>
  <c r="O394" i="1"/>
  <c r="M394" i="1"/>
  <c r="O396" i="1"/>
  <c r="M396" i="1"/>
  <c r="O398" i="1"/>
  <c r="Q405" i="2" s="1"/>
  <c r="M398" i="1"/>
  <c r="O400" i="1"/>
  <c r="M400" i="1"/>
  <c r="N400" i="1" s="1"/>
  <c r="O402" i="1"/>
  <c r="M402" i="1"/>
  <c r="O404" i="1"/>
  <c r="Q411" i="2" s="1"/>
  <c r="M404" i="1"/>
  <c r="O406" i="1"/>
  <c r="Q413" i="2" s="1"/>
  <c r="M406" i="1"/>
  <c r="O410" i="1"/>
  <c r="M410" i="1"/>
  <c r="O416" i="1"/>
  <c r="Q423" i="2" s="1"/>
  <c r="U423" i="2" s="1"/>
  <c r="AC423" i="2" s="1"/>
  <c r="M416" i="1"/>
  <c r="O420" i="1"/>
  <c r="Q427" i="2" s="1"/>
  <c r="R427" i="2" s="1"/>
  <c r="M420" i="1"/>
  <c r="O424" i="1"/>
  <c r="M424" i="1"/>
  <c r="S285" i="2" s="1"/>
  <c r="T285" i="2" s="1"/>
  <c r="O428" i="1"/>
  <c r="Q435" i="2" s="1"/>
  <c r="R435" i="2" s="1"/>
  <c r="M428" i="1"/>
  <c r="O432" i="1"/>
  <c r="Q439" i="2" s="1"/>
  <c r="R439" i="2" s="1"/>
  <c r="M432" i="1"/>
  <c r="O436" i="1"/>
  <c r="Q443" i="2" s="1"/>
  <c r="R443" i="2" s="1"/>
  <c r="M436" i="1"/>
  <c r="AD261" i="2"/>
  <c r="AD280" i="2"/>
  <c r="AI280" i="2" s="1"/>
  <c r="P72" i="2"/>
  <c r="M72" i="2" s="1"/>
  <c r="AA78" i="2"/>
  <c r="AB78" i="2" s="1"/>
  <c r="AE78" i="2" s="1"/>
  <c r="AL78" i="2" s="1"/>
  <c r="AM78" i="2" s="1"/>
  <c r="AN78" i="2" s="1"/>
  <c r="P78" i="2"/>
  <c r="M78" i="2" s="1"/>
  <c r="AA80" i="2"/>
  <c r="AB80" i="2" s="1"/>
  <c r="AE80" i="2" s="1"/>
  <c r="AL80" i="2" s="1"/>
  <c r="AM80" i="2" s="1"/>
  <c r="AN80" i="2" s="1"/>
  <c r="AA84" i="2"/>
  <c r="AB84" i="2" s="1"/>
  <c r="AE84" i="2" s="1"/>
  <c r="AL84" i="2" s="1"/>
  <c r="AM84" i="2" s="1"/>
  <c r="AN84" i="2" s="1"/>
  <c r="AA88" i="2"/>
  <c r="AB88" i="2" s="1"/>
  <c r="AE88" i="2" s="1"/>
  <c r="AL88" i="2" s="1"/>
  <c r="AM88" i="2" s="1"/>
  <c r="AN88" i="2" s="1"/>
  <c r="P88" i="2"/>
  <c r="M88" i="2" s="1"/>
  <c r="AA91" i="2"/>
  <c r="AB91" i="2" s="1"/>
  <c r="AE91" i="2" s="1"/>
  <c r="AL91" i="2" s="1"/>
  <c r="AM91" i="2" s="1"/>
  <c r="AN91" i="2" s="1"/>
  <c r="S91" i="2"/>
  <c r="T91" i="2" s="1"/>
  <c r="P91" i="2"/>
  <c r="M91" i="2" s="1"/>
  <c r="AA93" i="2"/>
  <c r="AB93" i="2" s="1"/>
  <c r="AE93" i="2" s="1"/>
  <c r="AL93" i="2" s="1"/>
  <c r="AM93" i="2" s="1"/>
  <c r="AN93" i="2" s="1"/>
  <c r="P93" i="2"/>
  <c r="M93" i="2" s="1"/>
  <c r="P95" i="2"/>
  <c r="M95" i="2" s="1"/>
  <c r="P106" i="2"/>
  <c r="M106" i="2" s="1"/>
  <c r="P114" i="2"/>
  <c r="M114" i="2" s="1"/>
  <c r="AA123" i="2"/>
  <c r="AB123" i="2" s="1"/>
  <c r="AE123" i="2" s="1"/>
  <c r="AL123" i="2" s="1"/>
  <c r="AM123" i="2" s="1"/>
  <c r="AN123" i="2" s="1"/>
  <c r="S123" i="2"/>
  <c r="T123" i="2" s="1"/>
  <c r="P123" i="2"/>
  <c r="M123" i="2" s="1"/>
  <c r="X125" i="2"/>
  <c r="AD125" i="2" s="1"/>
  <c r="AI125" i="2" s="1"/>
  <c r="AJ125" i="2" s="1"/>
  <c r="AK125" i="2" s="1"/>
  <c r="W125" i="2"/>
  <c r="X131" i="2"/>
  <c r="AD131" i="2" s="1"/>
  <c r="W131" i="2"/>
  <c r="S132" i="2"/>
  <c r="T132" i="2" s="1"/>
  <c r="X151" i="2"/>
  <c r="AD151" i="2" s="1"/>
  <c r="AI151" i="2" s="1"/>
  <c r="AJ151" i="2" s="1"/>
  <c r="AK151" i="2" s="1"/>
  <c r="AO151" i="2" s="1"/>
  <c r="W151" i="2"/>
  <c r="W240" i="2"/>
  <c r="X240" i="2"/>
  <c r="AD240" i="2" s="1"/>
  <c r="AI240" i="2" s="1"/>
  <c r="AJ240" i="2" s="1"/>
  <c r="AK240" i="2" s="1"/>
  <c r="P241" i="2"/>
  <c r="M241" i="2" s="1"/>
  <c r="AA246" i="2"/>
  <c r="AB246" i="2" s="1"/>
  <c r="AE246" i="2" s="1"/>
  <c r="AL246" i="2" s="1"/>
  <c r="AM246" i="2" s="1"/>
  <c r="AN246" i="2" s="1"/>
  <c r="P246" i="2"/>
  <c r="M246" i="2" s="1"/>
  <c r="X284" i="2"/>
  <c r="AD284" i="2" s="1"/>
  <c r="AI284" i="2" s="1"/>
  <c r="AJ284" i="2" s="1"/>
  <c r="AK284" i="2" s="1"/>
  <c r="AO284" i="2" s="1"/>
  <c r="W284" i="2"/>
  <c r="X294" i="2"/>
  <c r="AD294" i="2" s="1"/>
  <c r="W294" i="2"/>
  <c r="P32" i="2"/>
  <c r="M32" i="2" s="1"/>
  <c r="P38" i="2"/>
  <c r="M38" i="2" s="1"/>
  <c r="AA42" i="2"/>
  <c r="AB42" i="2" s="1"/>
  <c r="AE42" i="2" s="1"/>
  <c r="AL42" i="2" s="1"/>
  <c r="AM42" i="2" s="1"/>
  <c r="AN42" i="2" s="1"/>
  <c r="P42" i="2"/>
  <c r="M42" i="2" s="1"/>
  <c r="X69" i="2"/>
  <c r="AD69" i="2" s="1"/>
  <c r="AI69" i="2" s="1"/>
  <c r="AJ69" i="2" s="1"/>
  <c r="AK69" i="2" s="1"/>
  <c r="W69" i="2"/>
  <c r="AA18" i="2"/>
  <c r="AB18" i="2" s="1"/>
  <c r="AE18" i="2" s="1"/>
  <c r="AL18" i="2" s="1"/>
  <c r="AM18" i="2" s="1"/>
  <c r="AN18" i="2" s="1"/>
  <c r="P18" i="2"/>
  <c r="M18" i="2" s="1"/>
  <c r="S21" i="2"/>
  <c r="T21" i="2" s="1"/>
  <c r="P253" i="2"/>
  <c r="M253" i="2" s="1"/>
  <c r="W359" i="2"/>
  <c r="X359" i="2"/>
  <c r="AD359" i="2" s="1"/>
  <c r="P161" i="2"/>
  <c r="M161" i="2" s="1"/>
  <c r="W43" i="2"/>
  <c r="W225" i="2"/>
  <c r="X11" i="2"/>
  <c r="AD11" i="2" s="1"/>
  <c r="AI11" i="2" s="1"/>
  <c r="AJ11" i="2" s="1"/>
  <c r="AK11" i="2" s="1"/>
  <c r="W11" i="2"/>
  <c r="AI21" i="2"/>
  <c r="AJ21" i="2" s="1"/>
  <c r="AK21" i="2" s="1"/>
  <c r="P162" i="2"/>
  <c r="M162" i="2" s="1"/>
  <c r="X182" i="2"/>
  <c r="AD182" i="2" s="1"/>
  <c r="W182" i="2"/>
  <c r="AM13" i="2"/>
  <c r="AN13" i="2" s="1"/>
  <c r="AI18" i="2"/>
  <c r="AJ18" i="2" s="1"/>
  <c r="AK18" i="2" s="1"/>
  <c r="AO18" i="2" s="1"/>
  <c r="S20" i="2"/>
  <c r="T20" i="2" s="1"/>
  <c r="AA35" i="2"/>
  <c r="P35" i="2"/>
  <c r="M35" i="2" s="1"/>
  <c r="AA47" i="2"/>
  <c r="AB47" i="2" s="1"/>
  <c r="AE47" i="2" s="1"/>
  <c r="AL47" i="2" s="1"/>
  <c r="AM47" i="2" s="1"/>
  <c r="AN47" i="2" s="1"/>
  <c r="P47" i="2"/>
  <c r="M47" i="2" s="1"/>
  <c r="W51" i="2"/>
  <c r="X51" i="2"/>
  <c r="AD51" i="2" s="1"/>
  <c r="AI51" i="2" s="1"/>
  <c r="AJ51" i="2" s="1"/>
  <c r="AK51" i="2" s="1"/>
  <c r="AO51" i="2" s="1"/>
  <c r="AA168" i="2"/>
  <c r="AB168" i="2" s="1"/>
  <c r="AE168" i="2" s="1"/>
  <c r="AL168" i="2" s="1"/>
  <c r="AM168" i="2" s="1"/>
  <c r="AN168" i="2" s="1"/>
  <c r="P168" i="2"/>
  <c r="M168" i="2" s="1"/>
  <c r="X178" i="2"/>
  <c r="AD178" i="2" s="1"/>
  <c r="AI178" i="2" s="1"/>
  <c r="AJ178" i="2" s="1"/>
  <c r="AK178" i="2" s="1"/>
  <c r="W178" i="2"/>
  <c r="X180" i="2"/>
  <c r="AD180" i="2" s="1"/>
  <c r="AI180" i="2" s="1"/>
  <c r="AJ180" i="2" s="1"/>
  <c r="AK180" i="2" s="1"/>
  <c r="AO180" i="2" s="1"/>
  <c r="W180" i="2"/>
  <c r="X130" i="2"/>
  <c r="AD130" i="2" s="1"/>
  <c r="AI130" i="2" s="1"/>
  <c r="X19" i="2"/>
  <c r="AD19" i="2" s="1"/>
  <c r="AI19" i="2" s="1"/>
  <c r="AJ19" i="2" s="1"/>
  <c r="AK19" i="2" s="1"/>
  <c r="W19" i="2"/>
  <c r="X27" i="2"/>
  <c r="AD27" i="2" s="1"/>
  <c r="W27" i="2"/>
  <c r="AA39" i="2"/>
  <c r="AB39" i="2" s="1"/>
  <c r="AE39" i="2" s="1"/>
  <c r="AL39" i="2" s="1"/>
  <c r="AM39" i="2" s="1"/>
  <c r="AN39" i="2" s="1"/>
  <c r="P41" i="2"/>
  <c r="M41" i="2" s="1"/>
  <c r="S41" i="2"/>
  <c r="T41" i="2" s="1"/>
  <c r="AA41" i="2"/>
  <c r="AA76" i="2"/>
  <c r="AB76" i="2" s="1"/>
  <c r="AE76" i="2" s="1"/>
  <c r="AL76" i="2" s="1"/>
  <c r="AM76" i="2" s="1"/>
  <c r="AN76" i="2" s="1"/>
  <c r="P76" i="2"/>
  <c r="M76" i="2" s="1"/>
  <c r="AA79" i="2"/>
  <c r="AB79" i="2" s="1"/>
  <c r="AE79" i="2" s="1"/>
  <c r="AL79" i="2" s="1"/>
  <c r="AM79" i="2" s="1"/>
  <c r="AN79" i="2" s="1"/>
  <c r="S79" i="2"/>
  <c r="T79" i="2" s="1"/>
  <c r="S107" i="2"/>
  <c r="T107" i="2" s="1"/>
  <c r="S109" i="2"/>
  <c r="T109" i="2" s="1"/>
  <c r="P109" i="2"/>
  <c r="M109" i="2" s="1"/>
  <c r="P111" i="2"/>
  <c r="M111" i="2" s="1"/>
  <c r="S111" i="2"/>
  <c r="T111" i="2" s="1"/>
  <c r="AA111" i="2"/>
  <c r="AB111" i="2" s="1"/>
  <c r="AE111" i="2" s="1"/>
  <c r="AL111" i="2" s="1"/>
  <c r="AM111" i="2" s="1"/>
  <c r="AN111" i="2" s="1"/>
  <c r="AO111" i="2" s="1"/>
  <c r="AA147" i="2"/>
  <c r="AB147" i="2" s="1"/>
  <c r="AE147" i="2" s="1"/>
  <c r="AL147" i="2" s="1"/>
  <c r="AM147" i="2" s="1"/>
  <c r="AN147" i="2" s="1"/>
  <c r="P147" i="2"/>
  <c r="M147" i="2" s="1"/>
  <c r="S147" i="2"/>
  <c r="T147" i="2" s="1"/>
  <c r="X150" i="2"/>
  <c r="AD150" i="2" s="1"/>
  <c r="AI150" i="2" s="1"/>
  <c r="AJ150" i="2" s="1"/>
  <c r="AK150" i="2" s="1"/>
  <c r="W150" i="2"/>
  <c r="P153" i="2"/>
  <c r="M153" i="2" s="1"/>
  <c r="AA155" i="2"/>
  <c r="AA214" i="2"/>
  <c r="AB214" i="2" s="1"/>
  <c r="AE214" i="2" s="1"/>
  <c r="AL214" i="2" s="1"/>
  <c r="AM214" i="2" s="1"/>
  <c r="AN214" i="2" s="1"/>
  <c r="P214" i="2"/>
  <c r="M214" i="2" s="1"/>
  <c r="AA220" i="2"/>
  <c r="AB220" i="2" s="1"/>
  <c r="AE220" i="2" s="1"/>
  <c r="AL220" i="2" s="1"/>
  <c r="AM220" i="2" s="1"/>
  <c r="AN220" i="2" s="1"/>
  <c r="P220" i="2"/>
  <c r="M220" i="2" s="1"/>
  <c r="W229" i="2"/>
  <c r="AA259" i="2"/>
  <c r="AB259" i="2" s="1"/>
  <c r="AE259" i="2" s="1"/>
  <c r="AL259" i="2" s="1"/>
  <c r="AM259" i="2" s="1"/>
  <c r="AN259" i="2" s="1"/>
  <c r="AA298" i="2"/>
  <c r="AB298" i="2" s="1"/>
  <c r="AE298" i="2" s="1"/>
  <c r="AL298" i="2" s="1"/>
  <c r="AM298" i="2" s="1"/>
  <c r="AN298" i="2" s="1"/>
  <c r="P298" i="2"/>
  <c r="M298" i="2" s="1"/>
  <c r="AA157" i="2"/>
  <c r="AB157" i="2" s="1"/>
  <c r="AE157" i="2" s="1"/>
  <c r="AL157" i="2" s="1"/>
  <c r="AM157" i="2" s="1"/>
  <c r="AN157" i="2" s="1"/>
  <c r="P23" i="2"/>
  <c r="M23" i="2" s="1"/>
  <c r="S25" i="2"/>
  <c r="T25" i="2" s="1"/>
  <c r="AA36" i="2"/>
  <c r="AB36" i="2" s="1"/>
  <c r="AE36" i="2" s="1"/>
  <c r="AL36" i="2" s="1"/>
  <c r="AM36" i="2" s="1"/>
  <c r="AN36" i="2" s="1"/>
  <c r="P37" i="2"/>
  <c r="M37" i="2" s="1"/>
  <c r="AA48" i="2"/>
  <c r="AB48" i="2" s="1"/>
  <c r="AE48" i="2" s="1"/>
  <c r="AL48" i="2" s="1"/>
  <c r="AM48" i="2" s="1"/>
  <c r="AN48" i="2" s="1"/>
  <c r="P48" i="2"/>
  <c r="M48" i="2" s="1"/>
  <c r="X50" i="2"/>
  <c r="AD50" i="2" s="1"/>
  <c r="AI50" i="2" s="1"/>
  <c r="W50" i="2"/>
  <c r="W70" i="2"/>
  <c r="X70" i="2"/>
  <c r="AD70" i="2" s="1"/>
  <c r="AI72" i="2"/>
  <c r="AJ72" i="2" s="1"/>
  <c r="AK72" i="2" s="1"/>
  <c r="X123" i="2"/>
  <c r="AD123" i="2" s="1"/>
  <c r="AI123" i="2" s="1"/>
  <c r="W123" i="2"/>
  <c r="X132" i="2"/>
  <c r="AD132" i="2" s="1"/>
  <c r="AI132" i="2" s="1"/>
  <c r="AJ132" i="2" s="1"/>
  <c r="AK132" i="2" s="1"/>
  <c r="AO132" i="2" s="1"/>
  <c r="W132" i="2"/>
  <c r="AA159" i="2"/>
  <c r="X195" i="2"/>
  <c r="AD195" i="2" s="1"/>
  <c r="AI195" i="2" s="1"/>
  <c r="AJ195" i="2" s="1"/>
  <c r="AK195" i="2" s="1"/>
  <c r="W195" i="2"/>
  <c r="AA266" i="2"/>
  <c r="AB266" i="2" s="1"/>
  <c r="AE266" i="2" s="1"/>
  <c r="AL266" i="2" s="1"/>
  <c r="AM266" i="2" s="1"/>
  <c r="AN266" i="2" s="1"/>
  <c r="AA444" i="2"/>
  <c r="AB444" i="2" s="1"/>
  <c r="AE444" i="2" s="1"/>
  <c r="AL444" i="2" s="1"/>
  <c r="AM444" i="2" s="1"/>
  <c r="AN444" i="2" s="1"/>
  <c r="N143" i="1"/>
  <c r="N38" i="1"/>
  <c r="N40" i="1"/>
  <c r="S47" i="2"/>
  <c r="T47" i="2" s="1"/>
  <c r="S51" i="2"/>
  <c r="T51" i="2" s="1"/>
  <c r="N44" i="1"/>
  <c r="AI79" i="2"/>
  <c r="AJ79" i="2" s="1"/>
  <c r="AK79" i="2" s="1"/>
  <c r="AJ88" i="2"/>
  <c r="AK88" i="2" s="1"/>
  <c r="AD154" i="2"/>
  <c r="AI154" i="2" s="1"/>
  <c r="AJ154" i="2" s="1"/>
  <c r="AK154" i="2" s="1"/>
  <c r="AO154" i="2" s="1"/>
  <c r="P213" i="2"/>
  <c r="M213" i="2" s="1"/>
  <c r="AD236" i="2"/>
  <c r="AI236" i="2" s="1"/>
  <c r="AJ236" i="2" s="1"/>
  <c r="AK236" i="2" s="1"/>
  <c r="AM236" i="2"/>
  <c r="AN236" i="2" s="1"/>
  <c r="AJ387" i="2"/>
  <c r="AK387" i="2" s="1"/>
  <c r="X309" i="2"/>
  <c r="AD309" i="2" s="1"/>
  <c r="AI309" i="2" s="1"/>
  <c r="AJ309" i="2" s="1"/>
  <c r="AK309" i="2" s="1"/>
  <c r="AO309" i="2" s="1"/>
  <c r="W309" i="2"/>
  <c r="AA323" i="2"/>
  <c r="AB323" i="2" s="1"/>
  <c r="AE323" i="2" s="1"/>
  <c r="AL323" i="2" s="1"/>
  <c r="AM323" i="2" s="1"/>
  <c r="AN323" i="2" s="1"/>
  <c r="X330" i="2"/>
  <c r="AD330" i="2" s="1"/>
  <c r="W330" i="2"/>
  <c r="AA366" i="2"/>
  <c r="AB366" i="2" s="1"/>
  <c r="AE366" i="2" s="1"/>
  <c r="AL366" i="2" s="1"/>
  <c r="AM366" i="2" s="1"/>
  <c r="AN366" i="2" s="1"/>
  <c r="AA378" i="2"/>
  <c r="AB378" i="2" s="1"/>
  <c r="AE378" i="2" s="1"/>
  <c r="AL378" i="2" s="1"/>
  <c r="AM378" i="2" s="1"/>
  <c r="AN378" i="2" s="1"/>
  <c r="AA407" i="2"/>
  <c r="P424" i="2"/>
  <c r="M424" i="2" s="1"/>
  <c r="P431" i="2"/>
  <c r="M431" i="2" s="1"/>
  <c r="N29" i="1"/>
  <c r="AJ38" i="2"/>
  <c r="AK38" i="2" s="1"/>
  <c r="AO38" i="2" s="1"/>
  <c r="X104" i="2"/>
  <c r="AD104" i="2" s="1"/>
  <c r="AI104" i="2" s="1"/>
  <c r="AJ104" i="2" s="1"/>
  <c r="AK104" i="2" s="1"/>
  <c r="W104" i="2"/>
  <c r="AI107" i="2"/>
  <c r="AJ107" i="2" s="1"/>
  <c r="AK107" i="2" s="1"/>
  <c r="P133" i="2"/>
  <c r="M133" i="2" s="1"/>
  <c r="S135" i="2"/>
  <c r="T135" i="2" s="1"/>
  <c r="X147" i="2"/>
  <c r="AD147" i="2" s="1"/>
  <c r="AI147" i="2" s="1"/>
  <c r="AJ147" i="2" s="1"/>
  <c r="AK147" i="2" s="1"/>
  <c r="W147" i="2"/>
  <c r="X155" i="2"/>
  <c r="AD155" i="2" s="1"/>
  <c r="AI155" i="2" s="1"/>
  <c r="AJ155" i="2" s="1"/>
  <c r="AK155" i="2" s="1"/>
  <c r="W155" i="2"/>
  <c r="X163" i="2"/>
  <c r="AD163" i="2" s="1"/>
  <c r="W163" i="2"/>
  <c r="AA210" i="2"/>
  <c r="AB210" i="2" s="1"/>
  <c r="AE210" i="2" s="1"/>
  <c r="AL210" i="2" s="1"/>
  <c r="AM210" i="2" s="1"/>
  <c r="AN210" i="2" s="1"/>
  <c r="P210" i="2"/>
  <c r="M210" i="2" s="1"/>
  <c r="AA239" i="2"/>
  <c r="AB239" i="2" s="1"/>
  <c r="AE239" i="2" s="1"/>
  <c r="AL239" i="2" s="1"/>
  <c r="AM239" i="2" s="1"/>
  <c r="AN239" i="2" s="1"/>
  <c r="N147" i="1"/>
  <c r="S154" i="2"/>
  <c r="T154" i="2" s="1"/>
  <c r="S160" i="2"/>
  <c r="T160" i="2" s="1"/>
  <c r="S184" i="2"/>
  <c r="T184" i="2" s="1"/>
  <c r="N203" i="1"/>
  <c r="N205" i="1"/>
  <c r="N217" i="1"/>
  <c r="S240" i="2"/>
  <c r="T240" i="2" s="1"/>
  <c r="N277" i="1"/>
  <c r="S284" i="2"/>
  <c r="T284" i="2" s="1"/>
  <c r="N305" i="1"/>
  <c r="N309" i="1"/>
  <c r="N357" i="1"/>
  <c r="S390" i="2"/>
  <c r="T390" i="2" s="1"/>
  <c r="W48" i="2"/>
  <c r="AA33" i="2"/>
  <c r="AB33" i="2" s="1"/>
  <c r="AE33" i="2" s="1"/>
  <c r="AL33" i="2" s="1"/>
  <c r="AM33" i="2" s="1"/>
  <c r="AN33" i="2" s="1"/>
  <c r="AA34" i="2"/>
  <c r="AB34" i="2" s="1"/>
  <c r="AE34" i="2" s="1"/>
  <c r="AL34" i="2" s="1"/>
  <c r="AA50" i="2"/>
  <c r="AB50" i="2" s="1"/>
  <c r="AE50" i="2" s="1"/>
  <c r="AL50" i="2" s="1"/>
  <c r="AM50" i="2" s="1"/>
  <c r="AN50" i="2" s="1"/>
  <c r="AI91" i="2"/>
  <c r="AJ91" i="2" s="1"/>
  <c r="AK91" i="2" s="1"/>
  <c r="AI95" i="2"/>
  <c r="AJ95" i="2" s="1"/>
  <c r="AK95" i="2" s="1"/>
  <c r="AO95" i="2" s="1"/>
  <c r="AA117" i="2"/>
  <c r="AB117" i="2" s="1"/>
  <c r="AE117" i="2" s="1"/>
  <c r="AL117" i="2" s="1"/>
  <c r="J117" i="2" s="1"/>
  <c r="AA119" i="2"/>
  <c r="AB119" i="2" s="1"/>
  <c r="AE119" i="2" s="1"/>
  <c r="AL119" i="2" s="1"/>
  <c r="AM119" i="2" s="1"/>
  <c r="AN119" i="2" s="1"/>
  <c r="AA127" i="2"/>
  <c r="AB127" i="2" s="1"/>
  <c r="AE127" i="2" s="1"/>
  <c r="AL127" i="2" s="1"/>
  <c r="AA148" i="2"/>
  <c r="AB148" i="2" s="1"/>
  <c r="AE148" i="2" s="1"/>
  <c r="AL148" i="2" s="1"/>
  <c r="AM148" i="2" s="1"/>
  <c r="AN148" i="2" s="1"/>
  <c r="AA179" i="2"/>
  <c r="AB179" i="2" s="1"/>
  <c r="AE179" i="2" s="1"/>
  <c r="AL179" i="2" s="1"/>
  <c r="AM179" i="2" s="1"/>
  <c r="AN179" i="2" s="1"/>
  <c r="AA184" i="2"/>
  <c r="AB184" i="2" s="1"/>
  <c r="AE184" i="2" s="1"/>
  <c r="AL184" i="2" s="1"/>
  <c r="J184" i="2" s="1"/>
  <c r="AA189" i="2"/>
  <c r="AB189" i="2" s="1"/>
  <c r="AE189" i="2" s="1"/>
  <c r="AL189" i="2" s="1"/>
  <c r="AM189" i="2" s="1"/>
  <c r="AN189" i="2" s="1"/>
  <c r="AA191" i="2"/>
  <c r="AB191" i="2" s="1"/>
  <c r="AE191" i="2" s="1"/>
  <c r="AL191" i="2" s="1"/>
  <c r="AM191" i="2" s="1"/>
  <c r="AN191" i="2" s="1"/>
  <c r="AA197" i="2"/>
  <c r="AI216" i="2"/>
  <c r="AJ216" i="2" s="1"/>
  <c r="AK216" i="2" s="1"/>
  <c r="AA222" i="2"/>
  <c r="AB222" i="2" s="1"/>
  <c r="AE222" i="2" s="1"/>
  <c r="AL222" i="2" s="1"/>
  <c r="AM222" i="2" s="1"/>
  <c r="AN222" i="2" s="1"/>
  <c r="AA233" i="2"/>
  <c r="AA295" i="2"/>
  <c r="AA297" i="2"/>
  <c r="AB297" i="2" s="1"/>
  <c r="AE297" i="2" s="1"/>
  <c r="AL297" i="2" s="1"/>
  <c r="AM297" i="2" s="1"/>
  <c r="AN297" i="2" s="1"/>
  <c r="AA308" i="2"/>
  <c r="AB308" i="2" s="1"/>
  <c r="AE308" i="2" s="1"/>
  <c r="AL308" i="2" s="1"/>
  <c r="AM308" i="2" s="1"/>
  <c r="AN308" i="2" s="1"/>
  <c r="AA340" i="2"/>
  <c r="AB340" i="2" s="1"/>
  <c r="AE340" i="2" s="1"/>
  <c r="AL340" i="2" s="1"/>
  <c r="M407" i="1"/>
  <c r="X31" i="2"/>
  <c r="AD31" i="2" s="1"/>
  <c r="AI31" i="2" s="1"/>
  <c r="AJ31" i="2" s="1"/>
  <c r="AK31" i="2" s="1"/>
  <c r="AO31" i="2" s="1"/>
  <c r="AA43" i="2"/>
  <c r="AB43" i="2" s="1"/>
  <c r="AE43" i="2" s="1"/>
  <c r="AL43" i="2" s="1"/>
  <c r="AM43" i="2" s="1"/>
  <c r="AN43" i="2" s="1"/>
  <c r="AO43" i="2" s="1"/>
  <c r="AA64" i="2"/>
  <c r="AB64" i="2" s="1"/>
  <c r="AE64" i="2" s="1"/>
  <c r="AL64" i="2" s="1"/>
  <c r="AM64" i="2" s="1"/>
  <c r="AN64" i="2" s="1"/>
  <c r="AA116" i="2"/>
  <c r="AA125" i="2"/>
  <c r="AA126" i="2"/>
  <c r="AB126" i="2" s="1"/>
  <c r="AE126" i="2" s="1"/>
  <c r="AL126" i="2" s="1"/>
  <c r="AA128" i="2"/>
  <c r="AB128" i="2" s="1"/>
  <c r="AE128" i="2" s="1"/>
  <c r="AL128" i="2" s="1"/>
  <c r="AA145" i="2"/>
  <c r="AB145" i="2" s="1"/>
  <c r="AE145" i="2" s="1"/>
  <c r="AL145" i="2" s="1"/>
  <c r="AM145" i="2" s="1"/>
  <c r="AN145" i="2" s="1"/>
  <c r="AA156" i="2"/>
  <c r="AB156" i="2" s="1"/>
  <c r="AE156" i="2" s="1"/>
  <c r="AL156" i="2" s="1"/>
  <c r="AA178" i="2"/>
  <c r="AB178" i="2" s="1"/>
  <c r="AE178" i="2" s="1"/>
  <c r="AL178" i="2" s="1"/>
  <c r="AM178" i="2" s="1"/>
  <c r="AN178" i="2" s="1"/>
  <c r="AA186" i="2"/>
  <c r="AA223" i="2"/>
  <c r="AB223" i="2" s="1"/>
  <c r="AE223" i="2" s="1"/>
  <c r="AL223" i="2" s="1"/>
  <c r="AA238" i="2"/>
  <c r="AB238" i="2" s="1"/>
  <c r="AE238" i="2" s="1"/>
  <c r="AL238" i="2" s="1"/>
  <c r="AM238" i="2" s="1"/>
  <c r="AN238" i="2" s="1"/>
  <c r="AA285" i="2"/>
  <c r="AB285" i="2" s="1"/>
  <c r="AE285" i="2" s="1"/>
  <c r="AL285" i="2" s="1"/>
  <c r="AM285" i="2" s="1"/>
  <c r="AN285" i="2" s="1"/>
  <c r="AA319" i="2"/>
  <c r="AB319" i="2" s="1"/>
  <c r="AE319" i="2" s="1"/>
  <c r="AL319" i="2" s="1"/>
  <c r="AM319" i="2" s="1"/>
  <c r="AN319" i="2" s="1"/>
  <c r="U136" i="1"/>
  <c r="V136" i="1"/>
  <c r="O415" i="1"/>
  <c r="Q422" i="2" s="1"/>
  <c r="M415" i="1"/>
  <c r="O417" i="1"/>
  <c r="Q424" i="2" s="1"/>
  <c r="M417" i="1"/>
  <c r="S93" i="2" s="1"/>
  <c r="T93" i="2" s="1"/>
  <c r="O419" i="1"/>
  <c r="Q426" i="2" s="1"/>
  <c r="M419" i="1"/>
  <c r="O421" i="1"/>
  <c r="Q428" i="2" s="1"/>
  <c r="M421" i="1"/>
  <c r="O423" i="1"/>
  <c r="M423" i="1"/>
  <c r="O425" i="1"/>
  <c r="Q432" i="2" s="1"/>
  <c r="M425" i="1"/>
  <c r="O427" i="1"/>
  <c r="Q434" i="2" s="1"/>
  <c r="M427" i="1"/>
  <c r="S94" i="2" s="1"/>
  <c r="T94" i="2" s="1"/>
  <c r="O429" i="1"/>
  <c r="Q436" i="2" s="1"/>
  <c r="M429" i="1"/>
  <c r="O431" i="1"/>
  <c r="M431" i="1"/>
  <c r="O433" i="1"/>
  <c r="M433" i="1"/>
  <c r="O435" i="1"/>
  <c r="M435" i="1"/>
  <c r="O437" i="1"/>
  <c r="Q444" i="2" s="1"/>
  <c r="M437" i="1"/>
  <c r="AD109" i="2"/>
  <c r="AI109" i="2" s="1"/>
  <c r="AD112" i="2"/>
  <c r="AD164" i="2"/>
  <c r="AI164" i="2" s="1"/>
  <c r="AJ164" i="2" s="1"/>
  <c r="AK164" i="2" s="1"/>
  <c r="AO164" i="2" s="1"/>
  <c r="AD167" i="2"/>
  <c r="AI167" i="2" s="1"/>
  <c r="AJ167" i="2" s="1"/>
  <c r="AK167" i="2" s="1"/>
  <c r="AJ173" i="2"/>
  <c r="AK173" i="2" s="1"/>
  <c r="AA11" i="2"/>
  <c r="AB11" i="2" s="1"/>
  <c r="AE11" i="2" s="1"/>
  <c r="AL11" i="2" s="1"/>
  <c r="AM11" i="2" s="1"/>
  <c r="AN11" i="2" s="1"/>
  <c r="W23" i="2"/>
  <c r="S33" i="2"/>
  <c r="T33" i="2" s="1"/>
  <c r="AA40" i="2"/>
  <c r="AB40" i="2" s="1"/>
  <c r="AE40" i="2" s="1"/>
  <c r="AL40" i="2" s="1"/>
  <c r="W44" i="2"/>
  <c r="AA44" i="2"/>
  <c r="AB44" i="2" s="1"/>
  <c r="AE44" i="2" s="1"/>
  <c r="AL44" i="2" s="1"/>
  <c r="AM44" i="2" s="1"/>
  <c r="AN44" i="2" s="1"/>
  <c r="AA49" i="2"/>
  <c r="AB49" i="2" s="1"/>
  <c r="AE49" i="2" s="1"/>
  <c r="AL49" i="2" s="1"/>
  <c r="W52" i="2"/>
  <c r="AA85" i="2"/>
  <c r="AA86" i="2"/>
  <c r="AB86" i="2" s="1"/>
  <c r="AE86" i="2" s="1"/>
  <c r="AL86" i="2" s="1"/>
  <c r="AM86" i="2" s="1"/>
  <c r="AN86" i="2" s="1"/>
  <c r="S87" i="2"/>
  <c r="T87" i="2" s="1"/>
  <c r="AA89" i="2"/>
  <c r="AB89" i="2" s="1"/>
  <c r="AE89" i="2" s="1"/>
  <c r="AL89" i="2" s="1"/>
  <c r="AA90" i="2"/>
  <c r="AB90" i="2" s="1"/>
  <c r="AE90" i="2" s="1"/>
  <c r="AL90" i="2" s="1"/>
  <c r="AM90" i="2" s="1"/>
  <c r="AN90" i="2" s="1"/>
  <c r="AA92" i="2"/>
  <c r="AB92" i="2" s="1"/>
  <c r="AE92" i="2" s="1"/>
  <c r="AL92" i="2" s="1"/>
  <c r="AM92" i="2" s="1"/>
  <c r="AN92" i="2" s="1"/>
  <c r="AA94" i="2"/>
  <c r="AB94" i="2" s="1"/>
  <c r="AE94" i="2" s="1"/>
  <c r="AL94" i="2" s="1"/>
  <c r="AM94" i="2" s="1"/>
  <c r="AN94" i="2" s="1"/>
  <c r="AA113" i="2"/>
  <c r="AB113" i="2" s="1"/>
  <c r="AE113" i="2" s="1"/>
  <c r="AL113" i="2" s="1"/>
  <c r="AA131" i="2"/>
  <c r="AB131" i="2" s="1"/>
  <c r="AE131" i="2" s="1"/>
  <c r="AL131" i="2" s="1"/>
  <c r="J131" i="2" s="1"/>
  <c r="AA160" i="2"/>
  <c r="AA166" i="2"/>
  <c r="AB166" i="2" s="1"/>
  <c r="AE166" i="2" s="1"/>
  <c r="AL166" i="2" s="1"/>
  <c r="AM166" i="2" s="1"/>
  <c r="AN166" i="2" s="1"/>
  <c r="AA206" i="2"/>
  <c r="AB206" i="2" s="1"/>
  <c r="AE206" i="2" s="1"/>
  <c r="AL206" i="2" s="1"/>
  <c r="AM206" i="2" s="1"/>
  <c r="AN206" i="2" s="1"/>
  <c r="AA208" i="2"/>
  <c r="AB208" i="2" s="1"/>
  <c r="AE208" i="2" s="1"/>
  <c r="AL208" i="2" s="1"/>
  <c r="AM208" i="2" s="1"/>
  <c r="AN208" i="2" s="1"/>
  <c r="AA217" i="2"/>
  <c r="AB217" i="2" s="1"/>
  <c r="AE217" i="2" s="1"/>
  <c r="AL217" i="2" s="1"/>
  <c r="AI239" i="2"/>
  <c r="AJ239" i="2" s="1"/>
  <c r="AK239" i="2" s="1"/>
  <c r="AA260" i="2"/>
  <c r="AL281" i="2"/>
  <c r="AM281" i="2" s="1"/>
  <c r="AN281" i="2" s="1"/>
  <c r="AI320" i="2"/>
  <c r="AJ320" i="2" s="1"/>
  <c r="AK320" i="2" s="1"/>
  <c r="M409" i="1"/>
  <c r="AA14" i="2"/>
  <c r="AB14" i="2" s="1"/>
  <c r="AE14" i="2" s="1"/>
  <c r="AL14" i="2" s="1"/>
  <c r="AD159" i="2"/>
  <c r="AI159" i="2" s="1"/>
  <c r="AJ159" i="2" s="1"/>
  <c r="AK159" i="2" s="1"/>
  <c r="AD162" i="2"/>
  <c r="AI162" i="2" s="1"/>
  <c r="AJ162" i="2" s="1"/>
  <c r="AK162" i="2" s="1"/>
  <c r="AA167" i="2"/>
  <c r="AB167" i="2" s="1"/>
  <c r="AE167" i="2" s="1"/>
  <c r="AL167" i="2" s="1"/>
  <c r="AC183" i="2"/>
  <c r="AJ183" i="2"/>
  <c r="AK183" i="2" s="1"/>
  <c r="AD313" i="2"/>
  <c r="AD288" i="2"/>
  <c r="AI288" i="2" s="1"/>
  <c r="AD314" i="2"/>
  <c r="AD193" i="2"/>
  <c r="AI193" i="2" s="1"/>
  <c r="AJ193" i="2" s="1"/>
  <c r="AK193" i="2" s="1"/>
  <c r="AD245" i="2"/>
  <c r="AI245" i="2" s="1"/>
  <c r="AJ245" i="2" s="1"/>
  <c r="AK245" i="2" s="1"/>
  <c r="AD336" i="2"/>
  <c r="AD303" i="2"/>
  <c r="AD321" i="2"/>
  <c r="AI321" i="2" s="1"/>
  <c r="AJ321" i="2" s="1"/>
  <c r="AK321" i="2" s="1"/>
  <c r="AO321" i="2" s="1"/>
  <c r="AD360" i="2"/>
  <c r="AI360" i="2" s="1"/>
  <c r="AJ360" i="2" s="1"/>
  <c r="AK360" i="2" s="1"/>
  <c r="AO360" i="2" s="1"/>
  <c r="AD391" i="2"/>
  <c r="AI391" i="2" s="1"/>
  <c r="AD417" i="2"/>
  <c r="AD48" i="2"/>
  <c r="AI48" i="2" s="1"/>
  <c r="AJ48" i="2" s="1"/>
  <c r="AK48" i="2" s="1"/>
  <c r="AD68" i="2"/>
  <c r="AD348" i="2"/>
  <c r="AI348" i="2" s="1"/>
  <c r="AD436" i="2"/>
  <c r="AD378" i="2"/>
  <c r="AI378" i="2" s="1"/>
  <c r="AD58" i="2"/>
  <c r="AD142" i="2"/>
  <c r="AD148" i="2"/>
  <c r="AI148" i="2" s="1"/>
  <c r="AJ148" i="2" s="1"/>
  <c r="AK148" i="2" s="1"/>
  <c r="AD152" i="2"/>
  <c r="AD105" i="2"/>
  <c r="AD144" i="2"/>
  <c r="AD158" i="2"/>
  <c r="AI158" i="2" s="1"/>
  <c r="AJ158" i="2" s="1"/>
  <c r="AK158" i="2" s="1"/>
  <c r="AO158" i="2" s="1"/>
  <c r="AD189" i="2"/>
  <c r="AI189" i="2" s="1"/>
  <c r="AJ189" i="2" s="1"/>
  <c r="AK189" i="2" s="1"/>
  <c r="AD225" i="2"/>
  <c r="AD260" i="2"/>
  <c r="AI260" i="2" s="1"/>
  <c r="AJ260" i="2" s="1"/>
  <c r="AK260" i="2" s="1"/>
  <c r="AD264" i="2"/>
  <c r="AD279" i="2"/>
  <c r="AD386" i="2"/>
  <c r="AI386" i="2" s="1"/>
  <c r="AJ386" i="2" s="1"/>
  <c r="AK386" i="2" s="1"/>
  <c r="AO386" i="2" s="1"/>
  <c r="AD366" i="2"/>
  <c r="AI366" i="2" s="1"/>
  <c r="AJ366" i="2" s="1"/>
  <c r="AK366" i="2" s="1"/>
  <c r="AD281" i="2"/>
  <c r="AI281" i="2" s="1"/>
  <c r="AD310" i="2"/>
  <c r="AI310" i="2" s="1"/>
  <c r="AJ310" i="2" s="1"/>
  <c r="AK310" i="2" s="1"/>
  <c r="AO310" i="2" s="1"/>
  <c r="AG187" i="2"/>
  <c r="AH187" i="2" s="1"/>
  <c r="AA12" i="2" l="1"/>
  <c r="AB12" i="2" s="1"/>
  <c r="AE12" i="2" s="1"/>
  <c r="AL12" i="2" s="1"/>
  <c r="AM12" i="2" s="1"/>
  <c r="AN12" i="2" s="1"/>
  <c r="S439" i="2"/>
  <c r="T439" i="2" s="1"/>
  <c r="AA442" i="2"/>
  <c r="AB442" i="2" s="1"/>
  <c r="AE442" i="2" s="1"/>
  <c r="AL442" i="2" s="1"/>
  <c r="AM442" i="2" s="1"/>
  <c r="AN442" i="2" s="1"/>
  <c r="AA443" i="2"/>
  <c r="AI142" i="2"/>
  <c r="AJ142" i="2" s="1"/>
  <c r="AK142" i="2" s="1"/>
  <c r="AI105" i="2"/>
  <c r="AJ105" i="2" s="1"/>
  <c r="AK105" i="2" s="1"/>
  <c r="AI152" i="2"/>
  <c r="AJ152" i="2" s="1"/>
  <c r="AK152" i="2" s="1"/>
  <c r="AO152" i="2" s="1"/>
  <c r="AA105" i="2"/>
  <c r="AB105" i="2" s="1"/>
  <c r="AE105" i="2" s="1"/>
  <c r="AL105" i="2" s="1"/>
  <c r="AM105" i="2" s="1"/>
  <c r="AN105" i="2" s="1"/>
  <c r="AA192" i="2"/>
  <c r="AB192" i="2" s="1"/>
  <c r="AE192" i="2" s="1"/>
  <c r="AL192" i="2" s="1"/>
  <c r="AM192" i="2" s="1"/>
  <c r="AN192" i="2" s="1"/>
  <c r="AA152" i="2"/>
  <c r="AB152" i="2" s="1"/>
  <c r="AE152" i="2" s="1"/>
  <c r="AL152" i="2" s="1"/>
  <c r="AM152" i="2" s="1"/>
  <c r="AN152" i="2" s="1"/>
  <c r="AB125" i="2"/>
  <c r="AE125" i="2" s="1"/>
  <c r="AL125" i="2" s="1"/>
  <c r="AM125" i="2" s="1"/>
  <c r="AN125" i="2" s="1"/>
  <c r="AO125" i="2" s="1"/>
  <c r="X285" i="2"/>
  <c r="AD285" i="2" s="1"/>
  <c r="AI285" i="2" s="1"/>
  <c r="AJ285" i="2" s="1"/>
  <c r="AK285" i="2" s="1"/>
  <c r="AI247" i="2"/>
  <c r="AJ247" i="2" s="1"/>
  <c r="AK247" i="2" s="1"/>
  <c r="S49" i="2"/>
  <c r="T49" i="2" s="1"/>
  <c r="AA142" i="2"/>
  <c r="AB142" i="2" s="1"/>
  <c r="AE142" i="2" s="1"/>
  <c r="AL142" i="2" s="1"/>
  <c r="AM142" i="2" s="1"/>
  <c r="AN142" i="2" s="1"/>
  <c r="N301" i="1"/>
  <c r="AA370" i="2"/>
  <c r="AB370" i="2" s="1"/>
  <c r="AE370" i="2" s="1"/>
  <c r="AL370" i="2" s="1"/>
  <c r="AM370" i="2" s="1"/>
  <c r="AN370" i="2" s="1"/>
  <c r="P247" i="2"/>
  <c r="M247" i="2" s="1"/>
  <c r="AI66" i="2"/>
  <c r="AJ66" i="2" s="1"/>
  <c r="AK66" i="2" s="1"/>
  <c r="AO66" i="2" s="1"/>
  <c r="N121" i="2"/>
  <c r="AI58" i="2"/>
  <c r="AJ58" i="2" s="1"/>
  <c r="AK58" i="2" s="1"/>
  <c r="AA58" i="2"/>
  <c r="AB58" i="2" s="1"/>
  <c r="AE58" i="2" s="1"/>
  <c r="AL58" i="2" s="1"/>
  <c r="AM58" i="2" s="1"/>
  <c r="AN58" i="2" s="1"/>
  <c r="S322" i="2"/>
  <c r="T322" i="2" s="1"/>
  <c r="AA416" i="2"/>
  <c r="AB416" i="2" s="1"/>
  <c r="AE416" i="2" s="1"/>
  <c r="AL416" i="2" s="1"/>
  <c r="AM416" i="2" s="1"/>
  <c r="AN416" i="2" s="1"/>
  <c r="AA216" i="2"/>
  <c r="AB216" i="2" s="1"/>
  <c r="AE216" i="2" s="1"/>
  <c r="AL216" i="2" s="1"/>
  <c r="AM216" i="2" s="1"/>
  <c r="AN216" i="2" s="1"/>
  <c r="K185" i="2"/>
  <c r="N374" i="2"/>
  <c r="J55" i="2"/>
  <c r="K55" i="2" s="1"/>
  <c r="R10" i="2"/>
  <c r="U10" i="2"/>
  <c r="AC10" i="2" s="1"/>
  <c r="AF10" i="2" s="1"/>
  <c r="AG10" i="2" s="1"/>
  <c r="AH10" i="2" s="1"/>
  <c r="S270" i="2"/>
  <c r="T270" i="2" s="1"/>
  <c r="AJ14" i="2"/>
  <c r="AK14" i="2" s="1"/>
  <c r="J14" i="2"/>
  <c r="AJ13" i="2"/>
  <c r="AK13" i="2" s="1"/>
  <c r="AO13" i="2" s="1"/>
  <c r="J13" i="2"/>
  <c r="K13" i="2" s="1"/>
  <c r="AM126" i="2"/>
  <c r="AN126" i="2" s="1"/>
  <c r="AO126" i="2" s="1"/>
  <c r="J126" i="2"/>
  <c r="AG210" i="2"/>
  <c r="AH210" i="2" s="1"/>
  <c r="J210" i="2"/>
  <c r="AJ108" i="2"/>
  <c r="AK108" i="2" s="1"/>
  <c r="J108" i="2"/>
  <c r="AJ348" i="2"/>
  <c r="AK348" i="2" s="1"/>
  <c r="AJ288" i="2"/>
  <c r="AK288" i="2" s="1"/>
  <c r="AJ378" i="2"/>
  <c r="AK378" i="2" s="1"/>
  <c r="AO378" i="2" s="1"/>
  <c r="J378" i="2"/>
  <c r="AJ25" i="2"/>
  <c r="AK25" i="2" s="1"/>
  <c r="J25" i="2"/>
  <c r="AG78" i="2"/>
  <c r="AH78" i="2" s="1"/>
  <c r="J78" i="2"/>
  <c r="AG154" i="2"/>
  <c r="AH154" i="2" s="1"/>
  <c r="J154" i="2"/>
  <c r="N154" i="2" s="1"/>
  <c r="AJ391" i="2"/>
  <c r="AK391" i="2" s="1"/>
  <c r="AJ34" i="2"/>
  <c r="AK34" i="2" s="1"/>
  <c r="J34" i="2"/>
  <c r="AJ109" i="2"/>
  <c r="AK109" i="2" s="1"/>
  <c r="AO109" i="2" s="1"/>
  <c r="J109" i="2"/>
  <c r="K109" i="2" s="1"/>
  <c r="AJ123" i="2"/>
  <c r="AK123" i="2" s="1"/>
  <c r="AO123" i="2" s="1"/>
  <c r="J123" i="2"/>
  <c r="AG38" i="2"/>
  <c r="AH38" i="2" s="1"/>
  <c r="J38" i="2"/>
  <c r="J79" i="2"/>
  <c r="K79" i="2" s="1"/>
  <c r="AJ50" i="2"/>
  <c r="AK50" i="2" s="1"/>
  <c r="J50" i="2"/>
  <c r="AJ280" i="2"/>
  <c r="AK280" i="2" s="1"/>
  <c r="J280" i="2"/>
  <c r="AJ49" i="2"/>
  <c r="AK49" i="2" s="1"/>
  <c r="J49" i="2"/>
  <c r="AG238" i="2"/>
  <c r="AH238" i="2" s="1"/>
  <c r="J238" i="2"/>
  <c r="AG259" i="2"/>
  <c r="AH259" i="2" s="1"/>
  <c r="J259" i="2"/>
  <c r="N259" i="2" s="1"/>
  <c r="AG45" i="2"/>
  <c r="AH45" i="2" s="1"/>
  <c r="J45" i="2"/>
  <c r="AJ347" i="2"/>
  <c r="AK347" i="2" s="1"/>
  <c r="AO347" i="2" s="1"/>
  <c r="J347" i="2"/>
  <c r="AG119" i="2"/>
  <c r="AH119" i="2" s="1"/>
  <c r="AG148" i="2"/>
  <c r="AH148" i="2" s="1"/>
  <c r="J148" i="2"/>
  <c r="AG120" i="2"/>
  <c r="AH120" i="2" s="1"/>
  <c r="J120" i="2"/>
  <c r="AG90" i="2"/>
  <c r="AH90" i="2" s="1"/>
  <c r="J90" i="2"/>
  <c r="AJ47" i="2"/>
  <c r="AK47" i="2" s="1"/>
  <c r="AO47" i="2" s="1"/>
  <c r="J47" i="2"/>
  <c r="AG116" i="2"/>
  <c r="AH116" i="2" s="1"/>
  <c r="AJ128" i="2"/>
  <c r="AK128" i="2" s="1"/>
  <c r="J128" i="2"/>
  <c r="AG20" i="2"/>
  <c r="AH20" i="2" s="1"/>
  <c r="J20" i="2"/>
  <c r="AJ282" i="2"/>
  <c r="AK282" i="2" s="1"/>
  <c r="AO282" i="2" s="1"/>
  <c r="J282" i="2"/>
  <c r="AJ64" i="2"/>
  <c r="AK64" i="2" s="1"/>
  <c r="J64" i="2"/>
  <c r="K64" i="2" s="1"/>
  <c r="AJ35" i="2"/>
  <c r="AK35" i="2" s="1"/>
  <c r="AJ281" i="2"/>
  <c r="AK281" i="2" s="1"/>
  <c r="AO281" i="2" s="1"/>
  <c r="J281" i="2"/>
  <c r="AJ127" i="2"/>
  <c r="AK127" i="2" s="1"/>
  <c r="J127" i="2"/>
  <c r="AG61" i="2"/>
  <c r="AH61" i="2" s="1"/>
  <c r="J61" i="2"/>
  <c r="AJ203" i="2"/>
  <c r="AK203" i="2" s="1"/>
  <c r="AO203" i="2" s="1"/>
  <c r="J203" i="2"/>
  <c r="AG39" i="2"/>
  <c r="AH39" i="2" s="1"/>
  <c r="J39" i="2"/>
  <c r="AI244" i="2"/>
  <c r="AJ244" i="2" s="1"/>
  <c r="AK244" i="2" s="1"/>
  <c r="AI68" i="2"/>
  <c r="AJ68" i="2" s="1"/>
  <c r="AK68" i="2" s="1"/>
  <c r="AA68" i="2"/>
  <c r="AB68" i="2" s="1"/>
  <c r="AE68" i="2" s="1"/>
  <c r="AL68" i="2" s="1"/>
  <c r="AM68" i="2" s="1"/>
  <c r="AN68" i="2" s="1"/>
  <c r="P55" i="2"/>
  <c r="M55" i="2" s="1"/>
  <c r="S171" i="2"/>
  <c r="T171" i="2" s="1"/>
  <c r="R78" i="2"/>
  <c r="R117" i="2"/>
  <c r="W214" i="2"/>
  <c r="AI370" i="2"/>
  <c r="AJ370" i="2" s="1"/>
  <c r="AK370" i="2" s="1"/>
  <c r="AO370" i="2" s="1"/>
  <c r="AA387" i="2"/>
  <c r="AB387" i="2" s="1"/>
  <c r="AE387" i="2" s="1"/>
  <c r="AL387" i="2" s="1"/>
  <c r="AM387" i="2" s="1"/>
  <c r="AN387" i="2" s="1"/>
  <c r="AO387" i="2" s="1"/>
  <c r="AA283" i="2"/>
  <c r="AB283" i="2" s="1"/>
  <c r="AE283" i="2" s="1"/>
  <c r="AL283" i="2" s="1"/>
  <c r="AM283" i="2" s="1"/>
  <c r="AN283" i="2" s="1"/>
  <c r="AA199" i="2"/>
  <c r="AB199" i="2" s="1"/>
  <c r="AE199" i="2" s="1"/>
  <c r="AL199" i="2" s="1"/>
  <c r="P67" i="2"/>
  <c r="M67" i="2" s="1"/>
  <c r="U72" i="2"/>
  <c r="AC72" i="2" s="1"/>
  <c r="AF72" i="2" s="1"/>
  <c r="AA74" i="2"/>
  <c r="AB74" i="2" s="1"/>
  <c r="AE74" i="2" s="1"/>
  <c r="AL74" i="2" s="1"/>
  <c r="W364" i="2"/>
  <c r="S100" i="2"/>
  <c r="T100" i="2" s="1"/>
  <c r="AA230" i="2"/>
  <c r="AB230" i="2" s="1"/>
  <c r="AE230" i="2" s="1"/>
  <c r="AL230" i="2" s="1"/>
  <c r="AM230" i="2" s="1"/>
  <c r="AN230" i="2" s="1"/>
  <c r="AA171" i="2"/>
  <c r="AB443" i="2"/>
  <c r="AE443" i="2" s="1"/>
  <c r="AL443" i="2" s="1"/>
  <c r="AM443" i="2" s="1"/>
  <c r="AN443" i="2" s="1"/>
  <c r="AI420" i="2"/>
  <c r="AA177" i="2"/>
  <c r="AB177" i="2" s="1"/>
  <c r="AE177" i="2" s="1"/>
  <c r="AL177" i="2" s="1"/>
  <c r="AM177" i="2" s="1"/>
  <c r="AN177" i="2" s="1"/>
  <c r="S357" i="2"/>
  <c r="T357" i="2" s="1"/>
  <c r="W33" i="2"/>
  <c r="X324" i="2"/>
  <c r="AD324" i="2" s="1"/>
  <c r="AI324" i="2" s="1"/>
  <c r="AI303" i="2"/>
  <c r="AJ303" i="2" s="1"/>
  <c r="AK303" i="2" s="1"/>
  <c r="AI314" i="2"/>
  <c r="AA425" i="2"/>
  <c r="AB425" i="2" s="1"/>
  <c r="AE425" i="2" s="1"/>
  <c r="AL425" i="2" s="1"/>
  <c r="AM425" i="2" s="1"/>
  <c r="AN425" i="2" s="1"/>
  <c r="AA291" i="2"/>
  <c r="AB291" i="2" s="1"/>
  <c r="AE291" i="2" s="1"/>
  <c r="AL291" i="2" s="1"/>
  <c r="AM291" i="2" s="1"/>
  <c r="AN291" i="2" s="1"/>
  <c r="AO291" i="2" s="1"/>
  <c r="AA352" i="2"/>
  <c r="AB352" i="2" s="1"/>
  <c r="AE352" i="2" s="1"/>
  <c r="AL352" i="2" s="1"/>
  <c r="AM352" i="2" s="1"/>
  <c r="AN352" i="2" s="1"/>
  <c r="AA173" i="2"/>
  <c r="AB173" i="2" s="1"/>
  <c r="AE173" i="2" s="1"/>
  <c r="AL173" i="2" s="1"/>
  <c r="AM173" i="2" s="1"/>
  <c r="AN173" i="2" s="1"/>
  <c r="AO173" i="2" s="1"/>
  <c r="AA96" i="2"/>
  <c r="AB96" i="2" s="1"/>
  <c r="AE96" i="2" s="1"/>
  <c r="AL96" i="2" s="1"/>
  <c r="AM96" i="2" s="1"/>
  <c r="AN96" i="2" s="1"/>
  <c r="AI261" i="2"/>
  <c r="AJ261" i="2" s="1"/>
  <c r="AK261" i="2" s="1"/>
  <c r="AO261" i="2" s="1"/>
  <c r="S177" i="2"/>
  <c r="T177" i="2" s="1"/>
  <c r="S173" i="2"/>
  <c r="T173" i="2" s="1"/>
  <c r="W176" i="2"/>
  <c r="AA433" i="2"/>
  <c r="AB433" i="2" s="1"/>
  <c r="AE433" i="2" s="1"/>
  <c r="AL433" i="2" s="1"/>
  <c r="AM433" i="2" s="1"/>
  <c r="AN433" i="2" s="1"/>
  <c r="AI174" i="2"/>
  <c r="AJ174" i="2" s="1"/>
  <c r="AK174" i="2" s="1"/>
  <c r="R257" i="2"/>
  <c r="AA348" i="2"/>
  <c r="AB348" i="2" s="1"/>
  <c r="AE348" i="2" s="1"/>
  <c r="AL348" i="2" s="1"/>
  <c r="AM348" i="2" s="1"/>
  <c r="AN348" i="2" s="1"/>
  <c r="AA277" i="2"/>
  <c r="AB277" i="2" s="1"/>
  <c r="AE277" i="2" s="1"/>
  <c r="AL277" i="2" s="1"/>
  <c r="AM277" i="2" s="1"/>
  <c r="AN277" i="2" s="1"/>
  <c r="AA141" i="2"/>
  <c r="AB141" i="2" s="1"/>
  <c r="AE141" i="2" s="1"/>
  <c r="AL141" i="2" s="1"/>
  <c r="AM141" i="2" s="1"/>
  <c r="AN141" i="2" s="1"/>
  <c r="AA389" i="2"/>
  <c r="AB389" i="2" s="1"/>
  <c r="AE389" i="2" s="1"/>
  <c r="AL389" i="2" s="1"/>
  <c r="AM389" i="2" s="1"/>
  <c r="AN389" i="2" s="1"/>
  <c r="AO389" i="2" s="1"/>
  <c r="AA289" i="2"/>
  <c r="AB289" i="2" s="1"/>
  <c r="AE289" i="2" s="1"/>
  <c r="AL289" i="2" s="1"/>
  <c r="AM289" i="2" s="1"/>
  <c r="AN289" i="2" s="1"/>
  <c r="S320" i="2"/>
  <c r="T320" i="2" s="1"/>
  <c r="R39" i="2"/>
  <c r="X351" i="2"/>
  <c r="AD351" i="2" s="1"/>
  <c r="AI351" i="2" s="1"/>
  <c r="N183" i="1"/>
  <c r="AI250" i="2"/>
  <c r="AJ250" i="2" s="1"/>
  <c r="AK250" i="2" s="1"/>
  <c r="S96" i="2"/>
  <c r="T96" i="2" s="1"/>
  <c r="AA402" i="2"/>
  <c r="AB402" i="2" s="1"/>
  <c r="AE402" i="2" s="1"/>
  <c r="AL402" i="2" s="1"/>
  <c r="AM402" i="2" s="1"/>
  <c r="AN402" i="2" s="1"/>
  <c r="AA439" i="2"/>
  <c r="AB439" i="2" s="1"/>
  <c r="AE439" i="2" s="1"/>
  <c r="AL439" i="2" s="1"/>
  <c r="AM439" i="2" s="1"/>
  <c r="AN439" i="2" s="1"/>
  <c r="AA312" i="2"/>
  <c r="AB312" i="2" s="1"/>
  <c r="AE312" i="2" s="1"/>
  <c r="AL312" i="2" s="1"/>
  <c r="AM312" i="2" s="1"/>
  <c r="AN312" i="2" s="1"/>
  <c r="AA358" i="2"/>
  <c r="AB358" i="2" s="1"/>
  <c r="AE358" i="2" s="1"/>
  <c r="AL358" i="2" s="1"/>
  <c r="AM358" i="2" s="1"/>
  <c r="AN358" i="2" s="1"/>
  <c r="AA98" i="2"/>
  <c r="AB98" i="2" s="1"/>
  <c r="S69" i="2"/>
  <c r="T69" i="2" s="1"/>
  <c r="AA341" i="2"/>
  <c r="AB341" i="2" s="1"/>
  <c r="AE341" i="2" s="1"/>
  <c r="AL341" i="2" s="1"/>
  <c r="AM341" i="2" s="1"/>
  <c r="AN341" i="2" s="1"/>
  <c r="AA226" i="2"/>
  <c r="AB226" i="2" s="1"/>
  <c r="AE226" i="2" s="1"/>
  <c r="AL226" i="2" s="1"/>
  <c r="AM226" i="2" s="1"/>
  <c r="AN226" i="2" s="1"/>
  <c r="AA140" i="2"/>
  <c r="AB140" i="2" s="1"/>
  <c r="AE140" i="2" s="1"/>
  <c r="AL140" i="2" s="1"/>
  <c r="AM140" i="2" s="1"/>
  <c r="AN140" i="2" s="1"/>
  <c r="N371" i="1"/>
  <c r="S180" i="2"/>
  <c r="T180" i="2" s="1"/>
  <c r="X289" i="2"/>
  <c r="AD289" i="2" s="1"/>
  <c r="AI289" i="2" s="1"/>
  <c r="AJ289" i="2" s="1"/>
  <c r="AK289" i="2" s="1"/>
  <c r="S196" i="2"/>
  <c r="T196" i="2" s="1"/>
  <c r="R79" i="2"/>
  <c r="AI264" i="2"/>
  <c r="AJ264" i="2" s="1"/>
  <c r="AK264" i="2" s="1"/>
  <c r="AO264" i="2" s="1"/>
  <c r="AA367" i="2"/>
  <c r="AB367" i="2" s="1"/>
  <c r="AE367" i="2" s="1"/>
  <c r="AL367" i="2" s="1"/>
  <c r="AM367" i="2" s="1"/>
  <c r="AN367" i="2" s="1"/>
  <c r="AO367" i="2" s="1"/>
  <c r="N179" i="1"/>
  <c r="AA356" i="2"/>
  <c r="AB356" i="2" s="1"/>
  <c r="AE356" i="2" s="1"/>
  <c r="AL356" i="2" s="1"/>
  <c r="AM356" i="2" s="1"/>
  <c r="AN356" i="2" s="1"/>
  <c r="P98" i="2"/>
  <c r="M98" i="2" s="1"/>
  <c r="AI262" i="2"/>
  <c r="AJ262" i="2" s="1"/>
  <c r="AK262" i="2" s="1"/>
  <c r="AA55" i="2"/>
  <c r="AA248" i="2"/>
  <c r="AB248" i="2" s="1"/>
  <c r="AE248" i="2" s="1"/>
  <c r="AL248" i="2" s="1"/>
  <c r="AM248" i="2" s="1"/>
  <c r="AN248" i="2" s="1"/>
  <c r="AA255" i="2"/>
  <c r="AB255" i="2" s="1"/>
  <c r="AE255" i="2" s="1"/>
  <c r="AL255" i="2" s="1"/>
  <c r="AM255" i="2" s="1"/>
  <c r="AN255" i="2" s="1"/>
  <c r="AI316" i="2"/>
  <c r="AJ316" i="2" s="1"/>
  <c r="AK316" i="2" s="1"/>
  <c r="AI279" i="2"/>
  <c r="AB155" i="2"/>
  <c r="AE155" i="2" s="1"/>
  <c r="AL155" i="2" s="1"/>
  <c r="AM155" i="2" s="1"/>
  <c r="AN155" i="2" s="1"/>
  <c r="AO155" i="2" s="1"/>
  <c r="S55" i="2"/>
  <c r="T55" i="2" s="1"/>
  <c r="X191" i="2"/>
  <c r="AD191" i="2" s="1"/>
  <c r="AI191" i="2" s="1"/>
  <c r="AJ191" i="2" s="1"/>
  <c r="AK191" i="2" s="1"/>
  <c r="AO191" i="2" s="1"/>
  <c r="AI207" i="2"/>
  <c r="AJ207" i="2" s="1"/>
  <c r="AK207" i="2" s="1"/>
  <c r="AA83" i="2"/>
  <c r="AB83" i="2" s="1"/>
  <c r="AE83" i="2" s="1"/>
  <c r="AL83" i="2" s="1"/>
  <c r="AM83" i="2" s="1"/>
  <c r="AN83" i="2" s="1"/>
  <c r="AA279" i="2"/>
  <c r="AB279" i="2" s="1"/>
  <c r="AE279" i="2" s="1"/>
  <c r="AL279" i="2" s="1"/>
  <c r="AM279" i="2" s="1"/>
  <c r="AN279" i="2" s="1"/>
  <c r="AA163" i="2"/>
  <c r="AB163" i="2" s="1"/>
  <c r="AE163" i="2" s="1"/>
  <c r="AL163" i="2" s="1"/>
  <c r="AM163" i="2" s="1"/>
  <c r="AN163" i="2" s="1"/>
  <c r="AI83" i="2"/>
  <c r="AJ83" i="2" s="1"/>
  <c r="AK83" i="2" s="1"/>
  <c r="AB260" i="2"/>
  <c r="AE260" i="2" s="1"/>
  <c r="AL260" i="2" s="1"/>
  <c r="AM260" i="2" s="1"/>
  <c r="AN260" i="2" s="1"/>
  <c r="AO260" i="2" s="1"/>
  <c r="R278" i="2"/>
  <c r="AA413" i="2"/>
  <c r="AB413" i="2" s="1"/>
  <c r="AE413" i="2" s="1"/>
  <c r="AL413" i="2" s="1"/>
  <c r="AM413" i="2" s="1"/>
  <c r="AN413" i="2" s="1"/>
  <c r="AA317" i="2"/>
  <c r="AB317" i="2" s="1"/>
  <c r="AE317" i="2" s="1"/>
  <c r="AL317" i="2" s="1"/>
  <c r="AM317" i="2" s="1"/>
  <c r="AN317" i="2" s="1"/>
  <c r="AA338" i="2"/>
  <c r="AB338" i="2" s="1"/>
  <c r="AE338" i="2" s="1"/>
  <c r="AL338" i="2" s="1"/>
  <c r="AM338" i="2" s="1"/>
  <c r="AN338" i="2" s="1"/>
  <c r="X403" i="2"/>
  <c r="AD403" i="2" s="1"/>
  <c r="AI403" i="2" s="1"/>
  <c r="U57" i="2"/>
  <c r="AC57" i="2" s="1"/>
  <c r="AF57" i="2" s="1"/>
  <c r="U73" i="2"/>
  <c r="AC73" i="2" s="1"/>
  <c r="AF73" i="2" s="1"/>
  <c r="U102" i="2"/>
  <c r="AC102" i="2" s="1"/>
  <c r="AF102" i="2" s="1"/>
  <c r="W174" i="2"/>
  <c r="S232" i="2"/>
  <c r="T232" i="2" s="1"/>
  <c r="AI336" i="2"/>
  <c r="AJ336" i="2" s="1"/>
  <c r="AK336" i="2" s="1"/>
  <c r="AA400" i="2"/>
  <c r="AB400" i="2" s="1"/>
  <c r="AE400" i="2" s="1"/>
  <c r="AL400" i="2" s="1"/>
  <c r="AM400" i="2" s="1"/>
  <c r="AN400" i="2" s="1"/>
  <c r="AA201" i="2"/>
  <c r="AB201" i="2" s="1"/>
  <c r="AE201" i="2" s="1"/>
  <c r="AL201" i="2" s="1"/>
  <c r="AM201" i="2" s="1"/>
  <c r="AN201" i="2" s="1"/>
  <c r="S175" i="2"/>
  <c r="T175" i="2" s="1"/>
  <c r="P65" i="2"/>
  <c r="M65" i="2" s="1"/>
  <c r="X412" i="2"/>
  <c r="AD412" i="2" s="1"/>
  <c r="AI412" i="2" s="1"/>
  <c r="AJ412" i="2" s="1"/>
  <c r="AK412" i="2" s="1"/>
  <c r="AI409" i="2"/>
  <c r="AJ409" i="2" s="1"/>
  <c r="AK409" i="2" s="1"/>
  <c r="AA100" i="2"/>
  <c r="AB100" i="2" s="1"/>
  <c r="AE100" i="2" s="1"/>
  <c r="AA326" i="2"/>
  <c r="AB326" i="2" s="1"/>
  <c r="AE326" i="2" s="1"/>
  <c r="AL326" i="2" s="1"/>
  <c r="AM326" i="2" s="1"/>
  <c r="AN326" i="2" s="1"/>
  <c r="AA75" i="2"/>
  <c r="R126" i="2"/>
  <c r="R65" i="2"/>
  <c r="R362" i="2"/>
  <c r="AA423" i="2"/>
  <c r="AB423" i="2" s="1"/>
  <c r="AE423" i="2" s="1"/>
  <c r="AL423" i="2" s="1"/>
  <c r="AM423" i="2" s="1"/>
  <c r="AN423" i="2" s="1"/>
  <c r="AA335" i="2"/>
  <c r="AB335" i="2" s="1"/>
  <c r="AE335" i="2" s="1"/>
  <c r="AL335" i="2" s="1"/>
  <c r="AM335" i="2" s="1"/>
  <c r="AN335" i="2" s="1"/>
  <c r="AA373" i="2"/>
  <c r="AB373" i="2" s="1"/>
  <c r="AE373" i="2" s="1"/>
  <c r="AL373" i="2" s="1"/>
  <c r="R330" i="2"/>
  <c r="AI144" i="2"/>
  <c r="AJ144" i="2" s="1"/>
  <c r="AK144" i="2" s="1"/>
  <c r="AA438" i="2"/>
  <c r="AB438" i="2" s="1"/>
  <c r="AE438" i="2" s="1"/>
  <c r="AL438" i="2" s="1"/>
  <c r="AM438" i="2" s="1"/>
  <c r="AN438" i="2" s="1"/>
  <c r="AA381" i="2"/>
  <c r="AB381" i="2" s="1"/>
  <c r="AE381" i="2" s="1"/>
  <c r="AL381" i="2" s="1"/>
  <c r="AM381" i="2" s="1"/>
  <c r="AN381" i="2" s="1"/>
  <c r="AB186" i="2"/>
  <c r="AE186" i="2" s="1"/>
  <c r="AL186" i="2" s="1"/>
  <c r="AB233" i="2"/>
  <c r="AE233" i="2" s="1"/>
  <c r="AL233" i="2" s="1"/>
  <c r="AM233" i="2" s="1"/>
  <c r="AN233" i="2" s="1"/>
  <c r="AA144" i="2"/>
  <c r="AB144" i="2" s="1"/>
  <c r="AE144" i="2" s="1"/>
  <c r="AL144" i="2" s="1"/>
  <c r="AM144" i="2" s="1"/>
  <c r="AN144" i="2" s="1"/>
  <c r="S224" i="2"/>
  <c r="T224" i="2" s="1"/>
  <c r="AA357" i="2"/>
  <c r="AB357" i="2" s="1"/>
  <c r="AE357" i="2" s="1"/>
  <c r="AL357" i="2" s="1"/>
  <c r="AM357" i="2" s="1"/>
  <c r="AN357" i="2" s="1"/>
  <c r="U439" i="2"/>
  <c r="AC439" i="2" s="1"/>
  <c r="AF439" i="2" s="1"/>
  <c r="R90" i="2"/>
  <c r="AI294" i="2"/>
  <c r="AJ294" i="2" s="1"/>
  <c r="AK294" i="2" s="1"/>
  <c r="P112" i="2"/>
  <c r="M112" i="2" s="1"/>
  <c r="X97" i="2"/>
  <c r="AD97" i="2" s="1"/>
  <c r="AI97" i="2" s="1"/>
  <c r="AJ97" i="2" s="1"/>
  <c r="AK97" i="2" s="1"/>
  <c r="AO97" i="2" s="1"/>
  <c r="AI67" i="2"/>
  <c r="AJ67" i="2" s="1"/>
  <c r="AK67" i="2" s="1"/>
  <c r="AI283" i="2"/>
  <c r="AJ283" i="2" s="1"/>
  <c r="AK283" i="2" s="1"/>
  <c r="AF144" i="2"/>
  <c r="AA269" i="2"/>
  <c r="AB269" i="2" s="1"/>
  <c r="AE269" i="2" s="1"/>
  <c r="AL269" i="2" s="1"/>
  <c r="AM269" i="2" s="1"/>
  <c r="AN269" i="2" s="1"/>
  <c r="AA344" i="2"/>
  <c r="AB344" i="2" s="1"/>
  <c r="AE344" i="2" s="1"/>
  <c r="AL344" i="2" s="1"/>
  <c r="AM344" i="2" s="1"/>
  <c r="AN344" i="2" s="1"/>
  <c r="W317" i="2"/>
  <c r="AB159" i="2"/>
  <c r="AE159" i="2" s="1"/>
  <c r="AL159" i="2" s="1"/>
  <c r="AM159" i="2" s="1"/>
  <c r="AN159" i="2" s="1"/>
  <c r="AO159" i="2" s="1"/>
  <c r="S261" i="2"/>
  <c r="T261" i="2" s="1"/>
  <c r="W291" i="2"/>
  <c r="W10" i="2"/>
  <c r="S74" i="2"/>
  <c r="T74" i="2" s="1"/>
  <c r="AI301" i="2"/>
  <c r="AJ301" i="2" s="1"/>
  <c r="AK301" i="2" s="1"/>
  <c r="AO301" i="2" s="1"/>
  <c r="X333" i="2"/>
  <c r="AD333" i="2" s="1"/>
  <c r="AI333" i="2" s="1"/>
  <c r="AJ333" i="2" s="1"/>
  <c r="AK333" i="2" s="1"/>
  <c r="AI129" i="2"/>
  <c r="AJ129" i="2" s="1"/>
  <c r="AK129" i="2" s="1"/>
  <c r="AO129" i="2" s="1"/>
  <c r="AA392" i="2"/>
  <c r="AB392" i="2" s="1"/>
  <c r="AE392" i="2" s="1"/>
  <c r="AL392" i="2" s="1"/>
  <c r="AM392" i="2" s="1"/>
  <c r="AN392" i="2" s="1"/>
  <c r="AA375" i="2"/>
  <c r="AB375" i="2" s="1"/>
  <c r="AE375" i="2" s="1"/>
  <c r="AL375" i="2" s="1"/>
  <c r="AM375" i="2" s="1"/>
  <c r="AN375" i="2" s="1"/>
  <c r="AA430" i="2"/>
  <c r="AB430" i="2" s="1"/>
  <c r="AE430" i="2" s="1"/>
  <c r="AL430" i="2" s="1"/>
  <c r="AM430" i="2" s="1"/>
  <c r="AN430" i="2" s="1"/>
  <c r="AI112" i="2"/>
  <c r="AJ112" i="2" s="1"/>
  <c r="AK112" i="2" s="1"/>
  <c r="AO112" i="2" s="1"/>
  <c r="AA294" i="2"/>
  <c r="AB294" i="2" s="1"/>
  <c r="AE294" i="2" s="1"/>
  <c r="AL294" i="2" s="1"/>
  <c r="AM294" i="2" s="1"/>
  <c r="AN294" i="2" s="1"/>
  <c r="AA200" i="2"/>
  <c r="AB200" i="2" s="1"/>
  <c r="AE200" i="2" s="1"/>
  <c r="AL200" i="2" s="1"/>
  <c r="AA170" i="2"/>
  <c r="AB170" i="2" s="1"/>
  <c r="AE170" i="2" s="1"/>
  <c r="AL170" i="2" s="1"/>
  <c r="AM170" i="2" s="1"/>
  <c r="AN170" i="2" s="1"/>
  <c r="AA314" i="2"/>
  <c r="AB314" i="2" s="1"/>
  <c r="AE314" i="2" s="1"/>
  <c r="AL314" i="2" s="1"/>
  <c r="AM314" i="2" s="1"/>
  <c r="AN314" i="2" s="1"/>
  <c r="AB295" i="2"/>
  <c r="AE295" i="2" s="1"/>
  <c r="AL295" i="2" s="1"/>
  <c r="AM295" i="2" s="1"/>
  <c r="AN295" i="2" s="1"/>
  <c r="AO295" i="2" s="1"/>
  <c r="AA224" i="2"/>
  <c r="AB224" i="2" s="1"/>
  <c r="AE224" i="2" s="1"/>
  <c r="AL224" i="2" s="1"/>
  <c r="AM224" i="2" s="1"/>
  <c r="AN224" i="2" s="1"/>
  <c r="AA420" i="2"/>
  <c r="AB420" i="2" s="1"/>
  <c r="AE420" i="2" s="1"/>
  <c r="AL420" i="2" s="1"/>
  <c r="AM420" i="2" s="1"/>
  <c r="AN420" i="2" s="1"/>
  <c r="AA362" i="2"/>
  <c r="AB362" i="2" s="1"/>
  <c r="AE362" i="2" s="1"/>
  <c r="AL362" i="2" s="1"/>
  <c r="AM362" i="2" s="1"/>
  <c r="AN362" i="2" s="1"/>
  <c r="AA129" i="2"/>
  <c r="AB129" i="2" s="1"/>
  <c r="AE129" i="2" s="1"/>
  <c r="S294" i="2"/>
  <c r="T294" i="2" s="1"/>
  <c r="AA382" i="2"/>
  <c r="AB382" i="2" s="1"/>
  <c r="AE382" i="2" s="1"/>
  <c r="AL382" i="2" s="1"/>
  <c r="AM382" i="2" s="1"/>
  <c r="AN382" i="2" s="1"/>
  <c r="W57" i="2"/>
  <c r="AA343" i="2"/>
  <c r="AB343" i="2" s="1"/>
  <c r="AE343" i="2" s="1"/>
  <c r="AL343" i="2" s="1"/>
  <c r="AM343" i="2" s="1"/>
  <c r="AN343" i="2" s="1"/>
  <c r="AA405" i="2"/>
  <c r="AB405" i="2" s="1"/>
  <c r="AE405" i="2" s="1"/>
  <c r="AL405" i="2" s="1"/>
  <c r="AM405" i="2" s="1"/>
  <c r="AN405" i="2" s="1"/>
  <c r="R148" i="2"/>
  <c r="AA329" i="2"/>
  <c r="AB329" i="2" s="1"/>
  <c r="AE329" i="2" s="1"/>
  <c r="AL329" i="2" s="1"/>
  <c r="AM329" i="2" s="1"/>
  <c r="AN329" i="2" s="1"/>
  <c r="AA397" i="2"/>
  <c r="AB397" i="2" s="1"/>
  <c r="AE397" i="2" s="1"/>
  <c r="AL397" i="2" s="1"/>
  <c r="AM397" i="2" s="1"/>
  <c r="AN397" i="2" s="1"/>
  <c r="AI400" i="2"/>
  <c r="AA353" i="2"/>
  <c r="AB353" i="2" s="1"/>
  <c r="AE353" i="2" s="1"/>
  <c r="AL353" i="2" s="1"/>
  <c r="AM353" i="2" s="1"/>
  <c r="AN353" i="2" s="1"/>
  <c r="AA311" i="2"/>
  <c r="AB311" i="2" s="1"/>
  <c r="AE311" i="2" s="1"/>
  <c r="AL311" i="2" s="1"/>
  <c r="AM311" i="2" s="1"/>
  <c r="AN311" i="2" s="1"/>
  <c r="AI396" i="2"/>
  <c r="AA396" i="2"/>
  <c r="AB396" i="2" s="1"/>
  <c r="AE396" i="2" s="1"/>
  <c r="AL396" i="2" s="1"/>
  <c r="AM396" i="2" s="1"/>
  <c r="AN396" i="2" s="1"/>
  <c r="AA376" i="2"/>
  <c r="AB376" i="2" s="1"/>
  <c r="AE376" i="2" s="1"/>
  <c r="AL376" i="2" s="1"/>
  <c r="AM376" i="2" s="1"/>
  <c r="AN376" i="2" s="1"/>
  <c r="AI182" i="2"/>
  <c r="AJ182" i="2" s="1"/>
  <c r="AK182" i="2" s="1"/>
  <c r="AO182" i="2" s="1"/>
  <c r="S83" i="2"/>
  <c r="T83" i="2" s="1"/>
  <c r="AA219" i="2"/>
  <c r="AF330" i="2"/>
  <c r="AF68" i="2"/>
  <c r="W201" i="2"/>
  <c r="W400" i="2"/>
  <c r="W349" i="2"/>
  <c r="AA363" i="2"/>
  <c r="AB363" i="2" s="1"/>
  <c r="AE363" i="2" s="1"/>
  <c r="AL363" i="2" s="1"/>
  <c r="AM363" i="2" s="1"/>
  <c r="AN363" i="2" s="1"/>
  <c r="AA322" i="2"/>
  <c r="AB322" i="2" s="1"/>
  <c r="AE322" i="2" s="1"/>
  <c r="AL322" i="2" s="1"/>
  <c r="AM322" i="2" s="1"/>
  <c r="AN322" i="2" s="1"/>
  <c r="AA292" i="2"/>
  <c r="AB292" i="2" s="1"/>
  <c r="AE292" i="2" s="1"/>
  <c r="AL292" i="2" s="1"/>
  <c r="AM292" i="2" s="1"/>
  <c r="AN292" i="2" s="1"/>
  <c r="AA228" i="2"/>
  <c r="AB228" i="2" s="1"/>
  <c r="AE228" i="2" s="1"/>
  <c r="AL228" i="2" s="1"/>
  <c r="AM228" i="2" s="1"/>
  <c r="AN228" i="2" s="1"/>
  <c r="AB72" i="2"/>
  <c r="AE72" i="2" s="1"/>
  <c r="AL72" i="2" s="1"/>
  <c r="AM72" i="2" s="1"/>
  <c r="AN72" i="2" s="1"/>
  <c r="AO72" i="2" s="1"/>
  <c r="AA333" i="2"/>
  <c r="AB333" i="2" s="1"/>
  <c r="AE333" i="2" s="1"/>
  <c r="AL333" i="2" s="1"/>
  <c r="AM333" i="2" s="1"/>
  <c r="AN333" i="2" s="1"/>
  <c r="AA318" i="2"/>
  <c r="AB318" i="2" s="1"/>
  <c r="AE318" i="2" s="1"/>
  <c r="AL318" i="2" s="1"/>
  <c r="AM318" i="2" s="1"/>
  <c r="AN318" i="2" s="1"/>
  <c r="AO318" i="2" s="1"/>
  <c r="AA303" i="2"/>
  <c r="AB303" i="2" s="1"/>
  <c r="AE303" i="2" s="1"/>
  <c r="AL303" i="2" s="1"/>
  <c r="AM303" i="2" s="1"/>
  <c r="AN303" i="2" s="1"/>
  <c r="AO303" i="2" s="1"/>
  <c r="P331" i="2"/>
  <c r="M331" i="2" s="1"/>
  <c r="AA331" i="2"/>
  <c r="AB331" i="2" s="1"/>
  <c r="AE331" i="2" s="1"/>
  <c r="AL331" i="2" s="1"/>
  <c r="AM331" i="2" s="1"/>
  <c r="AN331" i="2" s="1"/>
  <c r="S312" i="2"/>
  <c r="T312" i="2" s="1"/>
  <c r="S187" i="2"/>
  <c r="T187" i="2" s="1"/>
  <c r="N291" i="1"/>
  <c r="U270" i="2"/>
  <c r="AC270" i="2" s="1"/>
  <c r="AF270" i="2" s="1"/>
  <c r="R270" i="2"/>
  <c r="AI422" i="2"/>
  <c r="AJ422" i="2" s="1"/>
  <c r="AK422" i="2" s="1"/>
  <c r="W185" i="2"/>
  <c r="X185" i="2"/>
  <c r="AD185" i="2" s="1"/>
  <c r="P103" i="2"/>
  <c r="M103" i="2" s="1"/>
  <c r="AI103" i="2"/>
  <c r="AJ103" i="2" s="1"/>
  <c r="AK103" i="2" s="1"/>
  <c r="AA103" i="2"/>
  <c r="AB103" i="2" s="1"/>
  <c r="AE103" i="2" s="1"/>
  <c r="AL103" i="2" s="1"/>
  <c r="AM103" i="2" s="1"/>
  <c r="AN103" i="2" s="1"/>
  <c r="P27" i="2"/>
  <c r="M27" i="2" s="1"/>
  <c r="AA27" i="2"/>
  <c r="AB27" i="2" s="1"/>
  <c r="AE27" i="2" s="1"/>
  <c r="AL27" i="2" s="1"/>
  <c r="AM27" i="2" s="1"/>
  <c r="AN27" i="2" s="1"/>
  <c r="AA399" i="2"/>
  <c r="AB399" i="2" s="1"/>
  <c r="AE399" i="2" s="1"/>
  <c r="AL399" i="2" s="1"/>
  <c r="N266" i="1"/>
  <c r="S273" i="2"/>
  <c r="T273" i="2" s="1"/>
  <c r="N339" i="1"/>
  <c r="S346" i="2"/>
  <c r="T346" i="2" s="1"/>
  <c r="P440" i="2"/>
  <c r="M440" i="2" s="1"/>
  <c r="AA440" i="2"/>
  <c r="AB440" i="2" s="1"/>
  <c r="AE440" i="2" s="1"/>
  <c r="AL440" i="2" s="1"/>
  <c r="AM440" i="2" s="1"/>
  <c r="AN440" i="2" s="1"/>
  <c r="AI440" i="2"/>
  <c r="AJ440" i="2" s="1"/>
  <c r="AK440" i="2" s="1"/>
  <c r="P427" i="2"/>
  <c r="M427" i="2" s="1"/>
  <c r="AA427" i="2"/>
  <c r="AB427" i="2" s="1"/>
  <c r="AE427" i="2" s="1"/>
  <c r="AL427" i="2" s="1"/>
  <c r="AM427" i="2" s="1"/>
  <c r="AN427" i="2" s="1"/>
  <c r="P349" i="2"/>
  <c r="M349" i="2" s="1"/>
  <c r="AA349" i="2"/>
  <c r="AB349" i="2" s="1"/>
  <c r="AE349" i="2" s="1"/>
  <c r="AL349" i="2" s="1"/>
  <c r="AM349" i="2" s="1"/>
  <c r="AN349" i="2" s="1"/>
  <c r="P342" i="2"/>
  <c r="M342" i="2" s="1"/>
  <c r="AA342" i="2"/>
  <c r="AB342" i="2" s="1"/>
  <c r="AE342" i="2" s="1"/>
  <c r="AL342" i="2" s="1"/>
  <c r="AM342" i="2" s="1"/>
  <c r="AN342" i="2" s="1"/>
  <c r="P316" i="2"/>
  <c r="M316" i="2" s="1"/>
  <c r="S316" i="2"/>
  <c r="T316" i="2" s="1"/>
  <c r="AA316" i="2"/>
  <c r="AB316" i="2" s="1"/>
  <c r="AE316" i="2" s="1"/>
  <c r="AL316" i="2" s="1"/>
  <c r="AM316" i="2" s="1"/>
  <c r="AN316" i="2" s="1"/>
  <c r="P358" i="2"/>
  <c r="M358" i="2" s="1"/>
  <c r="S358" i="2"/>
  <c r="T358" i="2" s="1"/>
  <c r="X326" i="2"/>
  <c r="AD326" i="2" s="1"/>
  <c r="AI326" i="2" s="1"/>
  <c r="AJ326" i="2" s="1"/>
  <c r="AK326" i="2" s="1"/>
  <c r="W326" i="2"/>
  <c r="P275" i="2"/>
  <c r="M275" i="2" s="1"/>
  <c r="AA275" i="2"/>
  <c r="AB275" i="2" s="1"/>
  <c r="AE275" i="2" s="1"/>
  <c r="AL275" i="2" s="1"/>
  <c r="AM275" i="2" s="1"/>
  <c r="AN275" i="2" s="1"/>
  <c r="AA422" i="2"/>
  <c r="AB422" i="2" s="1"/>
  <c r="AE422" i="2" s="1"/>
  <c r="AL422" i="2" s="1"/>
  <c r="AM422" i="2" s="1"/>
  <c r="AN422" i="2" s="1"/>
  <c r="P422" i="2"/>
  <c r="M422" i="2" s="1"/>
  <c r="P364" i="2"/>
  <c r="M364" i="2" s="1"/>
  <c r="AA364" i="2"/>
  <c r="AB364" i="2" s="1"/>
  <c r="AE364" i="2" s="1"/>
  <c r="AL364" i="2" s="1"/>
  <c r="AM364" i="2" s="1"/>
  <c r="AN364" i="2" s="1"/>
  <c r="P359" i="2"/>
  <c r="M359" i="2" s="1"/>
  <c r="AA359" i="2"/>
  <c r="AB359" i="2" s="1"/>
  <c r="AE359" i="2" s="1"/>
  <c r="AL359" i="2" s="1"/>
  <c r="AM359" i="2" s="1"/>
  <c r="AN359" i="2" s="1"/>
  <c r="AO359" i="2" s="1"/>
  <c r="P355" i="2"/>
  <c r="M355" i="2" s="1"/>
  <c r="AA355" i="2"/>
  <c r="AB355" i="2" s="1"/>
  <c r="AE355" i="2" s="1"/>
  <c r="AL355" i="2" s="1"/>
  <c r="AM355" i="2" s="1"/>
  <c r="AN355" i="2" s="1"/>
  <c r="AO355" i="2" s="1"/>
  <c r="P257" i="2"/>
  <c r="M257" i="2" s="1"/>
  <c r="AA257" i="2"/>
  <c r="AB257" i="2" s="1"/>
  <c r="AE257" i="2" s="1"/>
  <c r="AL257" i="2" s="1"/>
  <c r="AM257" i="2" s="1"/>
  <c r="AN257" i="2" s="1"/>
  <c r="P256" i="2"/>
  <c r="M256" i="2" s="1"/>
  <c r="AA256" i="2"/>
  <c r="AB256" i="2" s="1"/>
  <c r="AE256" i="2" s="1"/>
  <c r="AL256" i="2" s="1"/>
  <c r="AM256" i="2" s="1"/>
  <c r="AN256" i="2" s="1"/>
  <c r="P231" i="2"/>
  <c r="M231" i="2" s="1"/>
  <c r="AA231" i="2"/>
  <c r="AB231" i="2" s="1"/>
  <c r="AE231" i="2" s="1"/>
  <c r="AL231" i="2" s="1"/>
  <c r="AM231" i="2" s="1"/>
  <c r="AN231" i="2" s="1"/>
  <c r="P198" i="2"/>
  <c r="M198" i="2" s="1"/>
  <c r="AA198" i="2"/>
  <c r="AB198" i="2" s="1"/>
  <c r="AE198" i="2" s="1"/>
  <c r="AL198" i="2" s="1"/>
  <c r="AM198" i="2" s="1"/>
  <c r="AN198" i="2" s="1"/>
  <c r="P172" i="2"/>
  <c r="M172" i="2" s="1"/>
  <c r="AA172" i="2"/>
  <c r="AB172" i="2" s="1"/>
  <c r="AE172" i="2" s="1"/>
  <c r="AL172" i="2" s="1"/>
  <c r="AM172" i="2" s="1"/>
  <c r="AN172" i="2" s="1"/>
  <c r="AA253" i="2"/>
  <c r="AB253" i="2" s="1"/>
  <c r="AE253" i="2" s="1"/>
  <c r="AL253" i="2" s="1"/>
  <c r="AM253" i="2" s="1"/>
  <c r="AN253" i="2" s="1"/>
  <c r="S253" i="2"/>
  <c r="T253" i="2" s="1"/>
  <c r="X170" i="2"/>
  <c r="AD170" i="2" s="1"/>
  <c r="AI170" i="2" s="1"/>
  <c r="AJ170" i="2" s="1"/>
  <c r="AK170" i="2" s="1"/>
  <c r="W170" i="2"/>
  <c r="AB213" i="2"/>
  <c r="AE213" i="2" s="1"/>
  <c r="AL213" i="2" s="1"/>
  <c r="AM213" i="2" s="1"/>
  <c r="AN213" i="2" s="1"/>
  <c r="AO213" i="2" s="1"/>
  <c r="P203" i="2"/>
  <c r="M203" i="2" s="1"/>
  <c r="S203" i="2"/>
  <c r="T203" i="2" s="1"/>
  <c r="X54" i="2"/>
  <c r="AD54" i="2" s="1"/>
  <c r="AI54" i="2" s="1"/>
  <c r="AJ54" i="2" s="1"/>
  <c r="AK54" i="2" s="1"/>
  <c r="W54" i="2"/>
  <c r="N11" i="1"/>
  <c r="S18" i="2"/>
  <c r="T18" i="2" s="1"/>
  <c r="P414" i="2"/>
  <c r="M414" i="2" s="1"/>
  <c r="AA414" i="2"/>
  <c r="AB414" i="2" s="1"/>
  <c r="AE414" i="2" s="1"/>
  <c r="AL414" i="2" s="1"/>
  <c r="AM414" i="2" s="1"/>
  <c r="AN414" i="2" s="1"/>
  <c r="P183" i="2"/>
  <c r="M183" i="2" s="1"/>
  <c r="AA183" i="2"/>
  <c r="AB183" i="2" s="1"/>
  <c r="AE183" i="2" s="1"/>
  <c r="AL183" i="2" s="1"/>
  <c r="P110" i="2"/>
  <c r="M110" i="2" s="1"/>
  <c r="AA110" i="2"/>
  <c r="AB110" i="2" s="1"/>
  <c r="AE110" i="2" s="1"/>
  <c r="AL110" i="2" s="1"/>
  <c r="AM110" i="2" s="1"/>
  <c r="AN110" i="2" s="1"/>
  <c r="P30" i="2"/>
  <c r="M30" i="2" s="1"/>
  <c r="S30" i="2"/>
  <c r="T30" i="2" s="1"/>
  <c r="U80" i="2"/>
  <c r="AC80" i="2" s="1"/>
  <c r="AF80" i="2" s="1"/>
  <c r="R80" i="2"/>
  <c r="U213" i="2"/>
  <c r="AC213" i="2" s="1"/>
  <c r="AF213" i="2" s="1"/>
  <c r="R213" i="2"/>
  <c r="R136" i="2"/>
  <c r="U136" i="2"/>
  <c r="AC136" i="2" s="1"/>
  <c r="R130" i="2"/>
  <c r="U130" i="2"/>
  <c r="AC130" i="2" s="1"/>
  <c r="AF130" i="2" s="1"/>
  <c r="U74" i="2"/>
  <c r="AC74" i="2" s="1"/>
  <c r="R74" i="2"/>
  <c r="N3" i="1"/>
  <c r="S10" i="2"/>
  <c r="T10" i="2" s="1"/>
  <c r="P436" i="2"/>
  <c r="M436" i="2" s="1"/>
  <c r="AA436" i="2"/>
  <c r="AB436" i="2" s="1"/>
  <c r="AE436" i="2" s="1"/>
  <c r="AL436" i="2" s="1"/>
  <c r="AM436" i="2" s="1"/>
  <c r="AN436" i="2" s="1"/>
  <c r="AI331" i="2"/>
  <c r="AJ331" i="2" s="1"/>
  <c r="AK331" i="2" s="1"/>
  <c r="AB35" i="2"/>
  <c r="AE35" i="2" s="1"/>
  <c r="AL35" i="2" s="1"/>
  <c r="AM35" i="2" s="1"/>
  <c r="AN35" i="2" s="1"/>
  <c r="S183" i="2"/>
  <c r="T183" i="2" s="1"/>
  <c r="S65" i="2"/>
  <c r="T65" i="2" s="1"/>
  <c r="AI349" i="2"/>
  <c r="AJ349" i="2" s="1"/>
  <c r="AK349" i="2" s="1"/>
  <c r="AI256" i="2"/>
  <c r="AJ256" i="2" s="1"/>
  <c r="AK256" i="2" s="1"/>
  <c r="AA409" i="2"/>
  <c r="AB409" i="2" s="1"/>
  <c r="AE409" i="2" s="1"/>
  <c r="AL409" i="2" s="1"/>
  <c r="AM409" i="2" s="1"/>
  <c r="AN409" i="2" s="1"/>
  <c r="AA365" i="2"/>
  <c r="AB365" i="2" s="1"/>
  <c r="AE365" i="2" s="1"/>
  <c r="AL365" i="2" s="1"/>
  <c r="AM365" i="2" s="1"/>
  <c r="AN365" i="2" s="1"/>
  <c r="AA271" i="2"/>
  <c r="AB271" i="2" s="1"/>
  <c r="AE271" i="2" s="1"/>
  <c r="AL271" i="2" s="1"/>
  <c r="AM271" i="2" s="1"/>
  <c r="AN271" i="2" s="1"/>
  <c r="AB85" i="2"/>
  <c r="AE85" i="2" s="1"/>
  <c r="AL85" i="2" s="1"/>
  <c r="AM85" i="2" s="1"/>
  <c r="AN85" i="2" s="1"/>
  <c r="AO85" i="2" s="1"/>
  <c r="AA54" i="2"/>
  <c r="AB54" i="2" s="1"/>
  <c r="AE54" i="2" s="1"/>
  <c r="AL54" i="2" s="1"/>
  <c r="AM54" i="2" s="1"/>
  <c r="AN54" i="2" s="1"/>
  <c r="S52" i="2"/>
  <c r="T52" i="2" s="1"/>
  <c r="S298" i="2"/>
  <c r="T298" i="2" s="1"/>
  <c r="AA332" i="2"/>
  <c r="AB332" i="2" s="1"/>
  <c r="AE332" i="2" s="1"/>
  <c r="AL332" i="2" s="1"/>
  <c r="AM332" i="2" s="1"/>
  <c r="AN332" i="2" s="1"/>
  <c r="AB234" i="2"/>
  <c r="AE234" i="2" s="1"/>
  <c r="AL234" i="2" s="1"/>
  <c r="AM234" i="2" s="1"/>
  <c r="AN234" i="2" s="1"/>
  <c r="R186" i="2"/>
  <c r="AB197" i="2"/>
  <c r="AE197" i="2" s="1"/>
  <c r="AL197" i="2" s="1"/>
  <c r="AM197" i="2" s="1"/>
  <c r="AN197" i="2" s="1"/>
  <c r="AO197" i="2" s="1"/>
  <c r="S388" i="2"/>
  <c r="T388" i="2" s="1"/>
  <c r="AA175" i="2"/>
  <c r="AB175" i="2" s="1"/>
  <c r="AE175" i="2" s="1"/>
  <c r="AL175" i="2" s="1"/>
  <c r="AM175" i="2" s="1"/>
  <c r="AN175" i="2" s="1"/>
  <c r="AO175" i="2" s="1"/>
  <c r="AA388" i="2"/>
  <c r="AB388" i="2" s="1"/>
  <c r="AE388" i="2" s="1"/>
  <c r="AL388" i="2" s="1"/>
  <c r="AM388" i="2" s="1"/>
  <c r="AN388" i="2" s="1"/>
  <c r="AI330" i="2"/>
  <c r="AJ330" i="2" s="1"/>
  <c r="AK330" i="2" s="1"/>
  <c r="AI317" i="2"/>
  <c r="AJ317" i="2" s="1"/>
  <c r="AK317" i="2" s="1"/>
  <c r="AA209" i="2"/>
  <c r="AB209" i="2" s="1"/>
  <c r="AE209" i="2" s="1"/>
  <c r="AL209" i="2" s="1"/>
  <c r="AM209" i="2" s="1"/>
  <c r="AN209" i="2" s="1"/>
  <c r="AB247" i="2"/>
  <c r="AE247" i="2" s="1"/>
  <c r="AL247" i="2" s="1"/>
  <c r="AM247" i="2" s="1"/>
  <c r="AN247" i="2" s="1"/>
  <c r="AO247" i="2" s="1"/>
  <c r="AA62" i="2"/>
  <c r="AB62" i="2" s="1"/>
  <c r="AE62" i="2" s="1"/>
  <c r="AL62" i="2" s="1"/>
  <c r="AM62" i="2" s="1"/>
  <c r="AN62" i="2" s="1"/>
  <c r="W34" i="2"/>
  <c r="R68" i="2"/>
  <c r="S32" i="2"/>
  <c r="T32" i="2" s="1"/>
  <c r="W238" i="2"/>
  <c r="AF423" i="2"/>
  <c r="S166" i="2"/>
  <c r="T166" i="2" s="1"/>
  <c r="S99" i="2"/>
  <c r="T99" i="2" s="1"/>
  <c r="W422" i="2"/>
  <c r="W407" i="2"/>
  <c r="S119" i="2"/>
  <c r="T119" i="2" s="1"/>
  <c r="R259" i="2"/>
  <c r="AA176" i="2"/>
  <c r="AB176" i="2" s="1"/>
  <c r="AE176" i="2" s="1"/>
  <c r="AL176" i="2" s="1"/>
  <c r="AM176" i="2" s="1"/>
  <c r="AN176" i="2" s="1"/>
  <c r="S113" i="2"/>
  <c r="T113" i="2" s="1"/>
  <c r="AF138" i="2"/>
  <c r="X237" i="2"/>
  <c r="AD237" i="2" s="1"/>
  <c r="AI237" i="2" s="1"/>
  <c r="AJ237" i="2" s="1"/>
  <c r="AK237" i="2" s="1"/>
  <c r="AI293" i="2"/>
  <c r="AJ293" i="2" s="1"/>
  <c r="AK293" i="2" s="1"/>
  <c r="AO293" i="2" s="1"/>
  <c r="AI27" i="2"/>
  <c r="AJ27" i="2" s="1"/>
  <c r="AK27" i="2" s="1"/>
  <c r="AI110" i="2"/>
  <c r="AI313" i="2"/>
  <c r="AJ313" i="2" s="1"/>
  <c r="AK313" i="2" s="1"/>
  <c r="AB160" i="2"/>
  <c r="AE160" i="2" s="1"/>
  <c r="AL160" i="2" s="1"/>
  <c r="AM160" i="2" s="1"/>
  <c r="AN160" i="2" s="1"/>
  <c r="AO160" i="2" s="1"/>
  <c r="AA398" i="2"/>
  <c r="AB398" i="2" s="1"/>
  <c r="AE398" i="2" s="1"/>
  <c r="AL398" i="2" s="1"/>
  <c r="AM398" i="2" s="1"/>
  <c r="AN398" i="2" s="1"/>
  <c r="AA286" i="2"/>
  <c r="AB286" i="2" s="1"/>
  <c r="AE286" i="2" s="1"/>
  <c r="AL286" i="2" s="1"/>
  <c r="AM286" i="2" s="1"/>
  <c r="AN286" i="2" s="1"/>
  <c r="AA17" i="2"/>
  <c r="AB17" i="2" s="1"/>
  <c r="AE17" i="2" s="1"/>
  <c r="AL17" i="2" s="1"/>
  <c r="AM17" i="2" s="1"/>
  <c r="AN17" i="2" s="1"/>
  <c r="N157" i="1"/>
  <c r="AB407" i="2"/>
  <c r="AE407" i="2" s="1"/>
  <c r="AL407" i="2" s="1"/>
  <c r="AM407" i="2" s="1"/>
  <c r="AN407" i="2" s="1"/>
  <c r="AA368" i="2"/>
  <c r="AB368" i="2" s="1"/>
  <c r="AE368" i="2" s="1"/>
  <c r="AL368" i="2" s="1"/>
  <c r="AM368" i="2" s="1"/>
  <c r="AN368" i="2" s="1"/>
  <c r="AA328" i="2"/>
  <c r="AA273" i="2"/>
  <c r="AB273" i="2" s="1"/>
  <c r="AE273" i="2" s="1"/>
  <c r="AL273" i="2" s="1"/>
  <c r="AM273" i="2" s="1"/>
  <c r="AN273" i="2" s="1"/>
  <c r="AO273" i="2" s="1"/>
  <c r="S95" i="2"/>
  <c r="T95" i="2" s="1"/>
  <c r="S219" i="2"/>
  <c r="T219" i="2" s="1"/>
  <c r="R123" i="2"/>
  <c r="S398" i="2"/>
  <c r="T398" i="2" s="1"/>
  <c r="U111" i="2"/>
  <c r="AC111" i="2" s="1"/>
  <c r="AF111" i="2" s="1"/>
  <c r="W205" i="2"/>
  <c r="AI364" i="2"/>
  <c r="AJ364" i="2" s="1"/>
  <c r="AK364" i="2" s="1"/>
  <c r="AI209" i="2"/>
  <c r="AJ209" i="2" s="1"/>
  <c r="AK209" i="2" s="1"/>
  <c r="S229" i="2"/>
  <c r="T229" i="2" s="1"/>
  <c r="S126" i="2"/>
  <c r="T126" i="2" s="1"/>
  <c r="S127" i="2"/>
  <c r="T127" i="2" s="1"/>
  <c r="AF287" i="2"/>
  <c r="Q419" i="2"/>
  <c r="R419" i="2" s="1"/>
  <c r="AF257" i="2"/>
  <c r="AA351" i="2"/>
  <c r="AB351" i="2" s="1"/>
  <c r="AE351" i="2" s="1"/>
  <c r="AL351" i="2" s="1"/>
  <c r="AM351" i="2" s="1"/>
  <c r="AN351" i="2" s="1"/>
  <c r="AA336" i="2"/>
  <c r="AB336" i="2" s="1"/>
  <c r="AE336" i="2" s="1"/>
  <c r="AL336" i="2" s="1"/>
  <c r="AM336" i="2" s="1"/>
  <c r="AN336" i="2" s="1"/>
  <c r="AA276" i="2"/>
  <c r="AB276" i="2" s="1"/>
  <c r="AE276" i="2" s="1"/>
  <c r="AL276" i="2" s="1"/>
  <c r="AM276" i="2" s="1"/>
  <c r="AN276" i="2" s="1"/>
  <c r="AI229" i="2"/>
  <c r="AJ229" i="2" s="1"/>
  <c r="AK229" i="2" s="1"/>
  <c r="AO229" i="2" s="1"/>
  <c r="AB121" i="2"/>
  <c r="AI201" i="2"/>
  <c r="AJ201" i="2" s="1"/>
  <c r="AK201" i="2" s="1"/>
  <c r="U211" i="2"/>
  <c r="AC211" i="2" s="1"/>
  <c r="AF211" i="2" s="1"/>
  <c r="R211" i="2"/>
  <c r="U195" i="2"/>
  <c r="AC195" i="2" s="1"/>
  <c r="AF195" i="2" s="1"/>
  <c r="R195" i="2"/>
  <c r="AA313" i="2"/>
  <c r="AB313" i="2" s="1"/>
  <c r="AE313" i="2" s="1"/>
  <c r="AL313" i="2" s="1"/>
  <c r="AM313" i="2" s="1"/>
  <c r="AN313" i="2" s="1"/>
  <c r="U265" i="2"/>
  <c r="AC265" i="2" s="1"/>
  <c r="AF265" i="2" s="1"/>
  <c r="R265" i="2"/>
  <c r="AA101" i="2"/>
  <c r="AB101" i="2" s="1"/>
  <c r="AE101" i="2" s="1"/>
  <c r="AL101" i="2" s="1"/>
  <c r="AM101" i="2" s="1"/>
  <c r="AN101" i="2" s="1"/>
  <c r="AB69" i="2"/>
  <c r="AE69" i="2" s="1"/>
  <c r="AL69" i="2" s="1"/>
  <c r="AM69" i="2" s="1"/>
  <c r="AN69" i="2" s="1"/>
  <c r="AO69" i="2" s="1"/>
  <c r="AI12" i="2"/>
  <c r="AJ12" i="2" s="1"/>
  <c r="AK12" i="2" s="1"/>
  <c r="AO12" i="2" s="1"/>
  <c r="S338" i="2"/>
  <c r="T338" i="2" s="1"/>
  <c r="AI377" i="2"/>
  <c r="AJ377" i="2" s="1"/>
  <c r="AK377" i="2" s="1"/>
  <c r="AO377" i="2" s="1"/>
  <c r="AA424" i="2"/>
  <c r="AB424" i="2" s="1"/>
  <c r="AE424" i="2" s="1"/>
  <c r="AL424" i="2" s="1"/>
  <c r="AM424" i="2" s="1"/>
  <c r="AN424" i="2" s="1"/>
  <c r="AI344" i="2"/>
  <c r="AJ344" i="2" s="1"/>
  <c r="AK344" i="2" s="1"/>
  <c r="AI337" i="2"/>
  <c r="AJ337" i="2" s="1"/>
  <c r="AK337" i="2" s="1"/>
  <c r="AO337" i="2" s="1"/>
  <c r="AI312" i="2"/>
  <c r="AJ312" i="2" s="1"/>
  <c r="AK312" i="2" s="1"/>
  <c r="AA415" i="2"/>
  <c r="AB415" i="2" s="1"/>
  <c r="AE415" i="2" s="1"/>
  <c r="AL415" i="2" s="1"/>
  <c r="AM415" i="2" s="1"/>
  <c r="AN415" i="2" s="1"/>
  <c r="AI345" i="2"/>
  <c r="AJ345" i="2" s="1"/>
  <c r="AK345" i="2" s="1"/>
  <c r="AO345" i="2" s="1"/>
  <c r="AA258" i="2"/>
  <c r="AB258" i="2" s="1"/>
  <c r="AE258" i="2" s="1"/>
  <c r="AL258" i="2" s="1"/>
  <c r="AM258" i="2" s="1"/>
  <c r="AN258" i="2" s="1"/>
  <c r="AA250" i="2"/>
  <c r="AB250" i="2" s="1"/>
  <c r="AE250" i="2" s="1"/>
  <c r="AL250" i="2" s="1"/>
  <c r="AM250" i="2" s="1"/>
  <c r="AN250" i="2" s="1"/>
  <c r="AA137" i="2"/>
  <c r="AB137" i="2" s="1"/>
  <c r="AA232" i="2"/>
  <c r="AB232" i="2" s="1"/>
  <c r="AE232" i="2" s="1"/>
  <c r="AL232" i="2" s="1"/>
  <c r="AM232" i="2" s="1"/>
  <c r="AN232" i="2" s="1"/>
  <c r="AO232" i="2" s="1"/>
  <c r="AI140" i="2"/>
  <c r="AJ140" i="2" s="1"/>
  <c r="AK140" i="2" s="1"/>
  <c r="AI172" i="2"/>
  <c r="AJ172" i="2" s="1"/>
  <c r="AK172" i="2" s="1"/>
  <c r="AI382" i="2"/>
  <c r="AJ382" i="2" s="1"/>
  <c r="AK382" i="2" s="1"/>
  <c r="AF346" i="2"/>
  <c r="AI226" i="2"/>
  <c r="AJ226" i="2" s="1"/>
  <c r="AK226" i="2" s="1"/>
  <c r="AI71" i="2"/>
  <c r="AJ71" i="2" s="1"/>
  <c r="AK71" i="2" s="1"/>
  <c r="AO71" i="2" s="1"/>
  <c r="AI176" i="2"/>
  <c r="AJ176" i="2" s="1"/>
  <c r="AK176" i="2" s="1"/>
  <c r="AI413" i="2"/>
  <c r="AJ413" i="2" s="1"/>
  <c r="AK413" i="2" s="1"/>
  <c r="N55" i="2"/>
  <c r="AI26" i="2"/>
  <c r="AJ26" i="2" s="1"/>
  <c r="AK26" i="2" s="1"/>
  <c r="AO26" i="2" s="1"/>
  <c r="AO108" i="2"/>
  <c r="AB320" i="2"/>
  <c r="AE320" i="2" s="1"/>
  <c r="AL320" i="2" s="1"/>
  <c r="AM320" i="2" s="1"/>
  <c r="AN320" i="2" s="1"/>
  <c r="AO320" i="2" s="1"/>
  <c r="R316" i="2"/>
  <c r="U316" i="2"/>
  <c r="AC316" i="2" s="1"/>
  <c r="AF316" i="2" s="1"/>
  <c r="AF278" i="2"/>
  <c r="R210" i="2"/>
  <c r="AA369" i="2"/>
  <c r="AB369" i="2" s="1"/>
  <c r="AE369" i="2" s="1"/>
  <c r="AL369" i="2" s="1"/>
  <c r="AM369" i="2" s="1"/>
  <c r="AN369" i="2" s="1"/>
  <c r="AA361" i="2"/>
  <c r="AB361" i="2" s="1"/>
  <c r="AE361" i="2" s="1"/>
  <c r="AL361" i="2" s="1"/>
  <c r="AM361" i="2" s="1"/>
  <c r="AN361" i="2" s="1"/>
  <c r="AA278" i="2"/>
  <c r="AB278" i="2" s="1"/>
  <c r="AE278" i="2" s="1"/>
  <c r="AL278" i="2" s="1"/>
  <c r="AM278" i="2" s="1"/>
  <c r="AN278" i="2" s="1"/>
  <c r="AI225" i="2"/>
  <c r="AJ225" i="2" s="1"/>
  <c r="AK225" i="2" s="1"/>
  <c r="AI436" i="2"/>
  <c r="AJ436" i="2" s="1"/>
  <c r="AK436" i="2" s="1"/>
  <c r="AI417" i="2"/>
  <c r="AA411" i="2"/>
  <c r="AB411" i="2" s="1"/>
  <c r="AE411" i="2" s="1"/>
  <c r="AL411" i="2" s="1"/>
  <c r="AM411" i="2" s="1"/>
  <c r="AN411" i="2" s="1"/>
  <c r="AA379" i="2"/>
  <c r="AB379" i="2" s="1"/>
  <c r="AE379" i="2" s="1"/>
  <c r="AL379" i="2" s="1"/>
  <c r="AM379" i="2" s="1"/>
  <c r="AN379" i="2" s="1"/>
  <c r="AA262" i="2"/>
  <c r="AB262" i="2" s="1"/>
  <c r="AE262" i="2" s="1"/>
  <c r="AL262" i="2" s="1"/>
  <c r="AM262" i="2" s="1"/>
  <c r="AN262" i="2" s="1"/>
  <c r="S237" i="2"/>
  <c r="T237" i="2" s="1"/>
  <c r="AA225" i="2"/>
  <c r="AB225" i="2" s="1"/>
  <c r="AE225" i="2" s="1"/>
  <c r="AL225" i="2" s="1"/>
  <c r="AM225" i="2" s="1"/>
  <c r="AN225" i="2" s="1"/>
  <c r="AA174" i="2"/>
  <c r="AB174" i="2" s="1"/>
  <c r="AE174" i="2" s="1"/>
  <c r="AL174" i="2" s="1"/>
  <c r="AM174" i="2" s="1"/>
  <c r="AN174" i="2" s="1"/>
  <c r="AA136" i="2"/>
  <c r="AB136" i="2" s="1"/>
  <c r="AE136" i="2" s="1"/>
  <c r="AL136" i="2" s="1"/>
  <c r="AM136" i="2" s="1"/>
  <c r="AN136" i="2" s="1"/>
  <c r="AB116" i="2"/>
  <c r="AE116" i="2" s="1"/>
  <c r="AL116" i="2" s="1"/>
  <c r="AM116" i="2" s="1"/>
  <c r="AN116" i="2" s="1"/>
  <c r="AO116" i="2" s="1"/>
  <c r="N331" i="1"/>
  <c r="S194" i="2"/>
  <c r="T194" i="2" s="1"/>
  <c r="AA412" i="2"/>
  <c r="AB412" i="2" s="1"/>
  <c r="AE412" i="2" s="1"/>
  <c r="AL412" i="2" s="1"/>
  <c r="AM412" i="2" s="1"/>
  <c r="AN412" i="2" s="1"/>
  <c r="AA391" i="2"/>
  <c r="AB391" i="2" s="1"/>
  <c r="AE391" i="2" s="1"/>
  <c r="AL391" i="2" s="1"/>
  <c r="AM391" i="2" s="1"/>
  <c r="AN391" i="2" s="1"/>
  <c r="AO391" i="2" s="1"/>
  <c r="AA380" i="2"/>
  <c r="AB380" i="2" s="1"/>
  <c r="AE380" i="2" s="1"/>
  <c r="AL380" i="2" s="1"/>
  <c r="AM380" i="2" s="1"/>
  <c r="AN380" i="2" s="1"/>
  <c r="AA207" i="2"/>
  <c r="AB207" i="2" s="1"/>
  <c r="AE207" i="2" s="1"/>
  <c r="AL207" i="2" s="1"/>
  <c r="AM207" i="2" s="1"/>
  <c r="AN207" i="2" s="1"/>
  <c r="S163" i="2"/>
  <c r="T163" i="2" s="1"/>
  <c r="S62" i="2"/>
  <c r="T62" i="2" s="1"/>
  <c r="AA330" i="2"/>
  <c r="AB330" i="2" s="1"/>
  <c r="AE330" i="2" s="1"/>
  <c r="AL330" i="2" s="1"/>
  <c r="AM330" i="2" s="1"/>
  <c r="AN330" i="2" s="1"/>
  <c r="P26" i="2"/>
  <c r="M26" i="2" s="1"/>
  <c r="S122" i="2"/>
  <c r="T122" i="2" s="1"/>
  <c r="AF174" i="2"/>
  <c r="S136" i="2"/>
  <c r="T136" i="2" s="1"/>
  <c r="N99" i="1"/>
  <c r="W56" i="2"/>
  <c r="R354" i="2"/>
  <c r="AA315" i="2"/>
  <c r="AB315" i="2" s="1"/>
  <c r="AE315" i="2" s="1"/>
  <c r="AL315" i="2" s="1"/>
  <c r="AM315" i="2" s="1"/>
  <c r="AN315" i="2" s="1"/>
  <c r="AO315" i="2" s="1"/>
  <c r="AI16" i="2"/>
  <c r="R282" i="2"/>
  <c r="AA288" i="2"/>
  <c r="AB288" i="2" s="1"/>
  <c r="AE288" i="2" s="1"/>
  <c r="AL288" i="2" s="1"/>
  <c r="AM288" i="2" s="1"/>
  <c r="AN288" i="2" s="1"/>
  <c r="AA146" i="2"/>
  <c r="AB146" i="2" s="1"/>
  <c r="AE146" i="2" s="1"/>
  <c r="AL146" i="2" s="1"/>
  <c r="AM146" i="2" s="1"/>
  <c r="AN146" i="2" s="1"/>
  <c r="S364" i="2"/>
  <c r="T364" i="2" s="1"/>
  <c r="S260" i="2"/>
  <c r="T260" i="2" s="1"/>
  <c r="N225" i="1"/>
  <c r="AA385" i="2"/>
  <c r="AB385" i="2" s="1"/>
  <c r="AE385" i="2" s="1"/>
  <c r="AL385" i="2" s="1"/>
  <c r="AM385" i="2" s="1"/>
  <c r="AN385" i="2" s="1"/>
  <c r="AO385" i="2" s="1"/>
  <c r="W345" i="2"/>
  <c r="W140" i="2"/>
  <c r="P16" i="2"/>
  <c r="M16" i="2" s="1"/>
  <c r="AB21" i="2"/>
  <c r="AE21" i="2" s="1"/>
  <c r="AL21" i="2" s="1"/>
  <c r="AM21" i="2" s="1"/>
  <c r="AN21" i="2" s="1"/>
  <c r="AO21" i="2" s="1"/>
  <c r="R134" i="2"/>
  <c r="S241" i="2"/>
  <c r="T241" i="2" s="1"/>
  <c r="S114" i="2"/>
  <c r="T114" i="2" s="1"/>
  <c r="S78" i="2"/>
  <c r="T78" i="2" s="1"/>
  <c r="AI194" i="2"/>
  <c r="AJ194" i="2" s="1"/>
  <c r="AK194" i="2" s="1"/>
  <c r="AA29" i="2"/>
  <c r="AB29" i="2" s="1"/>
  <c r="AE29" i="2" s="1"/>
  <c r="AL29" i="2" s="1"/>
  <c r="AI146" i="2"/>
  <c r="AJ146" i="2" s="1"/>
  <c r="AK146" i="2" s="1"/>
  <c r="S53" i="2"/>
  <c r="T53" i="2" s="1"/>
  <c r="P204" i="2"/>
  <c r="M204" i="2" s="1"/>
  <c r="W416" i="2"/>
  <c r="R287" i="2"/>
  <c r="W84" i="2"/>
  <c r="R238" i="2"/>
  <c r="W344" i="2"/>
  <c r="W337" i="2"/>
  <c r="W312" i="2"/>
  <c r="W80" i="2"/>
  <c r="AO44" i="2"/>
  <c r="S222" i="2"/>
  <c r="T222" i="2" s="1"/>
  <c r="R276" i="2"/>
  <c r="AA237" i="2"/>
  <c r="AB237" i="2" s="1"/>
  <c r="AE237" i="2" s="1"/>
  <c r="AL237" i="2" s="1"/>
  <c r="AM237" i="2" s="1"/>
  <c r="AN237" i="2" s="1"/>
  <c r="AA194" i="2"/>
  <c r="AB194" i="2" s="1"/>
  <c r="AE194" i="2" s="1"/>
  <c r="AL194" i="2" s="1"/>
  <c r="AM194" i="2" s="1"/>
  <c r="AN194" i="2" s="1"/>
  <c r="AI62" i="2"/>
  <c r="AJ62" i="2" s="1"/>
  <c r="AK62" i="2" s="1"/>
  <c r="AI163" i="2"/>
  <c r="AJ163" i="2" s="1"/>
  <c r="AK163" i="2" s="1"/>
  <c r="S221" i="2"/>
  <c r="T221" i="2" s="1"/>
  <c r="AB67" i="2"/>
  <c r="AE67" i="2" s="1"/>
  <c r="AL67" i="2" s="1"/>
  <c r="AM67" i="2" s="1"/>
  <c r="AN67" i="2" s="1"/>
  <c r="S84" i="2"/>
  <c r="T84" i="2" s="1"/>
  <c r="S207" i="2"/>
  <c r="T207" i="2" s="1"/>
  <c r="S286" i="2"/>
  <c r="T286" i="2" s="1"/>
  <c r="S115" i="2"/>
  <c r="T115" i="2" s="1"/>
  <c r="S29" i="2"/>
  <c r="T29" i="2" s="1"/>
  <c r="S254" i="2"/>
  <c r="T254" i="2" s="1"/>
  <c r="AI136" i="2"/>
  <c r="W172" i="2"/>
  <c r="S58" i="2"/>
  <c r="T58" i="2" s="1"/>
  <c r="AI429" i="2"/>
  <c r="AJ429" i="2" s="1"/>
  <c r="AK429" i="2" s="1"/>
  <c r="AO429" i="2" s="1"/>
  <c r="AI407" i="2"/>
  <c r="AJ407" i="2" s="1"/>
  <c r="AK407" i="2" s="1"/>
  <c r="S172" i="2"/>
  <c r="T172" i="2" s="1"/>
  <c r="AI17" i="2"/>
  <c r="AJ17" i="2" s="1"/>
  <c r="AK17" i="2" s="1"/>
  <c r="AI306" i="2"/>
  <c r="AJ306" i="2" s="1"/>
  <c r="AK306" i="2" s="1"/>
  <c r="AO306" i="2" s="1"/>
  <c r="AO94" i="2"/>
  <c r="U258" i="2"/>
  <c r="AC258" i="2" s="1"/>
  <c r="AF258" i="2" s="1"/>
  <c r="R258" i="2"/>
  <c r="R45" i="2"/>
  <c r="S247" i="2"/>
  <c r="T247" i="2" s="1"/>
  <c r="S267" i="2"/>
  <c r="T267" i="2" s="1"/>
  <c r="R202" i="2"/>
  <c r="S394" i="2"/>
  <c r="T394" i="2" s="1"/>
  <c r="S244" i="2"/>
  <c r="T244" i="2" s="1"/>
  <c r="R423" i="2"/>
  <c r="R20" i="2"/>
  <c r="S27" i="2"/>
  <c r="T27" i="2" s="1"/>
  <c r="S259" i="2"/>
  <c r="T259" i="2" s="1"/>
  <c r="R120" i="2"/>
  <c r="S72" i="2"/>
  <c r="T72" i="2" s="1"/>
  <c r="U59" i="2"/>
  <c r="AC59" i="2" s="1"/>
  <c r="AF59" i="2" s="1"/>
  <c r="U137" i="2"/>
  <c r="AC137" i="2" s="1"/>
  <c r="S156" i="2"/>
  <c r="T156" i="2" s="1"/>
  <c r="S306" i="2"/>
  <c r="T306" i="2" s="1"/>
  <c r="S382" i="2"/>
  <c r="T382" i="2" s="1"/>
  <c r="S366" i="2"/>
  <c r="T366" i="2" s="1"/>
  <c r="S407" i="2"/>
  <c r="T407" i="2" s="1"/>
  <c r="S213" i="2"/>
  <c r="T213" i="2" s="1"/>
  <c r="S48" i="2"/>
  <c r="T48" i="2" s="1"/>
  <c r="S35" i="2"/>
  <c r="T35" i="2" s="1"/>
  <c r="S129" i="2"/>
  <c r="T129" i="2" s="1"/>
  <c r="R116" i="2"/>
  <c r="S112" i="2"/>
  <c r="T112" i="2" s="1"/>
  <c r="S88" i="2"/>
  <c r="T88" i="2" s="1"/>
  <c r="U81" i="2"/>
  <c r="AC81" i="2" s="1"/>
  <c r="AF81" i="2" s="1"/>
  <c r="R38" i="2"/>
  <c r="R174" i="2"/>
  <c r="R275" i="2"/>
  <c r="R154" i="2"/>
  <c r="R271" i="2"/>
  <c r="S44" i="2"/>
  <c r="T44" i="2" s="1"/>
  <c r="AA134" i="2"/>
  <c r="X181" i="2"/>
  <c r="AD181" i="2" s="1"/>
  <c r="AI181" i="2" s="1"/>
  <c r="AJ181" i="2" s="1"/>
  <c r="AK181" i="2" s="1"/>
  <c r="AO181" i="2" s="1"/>
  <c r="W181" i="2"/>
  <c r="Q297" i="2"/>
  <c r="R297" i="2" s="1"/>
  <c r="X222" i="2"/>
  <c r="AD222" i="2" s="1"/>
  <c r="AI222" i="2" s="1"/>
  <c r="AJ222" i="2" s="1"/>
  <c r="AK222" i="2" s="1"/>
  <c r="AO222" i="2" s="1"/>
  <c r="W222" i="2"/>
  <c r="Q184" i="2"/>
  <c r="X443" i="2"/>
  <c r="AD443" i="2" s="1"/>
  <c r="AI443" i="2" s="1"/>
  <c r="AJ443" i="2" s="1"/>
  <c r="AK443" i="2" s="1"/>
  <c r="W443" i="2"/>
  <c r="AL244" i="2"/>
  <c r="AM244" i="2" s="1"/>
  <c r="AN244" i="2" s="1"/>
  <c r="AA244" i="2"/>
  <c r="X119" i="2"/>
  <c r="AD119" i="2" s="1"/>
  <c r="AI119" i="2" s="1"/>
  <c r="AJ119" i="2" s="1"/>
  <c r="AK119" i="2" s="1"/>
  <c r="AO119" i="2" s="1"/>
  <c r="W119" i="2"/>
  <c r="W136" i="1"/>
  <c r="V143" i="2" s="1"/>
  <c r="R144" i="2"/>
  <c r="S57" i="2"/>
  <c r="T57" i="2" s="1"/>
  <c r="S211" i="2"/>
  <c r="T211" i="2" s="1"/>
  <c r="Q97" i="2"/>
  <c r="Q272" i="2"/>
  <c r="R272" i="2" s="1"/>
  <c r="Q206" i="2"/>
  <c r="Q104" i="2"/>
  <c r="S56" i="2"/>
  <c r="T56" i="2" s="1"/>
  <c r="X365" i="2"/>
  <c r="AD365" i="2" s="1"/>
  <c r="AI365" i="2" s="1"/>
  <c r="AJ365" i="2" s="1"/>
  <c r="AK365" i="2" s="1"/>
  <c r="W365" i="2"/>
  <c r="X168" i="2"/>
  <c r="AD168" i="2" s="1"/>
  <c r="AI168" i="2" s="1"/>
  <c r="AJ168" i="2" s="1"/>
  <c r="AK168" i="2" s="1"/>
  <c r="AO168" i="2" s="1"/>
  <c r="W168" i="2"/>
  <c r="Q127" i="2"/>
  <c r="X394" i="2"/>
  <c r="AD394" i="2" s="1"/>
  <c r="AI394" i="2" s="1"/>
  <c r="AJ394" i="2" s="1"/>
  <c r="AK394" i="2" s="1"/>
  <c r="AO394" i="2" s="1"/>
  <c r="W394" i="2"/>
  <c r="N228" i="1"/>
  <c r="S75" i="2"/>
  <c r="T75" i="2" s="1"/>
  <c r="X157" i="2"/>
  <c r="AD157" i="2" s="1"/>
  <c r="AI157" i="2" s="1"/>
  <c r="AJ157" i="2" s="1"/>
  <c r="AK157" i="2" s="1"/>
  <c r="AO157" i="2" s="1"/>
  <c r="W157" i="2"/>
  <c r="R100" i="2"/>
  <c r="S98" i="2"/>
  <c r="T98" i="2" s="1"/>
  <c r="Q349" i="2"/>
  <c r="U349" i="2" s="1"/>
  <c r="AC349" i="2" s="1"/>
  <c r="AF349" i="2" s="1"/>
  <c r="Q429" i="2"/>
  <c r="U429" i="2" s="1"/>
  <c r="AC429" i="2" s="1"/>
  <c r="AF429" i="2" s="1"/>
  <c r="Q311" i="2"/>
  <c r="U311" i="2" s="1"/>
  <c r="AC311" i="2" s="1"/>
  <c r="AF311" i="2" s="1"/>
  <c r="R61" i="2"/>
  <c r="Q193" i="2"/>
  <c r="U193" i="2" s="1"/>
  <c r="AC193" i="2" s="1"/>
  <c r="AF193" i="2" s="1"/>
  <c r="Q189" i="2"/>
  <c r="U189" i="2" s="1"/>
  <c r="AC189" i="2" s="1"/>
  <c r="AF189" i="2" s="1"/>
  <c r="Q149" i="2"/>
  <c r="R49" i="2"/>
  <c r="S269" i="2"/>
  <c r="T269" i="2" s="1"/>
  <c r="Q420" i="2"/>
  <c r="R420" i="2" s="1"/>
  <c r="Q340" i="2"/>
  <c r="R340" i="2" s="1"/>
  <c r="Q140" i="2"/>
  <c r="N81" i="1"/>
  <c r="X161" i="2"/>
  <c r="AD161" i="2" s="1"/>
  <c r="AI161" i="2" s="1"/>
  <c r="AJ161" i="2" s="1"/>
  <c r="AK161" i="2" s="1"/>
  <c r="AO161" i="2" s="1"/>
  <c r="W161" i="2"/>
  <c r="P221" i="2"/>
  <c r="M221" i="2" s="1"/>
  <c r="AA221" i="2"/>
  <c r="X81" i="2"/>
  <c r="AD81" i="2" s="1"/>
  <c r="AI81" i="2" s="1"/>
  <c r="AJ81" i="2" s="1"/>
  <c r="AK81" i="2" s="1"/>
  <c r="AO81" i="2" s="1"/>
  <c r="W81" i="2"/>
  <c r="X308" i="2"/>
  <c r="AD308" i="2" s="1"/>
  <c r="AI308" i="2" s="1"/>
  <c r="AJ308" i="2" s="1"/>
  <c r="AK308" i="2" s="1"/>
  <c r="AO308" i="2" s="1"/>
  <c r="W308" i="2"/>
  <c r="X177" i="2"/>
  <c r="AD177" i="2" s="1"/>
  <c r="AI177" i="2" s="1"/>
  <c r="AJ177" i="2" s="1"/>
  <c r="AK177" i="2" s="1"/>
  <c r="W177" i="2"/>
  <c r="X101" i="2"/>
  <c r="AD101" i="2" s="1"/>
  <c r="AI101" i="2" s="1"/>
  <c r="AJ101" i="2" s="1"/>
  <c r="AK101" i="2" s="1"/>
  <c r="W101" i="2"/>
  <c r="U113" i="2"/>
  <c r="AC113" i="2" s="1"/>
  <c r="AF113" i="2" s="1"/>
  <c r="Q125" i="2"/>
  <c r="S14" i="2"/>
  <c r="T14" i="2" s="1"/>
  <c r="P394" i="2"/>
  <c r="M394" i="2" s="1"/>
  <c r="AA394" i="2"/>
  <c r="AB394" i="2" s="1"/>
  <c r="AE394" i="2" s="1"/>
  <c r="X404" i="2"/>
  <c r="AD404" i="2" s="1"/>
  <c r="AI404" i="2" s="1"/>
  <c r="AJ404" i="2" s="1"/>
  <c r="AK404" i="2" s="1"/>
  <c r="AO404" i="2" s="1"/>
  <c r="W404" i="2"/>
  <c r="W399" i="2"/>
  <c r="X399" i="2"/>
  <c r="AD399" i="2" s="1"/>
  <c r="N222" i="1"/>
  <c r="N91" i="1"/>
  <c r="N432" i="1"/>
  <c r="S168" i="2"/>
  <c r="T168" i="2" s="1"/>
  <c r="Q165" i="2"/>
  <c r="U165" i="2" s="1"/>
  <c r="AC165" i="2" s="1"/>
  <c r="AF165" i="2" s="1"/>
  <c r="Q205" i="2"/>
  <c r="Q161" i="2"/>
  <c r="U161" i="2" s="1"/>
  <c r="AC161" i="2" s="1"/>
  <c r="AF161" i="2" s="1"/>
  <c r="Q157" i="2"/>
  <c r="U157" i="2" s="1"/>
  <c r="AC157" i="2" s="1"/>
  <c r="AF157" i="2" s="1"/>
  <c r="Q350" i="2"/>
  <c r="Q145" i="2"/>
  <c r="R145" i="2" s="1"/>
  <c r="Q142" i="2"/>
  <c r="S23" i="2"/>
  <c r="T23" i="2" s="1"/>
  <c r="S19" i="2"/>
  <c r="T19" i="2" s="1"/>
  <c r="S54" i="2"/>
  <c r="T54" i="2" s="1"/>
  <c r="U438" i="1"/>
  <c r="Q131" i="2"/>
  <c r="U131" i="2" s="1"/>
  <c r="AC131" i="2" s="1"/>
  <c r="Q251" i="2"/>
  <c r="U220" i="2"/>
  <c r="AC220" i="2" s="1"/>
  <c r="AF220" i="2" s="1"/>
  <c r="R220" i="2"/>
  <c r="Q442" i="2"/>
  <c r="U442" i="2" s="1"/>
  <c r="AC442" i="2" s="1"/>
  <c r="AF442" i="2" s="1"/>
  <c r="Q247" i="2"/>
  <c r="Q438" i="2"/>
  <c r="U438" i="2" s="1"/>
  <c r="AC438" i="2" s="1"/>
  <c r="AF438" i="2" s="1"/>
  <c r="Q133" i="2"/>
  <c r="Q430" i="2"/>
  <c r="U430" i="2" s="1"/>
  <c r="AC430" i="2" s="1"/>
  <c r="AF430" i="2" s="1"/>
  <c r="Q267" i="2"/>
  <c r="Q431" i="2"/>
  <c r="R431" i="2" s="1"/>
  <c r="Q285" i="2"/>
  <c r="Q409" i="2"/>
  <c r="R409" i="2" s="1"/>
  <c r="Q129" i="2"/>
  <c r="Q401" i="2"/>
  <c r="U401" i="2" s="1"/>
  <c r="AC401" i="2" s="1"/>
  <c r="AF401" i="2" s="1"/>
  <c r="Q410" i="2"/>
  <c r="Q397" i="2"/>
  <c r="U397" i="2" s="1"/>
  <c r="AC397" i="2" s="1"/>
  <c r="AF397" i="2" s="1"/>
  <c r="Q402" i="2"/>
  <c r="Q393" i="2"/>
  <c r="R393" i="2" s="1"/>
  <c r="Q386" i="2"/>
  <c r="Q389" i="2"/>
  <c r="U389" i="2" s="1"/>
  <c r="AC389" i="2" s="1"/>
  <c r="AF389" i="2" s="1"/>
  <c r="Q370" i="2"/>
  <c r="Q365" i="2"/>
  <c r="U365" i="2" s="1"/>
  <c r="AC365" i="2" s="1"/>
  <c r="AF365" i="2" s="1"/>
  <c r="Q353" i="2"/>
  <c r="U353" i="2" s="1"/>
  <c r="AC353" i="2" s="1"/>
  <c r="AF353" i="2" s="1"/>
  <c r="Q87" i="2"/>
  <c r="Q341" i="2"/>
  <c r="U341" i="2" s="1"/>
  <c r="AC341" i="2" s="1"/>
  <c r="AF341" i="2" s="1"/>
  <c r="Q263" i="2"/>
  <c r="Q321" i="2"/>
  <c r="R321" i="2" s="1"/>
  <c r="Q338" i="2"/>
  <c r="Q317" i="2"/>
  <c r="U317" i="2" s="1"/>
  <c r="AC317" i="2" s="1"/>
  <c r="AF317" i="2" s="1"/>
  <c r="Q294" i="2"/>
  <c r="Q309" i="2"/>
  <c r="R309" i="2" s="1"/>
  <c r="Q83" i="2"/>
  <c r="Q301" i="2"/>
  <c r="R301" i="2" s="1"/>
  <c r="Q261" i="2"/>
  <c r="S159" i="2"/>
  <c r="T159" i="2" s="1"/>
  <c r="S151" i="2"/>
  <c r="T151" i="2" s="1"/>
  <c r="N98" i="1"/>
  <c r="N92" i="1"/>
  <c r="Q33" i="2"/>
  <c r="U33" i="2" s="1"/>
  <c r="AC33" i="2" s="1"/>
  <c r="AF33" i="2" s="1"/>
  <c r="Q99" i="2"/>
  <c r="Q23" i="2"/>
  <c r="U23" i="2" s="1"/>
  <c r="AC23" i="2" s="1"/>
  <c r="AF23" i="2" s="1"/>
  <c r="Q199" i="2"/>
  <c r="U19" i="2"/>
  <c r="AC19" i="2" s="1"/>
  <c r="AF19" i="2" s="1"/>
  <c r="J19" i="2" s="1"/>
  <c r="Q54" i="2"/>
  <c r="S350" i="2"/>
  <c r="T350" i="2" s="1"/>
  <c r="S26" i="2"/>
  <c r="T26" i="2" s="1"/>
  <c r="N268" i="1"/>
  <c r="S278" i="2"/>
  <c r="T278" i="2" s="1"/>
  <c r="Q179" i="2"/>
  <c r="U179" i="2" s="1"/>
  <c r="AC179" i="2" s="1"/>
  <c r="AF179" i="2" s="1"/>
  <c r="Q167" i="2"/>
  <c r="U167" i="2" s="1"/>
  <c r="AC167" i="2" s="1"/>
  <c r="AF167" i="2" s="1"/>
  <c r="Q253" i="2"/>
  <c r="Q163" i="2"/>
  <c r="R163" i="2" s="1"/>
  <c r="Q159" i="2"/>
  <c r="U159" i="2" s="1"/>
  <c r="AC159" i="2" s="1"/>
  <c r="AF159" i="2" s="1"/>
  <c r="Q151" i="2"/>
  <c r="U151" i="2" s="1"/>
  <c r="AC151" i="2" s="1"/>
  <c r="AF151" i="2" s="1"/>
  <c r="J151" i="2" s="1"/>
  <c r="Q289" i="2"/>
  <c r="Q143" i="2"/>
  <c r="R143" i="2" s="1"/>
  <c r="S139" i="2"/>
  <c r="T139" i="2" s="1"/>
  <c r="S61" i="2"/>
  <c r="T61" i="2" s="1"/>
  <c r="Q25" i="2"/>
  <c r="S238" i="2"/>
  <c r="T238" i="2" s="1"/>
  <c r="S195" i="2"/>
  <c r="T195" i="2" s="1"/>
  <c r="Q107" i="2"/>
  <c r="U107" i="2" s="1"/>
  <c r="AC107" i="2" s="1"/>
  <c r="AF107" i="2" s="1"/>
  <c r="Q51" i="2"/>
  <c r="U51" i="2" s="1"/>
  <c r="AC51" i="2" s="1"/>
  <c r="AF51" i="2" s="1"/>
  <c r="J51" i="2" s="1"/>
  <c r="U223" i="2"/>
  <c r="AC223" i="2" s="1"/>
  <c r="AF223" i="2" s="1"/>
  <c r="R223" i="2"/>
  <c r="U207" i="2"/>
  <c r="AC207" i="2" s="1"/>
  <c r="AF207" i="2" s="1"/>
  <c r="R207" i="2"/>
  <c r="Q440" i="2"/>
  <c r="U440" i="2" s="1"/>
  <c r="AC440" i="2" s="1"/>
  <c r="AF440" i="2" s="1"/>
  <c r="Q197" i="2"/>
  <c r="V63" i="2"/>
  <c r="Q417" i="2"/>
  <c r="R417" i="2" s="1"/>
  <c r="Q221" i="2"/>
  <c r="Q407" i="2"/>
  <c r="U407" i="2" s="1"/>
  <c r="AC407" i="2" s="1"/>
  <c r="AF407" i="2" s="1"/>
  <c r="Q48" i="2"/>
  <c r="Q403" i="2"/>
  <c r="U403" i="2" s="1"/>
  <c r="AC403" i="2" s="1"/>
  <c r="Q414" i="2"/>
  <c r="Q395" i="2"/>
  <c r="R395" i="2" s="1"/>
  <c r="Q394" i="2"/>
  <c r="Q391" i="2"/>
  <c r="U391" i="2" s="1"/>
  <c r="AC391" i="2" s="1"/>
  <c r="Q378" i="2"/>
  <c r="Q379" i="2"/>
  <c r="R379" i="2" s="1"/>
  <c r="Q283" i="2"/>
  <c r="Q375" i="2"/>
  <c r="R375" i="2" s="1"/>
  <c r="Q194" i="2"/>
  <c r="Q367" i="2"/>
  <c r="U367" i="2" s="1"/>
  <c r="AC367" i="2" s="1"/>
  <c r="AF367" i="2" s="1"/>
  <c r="Q219" i="2"/>
  <c r="Q363" i="2"/>
  <c r="U363" i="2" s="1"/>
  <c r="AC363" i="2" s="1"/>
  <c r="AF363" i="2" s="1"/>
  <c r="Q89" i="2"/>
  <c r="Q437" i="2"/>
  <c r="R437" i="2" s="1"/>
  <c r="Q95" i="2"/>
  <c r="Q339" i="2"/>
  <c r="U339" i="2" s="1"/>
  <c r="AC339" i="2" s="1"/>
  <c r="AF339" i="2" s="1"/>
  <c r="J339" i="2" s="1"/>
  <c r="Q217" i="2"/>
  <c r="Q335" i="2"/>
  <c r="R335" i="2" s="1"/>
  <c r="Q86" i="2"/>
  <c r="Q331" i="2"/>
  <c r="U331" i="2" s="1"/>
  <c r="AC331" i="2" s="1"/>
  <c r="AF331" i="2" s="1"/>
  <c r="Q303" i="2"/>
  <c r="U303" i="2" s="1"/>
  <c r="AC303" i="2" s="1"/>
  <c r="AF303" i="2" s="1"/>
  <c r="Q293" i="2"/>
  <c r="Q299" i="2"/>
  <c r="R299" i="2" s="1"/>
  <c r="Q215" i="2"/>
  <c r="Q295" i="2"/>
  <c r="U295" i="2" s="1"/>
  <c r="AC295" i="2" s="1"/>
  <c r="AF295" i="2" s="1"/>
  <c r="N240" i="1"/>
  <c r="S77" i="2"/>
  <c r="T77" i="2" s="1"/>
  <c r="S169" i="2"/>
  <c r="T169" i="2" s="1"/>
  <c r="S22" i="2"/>
  <c r="T22" i="2" s="1"/>
  <c r="N154" i="1"/>
  <c r="S64" i="2"/>
  <c r="T64" i="2" s="1"/>
  <c r="S145" i="2"/>
  <c r="T145" i="2" s="1"/>
  <c r="S142" i="2"/>
  <c r="T142" i="2" s="1"/>
  <c r="S103" i="2"/>
  <c r="T103" i="2" s="1"/>
  <c r="S228" i="2"/>
  <c r="T228" i="2" s="1"/>
  <c r="S89" i="2"/>
  <c r="T89" i="2" s="1"/>
  <c r="S73" i="2"/>
  <c r="T73" i="2" s="1"/>
  <c r="Q31" i="2"/>
  <c r="U31" i="2" s="1"/>
  <c r="AC31" i="2" s="1"/>
  <c r="AF31" i="2" s="1"/>
  <c r="Q13" i="2"/>
  <c r="Q27" i="2"/>
  <c r="Q21" i="2"/>
  <c r="R21" i="2" s="1"/>
  <c r="Q135" i="2"/>
  <c r="W234" i="1"/>
  <c r="S24" i="2"/>
  <c r="T24" i="2" s="1"/>
  <c r="U225" i="2"/>
  <c r="AC225" i="2" s="1"/>
  <c r="AF225" i="2" s="1"/>
  <c r="R225" i="2"/>
  <c r="Q109" i="2"/>
  <c r="Q53" i="2"/>
  <c r="R53" i="2" s="1"/>
  <c r="S293" i="2"/>
  <c r="T293" i="2" s="1"/>
  <c r="S425" i="2"/>
  <c r="T425" i="2" s="1"/>
  <c r="S131" i="2"/>
  <c r="T131" i="2" s="1"/>
  <c r="S120" i="2"/>
  <c r="T120" i="2" s="1"/>
  <c r="Q418" i="2"/>
  <c r="U418" i="2" s="1"/>
  <c r="AC418" i="2" s="1"/>
  <c r="AF418" i="2" s="1"/>
  <c r="Q406" i="2"/>
  <c r="U406" i="2" s="1"/>
  <c r="AC406" i="2" s="1"/>
  <c r="AF406" i="2" s="1"/>
  <c r="J406" i="2" s="1"/>
  <c r="Q382" i="2"/>
  <c r="U382" i="2" s="1"/>
  <c r="AC382" i="2" s="1"/>
  <c r="AF382" i="2" s="1"/>
  <c r="Q374" i="2"/>
  <c r="U374" i="2" s="1"/>
  <c r="AC374" i="2" s="1"/>
  <c r="Q352" i="2"/>
  <c r="U352" i="2" s="1"/>
  <c r="AC352" i="2" s="1"/>
  <c r="AF352" i="2" s="1"/>
  <c r="S344" i="2"/>
  <c r="T344" i="2" s="1"/>
  <c r="Q264" i="2"/>
  <c r="R264" i="2" s="1"/>
  <c r="Q260" i="2"/>
  <c r="R260" i="2" s="1"/>
  <c r="Q226" i="2"/>
  <c r="U226" i="2" s="1"/>
  <c r="AC226" i="2" s="1"/>
  <c r="AF226" i="2" s="1"/>
  <c r="Q222" i="2"/>
  <c r="Q198" i="2"/>
  <c r="U198" i="2" s="1"/>
  <c r="AC198" i="2" s="1"/>
  <c r="AF198" i="2" s="1"/>
  <c r="Q182" i="2"/>
  <c r="Q178" i="2"/>
  <c r="R178" i="2" s="1"/>
  <c r="Q166" i="2"/>
  <c r="Q160" i="2"/>
  <c r="Q156" i="2"/>
  <c r="S146" i="2"/>
  <c r="T146" i="2" s="1"/>
  <c r="Q124" i="2"/>
  <c r="Q98" i="2"/>
  <c r="Q94" i="2"/>
  <c r="U94" i="2" s="1"/>
  <c r="AC94" i="2" s="1"/>
  <c r="AF94" i="2" s="1"/>
  <c r="N83" i="1"/>
  <c r="Q88" i="2"/>
  <c r="Q82" i="2"/>
  <c r="Q76" i="2"/>
  <c r="S66" i="2"/>
  <c r="T66" i="2" s="1"/>
  <c r="N53" i="1"/>
  <c r="Q56" i="2"/>
  <c r="U56" i="2" s="1"/>
  <c r="AC56" i="2" s="1"/>
  <c r="AF56" i="2" s="1"/>
  <c r="Q52" i="2"/>
  <c r="S46" i="2"/>
  <c r="T46" i="2" s="1"/>
  <c r="S348" i="2"/>
  <c r="T348" i="2" s="1"/>
  <c r="Q42" i="2"/>
  <c r="Q172" i="2"/>
  <c r="Q44" i="2"/>
  <c r="AA441" i="2"/>
  <c r="P441" i="2"/>
  <c r="M441" i="2" s="1"/>
  <c r="AA434" i="2"/>
  <c r="P434" i="2"/>
  <c r="M434" i="2" s="1"/>
  <c r="X427" i="2"/>
  <c r="AD427" i="2" s="1"/>
  <c r="AI427" i="2" s="1"/>
  <c r="AJ427" i="2" s="1"/>
  <c r="AK427" i="2" s="1"/>
  <c r="W427" i="2"/>
  <c r="X423" i="2"/>
  <c r="AD423" i="2" s="1"/>
  <c r="AI423" i="2" s="1"/>
  <c r="AJ423" i="2" s="1"/>
  <c r="AK423" i="2" s="1"/>
  <c r="W423" i="2"/>
  <c r="Q279" i="2"/>
  <c r="Q243" i="2"/>
  <c r="Q235" i="2"/>
  <c r="U227" i="2"/>
  <c r="AC227" i="2" s="1"/>
  <c r="AF227" i="2" s="1"/>
  <c r="R227" i="2"/>
  <c r="Q103" i="2"/>
  <c r="Q85" i="2"/>
  <c r="Q41" i="2"/>
  <c r="Q114" i="2"/>
  <c r="Q18" i="2"/>
  <c r="P429" i="2"/>
  <c r="M429" i="2" s="1"/>
  <c r="S429" i="2"/>
  <c r="T429" i="2" s="1"/>
  <c r="Q348" i="2"/>
  <c r="X376" i="2"/>
  <c r="AD376" i="2" s="1"/>
  <c r="AI376" i="2" s="1"/>
  <c r="AJ376" i="2" s="1"/>
  <c r="AK376" i="2" s="1"/>
  <c r="W376" i="2"/>
  <c r="X278" i="2"/>
  <c r="AD278" i="2" s="1"/>
  <c r="AI278" i="2" s="1"/>
  <c r="AJ278" i="2" s="1"/>
  <c r="AK278" i="2" s="1"/>
  <c r="W278" i="2"/>
  <c r="X274" i="2"/>
  <c r="AD274" i="2" s="1"/>
  <c r="AI274" i="2" s="1"/>
  <c r="J274" i="2" s="1"/>
  <c r="W274" i="2"/>
  <c r="P371" i="2"/>
  <c r="M371" i="2" s="1"/>
  <c r="AA371" i="2"/>
  <c r="AB371" i="2" s="1"/>
  <c r="AE371" i="2" s="1"/>
  <c r="P346" i="2"/>
  <c r="M346" i="2" s="1"/>
  <c r="AA346" i="2"/>
  <c r="X338" i="2"/>
  <c r="AD338" i="2" s="1"/>
  <c r="AI338" i="2" s="1"/>
  <c r="AJ338" i="2" s="1"/>
  <c r="AK338" i="2" s="1"/>
  <c r="W338" i="2"/>
  <c r="X375" i="2"/>
  <c r="AD375" i="2" s="1"/>
  <c r="AI375" i="2" s="1"/>
  <c r="W375" i="2"/>
  <c r="X361" i="2"/>
  <c r="AD361" i="2" s="1"/>
  <c r="AI361" i="2" s="1"/>
  <c r="AJ361" i="2" s="1"/>
  <c r="AK361" i="2" s="1"/>
  <c r="W361" i="2"/>
  <c r="X272" i="2"/>
  <c r="AD272" i="2" s="1"/>
  <c r="AI272" i="2" s="1"/>
  <c r="W272" i="2"/>
  <c r="X401" i="2"/>
  <c r="AD401" i="2" s="1"/>
  <c r="AI401" i="2" s="1"/>
  <c r="AJ401" i="2" s="1"/>
  <c r="AK401" i="2" s="1"/>
  <c r="AO401" i="2" s="1"/>
  <c r="W401" i="2"/>
  <c r="X353" i="2"/>
  <c r="AD353" i="2" s="1"/>
  <c r="AI353" i="2" s="1"/>
  <c r="AJ353" i="2" s="1"/>
  <c r="AK353" i="2" s="1"/>
  <c r="W353" i="2"/>
  <c r="X327" i="2"/>
  <c r="AD327" i="2" s="1"/>
  <c r="AI327" i="2" s="1"/>
  <c r="AJ327" i="2" s="1"/>
  <c r="AK327" i="2" s="1"/>
  <c r="AO327" i="2" s="1"/>
  <c r="W327" i="2"/>
  <c r="X302" i="2"/>
  <c r="AD302" i="2" s="1"/>
  <c r="AI302" i="2" s="1"/>
  <c r="W302" i="2"/>
  <c r="S251" i="2"/>
  <c r="T251" i="2" s="1"/>
  <c r="P251" i="2"/>
  <c r="M251" i="2" s="1"/>
  <c r="X230" i="2"/>
  <c r="AD230" i="2" s="1"/>
  <c r="AI230" i="2" s="1"/>
  <c r="AJ230" i="2" s="1"/>
  <c r="AK230" i="2" s="1"/>
  <c r="W230" i="2"/>
  <c r="W173" i="2"/>
  <c r="X173" i="2"/>
  <c r="AD173" i="2" s="1"/>
  <c r="X139" i="2"/>
  <c r="AD139" i="2" s="1"/>
  <c r="AI139" i="2" s="1"/>
  <c r="AJ139" i="2" s="1"/>
  <c r="AK139" i="2" s="1"/>
  <c r="AO139" i="2" s="1"/>
  <c r="W139" i="2"/>
  <c r="X53" i="2"/>
  <c r="AD53" i="2" s="1"/>
  <c r="W53" i="2"/>
  <c r="X208" i="2"/>
  <c r="AD208" i="2" s="1"/>
  <c r="AI208" i="2" s="1"/>
  <c r="AJ208" i="2" s="1"/>
  <c r="AK208" i="2" s="1"/>
  <c r="AO208" i="2" s="1"/>
  <c r="W208" i="2"/>
  <c r="X200" i="2"/>
  <c r="AD200" i="2" s="1"/>
  <c r="W200" i="2"/>
  <c r="X269" i="2"/>
  <c r="AD269" i="2" s="1"/>
  <c r="AI269" i="2" s="1"/>
  <c r="AJ269" i="2" s="1"/>
  <c r="AK269" i="2" s="1"/>
  <c r="W269" i="2"/>
  <c r="X253" i="2"/>
  <c r="AD253" i="2" s="1"/>
  <c r="AI253" i="2" s="1"/>
  <c r="AJ253" i="2" s="1"/>
  <c r="AK253" i="2" s="1"/>
  <c r="W253" i="2"/>
  <c r="X145" i="2"/>
  <c r="AD145" i="2" s="1"/>
  <c r="AI145" i="2" s="1"/>
  <c r="AJ145" i="2" s="1"/>
  <c r="AK145" i="2" s="1"/>
  <c r="AO145" i="2" s="1"/>
  <c r="W145" i="2"/>
  <c r="X96" i="2"/>
  <c r="AD96" i="2" s="1"/>
  <c r="AI96" i="2" s="1"/>
  <c r="AJ96" i="2" s="1"/>
  <c r="AK96" i="2" s="1"/>
  <c r="W96" i="2"/>
  <c r="AI56" i="2"/>
  <c r="AJ56" i="2" s="1"/>
  <c r="AK56" i="2" s="1"/>
  <c r="AO56" i="2" s="1"/>
  <c r="S197" i="2"/>
  <c r="T197" i="2" s="1"/>
  <c r="Q93" i="2"/>
  <c r="S421" i="2"/>
  <c r="T421" i="2" s="1"/>
  <c r="Q47" i="2"/>
  <c r="S376" i="2"/>
  <c r="T376" i="2" s="1"/>
  <c r="S220" i="2"/>
  <c r="T220" i="2" s="1"/>
  <c r="S360" i="2"/>
  <c r="T360" i="2" s="1"/>
  <c r="Q334" i="2"/>
  <c r="R334" i="2" s="1"/>
  <c r="Q322" i="2"/>
  <c r="U322" i="2" s="1"/>
  <c r="AC322" i="2" s="1"/>
  <c r="AF322" i="2" s="1"/>
  <c r="Q318" i="2"/>
  <c r="R318" i="2" s="1"/>
  <c r="Q314" i="2"/>
  <c r="R314" i="2" s="1"/>
  <c r="Q310" i="2"/>
  <c r="Q300" i="2"/>
  <c r="U300" i="2" s="1"/>
  <c r="AC300" i="2" s="1"/>
  <c r="AF300" i="2" s="1"/>
  <c r="J300" i="2" s="1"/>
  <c r="Q268" i="2"/>
  <c r="Q248" i="2"/>
  <c r="R248" i="2" s="1"/>
  <c r="Q244" i="2"/>
  <c r="Q240" i="2"/>
  <c r="R240" i="2" s="1"/>
  <c r="Q236" i="2"/>
  <c r="R236" i="2" s="1"/>
  <c r="Q216" i="2"/>
  <c r="U216" i="2" s="1"/>
  <c r="AC216" i="2" s="1"/>
  <c r="AF216" i="2" s="1"/>
  <c r="J216" i="2" s="1"/>
  <c r="S198" i="2"/>
  <c r="T198" i="2" s="1"/>
  <c r="S182" i="2"/>
  <c r="T182" i="2" s="1"/>
  <c r="Q168" i="2"/>
  <c r="U168" i="2" s="1"/>
  <c r="AC168" i="2" s="1"/>
  <c r="AF168" i="2" s="1"/>
  <c r="S158" i="2"/>
  <c r="T158" i="2" s="1"/>
  <c r="S152" i="2"/>
  <c r="T152" i="2" s="1"/>
  <c r="S134" i="2"/>
  <c r="T134" i="2" s="1"/>
  <c r="S130" i="2"/>
  <c r="T130" i="2" s="1"/>
  <c r="Q110" i="2"/>
  <c r="Q106" i="2"/>
  <c r="S102" i="2"/>
  <c r="T102" i="2" s="1"/>
  <c r="S92" i="2"/>
  <c r="T92" i="2" s="1"/>
  <c r="Q70" i="2"/>
  <c r="U70" i="2" s="1"/>
  <c r="AC70" i="2" s="1"/>
  <c r="Q66" i="2"/>
  <c r="U66" i="2" s="1"/>
  <c r="AC66" i="2" s="1"/>
  <c r="AF66" i="2" s="1"/>
  <c r="Q62" i="2"/>
  <c r="Q60" i="2"/>
  <c r="S50" i="2"/>
  <c r="T50" i="2" s="1"/>
  <c r="Q40" i="2"/>
  <c r="R40" i="2" s="1"/>
  <c r="Q32" i="2"/>
  <c r="Q26" i="2"/>
  <c r="U26" i="2" s="1"/>
  <c r="AC26" i="2" s="1"/>
  <c r="AF26" i="2" s="1"/>
  <c r="Q22" i="2"/>
  <c r="R22" i="2" s="1"/>
  <c r="X433" i="2"/>
  <c r="AD433" i="2" s="1"/>
  <c r="AI433" i="2" s="1"/>
  <c r="AJ433" i="2" s="1"/>
  <c r="AK433" i="2" s="1"/>
  <c r="W433" i="2"/>
  <c r="AA426" i="2"/>
  <c r="P426" i="2"/>
  <c r="M426" i="2" s="1"/>
  <c r="X411" i="2"/>
  <c r="AD411" i="2" s="1"/>
  <c r="AI411" i="2" s="1"/>
  <c r="AJ411" i="2" s="1"/>
  <c r="AK411" i="2" s="1"/>
  <c r="W411" i="2"/>
  <c r="P401" i="2"/>
  <c r="M401" i="2" s="1"/>
  <c r="AA401" i="2"/>
  <c r="AB401" i="2" s="1"/>
  <c r="AE401" i="2" s="1"/>
  <c r="Q277" i="2"/>
  <c r="Q269" i="2"/>
  <c r="Q249" i="2"/>
  <c r="Q241" i="2"/>
  <c r="U233" i="2"/>
  <c r="AC233" i="2" s="1"/>
  <c r="AF233" i="2" s="1"/>
  <c r="R233" i="2"/>
  <c r="Q121" i="2"/>
  <c r="Q101" i="2"/>
  <c r="AA435" i="2"/>
  <c r="P435" i="2"/>
  <c r="M435" i="2" s="1"/>
  <c r="X428" i="2"/>
  <c r="AD428" i="2" s="1"/>
  <c r="AI428" i="2" s="1"/>
  <c r="AJ428" i="2" s="1"/>
  <c r="AK428" i="2" s="1"/>
  <c r="AO428" i="2" s="1"/>
  <c r="W428" i="2"/>
  <c r="U416" i="2"/>
  <c r="AC416" i="2" s="1"/>
  <c r="AF416" i="2" s="1"/>
  <c r="R416" i="2"/>
  <c r="Q404" i="2"/>
  <c r="Q388" i="2"/>
  <c r="Q372" i="2"/>
  <c r="U358" i="2"/>
  <c r="AC358" i="2" s="1"/>
  <c r="AF358" i="2" s="1"/>
  <c r="R358" i="2"/>
  <c r="Q250" i="2"/>
  <c r="X442" i="2"/>
  <c r="AD442" i="2" s="1"/>
  <c r="AI442" i="2" s="1"/>
  <c r="AJ442" i="2" s="1"/>
  <c r="AK442" i="2" s="1"/>
  <c r="W442" i="2"/>
  <c r="S437" i="2"/>
  <c r="T437" i="2" s="1"/>
  <c r="P437" i="2"/>
  <c r="M437" i="2" s="1"/>
  <c r="AA417" i="2"/>
  <c r="AB417" i="2" s="1"/>
  <c r="AE417" i="2" s="1"/>
  <c r="P417" i="2"/>
  <c r="M417" i="2" s="1"/>
  <c r="X398" i="2"/>
  <c r="AD398" i="2" s="1"/>
  <c r="AI398" i="2" s="1"/>
  <c r="W398" i="2"/>
  <c r="X368" i="2"/>
  <c r="AD368" i="2" s="1"/>
  <c r="AI368" i="2" s="1"/>
  <c r="AJ368" i="2" s="1"/>
  <c r="AK368" i="2" s="1"/>
  <c r="W368" i="2"/>
  <c r="X357" i="2"/>
  <c r="AD357" i="2" s="1"/>
  <c r="AI357" i="2" s="1"/>
  <c r="W357" i="2"/>
  <c r="P290" i="2"/>
  <c r="M290" i="2" s="1"/>
  <c r="AA290" i="2"/>
  <c r="X352" i="2"/>
  <c r="AD352" i="2" s="1"/>
  <c r="AI352" i="2" s="1"/>
  <c r="AJ352" i="2" s="1"/>
  <c r="AK352" i="2" s="1"/>
  <c r="W352" i="2"/>
  <c r="X371" i="2"/>
  <c r="AD371" i="2" s="1"/>
  <c r="AI371" i="2" s="1"/>
  <c r="AJ371" i="2" s="1"/>
  <c r="AK371" i="2" s="1"/>
  <c r="AO371" i="2" s="1"/>
  <c r="W371" i="2"/>
  <c r="X358" i="2"/>
  <c r="AD358" i="2" s="1"/>
  <c r="AI358" i="2" s="1"/>
  <c r="AJ358" i="2" s="1"/>
  <c r="AK358" i="2" s="1"/>
  <c r="W358" i="2"/>
  <c r="P334" i="2"/>
  <c r="M334" i="2" s="1"/>
  <c r="AA334" i="2"/>
  <c r="AB334" i="2" s="1"/>
  <c r="P327" i="2"/>
  <c r="M327" i="2" s="1"/>
  <c r="AA327" i="2"/>
  <c r="AB327" i="2" s="1"/>
  <c r="X292" i="2"/>
  <c r="AD292" i="2" s="1"/>
  <c r="AI292" i="2" s="1"/>
  <c r="AJ292" i="2" s="1"/>
  <c r="AK292" i="2" s="1"/>
  <c r="W292" i="2"/>
  <c r="X277" i="2"/>
  <c r="AD277" i="2" s="1"/>
  <c r="AI277" i="2" s="1"/>
  <c r="AJ277" i="2" s="1"/>
  <c r="AK277" i="2" s="1"/>
  <c r="W277" i="2"/>
  <c r="AA372" i="2"/>
  <c r="AB372" i="2" s="1"/>
  <c r="AE372" i="2" s="1"/>
  <c r="P372" i="2"/>
  <c r="M372" i="2" s="1"/>
  <c r="X341" i="2"/>
  <c r="AD341" i="2" s="1"/>
  <c r="AI341" i="2" s="1"/>
  <c r="AJ341" i="2" s="1"/>
  <c r="AK341" i="2" s="1"/>
  <c r="W341" i="2"/>
  <c r="X332" i="2"/>
  <c r="AD332" i="2" s="1"/>
  <c r="AI332" i="2" s="1"/>
  <c r="AJ332" i="2" s="1"/>
  <c r="AK332" i="2" s="1"/>
  <c r="W332" i="2"/>
  <c r="P300" i="2"/>
  <c r="M300" i="2" s="1"/>
  <c r="AA300" i="2"/>
  <c r="S258" i="2"/>
  <c r="T258" i="2" s="1"/>
  <c r="P258" i="2"/>
  <c r="M258" i="2" s="1"/>
  <c r="X232" i="2"/>
  <c r="AD232" i="2" s="1"/>
  <c r="W232" i="2"/>
  <c r="S97" i="2"/>
  <c r="T97" i="2" s="1"/>
  <c r="P97" i="2"/>
  <c r="M97" i="2" s="1"/>
  <c r="AA97" i="2"/>
  <c r="AB97" i="2" s="1"/>
  <c r="AE97" i="2" s="1"/>
  <c r="P138" i="2"/>
  <c r="M138" i="2" s="1"/>
  <c r="AA138" i="2"/>
  <c r="X233" i="2"/>
  <c r="AD233" i="2" s="1"/>
  <c r="AI233" i="2" s="1"/>
  <c r="AJ233" i="2" s="1"/>
  <c r="AK233" i="2" s="1"/>
  <c r="W233" i="2"/>
  <c r="X228" i="2"/>
  <c r="AD228" i="2" s="1"/>
  <c r="AI228" i="2" s="1"/>
  <c r="AJ228" i="2" s="1"/>
  <c r="AK228" i="2" s="1"/>
  <c r="W228" i="2"/>
  <c r="X206" i="2"/>
  <c r="AD206" i="2" s="1"/>
  <c r="AI206" i="2" s="1"/>
  <c r="W206" i="2"/>
  <c r="P100" i="2"/>
  <c r="M100" i="2" s="1"/>
  <c r="X257" i="2"/>
  <c r="AD257" i="2" s="1"/>
  <c r="AI257" i="2" s="1"/>
  <c r="AJ257" i="2" s="1"/>
  <c r="AK257" i="2" s="1"/>
  <c r="W257" i="2"/>
  <c r="P205" i="2"/>
  <c r="M205" i="2" s="1"/>
  <c r="AA205" i="2"/>
  <c r="AB205" i="2" s="1"/>
  <c r="X100" i="2"/>
  <c r="AD100" i="2" s="1"/>
  <c r="W100" i="2"/>
  <c r="S289" i="2"/>
  <c r="T289" i="2" s="1"/>
  <c r="S291" i="2"/>
  <c r="T291" i="2" s="1"/>
  <c r="Q400" i="2"/>
  <c r="R400" i="2" s="1"/>
  <c r="Q384" i="2"/>
  <c r="U384" i="2" s="1"/>
  <c r="AC384" i="2" s="1"/>
  <c r="AF384" i="2" s="1"/>
  <c r="Q376" i="2"/>
  <c r="R376" i="2" s="1"/>
  <c r="Q360" i="2"/>
  <c r="U360" i="2" s="1"/>
  <c r="AC360" i="2" s="1"/>
  <c r="AF360" i="2" s="1"/>
  <c r="J360" i="2" s="1"/>
  <c r="Q262" i="2"/>
  <c r="R262" i="2" s="1"/>
  <c r="Q252" i="2"/>
  <c r="R252" i="2" s="1"/>
  <c r="S212" i="2"/>
  <c r="T212" i="2" s="1"/>
  <c r="Q196" i="2"/>
  <c r="R196" i="2" s="1"/>
  <c r="Q190" i="2"/>
  <c r="U190" i="2" s="1"/>
  <c r="AC190" i="2" s="1"/>
  <c r="AF190" i="2" s="1"/>
  <c r="J190" i="2" s="1"/>
  <c r="Q162" i="2"/>
  <c r="R162" i="2" s="1"/>
  <c r="Q158" i="2"/>
  <c r="U158" i="2" s="1"/>
  <c r="AC158" i="2" s="1"/>
  <c r="AF158" i="2" s="1"/>
  <c r="J158" i="2" s="1"/>
  <c r="S148" i="2"/>
  <c r="T148" i="2" s="1"/>
  <c r="S230" i="2"/>
  <c r="T230" i="2" s="1"/>
  <c r="Q146" i="2"/>
  <c r="Q132" i="2"/>
  <c r="Q128" i="2"/>
  <c r="Q112" i="2"/>
  <c r="S104" i="2"/>
  <c r="T104" i="2" s="1"/>
  <c r="S250" i="2"/>
  <c r="T250" i="2" s="1"/>
  <c r="N85" i="1"/>
  <c r="Q84" i="2"/>
  <c r="N57" i="1"/>
  <c r="S415" i="2"/>
  <c r="T415" i="2" s="1"/>
  <c r="Q50" i="2"/>
  <c r="Q36" i="2"/>
  <c r="Q16" i="2"/>
  <c r="Q12" i="2"/>
  <c r="Q96" i="2"/>
  <c r="X438" i="2"/>
  <c r="AD438" i="2" s="1"/>
  <c r="AI438" i="2" s="1"/>
  <c r="AJ438" i="2" s="1"/>
  <c r="AK438" i="2" s="1"/>
  <c r="W438" i="2"/>
  <c r="X432" i="2"/>
  <c r="AD432" i="2" s="1"/>
  <c r="AI432" i="2" s="1"/>
  <c r="AJ432" i="2" s="1"/>
  <c r="AK432" i="2" s="1"/>
  <c r="AO432" i="2" s="1"/>
  <c r="W432" i="2"/>
  <c r="X425" i="2"/>
  <c r="AD425" i="2" s="1"/>
  <c r="AI425" i="2" s="1"/>
  <c r="AJ425" i="2" s="1"/>
  <c r="AK425" i="2" s="1"/>
  <c r="W425" i="2"/>
  <c r="AA418" i="2"/>
  <c r="P418" i="2"/>
  <c r="M418" i="2" s="1"/>
  <c r="AA410" i="2"/>
  <c r="P410" i="2"/>
  <c r="M410" i="2" s="1"/>
  <c r="X381" i="2"/>
  <c r="AD381" i="2" s="1"/>
  <c r="AI381" i="2" s="1"/>
  <c r="W381" i="2"/>
  <c r="U291" i="2"/>
  <c r="AC291" i="2" s="1"/>
  <c r="AF291" i="2" s="1"/>
  <c r="R291" i="2"/>
  <c r="Q255" i="2"/>
  <c r="Q239" i="2"/>
  <c r="Q231" i="2"/>
  <c r="U203" i="2"/>
  <c r="AC203" i="2" s="1"/>
  <c r="R203" i="2"/>
  <c r="Q139" i="2"/>
  <c r="Q115" i="2"/>
  <c r="Q69" i="2"/>
  <c r="Q230" i="2"/>
  <c r="Q71" i="2"/>
  <c r="AA421" i="2"/>
  <c r="P421" i="2"/>
  <c r="M421" i="2" s="1"/>
  <c r="X414" i="2"/>
  <c r="AD414" i="2" s="1"/>
  <c r="AI414" i="2" s="1"/>
  <c r="W414" i="2"/>
  <c r="X390" i="2"/>
  <c r="AD390" i="2" s="1"/>
  <c r="AI390" i="2" s="1"/>
  <c r="W390" i="2"/>
  <c r="X384" i="2"/>
  <c r="AD384" i="2" s="1"/>
  <c r="AI384" i="2" s="1"/>
  <c r="AJ384" i="2" s="1"/>
  <c r="AK384" i="2" s="1"/>
  <c r="AO384" i="2" s="1"/>
  <c r="W384" i="2"/>
  <c r="Q356" i="2"/>
  <c r="Q214" i="2"/>
  <c r="Q63" i="2"/>
  <c r="P433" i="2"/>
  <c r="M433" i="2" s="1"/>
  <c r="S433" i="2"/>
  <c r="T433" i="2" s="1"/>
  <c r="X402" i="2"/>
  <c r="AD402" i="2" s="1"/>
  <c r="AI402" i="2" s="1"/>
  <c r="AJ402" i="2" s="1"/>
  <c r="AK402" i="2" s="1"/>
  <c r="W402" i="2"/>
  <c r="AA383" i="2"/>
  <c r="AB383" i="2" s="1"/>
  <c r="AE383" i="2" s="1"/>
  <c r="P383" i="2"/>
  <c r="M383" i="2" s="1"/>
  <c r="X380" i="2"/>
  <c r="AD380" i="2" s="1"/>
  <c r="AI380" i="2" s="1"/>
  <c r="AJ380" i="2" s="1"/>
  <c r="AK380" i="2" s="1"/>
  <c r="W380" i="2"/>
  <c r="X372" i="2"/>
  <c r="AD372" i="2" s="1"/>
  <c r="AI372" i="2" s="1"/>
  <c r="AJ372" i="2" s="1"/>
  <c r="AK372" i="2" s="1"/>
  <c r="AO372" i="2" s="1"/>
  <c r="W372" i="2"/>
  <c r="X362" i="2"/>
  <c r="AD362" i="2" s="1"/>
  <c r="AI362" i="2" s="1"/>
  <c r="W362" i="2"/>
  <c r="X323" i="2"/>
  <c r="AD323" i="2" s="1"/>
  <c r="AI323" i="2" s="1"/>
  <c r="AJ323" i="2" s="1"/>
  <c r="AK323" i="2" s="1"/>
  <c r="AO323" i="2" s="1"/>
  <c r="W323" i="2"/>
  <c r="P299" i="2"/>
  <c r="M299" i="2" s="1"/>
  <c r="AA299" i="2"/>
  <c r="X276" i="2"/>
  <c r="AD276" i="2" s="1"/>
  <c r="AI276" i="2" s="1"/>
  <c r="W276" i="2"/>
  <c r="P377" i="2"/>
  <c r="M377" i="2" s="1"/>
  <c r="AA377" i="2"/>
  <c r="AB377" i="2" s="1"/>
  <c r="AE377" i="2" s="1"/>
  <c r="X335" i="2"/>
  <c r="AD335" i="2" s="1"/>
  <c r="AI335" i="2" s="1"/>
  <c r="AJ335" i="2" s="1"/>
  <c r="AK335" i="2" s="1"/>
  <c r="W335" i="2"/>
  <c r="X379" i="2"/>
  <c r="AD379" i="2" s="1"/>
  <c r="AI379" i="2" s="1"/>
  <c r="W379" i="2"/>
  <c r="X369" i="2"/>
  <c r="AD369" i="2" s="1"/>
  <c r="AI369" i="2" s="1"/>
  <c r="AJ369" i="2" s="1"/>
  <c r="AK369" i="2" s="1"/>
  <c r="W369" i="2"/>
  <c r="X356" i="2"/>
  <c r="AD356" i="2" s="1"/>
  <c r="AI356" i="2" s="1"/>
  <c r="AJ356" i="2" s="1"/>
  <c r="AK356" i="2" s="1"/>
  <c r="W356" i="2"/>
  <c r="X405" i="2"/>
  <c r="AD405" i="2" s="1"/>
  <c r="AI405" i="2" s="1"/>
  <c r="AJ405" i="2" s="1"/>
  <c r="AK405" i="2" s="1"/>
  <c r="W405" i="2"/>
  <c r="X329" i="2"/>
  <c r="AD329" i="2" s="1"/>
  <c r="AI329" i="2" s="1"/>
  <c r="AJ329" i="2" s="1"/>
  <c r="AK329" i="2" s="1"/>
  <c r="W329" i="2"/>
  <c r="X311" i="2"/>
  <c r="AD311" i="2" s="1"/>
  <c r="AI311" i="2" s="1"/>
  <c r="AJ311" i="2" s="1"/>
  <c r="AK311" i="2" s="1"/>
  <c r="W311" i="2"/>
  <c r="W199" i="2"/>
  <c r="X199" i="2"/>
  <c r="AD199" i="2" s="1"/>
  <c r="S137" i="2"/>
  <c r="T137" i="2" s="1"/>
  <c r="P137" i="2"/>
  <c r="M137" i="2" s="1"/>
  <c r="X251" i="2"/>
  <c r="AD251" i="2" s="1"/>
  <c r="AI251" i="2" s="1"/>
  <c r="AJ251" i="2" s="1"/>
  <c r="AK251" i="2" s="1"/>
  <c r="AO251" i="2" s="1"/>
  <c r="W251" i="2"/>
  <c r="X137" i="2"/>
  <c r="AD137" i="2" s="1"/>
  <c r="AI137" i="2" s="1"/>
  <c r="J137" i="2" s="1"/>
  <c r="W137" i="2"/>
  <c r="X98" i="2"/>
  <c r="W98" i="2"/>
  <c r="S81" i="2"/>
  <c r="T81" i="2" s="1"/>
  <c r="X248" i="2"/>
  <c r="AD248" i="2" s="1"/>
  <c r="AI248" i="2" s="1"/>
  <c r="AJ248" i="2" s="1"/>
  <c r="AK248" i="2" s="1"/>
  <c r="W248" i="2"/>
  <c r="AA227" i="2"/>
  <c r="P227" i="2"/>
  <c r="M227" i="2" s="1"/>
  <c r="X202" i="2"/>
  <c r="AD202" i="2" s="1"/>
  <c r="AI202" i="2" s="1"/>
  <c r="J202" i="2" s="1"/>
  <c r="W202" i="2"/>
  <c r="AI198" i="2"/>
  <c r="AJ198" i="2" s="1"/>
  <c r="AK198" i="2" s="1"/>
  <c r="X271" i="2"/>
  <c r="AD271" i="2" s="1"/>
  <c r="AI271" i="2" s="1"/>
  <c r="W271" i="2"/>
  <c r="X255" i="2"/>
  <c r="AD255" i="2" s="1"/>
  <c r="AI255" i="2" s="1"/>
  <c r="AJ255" i="2" s="1"/>
  <c r="AK255" i="2" s="1"/>
  <c r="W255" i="2"/>
  <c r="P135" i="2"/>
  <c r="M135" i="2" s="1"/>
  <c r="AA135" i="2"/>
  <c r="X99" i="2"/>
  <c r="AD99" i="2" s="1"/>
  <c r="AI99" i="2" s="1"/>
  <c r="AJ99" i="2" s="1"/>
  <c r="AK99" i="2" s="1"/>
  <c r="AO99" i="2" s="1"/>
  <c r="W99" i="2"/>
  <c r="Q441" i="2"/>
  <c r="U441" i="2" s="1"/>
  <c r="AC441" i="2" s="1"/>
  <c r="AF441" i="2" s="1"/>
  <c r="S441" i="2"/>
  <c r="T441" i="2" s="1"/>
  <c r="S418" i="2"/>
  <c r="T418" i="2" s="1"/>
  <c r="N391" i="1"/>
  <c r="S404" i="2"/>
  <c r="T404" i="2" s="1"/>
  <c r="Q320" i="2"/>
  <c r="R320" i="2" s="1"/>
  <c r="Q308" i="2"/>
  <c r="U308" i="2" s="1"/>
  <c r="AC308" i="2" s="1"/>
  <c r="AF308" i="2" s="1"/>
  <c r="Q298" i="2"/>
  <c r="U298" i="2" s="1"/>
  <c r="AC298" i="2" s="1"/>
  <c r="AF298" i="2" s="1"/>
  <c r="J298" i="2" s="1"/>
  <c r="Q284" i="2"/>
  <c r="R284" i="2" s="1"/>
  <c r="Q246" i="2"/>
  <c r="Q242" i="2"/>
  <c r="R242" i="2" s="1"/>
  <c r="N221" i="1"/>
  <c r="S235" i="2"/>
  <c r="T235" i="2" s="1"/>
  <c r="Q218" i="2"/>
  <c r="R218" i="2" s="1"/>
  <c r="Q204" i="2"/>
  <c r="U204" i="2" s="1"/>
  <c r="AC204" i="2" s="1"/>
  <c r="AF204" i="2" s="1"/>
  <c r="J204" i="2" s="1"/>
  <c r="S138" i="2"/>
  <c r="T138" i="2" s="1"/>
  <c r="S124" i="2"/>
  <c r="T124" i="2" s="1"/>
  <c r="Q122" i="2"/>
  <c r="Q118" i="2"/>
  <c r="S116" i="2"/>
  <c r="T116" i="2" s="1"/>
  <c r="S372" i="2"/>
  <c r="T372" i="2" s="1"/>
  <c r="Q108" i="2"/>
  <c r="Q92" i="2"/>
  <c r="S82" i="2"/>
  <c r="T82" i="2" s="1"/>
  <c r="S70" i="2"/>
  <c r="T70" i="2" s="1"/>
  <c r="Q64" i="2"/>
  <c r="S34" i="2"/>
  <c r="T34" i="2" s="1"/>
  <c r="Q24" i="2"/>
  <c r="Q14" i="2"/>
  <c r="Q286" i="2"/>
  <c r="Q58" i="2"/>
  <c r="X437" i="2"/>
  <c r="AD437" i="2" s="1"/>
  <c r="AI437" i="2" s="1"/>
  <c r="AJ437" i="2" s="1"/>
  <c r="AK437" i="2" s="1"/>
  <c r="AO437" i="2" s="1"/>
  <c r="W437" i="2"/>
  <c r="X430" i="2"/>
  <c r="AD430" i="2" s="1"/>
  <c r="AI430" i="2" s="1"/>
  <c r="AJ430" i="2" s="1"/>
  <c r="AK430" i="2" s="1"/>
  <c r="W430" i="2"/>
  <c r="X415" i="2"/>
  <c r="AD415" i="2" s="1"/>
  <c r="AI415" i="2" s="1"/>
  <c r="AJ415" i="2" s="1"/>
  <c r="AK415" i="2" s="1"/>
  <c r="W415" i="2"/>
  <c r="X408" i="2"/>
  <c r="AD408" i="2" s="1"/>
  <c r="AI408" i="2" s="1"/>
  <c r="AJ408" i="2" s="1"/>
  <c r="AK408" i="2" s="1"/>
  <c r="AO408" i="2" s="1"/>
  <c r="W408" i="2"/>
  <c r="X392" i="2"/>
  <c r="AD392" i="2" s="1"/>
  <c r="AI392" i="2" s="1"/>
  <c r="AJ392" i="2" s="1"/>
  <c r="AK392" i="2" s="1"/>
  <c r="W392" i="2"/>
  <c r="Q281" i="2"/>
  <c r="Q273" i="2"/>
  <c r="Q245" i="2"/>
  <c r="U237" i="2"/>
  <c r="AC237" i="2" s="1"/>
  <c r="AF237" i="2" s="1"/>
  <c r="R237" i="2"/>
  <c r="Q229" i="2"/>
  <c r="Q209" i="2"/>
  <c r="U201" i="2"/>
  <c r="AC201" i="2" s="1"/>
  <c r="AF201" i="2" s="1"/>
  <c r="R201" i="2"/>
  <c r="Q105" i="2"/>
  <c r="Q67" i="2"/>
  <c r="Q55" i="2"/>
  <c r="X410" i="2"/>
  <c r="AD410" i="2" s="1"/>
  <c r="AI410" i="2" s="1"/>
  <c r="AJ410" i="2" s="1"/>
  <c r="AK410" i="2" s="1"/>
  <c r="AO410" i="2" s="1"/>
  <c r="W410" i="2"/>
  <c r="Q34" i="2"/>
  <c r="X439" i="2"/>
  <c r="AD439" i="2" s="1"/>
  <c r="AI439" i="2" s="1"/>
  <c r="AJ439" i="2" s="1"/>
  <c r="AK439" i="2" s="1"/>
  <c r="W439" i="2"/>
  <c r="X431" i="2"/>
  <c r="AD431" i="2" s="1"/>
  <c r="AI431" i="2" s="1"/>
  <c r="AJ431" i="2" s="1"/>
  <c r="AK431" i="2" s="1"/>
  <c r="AO431" i="2" s="1"/>
  <c r="W431" i="2"/>
  <c r="X424" i="2"/>
  <c r="AD424" i="2" s="1"/>
  <c r="AI424" i="2" s="1"/>
  <c r="AJ424" i="2" s="1"/>
  <c r="AK424" i="2" s="1"/>
  <c r="W424" i="2"/>
  <c r="AA419" i="2"/>
  <c r="P419" i="2"/>
  <c r="M419" i="2" s="1"/>
  <c r="X388" i="2"/>
  <c r="AD388" i="2" s="1"/>
  <c r="AI388" i="2" s="1"/>
  <c r="AJ388" i="2" s="1"/>
  <c r="AK388" i="2" s="1"/>
  <c r="W388" i="2"/>
  <c r="U412" i="2"/>
  <c r="AC412" i="2" s="1"/>
  <c r="AF412" i="2" s="1"/>
  <c r="R412" i="2"/>
  <c r="Q396" i="2"/>
  <c r="Q380" i="2"/>
  <c r="Q364" i="2"/>
  <c r="Q306" i="2"/>
  <c r="Q164" i="2"/>
  <c r="Q30" i="2"/>
  <c r="X395" i="2"/>
  <c r="AD395" i="2" s="1"/>
  <c r="AI395" i="2" s="1"/>
  <c r="AJ395" i="2" s="1"/>
  <c r="AK395" i="2" s="1"/>
  <c r="AO395" i="2" s="1"/>
  <c r="W395" i="2"/>
  <c r="P326" i="2"/>
  <c r="M326" i="2" s="1"/>
  <c r="S326" i="2"/>
  <c r="T326" i="2" s="1"/>
  <c r="X342" i="2"/>
  <c r="AD342" i="2" s="1"/>
  <c r="AI342" i="2" s="1"/>
  <c r="AJ342" i="2" s="1"/>
  <c r="AK342" i="2" s="1"/>
  <c r="W342" i="2"/>
  <c r="X325" i="2"/>
  <c r="AD325" i="2" s="1"/>
  <c r="AI325" i="2" s="1"/>
  <c r="AJ325" i="2" s="1"/>
  <c r="AK325" i="2" s="1"/>
  <c r="AO325" i="2" s="1"/>
  <c r="W325" i="2"/>
  <c r="X363" i="2"/>
  <c r="AD363" i="2" s="1"/>
  <c r="AI363" i="2" s="1"/>
  <c r="AJ363" i="2" s="1"/>
  <c r="AK363" i="2" s="1"/>
  <c r="W363" i="2"/>
  <c r="X322" i="2"/>
  <c r="AD322" i="2" s="1"/>
  <c r="AI322" i="2" s="1"/>
  <c r="AJ322" i="2" s="1"/>
  <c r="AK322" i="2" s="1"/>
  <c r="W322" i="2"/>
  <c r="X286" i="2"/>
  <c r="AD286" i="2" s="1"/>
  <c r="AI286" i="2" s="1"/>
  <c r="AJ286" i="2" s="1"/>
  <c r="AK286" i="2" s="1"/>
  <c r="W286" i="2"/>
  <c r="X275" i="2"/>
  <c r="AD275" i="2" s="1"/>
  <c r="AI275" i="2" s="1"/>
  <c r="W275" i="2"/>
  <c r="X397" i="2"/>
  <c r="AD397" i="2" s="1"/>
  <c r="AI397" i="2" s="1"/>
  <c r="AJ397" i="2" s="1"/>
  <c r="AK397" i="2" s="1"/>
  <c r="W397" i="2"/>
  <c r="X350" i="2"/>
  <c r="AD350" i="2" s="1"/>
  <c r="AI350" i="2" s="1"/>
  <c r="AJ350" i="2" s="1"/>
  <c r="AK350" i="2" s="1"/>
  <c r="AO350" i="2" s="1"/>
  <c r="W350" i="2"/>
  <c r="X343" i="2"/>
  <c r="AD343" i="2" s="1"/>
  <c r="AI343" i="2" s="1"/>
  <c r="AJ343" i="2" s="1"/>
  <c r="AK343" i="2" s="1"/>
  <c r="W343" i="2"/>
  <c r="X334" i="2"/>
  <c r="AD334" i="2" s="1"/>
  <c r="AI334" i="2" s="1"/>
  <c r="AJ334" i="2" s="1"/>
  <c r="AK334" i="2" s="1"/>
  <c r="AO334" i="2" s="1"/>
  <c r="W334" i="2"/>
  <c r="X304" i="2"/>
  <c r="AD304" i="2" s="1"/>
  <c r="AI304" i="2" s="1"/>
  <c r="AJ304" i="2" s="1"/>
  <c r="AK304" i="2" s="1"/>
  <c r="AO304" i="2" s="1"/>
  <c r="W304" i="2"/>
  <c r="X234" i="2"/>
  <c r="AD234" i="2" s="1"/>
  <c r="AI234" i="2" s="1"/>
  <c r="AJ234" i="2" s="1"/>
  <c r="AK234" i="2" s="1"/>
  <c r="W234" i="2"/>
  <c r="P134" i="2"/>
  <c r="M134" i="2" s="1"/>
  <c r="X235" i="2"/>
  <c r="AD235" i="2" s="1"/>
  <c r="AI235" i="2" s="1"/>
  <c r="AJ235" i="2" s="1"/>
  <c r="AK235" i="2" s="1"/>
  <c r="AO235" i="2" s="1"/>
  <c r="W235" i="2"/>
  <c r="X231" i="2"/>
  <c r="AD231" i="2" s="1"/>
  <c r="AI231" i="2" s="1"/>
  <c r="W231" i="2"/>
  <c r="X224" i="2"/>
  <c r="AD224" i="2" s="1"/>
  <c r="AI224" i="2" s="1"/>
  <c r="AJ224" i="2" s="1"/>
  <c r="AK224" i="2" s="1"/>
  <c r="W224" i="2"/>
  <c r="P270" i="2"/>
  <c r="M270" i="2" s="1"/>
  <c r="AA270" i="2"/>
  <c r="P254" i="2"/>
  <c r="M254" i="2" s="1"/>
  <c r="AA254" i="2"/>
  <c r="X141" i="2"/>
  <c r="AD141" i="2" s="1"/>
  <c r="AI141" i="2" s="1"/>
  <c r="AJ141" i="2" s="1"/>
  <c r="AK141" i="2" s="1"/>
  <c r="W141" i="2"/>
  <c r="X102" i="2"/>
  <c r="AD102" i="2" s="1"/>
  <c r="AI102" i="2" s="1"/>
  <c r="AJ102" i="2" s="1"/>
  <c r="AK102" i="2" s="1"/>
  <c r="AO102" i="2" s="1"/>
  <c r="W102" i="2"/>
  <c r="AA53" i="2"/>
  <c r="AB53" i="2" s="1"/>
  <c r="AE53" i="2" s="1"/>
  <c r="N405" i="1"/>
  <c r="S412" i="2"/>
  <c r="T412" i="2" s="1"/>
  <c r="N393" i="1"/>
  <c r="S400" i="2"/>
  <c r="T400" i="2" s="1"/>
  <c r="N377" i="1"/>
  <c r="S384" i="2"/>
  <c r="T384" i="2" s="1"/>
  <c r="N361" i="1"/>
  <c r="S368" i="2"/>
  <c r="T368" i="2" s="1"/>
  <c r="N333" i="1"/>
  <c r="S340" i="2"/>
  <c r="T340" i="2" s="1"/>
  <c r="N293" i="1"/>
  <c r="S300" i="2"/>
  <c r="T300" i="2" s="1"/>
  <c r="N289" i="1"/>
  <c r="S296" i="2"/>
  <c r="T296" i="2" s="1"/>
  <c r="N265" i="1"/>
  <c r="S272" i="2"/>
  <c r="T272" i="2" s="1"/>
  <c r="U228" i="2"/>
  <c r="AC228" i="2" s="1"/>
  <c r="AF228" i="2" s="1"/>
  <c r="R228" i="2"/>
  <c r="U200" i="2"/>
  <c r="AC200" i="2" s="1"/>
  <c r="R200" i="2"/>
  <c r="S140" i="2"/>
  <c r="T140" i="2" s="1"/>
  <c r="N133" i="1"/>
  <c r="U22" i="2"/>
  <c r="AC22" i="2" s="1"/>
  <c r="AF22" i="2" s="1"/>
  <c r="N5" i="1"/>
  <c r="S12" i="2"/>
  <c r="T12" i="2" s="1"/>
  <c r="S408" i="2"/>
  <c r="T408" i="2" s="1"/>
  <c r="S242" i="2"/>
  <c r="T242" i="2" s="1"/>
  <c r="S218" i="2"/>
  <c r="T218" i="2" s="1"/>
  <c r="S188" i="2"/>
  <c r="T188" i="2" s="1"/>
  <c r="S178" i="2"/>
  <c r="T178" i="2" s="1"/>
  <c r="S162" i="2"/>
  <c r="T162" i="2" s="1"/>
  <c r="S153" i="2"/>
  <c r="T153" i="2" s="1"/>
  <c r="S67" i="2"/>
  <c r="T67" i="2" s="1"/>
  <c r="S161" i="2"/>
  <c r="T161" i="2" s="1"/>
  <c r="S80" i="2"/>
  <c r="T80" i="2" s="1"/>
  <c r="S310" i="2"/>
  <c r="T310" i="2" s="1"/>
  <c r="N190" i="1"/>
  <c r="N262" i="1"/>
  <c r="N349" i="1"/>
  <c r="S356" i="2"/>
  <c r="T356" i="2" s="1"/>
  <c r="N389" i="1"/>
  <c r="S396" i="2"/>
  <c r="T396" i="2" s="1"/>
  <c r="N403" i="1"/>
  <c r="S410" i="2"/>
  <c r="T410" i="2" s="1"/>
  <c r="S318" i="2"/>
  <c r="T318" i="2" s="1"/>
  <c r="N411" i="1"/>
  <c r="U408" i="2"/>
  <c r="AC408" i="2" s="1"/>
  <c r="AF408" i="2" s="1"/>
  <c r="R408" i="2"/>
  <c r="U392" i="2"/>
  <c r="AC392" i="2" s="1"/>
  <c r="AF392" i="2" s="1"/>
  <c r="R392" i="2"/>
  <c r="U368" i="2"/>
  <c r="AC368" i="2" s="1"/>
  <c r="AF368" i="2" s="1"/>
  <c r="R368" i="2"/>
  <c r="U344" i="2"/>
  <c r="AC344" i="2" s="1"/>
  <c r="AF344" i="2" s="1"/>
  <c r="R344" i="2"/>
  <c r="U326" i="2"/>
  <c r="AC326" i="2" s="1"/>
  <c r="AF326" i="2" s="1"/>
  <c r="R326" i="2"/>
  <c r="U304" i="2"/>
  <c r="AC304" i="2" s="1"/>
  <c r="AF304" i="2" s="1"/>
  <c r="R304" i="2"/>
  <c r="U296" i="2"/>
  <c r="AC296" i="2" s="1"/>
  <c r="AF296" i="2" s="1"/>
  <c r="R296" i="2"/>
  <c r="N283" i="1"/>
  <c r="S290" i="2"/>
  <c r="T290" i="2" s="1"/>
  <c r="N257" i="1"/>
  <c r="S264" i="2"/>
  <c r="T264" i="2" s="1"/>
  <c r="N245" i="1"/>
  <c r="S252" i="2"/>
  <c r="T252" i="2" s="1"/>
  <c r="N227" i="1"/>
  <c r="S234" i="2"/>
  <c r="T234" i="2" s="1"/>
  <c r="U212" i="2"/>
  <c r="AC212" i="2" s="1"/>
  <c r="AF212" i="2" s="1"/>
  <c r="R212" i="2"/>
  <c r="U208" i="2"/>
  <c r="AC208" i="2" s="1"/>
  <c r="AF208" i="2" s="1"/>
  <c r="R208" i="2"/>
  <c r="N193" i="1"/>
  <c r="S200" i="2"/>
  <c r="T200" i="2" s="1"/>
  <c r="U180" i="2"/>
  <c r="AC180" i="2" s="1"/>
  <c r="AF180" i="2" s="1"/>
  <c r="R180" i="2"/>
  <c r="U176" i="2"/>
  <c r="AC176" i="2" s="1"/>
  <c r="AF176" i="2" s="1"/>
  <c r="R176" i="2"/>
  <c r="N163" i="1"/>
  <c r="S170" i="2"/>
  <c r="T170" i="2" s="1"/>
  <c r="U152" i="2"/>
  <c r="AC152" i="2" s="1"/>
  <c r="AF152" i="2" s="1"/>
  <c r="R152" i="2"/>
  <c r="N129" i="1"/>
  <c r="N123" i="1"/>
  <c r="N121" i="1"/>
  <c r="S128" i="2"/>
  <c r="T128" i="2" s="1"/>
  <c r="N95" i="1"/>
  <c r="N93" i="1"/>
  <c r="N75" i="1"/>
  <c r="N59" i="1"/>
  <c r="N49" i="1"/>
  <c r="N43" i="1"/>
  <c r="N27" i="1"/>
  <c r="N21" i="1"/>
  <c r="S28" i="2"/>
  <c r="T28" i="2" s="1"/>
  <c r="N363" i="1"/>
  <c r="S370" i="2"/>
  <c r="T370" i="2" s="1"/>
  <c r="N347" i="1"/>
  <c r="S354" i="2"/>
  <c r="T354" i="2" s="1"/>
  <c r="N355" i="1"/>
  <c r="S362" i="2"/>
  <c r="T362" i="2" s="1"/>
  <c r="N323" i="1"/>
  <c r="S330" i="2"/>
  <c r="T330" i="2" s="1"/>
  <c r="U290" i="2"/>
  <c r="AC290" i="2" s="1"/>
  <c r="AF290" i="2" s="1"/>
  <c r="R290" i="2"/>
  <c r="N269" i="1"/>
  <c r="S276" i="2"/>
  <c r="T276" i="2" s="1"/>
  <c r="N249" i="1"/>
  <c r="S256" i="2"/>
  <c r="T256" i="2" s="1"/>
  <c r="U234" i="2"/>
  <c r="AC234" i="2" s="1"/>
  <c r="AF234" i="2" s="1"/>
  <c r="R234" i="2"/>
  <c r="N201" i="1"/>
  <c r="S208" i="2"/>
  <c r="T208" i="2" s="1"/>
  <c r="S268" i="2"/>
  <c r="T268" i="2" s="1"/>
  <c r="S282" i="2"/>
  <c r="T282" i="2" s="1"/>
  <c r="S246" i="2"/>
  <c r="T246" i="2" s="1"/>
  <c r="U435" i="2"/>
  <c r="AC435" i="2" s="1"/>
  <c r="AF435" i="2" s="1"/>
  <c r="N175" i="1"/>
  <c r="S149" i="2"/>
  <c r="T149" i="2" s="1"/>
  <c r="S165" i="2"/>
  <c r="T165" i="2" s="1"/>
  <c r="R138" i="2"/>
  <c r="S262" i="2"/>
  <c r="T262" i="2" s="1"/>
  <c r="N151" i="1"/>
  <c r="R119" i="2"/>
  <c r="N395" i="1"/>
  <c r="S402" i="2"/>
  <c r="T402" i="2" s="1"/>
  <c r="N373" i="1"/>
  <c r="S380" i="2"/>
  <c r="T380" i="2" s="1"/>
  <c r="S314" i="2"/>
  <c r="T314" i="2" s="1"/>
  <c r="N399" i="1"/>
  <c r="S406" i="2"/>
  <c r="T406" i="2" s="1"/>
  <c r="N345" i="1"/>
  <c r="S352" i="2"/>
  <c r="T352" i="2" s="1"/>
  <c r="N335" i="1"/>
  <c r="S342" i="2"/>
  <c r="T342" i="2" s="1"/>
  <c r="N329" i="1"/>
  <c r="S336" i="2"/>
  <c r="T336" i="2" s="1"/>
  <c r="N325" i="1"/>
  <c r="S332" i="2"/>
  <c r="T332" i="2" s="1"/>
  <c r="N321" i="1"/>
  <c r="S328" i="2"/>
  <c r="T328" i="2" s="1"/>
  <c r="N317" i="1"/>
  <c r="S324" i="2"/>
  <c r="T324" i="2" s="1"/>
  <c r="N295" i="1"/>
  <c r="S302" i="2"/>
  <c r="T302" i="2" s="1"/>
  <c r="N285" i="1"/>
  <c r="S292" i="2"/>
  <c r="T292" i="2" s="1"/>
  <c r="U288" i="2"/>
  <c r="AC288" i="2" s="1"/>
  <c r="R288" i="2"/>
  <c r="N273" i="1"/>
  <c r="S280" i="2"/>
  <c r="T280" i="2" s="1"/>
  <c r="N267" i="1"/>
  <c r="S274" i="2"/>
  <c r="T274" i="2" s="1"/>
  <c r="U266" i="2"/>
  <c r="AC266" i="2" s="1"/>
  <c r="AF266" i="2" s="1"/>
  <c r="R266" i="2"/>
  <c r="U254" i="2"/>
  <c r="AC254" i="2" s="1"/>
  <c r="AF254" i="2" s="1"/>
  <c r="R254" i="2"/>
  <c r="N241" i="1"/>
  <c r="S248" i="2"/>
  <c r="T248" i="2" s="1"/>
  <c r="N229" i="1"/>
  <c r="S236" i="2"/>
  <c r="T236" i="2" s="1"/>
  <c r="U232" i="2"/>
  <c r="AC232" i="2" s="1"/>
  <c r="AF232" i="2" s="1"/>
  <c r="R232" i="2"/>
  <c r="N209" i="1"/>
  <c r="S216" i="2"/>
  <c r="T216" i="2" s="1"/>
  <c r="N199" i="1"/>
  <c r="S206" i="2"/>
  <c r="T206" i="2" s="1"/>
  <c r="N191" i="1"/>
  <c r="N169" i="1"/>
  <c r="S176" i="2"/>
  <c r="T176" i="2" s="1"/>
  <c r="U170" i="2"/>
  <c r="AC170" i="2" s="1"/>
  <c r="AF170" i="2" s="1"/>
  <c r="R170" i="2"/>
  <c r="N137" i="1"/>
  <c r="S144" i="2"/>
  <c r="T144" i="2" s="1"/>
  <c r="N111" i="1"/>
  <c r="S118" i="2"/>
  <c r="T118" i="2" s="1"/>
  <c r="N101" i="1"/>
  <c r="S108" i="2"/>
  <c r="T108" i="2" s="1"/>
  <c r="N97" i="1"/>
  <c r="U46" i="2"/>
  <c r="AC46" i="2" s="1"/>
  <c r="AF46" i="2" s="1"/>
  <c r="R46" i="2"/>
  <c r="U28" i="2"/>
  <c r="AC28" i="2" s="1"/>
  <c r="AF28" i="2" s="1"/>
  <c r="R28" i="2"/>
  <c r="N385" i="1"/>
  <c r="S392" i="2"/>
  <c r="T392" i="2" s="1"/>
  <c r="N327" i="1"/>
  <c r="S334" i="2"/>
  <c r="T334" i="2" s="1"/>
  <c r="N297" i="1"/>
  <c r="S304" i="2"/>
  <c r="T304" i="2" s="1"/>
  <c r="U224" i="2"/>
  <c r="AC224" i="2" s="1"/>
  <c r="AF224" i="2" s="1"/>
  <c r="R224" i="2"/>
  <c r="AO265" i="2"/>
  <c r="S38" i="2"/>
  <c r="T38" i="2" s="1"/>
  <c r="U443" i="2"/>
  <c r="AC443" i="2" s="1"/>
  <c r="AF443" i="2" s="1"/>
  <c r="S157" i="2"/>
  <c r="T157" i="2" s="1"/>
  <c r="S110" i="2"/>
  <c r="T110" i="2" s="1"/>
  <c r="S76" i="2"/>
  <c r="T76" i="2" s="1"/>
  <c r="S16" i="2"/>
  <c r="T16" i="2" s="1"/>
  <c r="S42" i="2"/>
  <c r="T42" i="2" s="1"/>
  <c r="S71" i="2"/>
  <c r="T71" i="2" s="1"/>
  <c r="N170" i="1"/>
  <c r="N76" i="1"/>
  <c r="S174" i="2"/>
  <c r="T174" i="2" s="1"/>
  <c r="S192" i="2"/>
  <c r="T192" i="2" s="1"/>
  <c r="N418" i="1"/>
  <c r="N379" i="1"/>
  <c r="S386" i="2"/>
  <c r="T386" i="2" s="1"/>
  <c r="N413" i="1"/>
  <c r="S420" i="2"/>
  <c r="T420" i="2" s="1"/>
  <c r="U398" i="2"/>
  <c r="AC398" i="2" s="1"/>
  <c r="R398" i="2"/>
  <c r="U390" i="2"/>
  <c r="AC390" i="2" s="1"/>
  <c r="R390" i="2"/>
  <c r="U366" i="2"/>
  <c r="AC366" i="2" s="1"/>
  <c r="AF366" i="2" s="1"/>
  <c r="R366" i="2"/>
  <c r="U342" i="2"/>
  <c r="AC342" i="2" s="1"/>
  <c r="AF342" i="2" s="1"/>
  <c r="R342" i="2"/>
  <c r="U336" i="2"/>
  <c r="AC336" i="2" s="1"/>
  <c r="AF336" i="2" s="1"/>
  <c r="R336" i="2"/>
  <c r="U332" i="2"/>
  <c r="AC332" i="2" s="1"/>
  <c r="AF332" i="2" s="1"/>
  <c r="R332" i="2"/>
  <c r="U328" i="2"/>
  <c r="AC328" i="2" s="1"/>
  <c r="AF328" i="2" s="1"/>
  <c r="R328" i="2"/>
  <c r="U324" i="2"/>
  <c r="AC324" i="2" s="1"/>
  <c r="R324" i="2"/>
  <c r="U312" i="2"/>
  <c r="AC312" i="2" s="1"/>
  <c r="AF312" i="2" s="1"/>
  <c r="R312" i="2"/>
  <c r="U302" i="2"/>
  <c r="AC302" i="2" s="1"/>
  <c r="R302" i="2"/>
  <c r="U292" i="2"/>
  <c r="AC292" i="2" s="1"/>
  <c r="AF292" i="2" s="1"/>
  <c r="R292" i="2"/>
  <c r="N281" i="1"/>
  <c r="S288" i="2"/>
  <c r="T288" i="2" s="1"/>
  <c r="U280" i="2"/>
  <c r="AC280" i="2" s="1"/>
  <c r="R280" i="2"/>
  <c r="U274" i="2"/>
  <c r="AC274" i="2" s="1"/>
  <c r="R274" i="2"/>
  <c r="N259" i="1"/>
  <c r="S266" i="2"/>
  <c r="T266" i="2" s="1"/>
  <c r="U256" i="2"/>
  <c r="AC256" i="2" s="1"/>
  <c r="AF256" i="2" s="1"/>
  <c r="R256" i="2"/>
  <c r="N219" i="1"/>
  <c r="S226" i="2"/>
  <c r="T226" i="2" s="1"/>
  <c r="N195" i="1"/>
  <c r="S202" i="2"/>
  <c r="T202" i="2" s="1"/>
  <c r="U192" i="2"/>
  <c r="AC192" i="2" s="1"/>
  <c r="AF192" i="2" s="1"/>
  <c r="R192" i="2"/>
  <c r="U150" i="2"/>
  <c r="AC150" i="2" s="1"/>
  <c r="AF150" i="2" s="1"/>
  <c r="R150" i="2"/>
  <c r="N33" i="1"/>
  <c r="S40" i="2"/>
  <c r="T40" i="2" s="1"/>
  <c r="S204" i="2"/>
  <c r="T204" i="2" s="1"/>
  <c r="AO296" i="2"/>
  <c r="AO166" i="2"/>
  <c r="AO64" i="2"/>
  <c r="AO298" i="2"/>
  <c r="AO243" i="2"/>
  <c r="AO57" i="2"/>
  <c r="AO210" i="2"/>
  <c r="AO23" i="2"/>
  <c r="AO39" i="2"/>
  <c r="AO90" i="2"/>
  <c r="N30" i="1"/>
  <c r="U425" i="2"/>
  <c r="AC425" i="2" s="1"/>
  <c r="AF425" i="2" s="1"/>
  <c r="R425" i="2"/>
  <c r="N204" i="1"/>
  <c r="K39" i="2"/>
  <c r="U433" i="2"/>
  <c r="AC433" i="2" s="1"/>
  <c r="AF433" i="2" s="1"/>
  <c r="R433" i="2"/>
  <c r="N236" i="1"/>
  <c r="S243" i="2"/>
  <c r="T243" i="2" s="1"/>
  <c r="U91" i="2"/>
  <c r="AC91" i="2" s="1"/>
  <c r="AF91" i="2" s="1"/>
  <c r="R91" i="2"/>
  <c r="U43" i="2"/>
  <c r="AC43" i="2" s="1"/>
  <c r="AF43" i="2" s="1"/>
  <c r="R43" i="2"/>
  <c r="U77" i="2"/>
  <c r="AC77" i="2" s="1"/>
  <c r="AF77" i="2" s="1"/>
  <c r="R77" i="2"/>
  <c r="N274" i="1"/>
  <c r="N184" i="1"/>
  <c r="N182" i="1"/>
  <c r="N178" i="1"/>
  <c r="N152" i="1"/>
  <c r="AO214" i="2"/>
  <c r="N220" i="1"/>
  <c r="S227" i="2"/>
  <c r="T227" i="2" s="1"/>
  <c r="U75" i="2"/>
  <c r="AC75" i="2" s="1"/>
  <c r="AF75" i="2" s="1"/>
  <c r="J75" i="2" s="1"/>
  <c r="R75" i="2"/>
  <c r="N276" i="1"/>
  <c r="S283" i="2"/>
  <c r="T283" i="2" s="1"/>
  <c r="N198" i="1"/>
  <c r="S205" i="2"/>
  <c r="T205" i="2" s="1"/>
  <c r="S13" i="2"/>
  <c r="T13" i="2" s="1"/>
  <c r="AO147" i="2"/>
  <c r="AO79" i="2"/>
  <c r="N270" i="1"/>
  <c r="S277" i="2"/>
  <c r="T277" i="2" s="1"/>
  <c r="S275" i="2"/>
  <c r="T275" i="2" s="1"/>
  <c r="N238" i="1"/>
  <c r="N282" i="1"/>
  <c r="AG79" i="2"/>
  <c r="AH79" i="2" s="1"/>
  <c r="AO80" i="2"/>
  <c r="U347" i="2"/>
  <c r="AC347" i="2" s="1"/>
  <c r="R347" i="2"/>
  <c r="N328" i="1"/>
  <c r="S335" i="2"/>
  <c r="T335" i="2" s="1"/>
  <c r="N316" i="1"/>
  <c r="S323" i="2"/>
  <c r="T323" i="2" s="1"/>
  <c r="N304" i="1"/>
  <c r="S311" i="2"/>
  <c r="T311" i="2" s="1"/>
  <c r="N296" i="1"/>
  <c r="S303" i="2"/>
  <c r="T303" i="2" s="1"/>
  <c r="N280" i="1"/>
  <c r="S287" i="2"/>
  <c r="T287" i="2" s="1"/>
  <c r="N216" i="1"/>
  <c r="S223" i="2"/>
  <c r="T223" i="2" s="1"/>
  <c r="U177" i="2"/>
  <c r="AC177" i="2" s="1"/>
  <c r="AF177" i="2" s="1"/>
  <c r="R177" i="2"/>
  <c r="N160" i="1"/>
  <c r="S167" i="2"/>
  <c r="T167" i="2" s="1"/>
  <c r="U153" i="2"/>
  <c r="AC153" i="2" s="1"/>
  <c r="AF153" i="2" s="1"/>
  <c r="R153" i="2"/>
  <c r="N136" i="1"/>
  <c r="S143" i="2"/>
  <c r="T143" i="2" s="1"/>
  <c r="U11" i="2"/>
  <c r="AC11" i="2" s="1"/>
  <c r="AF11" i="2" s="1"/>
  <c r="R11" i="2"/>
  <c r="AO285" i="2"/>
  <c r="AO266" i="2"/>
  <c r="S133" i="2"/>
  <c r="T133" i="2" s="1"/>
  <c r="AO236" i="2"/>
  <c r="U427" i="2"/>
  <c r="AC427" i="2" s="1"/>
  <c r="AF427" i="2" s="1"/>
  <c r="N436" i="1"/>
  <c r="S443" i="2"/>
  <c r="T443" i="2" s="1"/>
  <c r="N428" i="1"/>
  <c r="S435" i="2"/>
  <c r="T435" i="2" s="1"/>
  <c r="N420" i="1"/>
  <c r="S427" i="2"/>
  <c r="T427" i="2" s="1"/>
  <c r="S417" i="2"/>
  <c r="T417" i="2" s="1"/>
  <c r="N410" i="1"/>
  <c r="N404" i="1"/>
  <c r="S411" i="2"/>
  <c r="T411" i="2" s="1"/>
  <c r="N396" i="1"/>
  <c r="S403" i="2"/>
  <c r="T403" i="2" s="1"/>
  <c r="N392" i="1"/>
  <c r="S399" i="2"/>
  <c r="T399" i="2" s="1"/>
  <c r="N388" i="1"/>
  <c r="S395" i="2"/>
  <c r="T395" i="2" s="1"/>
  <c r="N384" i="1"/>
  <c r="S391" i="2"/>
  <c r="T391" i="2" s="1"/>
  <c r="N380" i="1"/>
  <c r="S387" i="2"/>
  <c r="T387" i="2" s="1"/>
  <c r="N376" i="1"/>
  <c r="S383" i="2"/>
  <c r="T383" i="2" s="1"/>
  <c r="N372" i="1"/>
  <c r="S379" i="2"/>
  <c r="T379" i="2" s="1"/>
  <c r="N368" i="1"/>
  <c r="S375" i="2"/>
  <c r="T375" i="2" s="1"/>
  <c r="N364" i="1"/>
  <c r="S371" i="2"/>
  <c r="T371" i="2" s="1"/>
  <c r="N360" i="1"/>
  <c r="S367" i="2"/>
  <c r="T367" i="2" s="1"/>
  <c r="N356" i="1"/>
  <c r="S363" i="2"/>
  <c r="T363" i="2" s="1"/>
  <c r="N352" i="1"/>
  <c r="S359" i="2"/>
  <c r="T359" i="2" s="1"/>
  <c r="N348" i="1"/>
  <c r="S355" i="2"/>
  <c r="T355" i="2" s="1"/>
  <c r="N344" i="1"/>
  <c r="S351" i="2"/>
  <c r="T351" i="2" s="1"/>
  <c r="N340" i="1"/>
  <c r="S347" i="2"/>
  <c r="T347" i="2" s="1"/>
  <c r="N336" i="1"/>
  <c r="S343" i="2"/>
  <c r="T343" i="2" s="1"/>
  <c r="N258" i="1"/>
  <c r="S265" i="2"/>
  <c r="T265" i="2" s="1"/>
  <c r="N226" i="1"/>
  <c r="S233" i="2"/>
  <c r="T233" i="2" s="1"/>
  <c r="N194" i="1"/>
  <c r="S201" i="2"/>
  <c r="T201" i="2" s="1"/>
  <c r="U337" i="2"/>
  <c r="AC337" i="2" s="1"/>
  <c r="AF337" i="2" s="1"/>
  <c r="R337" i="2"/>
  <c r="U333" i="2"/>
  <c r="AC333" i="2" s="1"/>
  <c r="AF333" i="2" s="1"/>
  <c r="R333" i="2"/>
  <c r="U329" i="2"/>
  <c r="AC329" i="2" s="1"/>
  <c r="AF329" i="2" s="1"/>
  <c r="R329" i="2"/>
  <c r="U325" i="2"/>
  <c r="AC325" i="2" s="1"/>
  <c r="AF325" i="2" s="1"/>
  <c r="R325" i="2"/>
  <c r="U313" i="2"/>
  <c r="AC313" i="2" s="1"/>
  <c r="AF313" i="2" s="1"/>
  <c r="R313" i="2"/>
  <c r="U305" i="2"/>
  <c r="AC305" i="2" s="1"/>
  <c r="AF305" i="2" s="1"/>
  <c r="R305" i="2"/>
  <c r="N256" i="1"/>
  <c r="S263" i="2"/>
  <c r="T263" i="2" s="1"/>
  <c r="N224" i="1"/>
  <c r="S231" i="2"/>
  <c r="T231" i="2" s="1"/>
  <c r="N192" i="1"/>
  <c r="S199" i="2"/>
  <c r="T199" i="2" s="1"/>
  <c r="N186" i="1"/>
  <c r="N172" i="1"/>
  <c r="U175" i="2"/>
  <c r="AC175" i="2" s="1"/>
  <c r="AF175" i="2" s="1"/>
  <c r="R175" i="2"/>
  <c r="U169" i="2"/>
  <c r="AC169" i="2" s="1"/>
  <c r="AF169" i="2" s="1"/>
  <c r="J169" i="2" s="1"/>
  <c r="R169" i="2"/>
  <c r="U141" i="2"/>
  <c r="AC141" i="2" s="1"/>
  <c r="AF141" i="2" s="1"/>
  <c r="R141" i="2"/>
  <c r="N108" i="1"/>
  <c r="N96" i="1"/>
  <c r="N22" i="1"/>
  <c r="N16" i="1"/>
  <c r="N10" i="1"/>
  <c r="S17" i="2"/>
  <c r="T17" i="2" s="1"/>
  <c r="N4" i="1"/>
  <c r="S11" i="2"/>
  <c r="T11" i="2" s="1"/>
  <c r="U411" i="2"/>
  <c r="AC411" i="2" s="1"/>
  <c r="AF411" i="2" s="1"/>
  <c r="R411" i="2"/>
  <c r="U383" i="2"/>
  <c r="AC383" i="2" s="1"/>
  <c r="AF383" i="2" s="1"/>
  <c r="R383" i="2"/>
  <c r="U371" i="2"/>
  <c r="AC371" i="2" s="1"/>
  <c r="AF371" i="2" s="1"/>
  <c r="R371" i="2"/>
  <c r="U359" i="2"/>
  <c r="AC359" i="2" s="1"/>
  <c r="AF359" i="2" s="1"/>
  <c r="R359" i="2"/>
  <c r="U355" i="2"/>
  <c r="AC355" i="2" s="1"/>
  <c r="AF355" i="2" s="1"/>
  <c r="R355" i="2"/>
  <c r="U343" i="2"/>
  <c r="AC343" i="2" s="1"/>
  <c r="AF343" i="2" s="1"/>
  <c r="R343" i="2"/>
  <c r="N218" i="1"/>
  <c r="S225" i="2"/>
  <c r="T225" i="2" s="1"/>
  <c r="N332" i="1"/>
  <c r="S339" i="2"/>
  <c r="T339" i="2" s="1"/>
  <c r="N320" i="1"/>
  <c r="S327" i="2"/>
  <c r="T327" i="2" s="1"/>
  <c r="N312" i="1"/>
  <c r="S319" i="2"/>
  <c r="T319" i="2" s="1"/>
  <c r="N300" i="1"/>
  <c r="S307" i="2"/>
  <c r="T307" i="2" s="1"/>
  <c r="N292" i="1"/>
  <c r="S299" i="2"/>
  <c r="T299" i="2" s="1"/>
  <c r="N248" i="1"/>
  <c r="S255" i="2"/>
  <c r="T255" i="2" s="1"/>
  <c r="U171" i="2"/>
  <c r="AC171" i="2" s="1"/>
  <c r="AF171" i="2" s="1"/>
  <c r="R171" i="2"/>
  <c r="U17" i="2"/>
  <c r="AC17" i="2" s="1"/>
  <c r="AF17" i="2" s="1"/>
  <c r="R17" i="2"/>
  <c r="AO297" i="2"/>
  <c r="S101" i="2"/>
  <c r="T101" i="2" s="1"/>
  <c r="N424" i="1"/>
  <c r="S431" i="2"/>
  <c r="T431" i="2" s="1"/>
  <c r="N416" i="1"/>
  <c r="S423" i="2"/>
  <c r="T423" i="2" s="1"/>
  <c r="N406" i="1"/>
  <c r="S413" i="2"/>
  <c r="T413" i="2" s="1"/>
  <c r="N402" i="1"/>
  <c r="S409" i="2"/>
  <c r="T409" i="2" s="1"/>
  <c r="N398" i="1"/>
  <c r="S405" i="2"/>
  <c r="T405" i="2" s="1"/>
  <c r="N394" i="1"/>
  <c r="S401" i="2"/>
  <c r="T401" i="2" s="1"/>
  <c r="N390" i="1"/>
  <c r="S397" i="2"/>
  <c r="T397" i="2" s="1"/>
  <c r="N386" i="1"/>
  <c r="S393" i="2"/>
  <c r="T393" i="2" s="1"/>
  <c r="N382" i="1"/>
  <c r="S389" i="2"/>
  <c r="T389" i="2" s="1"/>
  <c r="N378" i="1"/>
  <c r="S385" i="2"/>
  <c r="T385" i="2" s="1"/>
  <c r="N374" i="1"/>
  <c r="S381" i="2"/>
  <c r="T381" i="2" s="1"/>
  <c r="N370" i="1"/>
  <c r="S377" i="2"/>
  <c r="T377" i="2" s="1"/>
  <c r="N366" i="1"/>
  <c r="S373" i="2"/>
  <c r="T373" i="2" s="1"/>
  <c r="N362" i="1"/>
  <c r="S369" i="2"/>
  <c r="T369" i="2" s="1"/>
  <c r="N358" i="1"/>
  <c r="S365" i="2"/>
  <c r="T365" i="2" s="1"/>
  <c r="N354" i="1"/>
  <c r="S361" i="2"/>
  <c r="T361" i="2" s="1"/>
  <c r="N346" i="1"/>
  <c r="S353" i="2"/>
  <c r="T353" i="2" s="1"/>
  <c r="N342" i="1"/>
  <c r="S349" i="2"/>
  <c r="T349" i="2" s="1"/>
  <c r="S345" i="2"/>
  <c r="T345" i="2" s="1"/>
  <c r="N338" i="1"/>
  <c r="N334" i="1"/>
  <c r="S341" i="2"/>
  <c r="T341" i="2" s="1"/>
  <c r="U421" i="2"/>
  <c r="AC421" i="2" s="1"/>
  <c r="AF421" i="2" s="1"/>
  <c r="J421" i="2" s="1"/>
  <c r="R421" i="2"/>
  <c r="N242" i="1"/>
  <c r="S249" i="2"/>
  <c r="T249" i="2" s="1"/>
  <c r="N210" i="1"/>
  <c r="S217" i="2"/>
  <c r="T217" i="2" s="1"/>
  <c r="U327" i="2"/>
  <c r="AC327" i="2" s="1"/>
  <c r="AF327" i="2" s="1"/>
  <c r="R327" i="2"/>
  <c r="U323" i="2"/>
  <c r="AC323" i="2" s="1"/>
  <c r="AF323" i="2" s="1"/>
  <c r="R323" i="2"/>
  <c r="U319" i="2"/>
  <c r="AC319" i="2" s="1"/>
  <c r="AF319" i="2" s="1"/>
  <c r="R319" i="2"/>
  <c r="U315" i="2"/>
  <c r="AC315" i="2" s="1"/>
  <c r="AF315" i="2" s="1"/>
  <c r="R315" i="2"/>
  <c r="U307" i="2"/>
  <c r="AC307" i="2" s="1"/>
  <c r="AF307" i="2" s="1"/>
  <c r="R307" i="2"/>
  <c r="N272" i="1"/>
  <c r="S279" i="2"/>
  <c r="T279" i="2" s="1"/>
  <c r="N208" i="1"/>
  <c r="S215" i="2"/>
  <c r="T215" i="2" s="1"/>
  <c r="N176" i="1"/>
  <c r="N174" i="1"/>
  <c r="N166" i="1"/>
  <c r="N162" i="1"/>
  <c r="U155" i="2"/>
  <c r="AC155" i="2" s="1"/>
  <c r="AF155" i="2" s="1"/>
  <c r="R155" i="2"/>
  <c r="N144" i="1"/>
  <c r="N138" i="1"/>
  <c r="N114" i="1"/>
  <c r="N82" i="1"/>
  <c r="N78" i="1"/>
  <c r="N66" i="1"/>
  <c r="N50" i="1"/>
  <c r="U37" i="2"/>
  <c r="AC37" i="2" s="1"/>
  <c r="AF37" i="2" s="1"/>
  <c r="R37" i="2"/>
  <c r="N24" i="1"/>
  <c r="S31" i="2"/>
  <c r="T31" i="2" s="1"/>
  <c r="N12" i="1"/>
  <c r="N8" i="1"/>
  <c r="S15" i="2"/>
  <c r="T15" i="2" s="1"/>
  <c r="W347" i="1"/>
  <c r="U399" i="2"/>
  <c r="AC399" i="2" s="1"/>
  <c r="R399" i="2"/>
  <c r="U387" i="2"/>
  <c r="AC387" i="2" s="1"/>
  <c r="AF387" i="2" s="1"/>
  <c r="R387" i="2"/>
  <c r="U351" i="2"/>
  <c r="AC351" i="2" s="1"/>
  <c r="R351" i="2"/>
  <c r="N250" i="1"/>
  <c r="S257" i="2"/>
  <c r="T257" i="2" s="1"/>
  <c r="N324" i="1"/>
  <c r="S331" i="2"/>
  <c r="T331" i="2" s="1"/>
  <c r="N308" i="1"/>
  <c r="S315" i="2"/>
  <c r="T315" i="2" s="1"/>
  <c r="N288" i="1"/>
  <c r="S295" i="2"/>
  <c r="T295" i="2" s="1"/>
  <c r="U191" i="2"/>
  <c r="AC191" i="2" s="1"/>
  <c r="AF191" i="2" s="1"/>
  <c r="R191" i="2"/>
  <c r="U185" i="2"/>
  <c r="AC185" i="2" s="1"/>
  <c r="R185" i="2"/>
  <c r="U147" i="2"/>
  <c r="AC147" i="2" s="1"/>
  <c r="AF147" i="2" s="1"/>
  <c r="R147" i="2"/>
  <c r="AO42" i="2"/>
  <c r="AO319" i="2"/>
  <c r="K126" i="2"/>
  <c r="U413" i="2"/>
  <c r="AC413" i="2" s="1"/>
  <c r="AF413" i="2" s="1"/>
  <c r="R413" i="2"/>
  <c r="U405" i="2"/>
  <c r="AC405" i="2" s="1"/>
  <c r="AF405" i="2" s="1"/>
  <c r="R405" i="2"/>
  <c r="R401" i="2"/>
  <c r="U385" i="2"/>
  <c r="AC385" i="2" s="1"/>
  <c r="AF385" i="2" s="1"/>
  <c r="R385" i="2"/>
  <c r="U381" i="2"/>
  <c r="AC381" i="2" s="1"/>
  <c r="R381" i="2"/>
  <c r="U377" i="2"/>
  <c r="AC377" i="2" s="1"/>
  <c r="AF377" i="2" s="1"/>
  <c r="R377" i="2"/>
  <c r="U373" i="2"/>
  <c r="AC373" i="2" s="1"/>
  <c r="R373" i="2"/>
  <c r="U369" i="2"/>
  <c r="AC369" i="2" s="1"/>
  <c r="AF369" i="2" s="1"/>
  <c r="R369" i="2"/>
  <c r="U361" i="2"/>
  <c r="AC361" i="2" s="1"/>
  <c r="AF361" i="2" s="1"/>
  <c r="R361" i="2"/>
  <c r="U357" i="2"/>
  <c r="AC357" i="2" s="1"/>
  <c r="R357" i="2"/>
  <c r="U345" i="2"/>
  <c r="AC345" i="2" s="1"/>
  <c r="AF345" i="2" s="1"/>
  <c r="R345" i="2"/>
  <c r="U415" i="2"/>
  <c r="AC415" i="2" s="1"/>
  <c r="AF415" i="2" s="1"/>
  <c r="R415" i="2"/>
  <c r="N412" i="1"/>
  <c r="S419" i="2"/>
  <c r="T419" i="2" s="1"/>
  <c r="N202" i="1"/>
  <c r="S209" i="2"/>
  <c r="T209" i="2" s="1"/>
  <c r="N330" i="1"/>
  <c r="S337" i="2"/>
  <c r="T337" i="2" s="1"/>
  <c r="N326" i="1"/>
  <c r="S333" i="2"/>
  <c r="T333" i="2" s="1"/>
  <c r="N322" i="1"/>
  <c r="S329" i="2"/>
  <c r="T329" i="2" s="1"/>
  <c r="N318" i="1"/>
  <c r="S325" i="2"/>
  <c r="T325" i="2" s="1"/>
  <c r="N314" i="1"/>
  <c r="S321" i="2"/>
  <c r="T321" i="2" s="1"/>
  <c r="N310" i="1"/>
  <c r="S317" i="2"/>
  <c r="T317" i="2" s="1"/>
  <c r="N306" i="1"/>
  <c r="S313" i="2"/>
  <c r="T313" i="2" s="1"/>
  <c r="N302" i="1"/>
  <c r="S309" i="2"/>
  <c r="T309" i="2" s="1"/>
  <c r="N298" i="1"/>
  <c r="S305" i="2"/>
  <c r="T305" i="2" s="1"/>
  <c r="N294" i="1"/>
  <c r="S301" i="2"/>
  <c r="T301" i="2" s="1"/>
  <c r="N290" i="1"/>
  <c r="S297" i="2"/>
  <c r="T297" i="2" s="1"/>
  <c r="N264" i="1"/>
  <c r="S271" i="2"/>
  <c r="T271" i="2" s="1"/>
  <c r="N232" i="1"/>
  <c r="S239" i="2"/>
  <c r="T239" i="2" s="1"/>
  <c r="U181" i="2"/>
  <c r="AC181" i="2" s="1"/>
  <c r="AF181" i="2" s="1"/>
  <c r="R181" i="2"/>
  <c r="U173" i="2"/>
  <c r="AC173" i="2" s="1"/>
  <c r="AF173" i="2" s="1"/>
  <c r="R173" i="2"/>
  <c r="N134" i="1"/>
  <c r="S141" i="2"/>
  <c r="T141" i="2" s="1"/>
  <c r="U29" i="2"/>
  <c r="AC29" i="2" s="1"/>
  <c r="R29" i="2"/>
  <c r="U15" i="2"/>
  <c r="AC15" i="2" s="1"/>
  <c r="AF15" i="2" s="1"/>
  <c r="R15" i="2"/>
  <c r="AM113" i="2"/>
  <c r="AN113" i="2" s="1"/>
  <c r="AO113" i="2" s="1"/>
  <c r="AM280" i="2"/>
  <c r="AN280" i="2" s="1"/>
  <c r="AM217" i="2"/>
  <c r="AN217" i="2" s="1"/>
  <c r="AO217" i="2" s="1"/>
  <c r="AM131" i="2"/>
  <c r="AN131" i="2" s="1"/>
  <c r="AO131" i="2" s="1"/>
  <c r="AM49" i="2"/>
  <c r="AN49" i="2" s="1"/>
  <c r="AO49" i="2" s="1"/>
  <c r="AM40" i="2"/>
  <c r="AN40" i="2" s="1"/>
  <c r="AO40" i="2" s="1"/>
  <c r="AM340" i="2"/>
  <c r="AN340" i="2" s="1"/>
  <c r="AO340" i="2" s="1"/>
  <c r="AM167" i="2"/>
  <c r="AN167" i="2" s="1"/>
  <c r="AO167" i="2" s="1"/>
  <c r="AM14" i="2"/>
  <c r="AN14" i="2" s="1"/>
  <c r="AO14" i="2" s="1"/>
  <c r="AM89" i="2"/>
  <c r="AN89" i="2" s="1"/>
  <c r="AO89" i="2" s="1"/>
  <c r="AM156" i="2"/>
  <c r="AN156" i="2" s="1"/>
  <c r="AO156" i="2" s="1"/>
  <c r="AM128" i="2"/>
  <c r="AN128" i="2" s="1"/>
  <c r="AM184" i="2"/>
  <c r="AN184" i="2" s="1"/>
  <c r="AO184" i="2" s="1"/>
  <c r="AM150" i="2"/>
  <c r="AN150" i="2" s="1"/>
  <c r="AO150" i="2" s="1"/>
  <c r="AM73" i="2"/>
  <c r="AN73" i="2" s="1"/>
  <c r="AO73" i="2" s="1"/>
  <c r="AM223" i="2"/>
  <c r="AN223" i="2" s="1"/>
  <c r="AO223" i="2" s="1"/>
  <c r="AM70" i="2"/>
  <c r="AN70" i="2" s="1"/>
  <c r="AO70" i="2" s="1"/>
  <c r="AM117" i="2"/>
  <c r="AN117" i="2" s="1"/>
  <c r="AO117" i="2" s="1"/>
  <c r="AM60" i="2"/>
  <c r="AN60" i="2" s="1"/>
  <c r="AO60" i="2" s="1"/>
  <c r="AJ130" i="2"/>
  <c r="AK130" i="2" s="1"/>
  <c r="AO130" i="2" s="1"/>
  <c r="AM127" i="2"/>
  <c r="AN127" i="2" s="1"/>
  <c r="AO127" i="2" s="1"/>
  <c r="AM34" i="2"/>
  <c r="AN34" i="2" s="1"/>
  <c r="AM25" i="2"/>
  <c r="AN25" i="2" s="1"/>
  <c r="AO76" i="2"/>
  <c r="N435" i="1"/>
  <c r="S442" i="2"/>
  <c r="T442" i="2" s="1"/>
  <c r="N427" i="1"/>
  <c r="S434" i="2"/>
  <c r="T434" i="2" s="1"/>
  <c r="N415" i="1"/>
  <c r="S422" i="2"/>
  <c r="T422" i="2" s="1"/>
  <c r="AO33" i="2"/>
  <c r="AO178" i="2"/>
  <c r="N65" i="2"/>
  <c r="K65" i="2"/>
  <c r="AO105" i="2"/>
  <c r="AO82" i="2"/>
  <c r="AO192" i="2"/>
  <c r="AO48" i="2"/>
  <c r="AO20" i="2"/>
  <c r="U444" i="2"/>
  <c r="AC444" i="2" s="1"/>
  <c r="AF444" i="2" s="1"/>
  <c r="J444" i="2" s="1"/>
  <c r="R444" i="2"/>
  <c r="U436" i="2"/>
  <c r="AC436" i="2" s="1"/>
  <c r="AF436" i="2" s="1"/>
  <c r="R436" i="2"/>
  <c r="U432" i="2"/>
  <c r="AC432" i="2" s="1"/>
  <c r="AF432" i="2" s="1"/>
  <c r="R432" i="2"/>
  <c r="U428" i="2"/>
  <c r="AC428" i="2" s="1"/>
  <c r="AF428" i="2" s="1"/>
  <c r="R428" i="2"/>
  <c r="U424" i="2"/>
  <c r="AC424" i="2" s="1"/>
  <c r="AF424" i="2" s="1"/>
  <c r="R424" i="2"/>
  <c r="AO36" i="2"/>
  <c r="AO444" i="2"/>
  <c r="AO416" i="2"/>
  <c r="AO268" i="2"/>
  <c r="AO93" i="2"/>
  <c r="AO107" i="2"/>
  <c r="AO195" i="2"/>
  <c r="AO148" i="2"/>
  <c r="AO50" i="2"/>
  <c r="N423" i="1"/>
  <c r="S430" i="2"/>
  <c r="T430" i="2" s="1"/>
  <c r="AO106" i="2"/>
  <c r="AO92" i="2"/>
  <c r="AO245" i="2"/>
  <c r="AO193" i="2"/>
  <c r="AO162" i="2"/>
  <c r="AO104" i="2"/>
  <c r="U434" i="2"/>
  <c r="AC434" i="2" s="1"/>
  <c r="AF434" i="2" s="1"/>
  <c r="J434" i="2" s="1"/>
  <c r="R434" i="2"/>
  <c r="U426" i="2"/>
  <c r="AC426" i="2" s="1"/>
  <c r="R426" i="2"/>
  <c r="U422" i="2"/>
  <c r="AC422" i="2" s="1"/>
  <c r="AF422" i="2" s="1"/>
  <c r="R422" i="2"/>
  <c r="AO86" i="2"/>
  <c r="AO216" i="2"/>
  <c r="AO91" i="2"/>
  <c r="AO240" i="2"/>
  <c r="AO238" i="2"/>
  <c r="AO179" i="2"/>
  <c r="S438" i="2"/>
  <c r="T438" i="2" s="1"/>
  <c r="N431" i="1"/>
  <c r="N419" i="1"/>
  <c r="S426" i="2"/>
  <c r="T426" i="2" s="1"/>
  <c r="S414" i="2"/>
  <c r="T414" i="2" s="1"/>
  <c r="N407" i="1"/>
  <c r="AO366" i="2"/>
  <c r="AO84" i="2"/>
  <c r="AO189" i="2"/>
  <c r="AO11" i="2"/>
  <c r="N409" i="1"/>
  <c r="S416" i="2"/>
  <c r="T416" i="2" s="1"/>
  <c r="AO239" i="2"/>
  <c r="N437" i="1"/>
  <c r="S444" i="2"/>
  <c r="T444" i="2" s="1"/>
  <c r="N433" i="1"/>
  <c r="S440" i="2"/>
  <c r="T440" i="2" s="1"/>
  <c r="N429" i="1"/>
  <c r="S436" i="2"/>
  <c r="T436" i="2" s="1"/>
  <c r="N425" i="1"/>
  <c r="S432" i="2"/>
  <c r="T432" i="2" s="1"/>
  <c r="N421" i="1"/>
  <c r="S428" i="2"/>
  <c r="T428" i="2" s="1"/>
  <c r="N417" i="1"/>
  <c r="S424" i="2"/>
  <c r="T424" i="2" s="1"/>
  <c r="AO259" i="2"/>
  <c r="AO220" i="2"/>
  <c r="AO88" i="2"/>
  <c r="AO78" i="2"/>
  <c r="N123" i="2"/>
  <c r="AO19" i="2"/>
  <c r="AO98" i="2"/>
  <c r="AO142" i="2" l="1"/>
  <c r="J440" i="2"/>
  <c r="AO283" i="2"/>
  <c r="J349" i="2"/>
  <c r="K349" i="2" s="1"/>
  <c r="AO58" i="2"/>
  <c r="J58" i="2"/>
  <c r="R391" i="2"/>
  <c r="U417" i="2"/>
  <c r="AC417" i="2" s="1"/>
  <c r="U431" i="2"/>
  <c r="AC431" i="2" s="1"/>
  <c r="AF431" i="2" s="1"/>
  <c r="AG431" i="2" s="1"/>
  <c r="AH431" i="2" s="1"/>
  <c r="U145" i="2"/>
  <c r="AC145" i="2" s="1"/>
  <c r="AF145" i="2" s="1"/>
  <c r="J10" i="2"/>
  <c r="K10" i="2" s="1"/>
  <c r="AO128" i="2"/>
  <c r="U299" i="2"/>
  <c r="AC299" i="2" s="1"/>
  <c r="AF299" i="2" s="1"/>
  <c r="J299" i="2" s="1"/>
  <c r="U264" i="2"/>
  <c r="AC264" i="2" s="1"/>
  <c r="AF264" i="2" s="1"/>
  <c r="J365" i="2"/>
  <c r="N365" i="2" s="1"/>
  <c r="AO288" i="2"/>
  <c r="J428" i="2"/>
  <c r="J327" i="2"/>
  <c r="J345" i="2"/>
  <c r="J432" i="2"/>
  <c r="J422" i="2"/>
  <c r="AO280" i="2"/>
  <c r="J407" i="2"/>
  <c r="J436" i="2"/>
  <c r="J141" i="2"/>
  <c r="J308" i="2"/>
  <c r="K308" i="2" s="1"/>
  <c r="AG171" i="2"/>
  <c r="AH171" i="2" s="1"/>
  <c r="J171" i="2"/>
  <c r="K171" i="2" s="1"/>
  <c r="AG427" i="2"/>
  <c r="AH427" i="2" s="1"/>
  <c r="J427" i="2"/>
  <c r="K427" i="2" s="1"/>
  <c r="AG336" i="2"/>
  <c r="AH336" i="2" s="1"/>
  <c r="J336" i="2"/>
  <c r="N336" i="2" s="1"/>
  <c r="AG443" i="2"/>
  <c r="AH443" i="2" s="1"/>
  <c r="J443" i="2"/>
  <c r="K443" i="2" s="1"/>
  <c r="AG296" i="2"/>
  <c r="AH296" i="2" s="1"/>
  <c r="J296" i="2"/>
  <c r="K296" i="2" s="1"/>
  <c r="AG408" i="2"/>
  <c r="AH408" i="2" s="1"/>
  <c r="J408" i="2"/>
  <c r="N408" i="2" s="1"/>
  <c r="AG22" i="2"/>
  <c r="AH22" i="2" s="1"/>
  <c r="J22" i="2"/>
  <c r="K22" i="2" s="1"/>
  <c r="AG237" i="2"/>
  <c r="AH237" i="2" s="1"/>
  <c r="J237" i="2"/>
  <c r="AG31" i="2"/>
  <c r="AH31" i="2" s="1"/>
  <c r="J31" i="2"/>
  <c r="N31" i="2" s="1"/>
  <c r="AG367" i="2"/>
  <c r="AH367" i="2" s="1"/>
  <c r="J367" i="2"/>
  <c r="K367" i="2" s="1"/>
  <c r="AG159" i="2"/>
  <c r="AH159" i="2" s="1"/>
  <c r="J159" i="2"/>
  <c r="N159" i="2" s="1"/>
  <c r="AG23" i="2"/>
  <c r="AH23" i="2" s="1"/>
  <c r="J23" i="2"/>
  <c r="K23" i="2" s="1"/>
  <c r="J29" i="2"/>
  <c r="K29" i="2" s="1"/>
  <c r="AJ417" i="2"/>
  <c r="AK417" i="2" s="1"/>
  <c r="AO417" i="2" s="1"/>
  <c r="J417" i="2"/>
  <c r="K417" i="2" s="1"/>
  <c r="AG173" i="2"/>
  <c r="AH173" i="2" s="1"/>
  <c r="J173" i="2"/>
  <c r="N173" i="2" s="1"/>
  <c r="J361" i="2"/>
  <c r="AG37" i="2"/>
  <c r="AH37" i="2" s="1"/>
  <c r="J37" i="2"/>
  <c r="N37" i="2" s="1"/>
  <c r="AG307" i="2"/>
  <c r="AH307" i="2" s="1"/>
  <c r="J307" i="2"/>
  <c r="K307" i="2" s="1"/>
  <c r="AG319" i="2"/>
  <c r="AH319" i="2" s="1"/>
  <c r="J319" i="2"/>
  <c r="N319" i="2" s="1"/>
  <c r="AG325" i="2"/>
  <c r="AH325" i="2" s="1"/>
  <c r="J325" i="2"/>
  <c r="N325" i="2" s="1"/>
  <c r="AG46" i="2"/>
  <c r="AH46" i="2" s="1"/>
  <c r="J46" i="2"/>
  <c r="K46" i="2" s="1"/>
  <c r="AG254" i="2"/>
  <c r="AH254" i="2" s="1"/>
  <c r="J254" i="2"/>
  <c r="N254" i="2" s="1"/>
  <c r="AG290" i="2"/>
  <c r="AH290" i="2" s="1"/>
  <c r="J290" i="2"/>
  <c r="K290" i="2" s="1"/>
  <c r="AG416" i="2"/>
  <c r="AH416" i="2" s="1"/>
  <c r="J416" i="2"/>
  <c r="K416" i="2" s="1"/>
  <c r="AG233" i="2"/>
  <c r="AH233" i="2" s="1"/>
  <c r="J233" i="2"/>
  <c r="K233" i="2" s="1"/>
  <c r="AJ302" i="2"/>
  <c r="AK302" i="2" s="1"/>
  <c r="AO302" i="2" s="1"/>
  <c r="J302" i="2"/>
  <c r="N302" i="2" s="1"/>
  <c r="AJ375" i="2"/>
  <c r="AK375" i="2" s="1"/>
  <c r="AO375" i="2" s="1"/>
  <c r="J375" i="2"/>
  <c r="K375" i="2" s="1"/>
  <c r="AG382" i="2"/>
  <c r="AH382" i="2" s="1"/>
  <c r="J382" i="2"/>
  <c r="K382" i="2" s="1"/>
  <c r="AG107" i="2"/>
  <c r="AH107" i="2" s="1"/>
  <c r="J107" i="2"/>
  <c r="N107" i="2" s="1"/>
  <c r="AG167" i="2"/>
  <c r="AH167" i="2" s="1"/>
  <c r="J167" i="2"/>
  <c r="K167" i="2" s="1"/>
  <c r="J401" i="2"/>
  <c r="AG211" i="2"/>
  <c r="AH211" i="2" s="1"/>
  <c r="J211" i="2"/>
  <c r="K211" i="2" s="1"/>
  <c r="AG111" i="2"/>
  <c r="AH111" i="2" s="1"/>
  <c r="J111" i="2"/>
  <c r="N111" i="2" s="1"/>
  <c r="AM373" i="2"/>
  <c r="AN373" i="2" s="1"/>
  <c r="AO373" i="2" s="1"/>
  <c r="J373" i="2"/>
  <c r="N373" i="2" s="1"/>
  <c r="AJ351" i="2"/>
  <c r="AK351" i="2" s="1"/>
  <c r="AO351" i="2" s="1"/>
  <c r="J351" i="2"/>
  <c r="K351" i="2" s="1"/>
  <c r="AJ314" i="2"/>
  <c r="AK314" i="2" s="1"/>
  <c r="AO314" i="2" s="1"/>
  <c r="J314" i="2"/>
  <c r="N314" i="2" s="1"/>
  <c r="J348" i="2"/>
  <c r="N348" i="2" s="1"/>
  <c r="AG155" i="2"/>
  <c r="AH155" i="2" s="1"/>
  <c r="J155" i="2"/>
  <c r="N155" i="2" s="1"/>
  <c r="AG343" i="2"/>
  <c r="AH343" i="2" s="1"/>
  <c r="J343" i="2"/>
  <c r="K343" i="2" s="1"/>
  <c r="AG383" i="2"/>
  <c r="AH383" i="2" s="1"/>
  <c r="J383" i="2"/>
  <c r="K383" i="2" s="1"/>
  <c r="AG425" i="2"/>
  <c r="AH425" i="2" s="1"/>
  <c r="J425" i="2"/>
  <c r="K425" i="2" s="1"/>
  <c r="AG328" i="2"/>
  <c r="AH328" i="2" s="1"/>
  <c r="J328" i="2"/>
  <c r="K328" i="2" s="1"/>
  <c r="AG208" i="2"/>
  <c r="AH208" i="2" s="1"/>
  <c r="J208" i="2"/>
  <c r="N208" i="2" s="1"/>
  <c r="AG368" i="2"/>
  <c r="AH368" i="2" s="1"/>
  <c r="J368" i="2"/>
  <c r="K368" i="2" s="1"/>
  <c r="AG441" i="2"/>
  <c r="AH441" i="2" s="1"/>
  <c r="J441" i="2"/>
  <c r="K441" i="2" s="1"/>
  <c r="AG317" i="2"/>
  <c r="AH317" i="2" s="1"/>
  <c r="J317" i="2"/>
  <c r="K317" i="2" s="1"/>
  <c r="AG165" i="2"/>
  <c r="AH165" i="2" s="1"/>
  <c r="J165" i="2"/>
  <c r="K165" i="2" s="1"/>
  <c r="AG174" i="2"/>
  <c r="AH174" i="2" s="1"/>
  <c r="J174" i="2"/>
  <c r="N174" i="2" s="1"/>
  <c r="AG80" i="2"/>
  <c r="AH80" i="2" s="1"/>
  <c r="J80" i="2"/>
  <c r="N80" i="2" s="1"/>
  <c r="AG330" i="2"/>
  <c r="AH330" i="2" s="1"/>
  <c r="J330" i="2"/>
  <c r="N330" i="2" s="1"/>
  <c r="AG72" i="2"/>
  <c r="AH72" i="2" s="1"/>
  <c r="J72" i="2"/>
  <c r="K72" i="2" s="1"/>
  <c r="AO25" i="2"/>
  <c r="AG15" i="2"/>
  <c r="AH15" i="2" s="1"/>
  <c r="J15" i="2"/>
  <c r="K15" i="2" s="1"/>
  <c r="AG181" i="2"/>
  <c r="AH181" i="2" s="1"/>
  <c r="J181" i="2"/>
  <c r="K181" i="2" s="1"/>
  <c r="AG415" i="2"/>
  <c r="AH415" i="2" s="1"/>
  <c r="J415" i="2"/>
  <c r="N415" i="2" s="1"/>
  <c r="AG369" i="2"/>
  <c r="AH369" i="2" s="1"/>
  <c r="J369" i="2"/>
  <c r="K369" i="2" s="1"/>
  <c r="AG377" i="2"/>
  <c r="AH377" i="2" s="1"/>
  <c r="J377" i="2"/>
  <c r="AG147" i="2"/>
  <c r="AH147" i="2" s="1"/>
  <c r="J147" i="2"/>
  <c r="N147" i="2" s="1"/>
  <c r="AG191" i="2"/>
  <c r="AH191" i="2" s="1"/>
  <c r="J191" i="2"/>
  <c r="K191" i="2" s="1"/>
  <c r="AG387" i="2"/>
  <c r="AH387" i="2" s="1"/>
  <c r="J387" i="2"/>
  <c r="K387" i="2" s="1"/>
  <c r="AG315" i="2"/>
  <c r="AH315" i="2" s="1"/>
  <c r="J315" i="2"/>
  <c r="N315" i="2" s="1"/>
  <c r="AG323" i="2"/>
  <c r="AH323" i="2" s="1"/>
  <c r="J323" i="2"/>
  <c r="N323" i="2" s="1"/>
  <c r="AG175" i="2"/>
  <c r="AH175" i="2" s="1"/>
  <c r="J175" i="2"/>
  <c r="N175" i="2" s="1"/>
  <c r="AG313" i="2"/>
  <c r="AH313" i="2" s="1"/>
  <c r="J313" i="2"/>
  <c r="N313" i="2" s="1"/>
  <c r="AG337" i="2"/>
  <c r="AH337" i="2" s="1"/>
  <c r="J337" i="2"/>
  <c r="K337" i="2" s="1"/>
  <c r="AG28" i="2"/>
  <c r="AH28" i="2" s="1"/>
  <c r="J28" i="2"/>
  <c r="AG232" i="2"/>
  <c r="AH232" i="2" s="1"/>
  <c r="J232" i="2"/>
  <c r="N232" i="2" s="1"/>
  <c r="AJ381" i="2"/>
  <c r="AK381" i="2" s="1"/>
  <c r="AO381" i="2" s="1"/>
  <c r="J381" i="2"/>
  <c r="K381" i="2" s="1"/>
  <c r="AJ357" i="2"/>
  <c r="AK357" i="2" s="1"/>
  <c r="AO357" i="2" s="1"/>
  <c r="J357" i="2"/>
  <c r="K357" i="2" s="1"/>
  <c r="AG168" i="2"/>
  <c r="AH168" i="2" s="1"/>
  <c r="J168" i="2"/>
  <c r="N168" i="2" s="1"/>
  <c r="AG227" i="2"/>
  <c r="AH227" i="2" s="1"/>
  <c r="J227" i="2"/>
  <c r="N227" i="2" s="1"/>
  <c r="J226" i="2"/>
  <c r="N226" i="2" s="1"/>
  <c r="AG418" i="2"/>
  <c r="AH418" i="2" s="1"/>
  <c r="J418" i="2"/>
  <c r="N418" i="2" s="1"/>
  <c r="AG295" i="2"/>
  <c r="AH295" i="2" s="1"/>
  <c r="J295" i="2"/>
  <c r="N295" i="2" s="1"/>
  <c r="AG303" i="2"/>
  <c r="AH303" i="2" s="1"/>
  <c r="J303" i="2"/>
  <c r="N303" i="2" s="1"/>
  <c r="AG223" i="2"/>
  <c r="AH223" i="2" s="1"/>
  <c r="J223" i="2"/>
  <c r="N223" i="2" s="1"/>
  <c r="AG389" i="2"/>
  <c r="AH389" i="2" s="1"/>
  <c r="J389" i="2"/>
  <c r="K389" i="2" s="1"/>
  <c r="AG397" i="2"/>
  <c r="AH397" i="2" s="1"/>
  <c r="J397" i="2"/>
  <c r="N397" i="2" s="1"/>
  <c r="J430" i="2"/>
  <c r="J442" i="2"/>
  <c r="AG157" i="2"/>
  <c r="AH157" i="2" s="1"/>
  <c r="J157" i="2"/>
  <c r="N157" i="2" s="1"/>
  <c r="AG113" i="2"/>
  <c r="AH113" i="2" s="1"/>
  <c r="J113" i="2"/>
  <c r="N113" i="2" s="1"/>
  <c r="AO35" i="2"/>
  <c r="AG130" i="2"/>
  <c r="AH130" i="2" s="1"/>
  <c r="J130" i="2"/>
  <c r="K130" i="2" s="1"/>
  <c r="AM183" i="2"/>
  <c r="AN183" i="2" s="1"/>
  <c r="AO183" i="2" s="1"/>
  <c r="J183" i="2"/>
  <c r="K183" i="2" s="1"/>
  <c r="AG102" i="2"/>
  <c r="AH102" i="2" s="1"/>
  <c r="J102" i="2"/>
  <c r="N102" i="2" s="1"/>
  <c r="AJ324" i="2"/>
  <c r="AK324" i="2" s="1"/>
  <c r="AO324" i="2" s="1"/>
  <c r="J324" i="2"/>
  <c r="AJ420" i="2"/>
  <c r="AK420" i="2" s="1"/>
  <c r="AO420" i="2" s="1"/>
  <c r="J420" i="2"/>
  <c r="K420" i="2" s="1"/>
  <c r="J116" i="2"/>
  <c r="K116" i="2" s="1"/>
  <c r="J391" i="2"/>
  <c r="N391" i="2" s="1"/>
  <c r="J288" i="2"/>
  <c r="K288" i="2" s="1"/>
  <c r="AG433" i="2"/>
  <c r="AH433" i="2" s="1"/>
  <c r="J433" i="2"/>
  <c r="K433" i="2" s="1"/>
  <c r="AG312" i="2"/>
  <c r="AH312" i="2" s="1"/>
  <c r="J312" i="2"/>
  <c r="N312" i="2" s="1"/>
  <c r="AG224" i="2"/>
  <c r="AH224" i="2" s="1"/>
  <c r="J224" i="2"/>
  <c r="K224" i="2" s="1"/>
  <c r="AG180" i="2"/>
  <c r="AH180" i="2" s="1"/>
  <c r="J180" i="2"/>
  <c r="N180" i="2" s="1"/>
  <c r="AG326" i="2"/>
  <c r="AH326" i="2" s="1"/>
  <c r="J326" i="2"/>
  <c r="K326" i="2" s="1"/>
  <c r="AG341" i="2"/>
  <c r="AH341" i="2" s="1"/>
  <c r="J341" i="2"/>
  <c r="N341" i="2" s="1"/>
  <c r="AG311" i="2"/>
  <c r="AH311" i="2" s="1"/>
  <c r="J311" i="2"/>
  <c r="K311" i="2" s="1"/>
  <c r="AG258" i="2"/>
  <c r="AH258" i="2" s="1"/>
  <c r="AG287" i="2"/>
  <c r="AH287" i="2" s="1"/>
  <c r="J287" i="2"/>
  <c r="N287" i="2" s="1"/>
  <c r="AO34" i="2"/>
  <c r="AG413" i="2"/>
  <c r="AH413" i="2" s="1"/>
  <c r="J413" i="2"/>
  <c r="K413" i="2" s="1"/>
  <c r="AG17" i="2"/>
  <c r="AH17" i="2" s="1"/>
  <c r="J17" i="2"/>
  <c r="N17" i="2" s="1"/>
  <c r="AG355" i="2"/>
  <c r="AH355" i="2" s="1"/>
  <c r="J355" i="2"/>
  <c r="N355" i="2" s="1"/>
  <c r="AG371" i="2"/>
  <c r="AH371" i="2" s="1"/>
  <c r="J371" i="2"/>
  <c r="K371" i="2" s="1"/>
  <c r="AG11" i="2"/>
  <c r="AH11" i="2" s="1"/>
  <c r="J11" i="2"/>
  <c r="N11" i="2" s="1"/>
  <c r="AG153" i="2"/>
  <c r="AH153" i="2" s="1"/>
  <c r="J153" i="2"/>
  <c r="K153" i="2" s="1"/>
  <c r="AG177" i="2"/>
  <c r="AH177" i="2" s="1"/>
  <c r="J177" i="2"/>
  <c r="N177" i="2" s="1"/>
  <c r="AG256" i="2"/>
  <c r="AH256" i="2" s="1"/>
  <c r="J256" i="2"/>
  <c r="K256" i="2" s="1"/>
  <c r="AG342" i="2"/>
  <c r="AH342" i="2" s="1"/>
  <c r="J342" i="2"/>
  <c r="K342" i="2" s="1"/>
  <c r="AG435" i="2"/>
  <c r="AH435" i="2" s="1"/>
  <c r="J435" i="2"/>
  <c r="K435" i="2" s="1"/>
  <c r="AG176" i="2"/>
  <c r="AH176" i="2" s="1"/>
  <c r="J176" i="2"/>
  <c r="K176" i="2" s="1"/>
  <c r="AG304" i="2"/>
  <c r="AH304" i="2" s="1"/>
  <c r="J304" i="2"/>
  <c r="K304" i="2" s="1"/>
  <c r="AG344" i="2"/>
  <c r="AH344" i="2" s="1"/>
  <c r="J344" i="2"/>
  <c r="K344" i="2" s="1"/>
  <c r="AG392" i="2"/>
  <c r="AH392" i="2" s="1"/>
  <c r="J392" i="2"/>
  <c r="AG412" i="2"/>
  <c r="AH412" i="2" s="1"/>
  <c r="J412" i="2"/>
  <c r="K412" i="2" s="1"/>
  <c r="AJ362" i="2"/>
  <c r="AK362" i="2" s="1"/>
  <c r="AO362" i="2" s="1"/>
  <c r="J362" i="2"/>
  <c r="K362" i="2" s="1"/>
  <c r="J384" i="2"/>
  <c r="N384" i="2" s="1"/>
  <c r="AG358" i="2"/>
  <c r="AH358" i="2" s="1"/>
  <c r="J358" i="2"/>
  <c r="K358" i="2" s="1"/>
  <c r="J322" i="2"/>
  <c r="K322" i="2" s="1"/>
  <c r="AG363" i="2"/>
  <c r="AH363" i="2" s="1"/>
  <c r="J363" i="2"/>
  <c r="K363" i="2" s="1"/>
  <c r="AG161" i="2"/>
  <c r="AH161" i="2" s="1"/>
  <c r="J161" i="2"/>
  <c r="AG265" i="2"/>
  <c r="AH265" i="2" s="1"/>
  <c r="J265" i="2"/>
  <c r="K265" i="2" s="1"/>
  <c r="AG213" i="2"/>
  <c r="AH213" i="2" s="1"/>
  <c r="J213" i="2"/>
  <c r="N213" i="2" s="1"/>
  <c r="AJ396" i="2"/>
  <c r="AK396" i="2" s="1"/>
  <c r="AO396" i="2" s="1"/>
  <c r="J396" i="2"/>
  <c r="N396" i="2" s="1"/>
  <c r="AM186" i="2"/>
  <c r="AN186" i="2" s="1"/>
  <c r="AO186" i="2" s="1"/>
  <c r="J186" i="2"/>
  <c r="K186" i="2" s="1"/>
  <c r="AO348" i="2"/>
  <c r="AJ275" i="2"/>
  <c r="AK275" i="2" s="1"/>
  <c r="AO275" i="2" s="1"/>
  <c r="J275" i="2"/>
  <c r="N275" i="2" s="1"/>
  <c r="AJ271" i="2"/>
  <c r="AK271" i="2" s="1"/>
  <c r="AO271" i="2" s="1"/>
  <c r="J271" i="2"/>
  <c r="K271" i="2" s="1"/>
  <c r="AJ276" i="2"/>
  <c r="AK276" i="2" s="1"/>
  <c r="AO276" i="2" s="1"/>
  <c r="J276" i="2"/>
  <c r="K276" i="2" s="1"/>
  <c r="AG94" i="2"/>
  <c r="AH94" i="2" s="1"/>
  <c r="J94" i="2"/>
  <c r="N94" i="2" s="1"/>
  <c r="AG331" i="2"/>
  <c r="AH331" i="2" s="1"/>
  <c r="J331" i="2"/>
  <c r="K331" i="2" s="1"/>
  <c r="AG353" i="2"/>
  <c r="AH353" i="2" s="1"/>
  <c r="J353" i="2"/>
  <c r="N353" i="2" s="1"/>
  <c r="AG193" i="2"/>
  <c r="AH193" i="2" s="1"/>
  <c r="J193" i="2"/>
  <c r="K193" i="2" s="1"/>
  <c r="AM199" i="2"/>
  <c r="AN199" i="2" s="1"/>
  <c r="AO199" i="2" s="1"/>
  <c r="J199" i="2"/>
  <c r="N199" i="2" s="1"/>
  <c r="AG305" i="2"/>
  <c r="AH305" i="2" s="1"/>
  <c r="J305" i="2"/>
  <c r="N305" i="2" s="1"/>
  <c r="AG333" i="2"/>
  <c r="AH333" i="2" s="1"/>
  <c r="J333" i="2"/>
  <c r="AG43" i="2"/>
  <c r="AH43" i="2" s="1"/>
  <c r="J43" i="2"/>
  <c r="K43" i="2" s="1"/>
  <c r="AG150" i="2"/>
  <c r="AH150" i="2" s="1"/>
  <c r="J150" i="2"/>
  <c r="K150" i="2" s="1"/>
  <c r="AG332" i="2"/>
  <c r="AH332" i="2" s="1"/>
  <c r="J332" i="2"/>
  <c r="K332" i="2" s="1"/>
  <c r="AG152" i="2"/>
  <c r="AH152" i="2" s="1"/>
  <c r="J152" i="2"/>
  <c r="K152" i="2" s="1"/>
  <c r="AG212" i="2"/>
  <c r="AH212" i="2" s="1"/>
  <c r="J212" i="2"/>
  <c r="N212" i="2" s="1"/>
  <c r="AG228" i="2"/>
  <c r="AH228" i="2" s="1"/>
  <c r="J228" i="2"/>
  <c r="N228" i="2" s="1"/>
  <c r="AJ414" i="2"/>
  <c r="AK414" i="2" s="1"/>
  <c r="AO414" i="2" s="1"/>
  <c r="J414" i="2"/>
  <c r="N414" i="2" s="1"/>
  <c r="AG66" i="2"/>
  <c r="AH66" i="2" s="1"/>
  <c r="J66" i="2"/>
  <c r="N66" i="2" s="1"/>
  <c r="AJ272" i="2"/>
  <c r="AK272" i="2" s="1"/>
  <c r="AO272" i="2" s="1"/>
  <c r="J272" i="2"/>
  <c r="N272" i="2" s="1"/>
  <c r="AG56" i="2"/>
  <c r="AH56" i="2" s="1"/>
  <c r="J56" i="2"/>
  <c r="K56" i="2" s="1"/>
  <c r="AG198" i="2"/>
  <c r="AH198" i="2" s="1"/>
  <c r="J198" i="2"/>
  <c r="K198" i="2" s="1"/>
  <c r="AG207" i="2"/>
  <c r="AH207" i="2" s="1"/>
  <c r="J207" i="2"/>
  <c r="K207" i="2" s="1"/>
  <c r="J438" i="2"/>
  <c r="AG220" i="2"/>
  <c r="AH220" i="2" s="1"/>
  <c r="J220" i="2"/>
  <c r="AG278" i="2"/>
  <c r="AH278" i="2" s="1"/>
  <c r="J278" i="2"/>
  <c r="K278" i="2" s="1"/>
  <c r="AM74" i="2"/>
  <c r="AN74" i="2" s="1"/>
  <c r="AO74" i="2" s="1"/>
  <c r="J74" i="2"/>
  <c r="N74" i="2" s="1"/>
  <c r="AG68" i="2"/>
  <c r="AH68" i="2" s="1"/>
  <c r="J68" i="2"/>
  <c r="N68" i="2" s="1"/>
  <c r="AG73" i="2"/>
  <c r="AH73" i="2" s="1"/>
  <c r="J73" i="2"/>
  <c r="N73" i="2" s="1"/>
  <c r="AJ279" i="2"/>
  <c r="AK279" i="2" s="1"/>
  <c r="AO279" i="2" s="1"/>
  <c r="J279" i="2"/>
  <c r="K279" i="2" s="1"/>
  <c r="AG411" i="2"/>
  <c r="AH411" i="2" s="1"/>
  <c r="J411" i="2"/>
  <c r="K411" i="2" s="1"/>
  <c r="AG266" i="2"/>
  <c r="AH266" i="2" s="1"/>
  <c r="J266" i="2"/>
  <c r="N266" i="2" s="1"/>
  <c r="AG201" i="2"/>
  <c r="AH201" i="2" s="1"/>
  <c r="J201" i="2"/>
  <c r="K201" i="2" s="1"/>
  <c r="AG33" i="2"/>
  <c r="AH33" i="2" s="1"/>
  <c r="J33" i="2"/>
  <c r="N33" i="2" s="1"/>
  <c r="AG59" i="2"/>
  <c r="AH59" i="2" s="1"/>
  <c r="J59" i="2"/>
  <c r="AG346" i="2"/>
  <c r="AH346" i="2" s="1"/>
  <c r="J346" i="2"/>
  <c r="K346" i="2" s="1"/>
  <c r="J424" i="2"/>
  <c r="J405" i="2"/>
  <c r="AG359" i="2"/>
  <c r="AH359" i="2" s="1"/>
  <c r="J359" i="2"/>
  <c r="N359" i="2" s="1"/>
  <c r="AJ231" i="2"/>
  <c r="AK231" i="2" s="1"/>
  <c r="AO231" i="2" s="1"/>
  <c r="J231" i="2"/>
  <c r="AJ379" i="2"/>
  <c r="AK379" i="2" s="1"/>
  <c r="AO379" i="2" s="1"/>
  <c r="J379" i="2"/>
  <c r="N379" i="2" s="1"/>
  <c r="AJ398" i="2"/>
  <c r="AK398" i="2" s="1"/>
  <c r="AO398" i="2" s="1"/>
  <c r="J398" i="2"/>
  <c r="K398" i="2" s="1"/>
  <c r="AG179" i="2"/>
  <c r="AH179" i="2" s="1"/>
  <c r="J179" i="2"/>
  <c r="K179" i="2" s="1"/>
  <c r="AG81" i="2"/>
  <c r="AH81" i="2" s="1"/>
  <c r="J81" i="2"/>
  <c r="AG316" i="2"/>
  <c r="AH316" i="2" s="1"/>
  <c r="J316" i="2"/>
  <c r="N316" i="2" s="1"/>
  <c r="AG138" i="2"/>
  <c r="AH138" i="2" s="1"/>
  <c r="J138" i="2"/>
  <c r="N138" i="2" s="1"/>
  <c r="AM399" i="2"/>
  <c r="AN399" i="2" s="1"/>
  <c r="AO399" i="2" s="1"/>
  <c r="J399" i="2"/>
  <c r="K399" i="2" s="1"/>
  <c r="AG57" i="2"/>
  <c r="AH57" i="2" s="1"/>
  <c r="J57" i="2"/>
  <c r="K57" i="2" s="1"/>
  <c r="J35" i="2"/>
  <c r="N35" i="2" s="1"/>
  <c r="J119" i="2"/>
  <c r="K119" i="2" s="1"/>
  <c r="AG264" i="2"/>
  <c r="AH264" i="2" s="1"/>
  <c r="J264" i="2"/>
  <c r="AG234" i="2"/>
  <c r="AH234" i="2" s="1"/>
  <c r="J234" i="2"/>
  <c r="K234" i="2" s="1"/>
  <c r="AG257" i="2"/>
  <c r="AH257" i="2" s="1"/>
  <c r="J257" i="2"/>
  <c r="K257" i="2" s="1"/>
  <c r="AJ110" i="2"/>
  <c r="AK110" i="2" s="1"/>
  <c r="AO110" i="2" s="1"/>
  <c r="J110" i="2"/>
  <c r="K110" i="2" s="1"/>
  <c r="AG270" i="2"/>
  <c r="AH270" i="2" s="1"/>
  <c r="J270" i="2"/>
  <c r="AG144" i="2"/>
  <c r="AH144" i="2" s="1"/>
  <c r="J144" i="2"/>
  <c r="K144" i="2" s="1"/>
  <c r="AG385" i="2"/>
  <c r="AH385" i="2" s="1"/>
  <c r="J385" i="2"/>
  <c r="K385" i="2" s="1"/>
  <c r="AG145" i="2"/>
  <c r="AH145" i="2" s="1"/>
  <c r="J145" i="2"/>
  <c r="N145" i="2" s="1"/>
  <c r="AG329" i="2"/>
  <c r="AH329" i="2" s="1"/>
  <c r="J329" i="2"/>
  <c r="K329" i="2" s="1"/>
  <c r="AG77" i="2"/>
  <c r="AH77" i="2" s="1"/>
  <c r="J77" i="2"/>
  <c r="K77" i="2" s="1"/>
  <c r="AG91" i="2"/>
  <c r="AH91" i="2" s="1"/>
  <c r="J91" i="2"/>
  <c r="K91" i="2" s="1"/>
  <c r="AG192" i="2"/>
  <c r="AH192" i="2" s="1"/>
  <c r="J192" i="2"/>
  <c r="N192" i="2" s="1"/>
  <c r="AG292" i="2"/>
  <c r="AH292" i="2" s="1"/>
  <c r="J292" i="2"/>
  <c r="AG366" i="2"/>
  <c r="AH366" i="2" s="1"/>
  <c r="J366" i="2"/>
  <c r="K366" i="2" s="1"/>
  <c r="AG170" i="2"/>
  <c r="AH170" i="2" s="1"/>
  <c r="J170" i="2"/>
  <c r="K170" i="2" s="1"/>
  <c r="AJ390" i="2"/>
  <c r="AK390" i="2" s="1"/>
  <c r="AO390" i="2" s="1"/>
  <c r="J390" i="2"/>
  <c r="N390" i="2" s="1"/>
  <c r="AG291" i="2"/>
  <c r="AH291" i="2" s="1"/>
  <c r="J291" i="2"/>
  <c r="K291" i="2" s="1"/>
  <c r="AJ206" i="2"/>
  <c r="AK206" i="2" s="1"/>
  <c r="AO206" i="2" s="1"/>
  <c r="J206" i="2"/>
  <c r="N206" i="2" s="1"/>
  <c r="AG26" i="2"/>
  <c r="AH26" i="2" s="1"/>
  <c r="J26" i="2"/>
  <c r="J352" i="2"/>
  <c r="N352" i="2" s="1"/>
  <c r="AG225" i="2"/>
  <c r="AH225" i="2" s="1"/>
  <c r="J225" i="2"/>
  <c r="K225" i="2" s="1"/>
  <c r="AG189" i="2"/>
  <c r="AH189" i="2" s="1"/>
  <c r="J189" i="2"/>
  <c r="K189" i="2" s="1"/>
  <c r="AG429" i="2"/>
  <c r="AH429" i="2" s="1"/>
  <c r="J429" i="2"/>
  <c r="N429" i="2" s="1"/>
  <c r="AJ136" i="2"/>
  <c r="AK136" i="2" s="1"/>
  <c r="J136" i="2"/>
  <c r="K136" i="2" s="1"/>
  <c r="AJ16" i="2"/>
  <c r="AK16" i="2" s="1"/>
  <c r="AO16" i="2" s="1"/>
  <c r="J16" i="2"/>
  <c r="N16" i="2" s="1"/>
  <c r="AG195" i="2"/>
  <c r="AH195" i="2" s="1"/>
  <c r="J195" i="2"/>
  <c r="K195" i="2" s="1"/>
  <c r="AG423" i="2"/>
  <c r="AH423" i="2" s="1"/>
  <c r="J423" i="2"/>
  <c r="K423" i="2" s="1"/>
  <c r="AJ400" i="2"/>
  <c r="AK400" i="2" s="1"/>
  <c r="AO400" i="2" s="1"/>
  <c r="J400" i="2"/>
  <c r="K400" i="2" s="1"/>
  <c r="AM200" i="2"/>
  <c r="AN200" i="2" s="1"/>
  <c r="AO200" i="2" s="1"/>
  <c r="J200" i="2"/>
  <c r="N200" i="2" s="1"/>
  <c r="AG439" i="2"/>
  <c r="AH439" i="2" s="1"/>
  <c r="J439" i="2"/>
  <c r="K439" i="2" s="1"/>
  <c r="AJ403" i="2"/>
  <c r="AK403" i="2" s="1"/>
  <c r="AO403" i="2" s="1"/>
  <c r="J403" i="2"/>
  <c r="K403" i="2" s="1"/>
  <c r="AO425" i="2"/>
  <c r="AO244" i="2"/>
  <c r="AO352" i="2"/>
  <c r="AO174" i="2"/>
  <c r="AO177" i="2"/>
  <c r="AO68" i="2"/>
  <c r="R440" i="2"/>
  <c r="R131" i="2"/>
  <c r="R442" i="2"/>
  <c r="U163" i="2"/>
  <c r="AC163" i="2" s="1"/>
  <c r="AF163" i="2" s="1"/>
  <c r="AO443" i="2"/>
  <c r="U437" i="2"/>
  <c r="AC437" i="2" s="1"/>
  <c r="AF437" i="2" s="1"/>
  <c r="R107" i="2"/>
  <c r="U420" i="2"/>
  <c r="AC420" i="2" s="1"/>
  <c r="U162" i="2"/>
  <c r="AC162" i="2" s="1"/>
  <c r="AF162" i="2" s="1"/>
  <c r="U419" i="2"/>
  <c r="AC419" i="2" s="1"/>
  <c r="AF419" i="2" s="1"/>
  <c r="U409" i="2"/>
  <c r="AC409" i="2" s="1"/>
  <c r="AF409" i="2" s="1"/>
  <c r="R157" i="2"/>
  <c r="AO433" i="2"/>
  <c r="K324" i="2"/>
  <c r="AO96" i="2"/>
  <c r="U320" i="2"/>
  <c r="AC320" i="2" s="1"/>
  <c r="AF320" i="2" s="1"/>
  <c r="AO277" i="2"/>
  <c r="AO316" i="2"/>
  <c r="AO67" i="2"/>
  <c r="AO402" i="2"/>
  <c r="AO289" i="2"/>
  <c r="AO140" i="2"/>
  <c r="AO230" i="2"/>
  <c r="AO412" i="2"/>
  <c r="AO255" i="2"/>
  <c r="AO341" i="2"/>
  <c r="AO27" i="2"/>
  <c r="AO439" i="2"/>
  <c r="AO405" i="2"/>
  <c r="AO248" i="2"/>
  <c r="AO358" i="2"/>
  <c r="AO344" i="2"/>
  <c r="AO356" i="2"/>
  <c r="AO336" i="2"/>
  <c r="AO170" i="2"/>
  <c r="AO338" i="2"/>
  <c r="R367" i="2"/>
  <c r="AO442" i="2"/>
  <c r="AO250" i="2"/>
  <c r="AO294" i="2"/>
  <c r="AO262" i="2"/>
  <c r="AO83" i="2"/>
  <c r="AO163" i="2"/>
  <c r="AO382" i="2"/>
  <c r="AO342" i="2"/>
  <c r="AO329" i="2"/>
  <c r="AO207" i="2"/>
  <c r="AO201" i="2"/>
  <c r="AO144" i="2"/>
  <c r="R31" i="2"/>
  <c r="AO335" i="2"/>
  <c r="AO233" i="2"/>
  <c r="AO409" i="2"/>
  <c r="R19" i="2"/>
  <c r="R353" i="2"/>
  <c r="U393" i="2"/>
  <c r="AC393" i="2" s="1"/>
  <c r="AF393" i="2" s="1"/>
  <c r="U143" i="2"/>
  <c r="AC143" i="2" s="1"/>
  <c r="AF143" i="2" s="1"/>
  <c r="R438" i="2"/>
  <c r="U21" i="2"/>
  <c r="AC21" i="2" s="1"/>
  <c r="AF21" i="2" s="1"/>
  <c r="U272" i="2"/>
  <c r="AC272" i="2" s="1"/>
  <c r="U53" i="2"/>
  <c r="AC53" i="2" s="1"/>
  <c r="AF53" i="2" s="1"/>
  <c r="R51" i="2"/>
  <c r="AO224" i="2"/>
  <c r="R341" i="2"/>
  <c r="R311" i="2"/>
  <c r="U340" i="2"/>
  <c r="AC340" i="2" s="1"/>
  <c r="AF340" i="2" s="1"/>
  <c r="AO353" i="2"/>
  <c r="AO376" i="2"/>
  <c r="AO317" i="2"/>
  <c r="AO333" i="2"/>
  <c r="R23" i="2"/>
  <c r="R339" i="2"/>
  <c r="U301" i="2"/>
  <c r="AC301" i="2" s="1"/>
  <c r="AF301" i="2" s="1"/>
  <c r="U240" i="2"/>
  <c r="AC240" i="2" s="1"/>
  <c r="AF240" i="2" s="1"/>
  <c r="R322" i="2"/>
  <c r="R441" i="2"/>
  <c r="AO330" i="2"/>
  <c r="AO436" i="2"/>
  <c r="R165" i="2"/>
  <c r="R317" i="2"/>
  <c r="U260" i="2"/>
  <c r="AC260" i="2" s="1"/>
  <c r="AF260" i="2" s="1"/>
  <c r="R300" i="2"/>
  <c r="U376" i="2"/>
  <c r="AC376" i="2" s="1"/>
  <c r="AF376" i="2" s="1"/>
  <c r="R363" i="2"/>
  <c r="R331" i="2"/>
  <c r="R374" i="2"/>
  <c r="AO103" i="2"/>
  <c r="U375" i="2"/>
  <c r="AC375" i="2" s="1"/>
  <c r="AO257" i="2"/>
  <c r="AO430" i="2"/>
  <c r="AO422" i="2"/>
  <c r="AO234" i="2"/>
  <c r="AO17" i="2"/>
  <c r="AO326" i="2"/>
  <c r="AO440" i="2"/>
  <c r="AO392" i="2"/>
  <c r="AO292" i="2"/>
  <c r="AO172" i="2"/>
  <c r="AO313" i="2"/>
  <c r="AO256" i="2"/>
  <c r="AO286" i="2"/>
  <c r="AO311" i="2"/>
  <c r="AO332" i="2"/>
  <c r="AO368" i="2"/>
  <c r="AO209" i="2"/>
  <c r="AO331" i="2"/>
  <c r="AO228" i="2"/>
  <c r="AO407" i="2"/>
  <c r="N270" i="2"/>
  <c r="AO198" i="2"/>
  <c r="AO176" i="2"/>
  <c r="AO364" i="2"/>
  <c r="AO397" i="2"/>
  <c r="AO62" i="2"/>
  <c r="AO237" i="2"/>
  <c r="R389" i="2"/>
  <c r="R397" i="2"/>
  <c r="R167" i="2"/>
  <c r="R429" i="2"/>
  <c r="R189" i="2"/>
  <c r="R382" i="2"/>
  <c r="R430" i="2"/>
  <c r="R151" i="2"/>
  <c r="R198" i="2"/>
  <c r="R56" i="2"/>
  <c r="AO388" i="2"/>
  <c r="AO253" i="2"/>
  <c r="AO413" i="2"/>
  <c r="AO349" i="2"/>
  <c r="R308" i="2"/>
  <c r="U40" i="2"/>
  <c r="AC40" i="2" s="1"/>
  <c r="AF40" i="2" s="1"/>
  <c r="U334" i="2"/>
  <c r="AC334" i="2" s="1"/>
  <c r="AF334" i="2" s="1"/>
  <c r="R384" i="2"/>
  <c r="AO54" i="2"/>
  <c r="K231" i="2"/>
  <c r="AO343" i="2"/>
  <c r="AO226" i="2"/>
  <c r="U242" i="2"/>
  <c r="AC242" i="2" s="1"/>
  <c r="AF242" i="2" s="1"/>
  <c r="AO101" i="2"/>
  <c r="AO269" i="2"/>
  <c r="AO415" i="2"/>
  <c r="AO312" i="2"/>
  <c r="AO194" i="2"/>
  <c r="N59" i="2"/>
  <c r="AO380" i="2"/>
  <c r="AO365" i="2"/>
  <c r="AO438" i="2"/>
  <c r="AO136" i="2"/>
  <c r="AO146" i="2"/>
  <c r="AO225" i="2"/>
  <c r="AO322" i="2"/>
  <c r="AO363" i="2"/>
  <c r="AO361" i="2"/>
  <c r="AO278" i="2"/>
  <c r="AO423" i="2"/>
  <c r="AM29" i="2"/>
  <c r="AN29" i="2" s="1"/>
  <c r="AO29" i="2" s="1"/>
  <c r="N81" i="2"/>
  <c r="AO369" i="2"/>
  <c r="AG190" i="2"/>
  <c r="AH190" i="2" s="1"/>
  <c r="K190" i="2"/>
  <c r="AG406" i="2"/>
  <c r="AH406" i="2" s="1"/>
  <c r="N406" i="2"/>
  <c r="AG216" i="2"/>
  <c r="AH216" i="2" s="1"/>
  <c r="K216" i="2"/>
  <c r="R33" i="2"/>
  <c r="U335" i="2"/>
  <c r="AC335" i="2" s="1"/>
  <c r="AF335" i="2" s="1"/>
  <c r="R159" i="2"/>
  <c r="U395" i="2"/>
  <c r="AC395" i="2" s="1"/>
  <c r="AF395" i="2" s="1"/>
  <c r="U309" i="2"/>
  <c r="AC309" i="2" s="1"/>
  <c r="AF309" i="2" s="1"/>
  <c r="U379" i="2"/>
  <c r="AC379" i="2" s="1"/>
  <c r="U248" i="2"/>
  <c r="AC248" i="2" s="1"/>
  <c r="AF248" i="2" s="1"/>
  <c r="U262" i="2"/>
  <c r="AC262" i="2" s="1"/>
  <c r="AF262" i="2" s="1"/>
  <c r="U314" i="2"/>
  <c r="AC314" i="2" s="1"/>
  <c r="U400" i="2"/>
  <c r="AC400" i="2" s="1"/>
  <c r="AO141" i="2"/>
  <c r="R193" i="2"/>
  <c r="R407" i="2"/>
  <c r="R216" i="2"/>
  <c r="R406" i="2"/>
  <c r="R70" i="2"/>
  <c r="R190" i="2"/>
  <c r="U218" i="2"/>
  <c r="AC218" i="2" s="1"/>
  <c r="AF218" i="2" s="1"/>
  <c r="AO424" i="2"/>
  <c r="R179" i="2"/>
  <c r="AO411" i="2"/>
  <c r="W4" i="2"/>
  <c r="AO427" i="2"/>
  <c r="W3" i="2"/>
  <c r="N13" i="2"/>
  <c r="W143" i="2"/>
  <c r="X143" i="2"/>
  <c r="AD143" i="2" s="1"/>
  <c r="AI143" i="2" s="1"/>
  <c r="AJ143" i="2" s="1"/>
  <c r="AK143" i="2" s="1"/>
  <c r="AO143" i="2" s="1"/>
  <c r="N264" i="2"/>
  <c r="R352" i="2"/>
  <c r="N39" i="2"/>
  <c r="U318" i="2"/>
  <c r="AC318" i="2" s="1"/>
  <c r="AF318" i="2" s="1"/>
  <c r="AG300" i="2"/>
  <c r="AH300" i="2" s="1"/>
  <c r="AG365" i="2"/>
  <c r="AH365" i="2" s="1"/>
  <c r="AG322" i="2"/>
  <c r="AH322" i="2" s="1"/>
  <c r="AG226" i="2"/>
  <c r="AH226" i="2" s="1"/>
  <c r="AG352" i="2"/>
  <c r="AH352" i="2" s="1"/>
  <c r="AG349" i="2"/>
  <c r="AH349" i="2" s="1"/>
  <c r="R168" i="2"/>
  <c r="K237" i="2"/>
  <c r="R349" i="2"/>
  <c r="R365" i="2"/>
  <c r="R161" i="2"/>
  <c r="R295" i="2"/>
  <c r="R303" i="2"/>
  <c r="R403" i="2"/>
  <c r="U297" i="2"/>
  <c r="AC297" i="2" s="1"/>
  <c r="AF297" i="2" s="1"/>
  <c r="U321" i="2"/>
  <c r="AC321" i="2" s="1"/>
  <c r="AF321" i="2" s="1"/>
  <c r="U178" i="2"/>
  <c r="AC178" i="2" s="1"/>
  <c r="AF178" i="2" s="1"/>
  <c r="U236" i="2"/>
  <c r="AC236" i="2" s="1"/>
  <c r="AF236" i="2" s="1"/>
  <c r="R298" i="2"/>
  <c r="R418" i="2"/>
  <c r="R226" i="2"/>
  <c r="U196" i="2"/>
  <c r="AC196" i="2" s="1"/>
  <c r="AF196" i="2" s="1"/>
  <c r="R360" i="2"/>
  <c r="N26" i="2"/>
  <c r="U284" i="2"/>
  <c r="AC284" i="2" s="1"/>
  <c r="AF284" i="2" s="1"/>
  <c r="N220" i="2"/>
  <c r="K392" i="2"/>
  <c r="R94" i="2"/>
  <c r="AG360" i="2"/>
  <c r="AH360" i="2" s="1"/>
  <c r="N360" i="2"/>
  <c r="R26" i="2"/>
  <c r="U206" i="2"/>
  <c r="AC206" i="2" s="1"/>
  <c r="R206" i="2"/>
  <c r="R140" i="2"/>
  <c r="U140" i="2"/>
  <c r="AC140" i="2" s="1"/>
  <c r="AF140" i="2" s="1"/>
  <c r="J140" i="2" s="1"/>
  <c r="U127" i="2"/>
  <c r="AC127" i="2" s="1"/>
  <c r="R127" i="2"/>
  <c r="U184" i="2"/>
  <c r="AC184" i="2" s="1"/>
  <c r="R184" i="2"/>
  <c r="R125" i="2"/>
  <c r="U125" i="2"/>
  <c r="AC125" i="2" s="1"/>
  <c r="AF125" i="2" s="1"/>
  <c r="J125" i="2" s="1"/>
  <c r="U149" i="2"/>
  <c r="AC149" i="2" s="1"/>
  <c r="AF149" i="2" s="1"/>
  <c r="J149" i="2" s="1"/>
  <c r="R149" i="2"/>
  <c r="R97" i="2"/>
  <c r="U97" i="2"/>
  <c r="AC97" i="2" s="1"/>
  <c r="AF97" i="2" s="1"/>
  <c r="J97" i="2" s="1"/>
  <c r="U104" i="2"/>
  <c r="AC104" i="2" s="1"/>
  <c r="AF104" i="2" s="1"/>
  <c r="J104" i="2" s="1"/>
  <c r="R104" i="2"/>
  <c r="AG204" i="2"/>
  <c r="AH204" i="2" s="1"/>
  <c r="N204" i="2"/>
  <c r="AG308" i="2"/>
  <c r="AH308" i="2" s="1"/>
  <c r="AG384" i="2"/>
  <c r="AH384" i="2" s="1"/>
  <c r="R66" i="2"/>
  <c r="U252" i="2"/>
  <c r="AC252" i="2" s="1"/>
  <c r="AF252" i="2" s="1"/>
  <c r="J252" i="2" s="1"/>
  <c r="R204" i="2"/>
  <c r="AG298" i="2"/>
  <c r="AH298" i="2" s="1"/>
  <c r="N298" i="2"/>
  <c r="AG158" i="2"/>
  <c r="AH158" i="2" s="1"/>
  <c r="N158" i="2"/>
  <c r="U164" i="2"/>
  <c r="AC164" i="2" s="1"/>
  <c r="AF164" i="2" s="1"/>
  <c r="J164" i="2" s="1"/>
  <c r="R164" i="2"/>
  <c r="U396" i="2"/>
  <c r="AC396" i="2" s="1"/>
  <c r="R396" i="2"/>
  <c r="U55" i="2"/>
  <c r="AC55" i="2" s="1"/>
  <c r="R55" i="2"/>
  <c r="U14" i="2"/>
  <c r="AC14" i="2" s="1"/>
  <c r="R14" i="2"/>
  <c r="AJ137" i="2"/>
  <c r="AK137" i="2" s="1"/>
  <c r="AO137" i="2" s="1"/>
  <c r="R71" i="2"/>
  <c r="U71" i="2"/>
  <c r="AC71" i="2" s="1"/>
  <c r="AF71" i="2" s="1"/>
  <c r="J71" i="2" s="1"/>
  <c r="U139" i="2"/>
  <c r="AC139" i="2" s="1"/>
  <c r="AF139" i="2" s="1"/>
  <c r="J139" i="2" s="1"/>
  <c r="R139" i="2"/>
  <c r="U239" i="2"/>
  <c r="AC239" i="2" s="1"/>
  <c r="AF239" i="2" s="1"/>
  <c r="J239" i="2" s="1"/>
  <c r="R239" i="2"/>
  <c r="R96" i="2"/>
  <c r="U96" i="2"/>
  <c r="AC96" i="2" s="1"/>
  <c r="AF96" i="2" s="1"/>
  <c r="J96" i="2" s="1"/>
  <c r="U50" i="2"/>
  <c r="AC50" i="2" s="1"/>
  <c r="R50" i="2"/>
  <c r="U128" i="2"/>
  <c r="AC128" i="2" s="1"/>
  <c r="R128" i="2"/>
  <c r="U269" i="2"/>
  <c r="AC269" i="2" s="1"/>
  <c r="AF269" i="2" s="1"/>
  <c r="J269" i="2" s="1"/>
  <c r="R269" i="2"/>
  <c r="K426" i="2"/>
  <c r="N426" i="2"/>
  <c r="U60" i="2"/>
  <c r="AC60" i="2" s="1"/>
  <c r="AF60" i="2" s="1"/>
  <c r="J60" i="2" s="1"/>
  <c r="R60" i="2"/>
  <c r="U268" i="2"/>
  <c r="AC268" i="2" s="1"/>
  <c r="AF268" i="2" s="1"/>
  <c r="J268" i="2" s="1"/>
  <c r="R268" i="2"/>
  <c r="U93" i="2"/>
  <c r="AC93" i="2" s="1"/>
  <c r="AF93" i="2" s="1"/>
  <c r="J93" i="2" s="1"/>
  <c r="R93" i="2"/>
  <c r="U41" i="2"/>
  <c r="AC41" i="2" s="1"/>
  <c r="AF41" i="2" s="1"/>
  <c r="J41" i="2" s="1"/>
  <c r="R41" i="2"/>
  <c r="U44" i="2"/>
  <c r="AC44" i="2" s="1"/>
  <c r="AF44" i="2" s="1"/>
  <c r="J44" i="2" s="1"/>
  <c r="R44" i="2"/>
  <c r="U217" i="2"/>
  <c r="AC217" i="2" s="1"/>
  <c r="AF217" i="2" s="1"/>
  <c r="J217" i="2" s="1"/>
  <c r="R217" i="2"/>
  <c r="R89" i="2"/>
  <c r="U89" i="2"/>
  <c r="AC89" i="2" s="1"/>
  <c r="AF89" i="2" s="1"/>
  <c r="J89" i="2" s="1"/>
  <c r="U194" i="2"/>
  <c r="AC194" i="2" s="1"/>
  <c r="AF194" i="2" s="1"/>
  <c r="J194" i="2" s="1"/>
  <c r="R194" i="2"/>
  <c r="U378" i="2"/>
  <c r="AC378" i="2" s="1"/>
  <c r="R378" i="2"/>
  <c r="U414" i="2"/>
  <c r="AC414" i="2" s="1"/>
  <c r="R414" i="2"/>
  <c r="U221" i="2"/>
  <c r="AC221" i="2" s="1"/>
  <c r="AF221" i="2" s="1"/>
  <c r="J221" i="2" s="1"/>
  <c r="R221" i="2"/>
  <c r="U199" i="2"/>
  <c r="AC199" i="2" s="1"/>
  <c r="R199" i="2"/>
  <c r="U261" i="2"/>
  <c r="AC261" i="2" s="1"/>
  <c r="AF261" i="2" s="1"/>
  <c r="J261" i="2" s="1"/>
  <c r="R261" i="2"/>
  <c r="U294" i="2"/>
  <c r="AC294" i="2" s="1"/>
  <c r="AF294" i="2" s="1"/>
  <c r="J294" i="2" s="1"/>
  <c r="R294" i="2"/>
  <c r="U263" i="2"/>
  <c r="AC263" i="2" s="1"/>
  <c r="AF263" i="2" s="1"/>
  <c r="J263" i="2" s="1"/>
  <c r="R263" i="2"/>
  <c r="U133" i="2"/>
  <c r="AC133" i="2" s="1"/>
  <c r="AF133" i="2" s="1"/>
  <c r="J133" i="2" s="1"/>
  <c r="R133" i="2"/>
  <c r="V354" i="2"/>
  <c r="W354" i="2" s="1"/>
  <c r="V45" i="2"/>
  <c r="U306" i="2"/>
  <c r="AC306" i="2" s="1"/>
  <c r="AF306" i="2" s="1"/>
  <c r="J306" i="2" s="1"/>
  <c r="R306" i="2"/>
  <c r="U34" i="2"/>
  <c r="AC34" i="2" s="1"/>
  <c r="R34" i="2"/>
  <c r="U67" i="2"/>
  <c r="AC67" i="2" s="1"/>
  <c r="AF67" i="2" s="1"/>
  <c r="J67" i="2" s="1"/>
  <c r="R67" i="2"/>
  <c r="U209" i="2"/>
  <c r="AC209" i="2" s="1"/>
  <c r="AF209" i="2" s="1"/>
  <c r="J209" i="2" s="1"/>
  <c r="R209" i="2"/>
  <c r="U245" i="2"/>
  <c r="AC245" i="2" s="1"/>
  <c r="AF245" i="2" s="1"/>
  <c r="J245" i="2" s="1"/>
  <c r="R245" i="2"/>
  <c r="U24" i="2"/>
  <c r="AC24" i="2" s="1"/>
  <c r="R24" i="2"/>
  <c r="U63" i="2"/>
  <c r="AC63" i="2" s="1"/>
  <c r="AF63" i="2" s="1"/>
  <c r="J63" i="2" s="1"/>
  <c r="R63" i="2"/>
  <c r="U230" i="2"/>
  <c r="AC230" i="2" s="1"/>
  <c r="AF230" i="2" s="1"/>
  <c r="J230" i="2" s="1"/>
  <c r="R230" i="2"/>
  <c r="U255" i="2"/>
  <c r="AC255" i="2" s="1"/>
  <c r="AF255" i="2" s="1"/>
  <c r="J255" i="2" s="1"/>
  <c r="R255" i="2"/>
  <c r="R12" i="2"/>
  <c r="U12" i="2"/>
  <c r="AC12" i="2" s="1"/>
  <c r="AF12" i="2" s="1"/>
  <c r="J12" i="2" s="1"/>
  <c r="U132" i="2"/>
  <c r="AC132" i="2" s="1"/>
  <c r="AF132" i="2" s="1"/>
  <c r="J132" i="2" s="1"/>
  <c r="R132" i="2"/>
  <c r="U372" i="2"/>
  <c r="AC372" i="2" s="1"/>
  <c r="AF372" i="2" s="1"/>
  <c r="J372" i="2" s="1"/>
  <c r="R372" i="2"/>
  <c r="U277" i="2"/>
  <c r="AC277" i="2" s="1"/>
  <c r="AF277" i="2" s="1"/>
  <c r="J277" i="2" s="1"/>
  <c r="R277" i="2"/>
  <c r="R32" i="2"/>
  <c r="U32" i="2"/>
  <c r="AC32" i="2" s="1"/>
  <c r="AF32" i="2" s="1"/>
  <c r="J32" i="2" s="1"/>
  <c r="U62" i="2"/>
  <c r="AC62" i="2" s="1"/>
  <c r="AF62" i="2" s="1"/>
  <c r="J62" i="2" s="1"/>
  <c r="R62" i="2"/>
  <c r="U85" i="2"/>
  <c r="AC85" i="2" s="1"/>
  <c r="AF85" i="2" s="1"/>
  <c r="J85" i="2" s="1"/>
  <c r="R85" i="2"/>
  <c r="U235" i="2"/>
  <c r="AC235" i="2" s="1"/>
  <c r="AF235" i="2" s="1"/>
  <c r="J235" i="2" s="1"/>
  <c r="R235" i="2"/>
  <c r="U172" i="2"/>
  <c r="AC172" i="2" s="1"/>
  <c r="AF172" i="2" s="1"/>
  <c r="J172" i="2" s="1"/>
  <c r="R172" i="2"/>
  <c r="U52" i="2"/>
  <c r="AC52" i="2" s="1"/>
  <c r="AF52" i="2" s="1"/>
  <c r="J52" i="2" s="1"/>
  <c r="R52" i="2"/>
  <c r="U76" i="2"/>
  <c r="AC76" i="2" s="1"/>
  <c r="AF76" i="2" s="1"/>
  <c r="J76" i="2" s="1"/>
  <c r="R76" i="2"/>
  <c r="U156" i="2"/>
  <c r="AC156" i="2" s="1"/>
  <c r="AF156" i="2" s="1"/>
  <c r="J156" i="2" s="1"/>
  <c r="R156" i="2"/>
  <c r="U182" i="2"/>
  <c r="AC182" i="2" s="1"/>
  <c r="AF182" i="2" s="1"/>
  <c r="J182" i="2" s="1"/>
  <c r="R182" i="2"/>
  <c r="U27" i="2"/>
  <c r="AC27" i="2" s="1"/>
  <c r="AF27" i="2" s="1"/>
  <c r="J27" i="2" s="1"/>
  <c r="R27" i="2"/>
  <c r="U215" i="2"/>
  <c r="AC215" i="2" s="1"/>
  <c r="AF215" i="2" s="1"/>
  <c r="J215" i="2" s="1"/>
  <c r="R215" i="2"/>
  <c r="U197" i="2"/>
  <c r="AC197" i="2" s="1"/>
  <c r="AF197" i="2" s="1"/>
  <c r="J197" i="2" s="1"/>
  <c r="R197" i="2"/>
  <c r="U370" i="2"/>
  <c r="AC370" i="2" s="1"/>
  <c r="AF370" i="2" s="1"/>
  <c r="J370" i="2" s="1"/>
  <c r="R370" i="2"/>
  <c r="U402" i="2"/>
  <c r="AC402" i="2" s="1"/>
  <c r="AF402" i="2" s="1"/>
  <c r="J402" i="2" s="1"/>
  <c r="R402" i="2"/>
  <c r="U129" i="2"/>
  <c r="AC129" i="2" s="1"/>
  <c r="AF129" i="2" s="1"/>
  <c r="J129" i="2" s="1"/>
  <c r="R129" i="2"/>
  <c r="U142" i="2"/>
  <c r="AC142" i="2" s="1"/>
  <c r="AF142" i="2" s="1"/>
  <c r="J142" i="2" s="1"/>
  <c r="R142" i="2"/>
  <c r="R158" i="2"/>
  <c r="K134" i="2"/>
  <c r="N134" i="2"/>
  <c r="U364" i="2"/>
  <c r="AC364" i="2" s="1"/>
  <c r="AF364" i="2" s="1"/>
  <c r="J364" i="2" s="1"/>
  <c r="R364" i="2"/>
  <c r="R105" i="2"/>
  <c r="U105" i="2"/>
  <c r="AC105" i="2" s="1"/>
  <c r="AF105" i="2" s="1"/>
  <c r="J105" i="2" s="1"/>
  <c r="U229" i="2"/>
  <c r="AC229" i="2" s="1"/>
  <c r="AF229" i="2" s="1"/>
  <c r="J229" i="2" s="1"/>
  <c r="R229" i="2"/>
  <c r="U273" i="2"/>
  <c r="AC273" i="2" s="1"/>
  <c r="AF273" i="2" s="1"/>
  <c r="J273" i="2" s="1"/>
  <c r="R273" i="2"/>
  <c r="U58" i="2"/>
  <c r="AC58" i="2" s="1"/>
  <c r="R58" i="2"/>
  <c r="U92" i="2"/>
  <c r="AC92" i="2" s="1"/>
  <c r="AF92" i="2" s="1"/>
  <c r="J92" i="2" s="1"/>
  <c r="R92" i="2"/>
  <c r="U118" i="2"/>
  <c r="AC118" i="2" s="1"/>
  <c r="AF118" i="2" s="1"/>
  <c r="J118" i="2" s="1"/>
  <c r="R118" i="2"/>
  <c r="U214" i="2"/>
  <c r="AC214" i="2" s="1"/>
  <c r="AF214" i="2" s="1"/>
  <c r="J214" i="2" s="1"/>
  <c r="R214" i="2"/>
  <c r="U69" i="2"/>
  <c r="AC69" i="2" s="1"/>
  <c r="AF69" i="2" s="1"/>
  <c r="J69" i="2" s="1"/>
  <c r="R69" i="2"/>
  <c r="R16" i="2"/>
  <c r="U16" i="2"/>
  <c r="AC16" i="2" s="1"/>
  <c r="U146" i="2"/>
  <c r="AC146" i="2" s="1"/>
  <c r="AF146" i="2" s="1"/>
  <c r="J146" i="2" s="1"/>
  <c r="R146" i="2"/>
  <c r="K205" i="2"/>
  <c r="N205" i="2"/>
  <c r="K100" i="2"/>
  <c r="N100" i="2"/>
  <c r="U250" i="2"/>
  <c r="AC250" i="2" s="1"/>
  <c r="AF250" i="2" s="1"/>
  <c r="J250" i="2" s="1"/>
  <c r="R250" i="2"/>
  <c r="U388" i="2"/>
  <c r="AC388" i="2" s="1"/>
  <c r="AF388" i="2" s="1"/>
  <c r="J388" i="2" s="1"/>
  <c r="R388" i="2"/>
  <c r="U101" i="2"/>
  <c r="AC101" i="2" s="1"/>
  <c r="AF101" i="2" s="1"/>
  <c r="J101" i="2" s="1"/>
  <c r="R101" i="2"/>
  <c r="U241" i="2"/>
  <c r="AC241" i="2" s="1"/>
  <c r="AF241" i="2" s="1"/>
  <c r="R241" i="2"/>
  <c r="R106" i="2"/>
  <c r="U106" i="2"/>
  <c r="AC106" i="2" s="1"/>
  <c r="AF106" i="2" s="1"/>
  <c r="J106" i="2" s="1"/>
  <c r="U244" i="2"/>
  <c r="AC244" i="2" s="1"/>
  <c r="AF244" i="2" s="1"/>
  <c r="J244" i="2" s="1"/>
  <c r="R244" i="2"/>
  <c r="U310" i="2"/>
  <c r="AC310" i="2" s="1"/>
  <c r="AF310" i="2" s="1"/>
  <c r="J310" i="2" s="1"/>
  <c r="R310" i="2"/>
  <c r="U47" i="2"/>
  <c r="AC47" i="2" s="1"/>
  <c r="R47" i="2"/>
  <c r="AJ274" i="2"/>
  <c r="AK274" i="2" s="1"/>
  <c r="AO274" i="2" s="1"/>
  <c r="U18" i="2"/>
  <c r="AC18" i="2" s="1"/>
  <c r="AF18" i="2" s="1"/>
  <c r="J18" i="2" s="1"/>
  <c r="R18" i="2"/>
  <c r="U103" i="2"/>
  <c r="AC103" i="2" s="1"/>
  <c r="AF103" i="2" s="1"/>
  <c r="J103" i="2" s="1"/>
  <c r="R103" i="2"/>
  <c r="U243" i="2"/>
  <c r="AC243" i="2" s="1"/>
  <c r="AF243" i="2" s="1"/>
  <c r="J243" i="2" s="1"/>
  <c r="R243" i="2"/>
  <c r="U42" i="2"/>
  <c r="AC42" i="2" s="1"/>
  <c r="AF42" i="2" s="1"/>
  <c r="J42" i="2" s="1"/>
  <c r="R42" i="2"/>
  <c r="U82" i="2"/>
  <c r="AC82" i="2" s="1"/>
  <c r="AF82" i="2" s="1"/>
  <c r="J82" i="2" s="1"/>
  <c r="R82" i="2"/>
  <c r="U98" i="2"/>
  <c r="AC98" i="2" s="1"/>
  <c r="AF98" i="2" s="1"/>
  <c r="J98" i="2" s="1"/>
  <c r="R98" i="2"/>
  <c r="U160" i="2"/>
  <c r="AC160" i="2" s="1"/>
  <c r="AF160" i="2" s="1"/>
  <c r="J160" i="2" s="1"/>
  <c r="R160" i="2"/>
  <c r="U109" i="2"/>
  <c r="AC109" i="2" s="1"/>
  <c r="R109" i="2"/>
  <c r="V241" i="2"/>
  <c r="V258" i="2"/>
  <c r="U13" i="2"/>
  <c r="AC13" i="2" s="1"/>
  <c r="R13" i="2"/>
  <c r="U86" i="2"/>
  <c r="AC86" i="2" s="1"/>
  <c r="AF86" i="2" s="1"/>
  <c r="J86" i="2" s="1"/>
  <c r="R86" i="2"/>
  <c r="U95" i="2"/>
  <c r="AC95" i="2" s="1"/>
  <c r="AF95" i="2" s="1"/>
  <c r="J95" i="2" s="1"/>
  <c r="R95" i="2"/>
  <c r="U219" i="2"/>
  <c r="AC219" i="2" s="1"/>
  <c r="AF219" i="2" s="1"/>
  <c r="J219" i="2" s="1"/>
  <c r="R219" i="2"/>
  <c r="U283" i="2"/>
  <c r="AC283" i="2" s="1"/>
  <c r="AF283" i="2" s="1"/>
  <c r="J283" i="2" s="1"/>
  <c r="R283" i="2"/>
  <c r="U394" i="2"/>
  <c r="AC394" i="2" s="1"/>
  <c r="AF394" i="2" s="1"/>
  <c r="J394" i="2" s="1"/>
  <c r="R394" i="2"/>
  <c r="U48" i="2"/>
  <c r="AC48" i="2" s="1"/>
  <c r="AF48" i="2" s="1"/>
  <c r="J48" i="2" s="1"/>
  <c r="R48" i="2"/>
  <c r="U25" i="2"/>
  <c r="AC25" i="2" s="1"/>
  <c r="R25" i="2"/>
  <c r="U289" i="2"/>
  <c r="AC289" i="2" s="1"/>
  <c r="AF289" i="2" s="1"/>
  <c r="J289" i="2" s="1"/>
  <c r="R289" i="2"/>
  <c r="U253" i="2"/>
  <c r="AC253" i="2" s="1"/>
  <c r="AF253" i="2" s="1"/>
  <c r="J253" i="2" s="1"/>
  <c r="R253" i="2"/>
  <c r="U54" i="2"/>
  <c r="AC54" i="2" s="1"/>
  <c r="AF54" i="2" s="1"/>
  <c r="J54" i="2" s="1"/>
  <c r="R54" i="2"/>
  <c r="U99" i="2"/>
  <c r="AC99" i="2" s="1"/>
  <c r="AF99" i="2" s="1"/>
  <c r="J99" i="2" s="1"/>
  <c r="R99" i="2"/>
  <c r="U83" i="2"/>
  <c r="AC83" i="2" s="1"/>
  <c r="AF83" i="2" s="1"/>
  <c r="J83" i="2" s="1"/>
  <c r="R83" i="2"/>
  <c r="U338" i="2"/>
  <c r="AC338" i="2" s="1"/>
  <c r="AF338" i="2" s="1"/>
  <c r="J338" i="2" s="1"/>
  <c r="R338" i="2"/>
  <c r="U87" i="2"/>
  <c r="AC87" i="2" s="1"/>
  <c r="AF87" i="2" s="1"/>
  <c r="J87" i="2" s="1"/>
  <c r="R87" i="2"/>
  <c r="U267" i="2"/>
  <c r="AC267" i="2" s="1"/>
  <c r="AF267" i="2" s="1"/>
  <c r="J267" i="2" s="1"/>
  <c r="R267" i="2"/>
  <c r="U247" i="2"/>
  <c r="AC247" i="2" s="1"/>
  <c r="AF247" i="2" s="1"/>
  <c r="J247" i="2" s="1"/>
  <c r="R247" i="2"/>
  <c r="U205" i="2"/>
  <c r="AC205" i="2" s="1"/>
  <c r="R205" i="2"/>
  <c r="U30" i="2"/>
  <c r="AC30" i="2" s="1"/>
  <c r="AF30" i="2" s="1"/>
  <c r="J30" i="2" s="1"/>
  <c r="R30" i="2"/>
  <c r="U380" i="2"/>
  <c r="AC380" i="2" s="1"/>
  <c r="AF380" i="2" s="1"/>
  <c r="J380" i="2" s="1"/>
  <c r="R380" i="2"/>
  <c r="U281" i="2"/>
  <c r="AC281" i="2" s="1"/>
  <c r="R281" i="2"/>
  <c r="R286" i="2"/>
  <c r="U286" i="2"/>
  <c r="AC286" i="2" s="1"/>
  <c r="AF286" i="2" s="1"/>
  <c r="J286" i="2" s="1"/>
  <c r="U64" i="2"/>
  <c r="AC64" i="2" s="1"/>
  <c r="R64" i="2"/>
  <c r="U108" i="2"/>
  <c r="AC108" i="2" s="1"/>
  <c r="R108" i="2"/>
  <c r="U122" i="2"/>
  <c r="AC122" i="2" s="1"/>
  <c r="AF122" i="2" s="1"/>
  <c r="J122" i="2" s="1"/>
  <c r="R122" i="2"/>
  <c r="U246" i="2"/>
  <c r="AC246" i="2" s="1"/>
  <c r="AF246" i="2" s="1"/>
  <c r="J246" i="2" s="1"/>
  <c r="R246" i="2"/>
  <c r="AJ202" i="2"/>
  <c r="AK202" i="2" s="1"/>
  <c r="AO202" i="2" s="1"/>
  <c r="U356" i="2"/>
  <c r="AC356" i="2" s="1"/>
  <c r="AF356" i="2" s="1"/>
  <c r="J356" i="2" s="1"/>
  <c r="R356" i="2"/>
  <c r="U115" i="2"/>
  <c r="AC115" i="2" s="1"/>
  <c r="AF115" i="2" s="1"/>
  <c r="J115" i="2" s="1"/>
  <c r="R115" i="2"/>
  <c r="U231" i="2"/>
  <c r="AC231" i="2" s="1"/>
  <c r="R231" i="2"/>
  <c r="U36" i="2"/>
  <c r="AC36" i="2" s="1"/>
  <c r="AF36" i="2" s="1"/>
  <c r="J36" i="2" s="1"/>
  <c r="R36" i="2"/>
  <c r="U84" i="2"/>
  <c r="AC84" i="2" s="1"/>
  <c r="AF84" i="2" s="1"/>
  <c r="J84" i="2" s="1"/>
  <c r="R84" i="2"/>
  <c r="U112" i="2"/>
  <c r="AC112" i="2" s="1"/>
  <c r="AF112" i="2" s="1"/>
  <c r="J112" i="2" s="1"/>
  <c r="R112" i="2"/>
  <c r="U404" i="2"/>
  <c r="AC404" i="2" s="1"/>
  <c r="AF404" i="2" s="1"/>
  <c r="J404" i="2" s="1"/>
  <c r="R404" i="2"/>
  <c r="U121" i="2"/>
  <c r="AC121" i="2" s="1"/>
  <c r="R121" i="2"/>
  <c r="U249" i="2"/>
  <c r="AC249" i="2" s="1"/>
  <c r="AF249" i="2" s="1"/>
  <c r="J249" i="2" s="1"/>
  <c r="R249" i="2"/>
  <c r="R110" i="2"/>
  <c r="U110" i="2"/>
  <c r="AC110" i="2" s="1"/>
  <c r="U348" i="2"/>
  <c r="AC348" i="2" s="1"/>
  <c r="R348" i="2"/>
  <c r="R114" i="2"/>
  <c r="U114" i="2"/>
  <c r="AC114" i="2" s="1"/>
  <c r="AF114" i="2" s="1"/>
  <c r="J114" i="2" s="1"/>
  <c r="U279" i="2"/>
  <c r="AC279" i="2" s="1"/>
  <c r="R279" i="2"/>
  <c r="U88" i="2"/>
  <c r="AC88" i="2" s="1"/>
  <c r="AF88" i="2" s="1"/>
  <c r="J88" i="2" s="1"/>
  <c r="R88" i="2"/>
  <c r="R124" i="2"/>
  <c r="U124" i="2"/>
  <c r="AC124" i="2" s="1"/>
  <c r="AF124" i="2" s="1"/>
  <c r="J124" i="2" s="1"/>
  <c r="U166" i="2"/>
  <c r="AC166" i="2" s="1"/>
  <c r="AF166" i="2" s="1"/>
  <c r="J166" i="2" s="1"/>
  <c r="R166" i="2"/>
  <c r="U222" i="2"/>
  <c r="AC222" i="2" s="1"/>
  <c r="AF222" i="2" s="1"/>
  <c r="J222" i="2" s="1"/>
  <c r="R222" i="2"/>
  <c r="U135" i="2"/>
  <c r="AC135" i="2" s="1"/>
  <c r="AF135" i="2" s="1"/>
  <c r="J135" i="2" s="1"/>
  <c r="R135" i="2"/>
  <c r="U293" i="2"/>
  <c r="AC293" i="2" s="1"/>
  <c r="AF293" i="2" s="1"/>
  <c r="J293" i="2" s="1"/>
  <c r="R293" i="2"/>
  <c r="U386" i="2"/>
  <c r="AC386" i="2" s="1"/>
  <c r="AF386" i="2" s="1"/>
  <c r="J386" i="2" s="1"/>
  <c r="R386" i="2"/>
  <c r="U410" i="2"/>
  <c r="AC410" i="2" s="1"/>
  <c r="AF410" i="2" s="1"/>
  <c r="J410" i="2" s="1"/>
  <c r="R410" i="2"/>
  <c r="U285" i="2"/>
  <c r="AC285" i="2" s="1"/>
  <c r="AF285" i="2" s="1"/>
  <c r="J285" i="2" s="1"/>
  <c r="R285" i="2"/>
  <c r="U251" i="2"/>
  <c r="AC251" i="2" s="1"/>
  <c r="AF251" i="2" s="1"/>
  <c r="J251" i="2" s="1"/>
  <c r="R251" i="2"/>
  <c r="U350" i="2"/>
  <c r="AC350" i="2" s="1"/>
  <c r="AF350" i="2" s="1"/>
  <c r="J350" i="2" s="1"/>
  <c r="R350" i="2"/>
  <c r="N292" i="2"/>
  <c r="N126" i="2"/>
  <c r="AG75" i="2"/>
  <c r="AH75" i="2" s="1"/>
  <c r="N377" i="2"/>
  <c r="K259" i="2"/>
  <c r="N109" i="2"/>
  <c r="N64" i="2"/>
  <c r="AG51" i="2"/>
  <c r="AH51" i="2" s="1"/>
  <c r="AG339" i="2"/>
  <c r="AH339" i="2" s="1"/>
  <c r="AG421" i="2"/>
  <c r="AH421" i="2" s="1"/>
  <c r="AG405" i="2"/>
  <c r="AH405" i="2" s="1"/>
  <c r="AG169" i="2"/>
  <c r="AH169" i="2" s="1"/>
  <c r="N79" i="2"/>
  <c r="AG327" i="2"/>
  <c r="AH327" i="2" s="1"/>
  <c r="N19" i="2"/>
  <c r="AG19" i="2"/>
  <c r="AH19" i="2" s="1"/>
  <c r="AG345" i="2"/>
  <c r="AH345" i="2" s="1"/>
  <c r="AG361" i="2"/>
  <c r="AH361" i="2" s="1"/>
  <c r="AG401" i="2"/>
  <c r="AH401" i="2" s="1"/>
  <c r="AG141" i="2"/>
  <c r="AH141" i="2" s="1"/>
  <c r="AG151" i="2"/>
  <c r="AH151" i="2" s="1"/>
  <c r="N151" i="2"/>
  <c r="AG407" i="2"/>
  <c r="AH407" i="2" s="1"/>
  <c r="AG440" i="2"/>
  <c r="AH440" i="2" s="1"/>
  <c r="N347" i="2"/>
  <c r="K347" i="2"/>
  <c r="K75" i="2"/>
  <c r="N75" i="2"/>
  <c r="K20" i="2"/>
  <c r="N20" i="2"/>
  <c r="AG434" i="2"/>
  <c r="AH434" i="2" s="1"/>
  <c r="AG442" i="2"/>
  <c r="AH442" i="2" s="1"/>
  <c r="N61" i="2"/>
  <c r="K282" i="2"/>
  <c r="N282" i="2"/>
  <c r="K25" i="2"/>
  <c r="N25" i="2"/>
  <c r="N127" i="2"/>
  <c r="K127" i="2"/>
  <c r="N70" i="2"/>
  <c r="K70" i="2"/>
  <c r="N128" i="2"/>
  <c r="K128" i="2"/>
  <c r="N14" i="2"/>
  <c r="K14" i="2"/>
  <c r="K131" i="2"/>
  <c r="N131" i="2"/>
  <c r="K203" i="2"/>
  <c r="N203" i="2"/>
  <c r="K378" i="2"/>
  <c r="N378" i="2"/>
  <c r="K120" i="2"/>
  <c r="N120" i="2"/>
  <c r="AG424" i="2"/>
  <c r="AH424" i="2" s="1"/>
  <c r="AG432" i="2"/>
  <c r="AH432" i="2" s="1"/>
  <c r="K90" i="2"/>
  <c r="N90" i="2"/>
  <c r="K281" i="2"/>
  <c r="N281" i="2"/>
  <c r="K50" i="2"/>
  <c r="N50" i="2"/>
  <c r="K148" i="2"/>
  <c r="N148" i="2"/>
  <c r="N58" i="2"/>
  <c r="K58" i="2"/>
  <c r="AG422" i="2"/>
  <c r="AH422" i="2" s="1"/>
  <c r="AG430" i="2"/>
  <c r="AH430" i="2" s="1"/>
  <c r="AG438" i="2"/>
  <c r="AH438" i="2" s="1"/>
  <c r="K45" i="2"/>
  <c r="N45" i="2"/>
  <c r="K38" i="2"/>
  <c r="N38" i="2"/>
  <c r="N210" i="2"/>
  <c r="K210" i="2"/>
  <c r="N34" i="2"/>
  <c r="K34" i="2"/>
  <c r="N117" i="2"/>
  <c r="K117" i="2"/>
  <c r="N184" i="2"/>
  <c r="K184" i="2"/>
  <c r="N49" i="2"/>
  <c r="K49" i="2"/>
  <c r="N280" i="2"/>
  <c r="K280" i="2"/>
  <c r="N10" i="2"/>
  <c r="N78" i="2"/>
  <c r="K78" i="2"/>
  <c r="K238" i="2"/>
  <c r="N238" i="2"/>
  <c r="K108" i="2"/>
  <c r="N108" i="2"/>
  <c r="K47" i="2"/>
  <c r="N47" i="2"/>
  <c r="AG428" i="2"/>
  <c r="AH428" i="2" s="1"/>
  <c r="AG436" i="2"/>
  <c r="AH436" i="2" s="1"/>
  <c r="AG444" i="2"/>
  <c r="AH444" i="2" s="1"/>
  <c r="J431" i="2" l="1"/>
  <c r="N431" i="2" s="1"/>
  <c r="AG299" i="2"/>
  <c r="AH299" i="2" s="1"/>
  <c r="N29" i="2"/>
  <c r="AG242" i="2"/>
  <c r="AH242" i="2" s="1"/>
  <c r="J242" i="2"/>
  <c r="N242" i="2" s="1"/>
  <c r="AG21" i="2"/>
  <c r="AH21" i="2" s="1"/>
  <c r="J21" i="2"/>
  <c r="K21" i="2" s="1"/>
  <c r="AG240" i="2"/>
  <c r="AH240" i="2" s="1"/>
  <c r="J240" i="2"/>
  <c r="N240" i="2" s="1"/>
  <c r="AG162" i="2"/>
  <c r="AH162" i="2" s="1"/>
  <c r="J162" i="2"/>
  <c r="AG248" i="2"/>
  <c r="AH248" i="2" s="1"/>
  <c r="J248" i="2"/>
  <c r="N248" i="2" s="1"/>
  <c r="AG53" i="2"/>
  <c r="AH53" i="2" s="1"/>
  <c r="J53" i="2"/>
  <c r="K53" i="2" s="1"/>
  <c r="AG236" i="2"/>
  <c r="AH236" i="2" s="1"/>
  <c r="J236" i="2"/>
  <c r="K236" i="2" s="1"/>
  <c r="AG309" i="2"/>
  <c r="AH309" i="2" s="1"/>
  <c r="J309" i="2"/>
  <c r="K309" i="2" s="1"/>
  <c r="AG40" i="2"/>
  <c r="AH40" i="2" s="1"/>
  <c r="J40" i="2"/>
  <c r="N40" i="2" s="1"/>
  <c r="AG163" i="2"/>
  <c r="AH163" i="2" s="1"/>
  <c r="J163" i="2"/>
  <c r="K163" i="2" s="1"/>
  <c r="AG321" i="2"/>
  <c r="AH321" i="2" s="1"/>
  <c r="J321" i="2"/>
  <c r="N321" i="2" s="1"/>
  <c r="AG218" i="2"/>
  <c r="AH218" i="2" s="1"/>
  <c r="J218" i="2"/>
  <c r="N218" i="2" s="1"/>
  <c r="AG393" i="2"/>
  <c r="AH393" i="2" s="1"/>
  <c r="J393" i="2"/>
  <c r="K393" i="2" s="1"/>
  <c r="AG241" i="2"/>
  <c r="AH241" i="2" s="1"/>
  <c r="AG178" i="2"/>
  <c r="AH178" i="2" s="1"/>
  <c r="J178" i="2"/>
  <c r="AG262" i="2"/>
  <c r="AH262" i="2" s="1"/>
  <c r="J262" i="2"/>
  <c r="AG395" i="2"/>
  <c r="AH395" i="2" s="1"/>
  <c r="J395" i="2"/>
  <c r="N395" i="2" s="1"/>
  <c r="AG376" i="2"/>
  <c r="AH376" i="2" s="1"/>
  <c r="J376" i="2"/>
  <c r="AG301" i="2"/>
  <c r="AH301" i="2" s="1"/>
  <c r="J301" i="2"/>
  <c r="AG340" i="2"/>
  <c r="AH340" i="2" s="1"/>
  <c r="J340" i="2"/>
  <c r="N340" i="2" s="1"/>
  <c r="AG409" i="2"/>
  <c r="AH409" i="2" s="1"/>
  <c r="J409" i="2"/>
  <c r="K409" i="2" s="1"/>
  <c r="AG320" i="2"/>
  <c r="AH320" i="2" s="1"/>
  <c r="J320" i="2"/>
  <c r="N320" i="2" s="1"/>
  <c r="AG419" i="2"/>
  <c r="AH419" i="2" s="1"/>
  <c r="J419" i="2"/>
  <c r="AG437" i="2"/>
  <c r="AH437" i="2" s="1"/>
  <c r="J437" i="2"/>
  <c r="N437" i="2" s="1"/>
  <c r="AG297" i="2"/>
  <c r="AH297" i="2" s="1"/>
  <c r="J297" i="2"/>
  <c r="AG318" i="2"/>
  <c r="AH318" i="2" s="1"/>
  <c r="J318" i="2"/>
  <c r="AG143" i="2"/>
  <c r="AH143" i="2" s="1"/>
  <c r="J143" i="2"/>
  <c r="K143" i="2" s="1"/>
  <c r="AG335" i="2"/>
  <c r="AH335" i="2" s="1"/>
  <c r="J335" i="2"/>
  <c r="N335" i="2" s="1"/>
  <c r="AG334" i="2"/>
  <c r="AH334" i="2" s="1"/>
  <c r="J334" i="2"/>
  <c r="AG284" i="2"/>
  <c r="AH284" i="2" s="1"/>
  <c r="J284" i="2"/>
  <c r="N284" i="2" s="1"/>
  <c r="AG196" i="2"/>
  <c r="AH196" i="2" s="1"/>
  <c r="J196" i="2"/>
  <c r="AG260" i="2"/>
  <c r="AH260" i="2" s="1"/>
  <c r="J260" i="2"/>
  <c r="N186" i="2"/>
  <c r="K419" i="2"/>
  <c r="N324" i="2"/>
  <c r="K396" i="2"/>
  <c r="N162" i="2"/>
  <c r="K73" i="2"/>
  <c r="K348" i="2"/>
  <c r="K314" i="2"/>
  <c r="N144" i="2"/>
  <c r="N345" i="2"/>
  <c r="K345" i="2"/>
  <c r="N161" i="2"/>
  <c r="K161" i="2"/>
  <c r="N300" i="2"/>
  <c r="K300" i="2"/>
  <c r="N72" i="2"/>
  <c r="K391" i="2"/>
  <c r="N130" i="2"/>
  <c r="K199" i="2"/>
  <c r="N279" i="2"/>
  <c r="N57" i="2"/>
  <c r="K80" i="2"/>
  <c r="K74" i="2"/>
  <c r="K330" i="2"/>
  <c r="K200" i="2"/>
  <c r="N420" i="2"/>
  <c r="N375" i="2"/>
  <c r="N376" i="2"/>
  <c r="N400" i="2"/>
  <c r="N301" i="2"/>
  <c r="N346" i="2"/>
  <c r="K111" i="2"/>
  <c r="N183" i="2"/>
  <c r="K68" i="2"/>
  <c r="K302" i="2"/>
  <c r="K260" i="2"/>
  <c r="N195" i="2"/>
  <c r="N399" i="2"/>
  <c r="K66" i="2"/>
  <c r="N211" i="2"/>
  <c r="K316" i="2"/>
  <c r="N110" i="2"/>
  <c r="N288" i="2"/>
  <c r="K11" i="2"/>
  <c r="N398" i="2"/>
  <c r="K213" i="2"/>
  <c r="K323" i="2"/>
  <c r="N231" i="2"/>
  <c r="K175" i="2"/>
  <c r="K113" i="2"/>
  <c r="K102" i="2"/>
  <c r="K35" i="2"/>
  <c r="N265" i="2"/>
  <c r="N190" i="2"/>
  <c r="N351" i="2"/>
  <c r="N278" i="2"/>
  <c r="K270" i="2"/>
  <c r="K174" i="2"/>
  <c r="K94" i="2"/>
  <c r="N216" i="2"/>
  <c r="N201" i="2"/>
  <c r="K266" i="2"/>
  <c r="K223" i="2"/>
  <c r="N257" i="2"/>
  <c r="K16" i="2"/>
  <c r="K334" i="2"/>
  <c r="X354" i="2"/>
  <c r="AD354" i="2" s="1"/>
  <c r="AI354" i="2" s="1"/>
  <c r="J354" i="2" s="1"/>
  <c r="K379" i="2"/>
  <c r="N439" i="2"/>
  <c r="K305" i="2"/>
  <c r="N412" i="2"/>
  <c r="K272" i="2"/>
  <c r="K206" i="2"/>
  <c r="K313" i="2"/>
  <c r="N271" i="2"/>
  <c r="N362" i="2"/>
  <c r="N358" i="2"/>
  <c r="K390" i="2"/>
  <c r="N56" i="2"/>
  <c r="N256" i="2"/>
  <c r="N233" i="2"/>
  <c r="K336" i="2"/>
  <c r="N403" i="2"/>
  <c r="N224" i="2"/>
  <c r="K59" i="2"/>
  <c r="K81" i="2"/>
  <c r="K360" i="2"/>
  <c r="N171" i="2"/>
  <c r="K254" i="2"/>
  <c r="K373" i="2"/>
  <c r="N46" i="2"/>
  <c r="K319" i="2"/>
  <c r="N119" i="2"/>
  <c r="N170" i="2"/>
  <c r="K275" i="2"/>
  <c r="N136" i="2"/>
  <c r="N344" i="2"/>
  <c r="K408" i="2"/>
  <c r="N381" i="2"/>
  <c r="N427" i="2"/>
  <c r="N225" i="2"/>
  <c r="K406" i="2"/>
  <c r="N308" i="2"/>
  <c r="N22" i="2"/>
  <c r="N276" i="2"/>
  <c r="K431" i="2"/>
  <c r="N416" i="2"/>
  <c r="N191" i="2"/>
  <c r="N150" i="2"/>
  <c r="N291" i="2"/>
  <c r="N417" i="2"/>
  <c r="K212" i="2"/>
  <c r="N368" i="2"/>
  <c r="N297" i="2"/>
  <c r="K429" i="2"/>
  <c r="K353" i="2"/>
  <c r="K264" i="2"/>
  <c r="N198" i="2"/>
  <c r="N435" i="2"/>
  <c r="N371" i="2"/>
  <c r="N367" i="2"/>
  <c r="K33" i="2"/>
  <c r="K295" i="2"/>
  <c r="N423" i="2"/>
  <c r="K325" i="2"/>
  <c r="N433" i="2"/>
  <c r="K312" i="2"/>
  <c r="K414" i="2"/>
  <c r="N167" i="2"/>
  <c r="N290" i="2"/>
  <c r="K168" i="2"/>
  <c r="N234" i="2"/>
  <c r="N181" i="2"/>
  <c r="N366" i="2"/>
  <c r="N357" i="2"/>
  <c r="N382" i="2"/>
  <c r="N207" i="2"/>
  <c r="K107" i="2"/>
  <c r="N116" i="2"/>
  <c r="N317" i="2"/>
  <c r="N392" i="2"/>
  <c r="K418" i="2"/>
  <c r="K177" i="2"/>
  <c r="N296" i="2"/>
  <c r="N389" i="2"/>
  <c r="K180" i="2"/>
  <c r="N165" i="2"/>
  <c r="K232" i="2"/>
  <c r="K26" i="2"/>
  <c r="N387" i="2"/>
  <c r="N443" i="2"/>
  <c r="K226" i="2"/>
  <c r="N383" i="2"/>
  <c r="N176" i="2"/>
  <c r="K158" i="2"/>
  <c r="K220" i="2"/>
  <c r="K227" i="2"/>
  <c r="K384" i="2"/>
  <c r="N311" i="2"/>
  <c r="K377" i="2"/>
  <c r="K173" i="2"/>
  <c r="K365" i="2"/>
  <c r="N349" i="2"/>
  <c r="N329" i="2"/>
  <c r="K303" i="2"/>
  <c r="K352" i="2"/>
  <c r="N326" i="2"/>
  <c r="N385" i="2"/>
  <c r="N322" i="2"/>
  <c r="N333" i="2"/>
  <c r="N441" i="2"/>
  <c r="N304" i="2"/>
  <c r="K192" i="2"/>
  <c r="N152" i="2"/>
  <c r="N23" i="2"/>
  <c r="K397" i="2"/>
  <c r="N307" i="2"/>
  <c r="N237" i="2"/>
  <c r="N342" i="2"/>
  <c r="K298" i="2"/>
  <c r="N343" i="2"/>
  <c r="K159" i="2"/>
  <c r="N332" i="2"/>
  <c r="N328" i="2"/>
  <c r="N363" i="2"/>
  <c r="K355" i="2"/>
  <c r="N15" i="2"/>
  <c r="AG140" i="2"/>
  <c r="AH140" i="2" s="1"/>
  <c r="AG104" i="2"/>
  <c r="AH104" i="2" s="1"/>
  <c r="AG149" i="2"/>
  <c r="AH149" i="2" s="1"/>
  <c r="AG97" i="2"/>
  <c r="AH97" i="2" s="1"/>
  <c r="AG125" i="2"/>
  <c r="AH125" i="2" s="1"/>
  <c r="N28" i="2"/>
  <c r="K28" i="2"/>
  <c r="N189" i="2"/>
  <c r="AG252" i="2"/>
  <c r="AH252" i="2" s="1"/>
  <c r="AG124" i="2"/>
  <c r="AH124" i="2" s="1"/>
  <c r="AG286" i="2"/>
  <c r="AH286" i="2" s="1"/>
  <c r="X258" i="2"/>
  <c r="AD258" i="2" s="1"/>
  <c r="AI258" i="2" s="1"/>
  <c r="J258" i="2" s="1"/>
  <c r="W258" i="2"/>
  <c r="AG129" i="2"/>
  <c r="AH129" i="2" s="1"/>
  <c r="AG370" i="2"/>
  <c r="AH370" i="2" s="1"/>
  <c r="AG215" i="2"/>
  <c r="AH215" i="2" s="1"/>
  <c r="AG182" i="2"/>
  <c r="AH182" i="2" s="1"/>
  <c r="AG76" i="2"/>
  <c r="AH76" i="2" s="1"/>
  <c r="AG172" i="2"/>
  <c r="AH172" i="2" s="1"/>
  <c r="AG85" i="2"/>
  <c r="AH85" i="2" s="1"/>
  <c r="AG372" i="2"/>
  <c r="AH372" i="2" s="1"/>
  <c r="AG230" i="2"/>
  <c r="AH230" i="2" s="1"/>
  <c r="AG209" i="2"/>
  <c r="AH209" i="2" s="1"/>
  <c r="AG263" i="2"/>
  <c r="AH263" i="2" s="1"/>
  <c r="AG261" i="2"/>
  <c r="AH261" i="2" s="1"/>
  <c r="AG221" i="2"/>
  <c r="AH221" i="2" s="1"/>
  <c r="AG44" i="2"/>
  <c r="AH44" i="2" s="1"/>
  <c r="AG93" i="2"/>
  <c r="AH93" i="2" s="1"/>
  <c r="AG60" i="2"/>
  <c r="AH60" i="2" s="1"/>
  <c r="AG269" i="2"/>
  <c r="AH269" i="2" s="1"/>
  <c r="N269" i="2"/>
  <c r="AG239" i="2"/>
  <c r="AH239" i="2" s="1"/>
  <c r="N331" i="2"/>
  <c r="N43" i="2"/>
  <c r="AG251" i="2"/>
  <c r="AH251" i="2" s="1"/>
  <c r="AG410" i="2"/>
  <c r="AH410" i="2" s="1"/>
  <c r="AG293" i="2"/>
  <c r="AH293" i="2" s="1"/>
  <c r="AG222" i="2"/>
  <c r="AH222" i="2" s="1"/>
  <c r="AG249" i="2"/>
  <c r="AH249" i="2" s="1"/>
  <c r="AG404" i="2"/>
  <c r="AH404" i="2" s="1"/>
  <c r="AG84" i="2"/>
  <c r="AH84" i="2" s="1"/>
  <c r="AG356" i="2"/>
  <c r="AH356" i="2" s="1"/>
  <c r="AG246" i="2"/>
  <c r="AH246" i="2" s="1"/>
  <c r="AG380" i="2"/>
  <c r="AH380" i="2" s="1"/>
  <c r="AG267" i="2"/>
  <c r="AH267" i="2" s="1"/>
  <c r="AG338" i="2"/>
  <c r="AH338" i="2" s="1"/>
  <c r="AG99" i="2"/>
  <c r="AH99" i="2" s="1"/>
  <c r="AG253" i="2"/>
  <c r="AH253" i="2" s="1"/>
  <c r="N253" i="2"/>
  <c r="AG394" i="2"/>
  <c r="AH394" i="2" s="1"/>
  <c r="AG219" i="2"/>
  <c r="AH219" i="2" s="1"/>
  <c r="AG86" i="2"/>
  <c r="AH86" i="2" s="1"/>
  <c r="X241" i="2"/>
  <c r="AD241" i="2" s="1"/>
  <c r="AI241" i="2" s="1"/>
  <c r="J241" i="2" s="1"/>
  <c r="W241" i="2"/>
  <c r="AG160" i="2"/>
  <c r="AH160" i="2" s="1"/>
  <c r="AG82" i="2"/>
  <c r="AH82" i="2" s="1"/>
  <c r="N82" i="2"/>
  <c r="AG243" i="2"/>
  <c r="AH243" i="2" s="1"/>
  <c r="AG18" i="2"/>
  <c r="AH18" i="2" s="1"/>
  <c r="N18" i="2"/>
  <c r="AG244" i="2"/>
  <c r="AH244" i="2" s="1"/>
  <c r="N244" i="2"/>
  <c r="AG388" i="2"/>
  <c r="AH388" i="2" s="1"/>
  <c r="AG146" i="2"/>
  <c r="AH146" i="2" s="1"/>
  <c r="AG69" i="2"/>
  <c r="AH69" i="2" s="1"/>
  <c r="AG118" i="2"/>
  <c r="AH118" i="2" s="1"/>
  <c r="AG229" i="2"/>
  <c r="AH229" i="2" s="1"/>
  <c r="AG364" i="2"/>
  <c r="AH364" i="2" s="1"/>
  <c r="AG96" i="2"/>
  <c r="AH96" i="2" s="1"/>
  <c r="K137" i="2"/>
  <c r="N137" i="2"/>
  <c r="AG114" i="2"/>
  <c r="AH114" i="2" s="1"/>
  <c r="N114" i="2"/>
  <c r="K202" i="2"/>
  <c r="N202" i="2"/>
  <c r="N274" i="2"/>
  <c r="K274" i="2"/>
  <c r="AG106" i="2"/>
  <c r="AH106" i="2" s="1"/>
  <c r="AG105" i="2"/>
  <c r="AH105" i="2" s="1"/>
  <c r="AG142" i="2"/>
  <c r="AH142" i="2" s="1"/>
  <c r="AG402" i="2"/>
  <c r="AH402" i="2" s="1"/>
  <c r="AG197" i="2"/>
  <c r="AH197" i="2" s="1"/>
  <c r="AG27" i="2"/>
  <c r="AH27" i="2" s="1"/>
  <c r="AG156" i="2"/>
  <c r="AH156" i="2" s="1"/>
  <c r="AG52" i="2"/>
  <c r="AH52" i="2" s="1"/>
  <c r="AG235" i="2"/>
  <c r="AH235" i="2" s="1"/>
  <c r="AG62" i="2"/>
  <c r="AH62" i="2" s="1"/>
  <c r="AG277" i="2"/>
  <c r="AH277" i="2" s="1"/>
  <c r="AG132" i="2"/>
  <c r="AH132" i="2" s="1"/>
  <c r="AG255" i="2"/>
  <c r="AH255" i="2" s="1"/>
  <c r="AG63" i="2"/>
  <c r="AH63" i="2" s="1"/>
  <c r="AG245" i="2"/>
  <c r="AH245" i="2" s="1"/>
  <c r="AG67" i="2"/>
  <c r="AH67" i="2" s="1"/>
  <c r="AG306" i="2"/>
  <c r="AH306" i="2" s="1"/>
  <c r="AG133" i="2"/>
  <c r="AH133" i="2" s="1"/>
  <c r="AG294" i="2"/>
  <c r="AH294" i="2" s="1"/>
  <c r="AG194" i="2"/>
  <c r="AH194" i="2" s="1"/>
  <c r="AG217" i="2"/>
  <c r="AH217" i="2" s="1"/>
  <c r="AG41" i="2"/>
  <c r="AH41" i="2" s="1"/>
  <c r="AG268" i="2"/>
  <c r="AH268" i="2" s="1"/>
  <c r="N268" i="2"/>
  <c r="AG139" i="2"/>
  <c r="AH139" i="2" s="1"/>
  <c r="AG164" i="2"/>
  <c r="AH164" i="2" s="1"/>
  <c r="AG350" i="2"/>
  <c r="AH350" i="2" s="1"/>
  <c r="AG285" i="2"/>
  <c r="AH285" i="2" s="1"/>
  <c r="AG386" i="2"/>
  <c r="AH386" i="2" s="1"/>
  <c r="AG135" i="2"/>
  <c r="AH135" i="2" s="1"/>
  <c r="AG166" i="2"/>
  <c r="AH166" i="2" s="1"/>
  <c r="AG88" i="2"/>
  <c r="AH88" i="2" s="1"/>
  <c r="AG112" i="2"/>
  <c r="AH112" i="2" s="1"/>
  <c r="AG36" i="2"/>
  <c r="AH36" i="2" s="1"/>
  <c r="AG115" i="2"/>
  <c r="AH115" i="2" s="1"/>
  <c r="AG122" i="2"/>
  <c r="AH122" i="2" s="1"/>
  <c r="AG30" i="2"/>
  <c r="AH30" i="2" s="1"/>
  <c r="AG247" i="2"/>
  <c r="AH247" i="2" s="1"/>
  <c r="AG87" i="2"/>
  <c r="AH87" i="2" s="1"/>
  <c r="AG83" i="2"/>
  <c r="AH83" i="2" s="1"/>
  <c r="AG54" i="2"/>
  <c r="AH54" i="2" s="1"/>
  <c r="AG289" i="2"/>
  <c r="AH289" i="2" s="1"/>
  <c r="AG48" i="2"/>
  <c r="AH48" i="2" s="1"/>
  <c r="AG283" i="2"/>
  <c r="AH283" i="2" s="1"/>
  <c r="AG95" i="2"/>
  <c r="AH95" i="2" s="1"/>
  <c r="N95" i="2"/>
  <c r="AG98" i="2"/>
  <c r="AH98" i="2" s="1"/>
  <c r="AG42" i="2"/>
  <c r="AH42" i="2" s="1"/>
  <c r="AG103" i="2"/>
  <c r="AH103" i="2" s="1"/>
  <c r="AG310" i="2"/>
  <c r="AH310" i="2" s="1"/>
  <c r="AG101" i="2"/>
  <c r="AH101" i="2" s="1"/>
  <c r="AG250" i="2"/>
  <c r="AH250" i="2" s="1"/>
  <c r="N250" i="2"/>
  <c r="AG214" i="2"/>
  <c r="AH214" i="2" s="1"/>
  <c r="AG92" i="2"/>
  <c r="AH92" i="2" s="1"/>
  <c r="AG273" i="2"/>
  <c r="AH273" i="2" s="1"/>
  <c r="AG32" i="2"/>
  <c r="AH32" i="2" s="1"/>
  <c r="AG12" i="2"/>
  <c r="AH12" i="2" s="1"/>
  <c r="X45" i="2"/>
  <c r="AD45" i="2" s="1"/>
  <c r="W45" i="2"/>
  <c r="AG89" i="2"/>
  <c r="AH89" i="2" s="1"/>
  <c r="N89" i="2"/>
  <c r="AG71" i="2"/>
  <c r="AH71" i="2" s="1"/>
  <c r="N77" i="2"/>
  <c r="K341" i="2"/>
  <c r="K292" i="2"/>
  <c r="N337" i="2"/>
  <c r="N91" i="2"/>
  <c r="N413" i="2"/>
  <c r="N425" i="2"/>
  <c r="K145" i="2"/>
  <c r="N193" i="2"/>
  <c r="K359" i="2"/>
  <c r="K157" i="2"/>
  <c r="N369" i="2"/>
  <c r="K415" i="2"/>
  <c r="K17" i="2"/>
  <c r="K31" i="2"/>
  <c r="K147" i="2"/>
  <c r="N411" i="2"/>
  <c r="N153" i="2"/>
  <c r="K155" i="2"/>
  <c r="N179" i="2"/>
  <c r="K315" i="2"/>
  <c r="K51" i="2"/>
  <c r="N51" i="2"/>
  <c r="N401" i="2"/>
  <c r="K401" i="2"/>
  <c r="N327" i="2"/>
  <c r="K327" i="2"/>
  <c r="K405" i="2"/>
  <c r="N405" i="2"/>
  <c r="N339" i="2"/>
  <c r="K339" i="2"/>
  <c r="K407" i="2"/>
  <c r="N407" i="2"/>
  <c r="K141" i="2"/>
  <c r="N141" i="2"/>
  <c r="N361" i="2"/>
  <c r="K361" i="2"/>
  <c r="N169" i="2"/>
  <c r="K169" i="2"/>
  <c r="N421" i="2"/>
  <c r="K421" i="2"/>
  <c r="N299" i="2"/>
  <c r="K299" i="2"/>
  <c r="N436" i="2"/>
  <c r="K436" i="2"/>
  <c r="K424" i="2"/>
  <c r="N424" i="2"/>
  <c r="K444" i="2"/>
  <c r="N444" i="2"/>
  <c r="N428" i="2"/>
  <c r="K428" i="2"/>
  <c r="K438" i="2"/>
  <c r="N438" i="2"/>
  <c r="K422" i="2"/>
  <c r="N422" i="2"/>
  <c r="N432" i="2"/>
  <c r="K432" i="2"/>
  <c r="N434" i="2"/>
  <c r="K434" i="2"/>
  <c r="N440" i="2"/>
  <c r="K440" i="2"/>
  <c r="K430" i="2"/>
  <c r="N430" i="2"/>
  <c r="K442" i="2"/>
  <c r="N442" i="2"/>
  <c r="K437" i="2" l="1"/>
  <c r="K40" i="2"/>
  <c r="K320" i="2"/>
  <c r="N409" i="2"/>
  <c r="N163" i="2"/>
  <c r="N419" i="2"/>
  <c r="K162" i="2"/>
  <c r="N393" i="2"/>
  <c r="K301" i="2"/>
  <c r="N260" i="2"/>
  <c r="N289" i="2"/>
  <c r="K289" i="2"/>
  <c r="N106" i="2"/>
  <c r="K106" i="2"/>
  <c r="N293" i="2"/>
  <c r="K293" i="2"/>
  <c r="N182" i="2"/>
  <c r="K182" i="2"/>
  <c r="K240" i="2"/>
  <c r="K376" i="2"/>
  <c r="N21" i="2"/>
  <c r="N53" i="2"/>
  <c r="K340" i="2"/>
  <c r="N334" i="2"/>
  <c r="AJ354" i="2"/>
  <c r="AK354" i="2" s="1"/>
  <c r="AO354" i="2" s="1"/>
  <c r="N143" i="2"/>
  <c r="K218" i="2"/>
  <c r="K242" i="2"/>
  <c r="N309" i="2"/>
  <c r="K335" i="2"/>
  <c r="K248" i="2"/>
  <c r="K297" i="2"/>
  <c r="K395" i="2"/>
  <c r="K178" i="2"/>
  <c r="N178" i="2"/>
  <c r="K321" i="2"/>
  <c r="N262" i="2"/>
  <c r="K262" i="2"/>
  <c r="N318" i="2"/>
  <c r="K318" i="2"/>
  <c r="K196" i="2"/>
  <c r="N196" i="2"/>
  <c r="N236" i="2"/>
  <c r="K125" i="2"/>
  <c r="N125" i="2"/>
  <c r="K149" i="2"/>
  <c r="N149" i="2"/>
  <c r="N140" i="2"/>
  <c r="K140" i="2"/>
  <c r="K97" i="2"/>
  <c r="N97" i="2"/>
  <c r="K104" i="2"/>
  <c r="N104" i="2"/>
  <c r="N252" i="2"/>
  <c r="K252" i="2"/>
  <c r="N71" i="2"/>
  <c r="K71" i="2"/>
  <c r="N32" i="2"/>
  <c r="K32" i="2"/>
  <c r="K92" i="2"/>
  <c r="N92" i="2"/>
  <c r="N310" i="2"/>
  <c r="K310" i="2"/>
  <c r="N42" i="2"/>
  <c r="K42" i="2"/>
  <c r="K48" i="2"/>
  <c r="N48" i="2"/>
  <c r="K87" i="2"/>
  <c r="N87" i="2"/>
  <c r="N115" i="2"/>
  <c r="K115" i="2"/>
  <c r="N166" i="2"/>
  <c r="K166" i="2"/>
  <c r="K350" i="2"/>
  <c r="N350" i="2"/>
  <c r="N41" i="2"/>
  <c r="K41" i="2"/>
  <c r="N194" i="2"/>
  <c r="K194" i="2"/>
  <c r="N67" i="2"/>
  <c r="K67" i="2"/>
  <c r="N63" i="2"/>
  <c r="K63" i="2"/>
  <c r="N62" i="2"/>
  <c r="K62" i="2"/>
  <c r="K27" i="2"/>
  <c r="N27" i="2"/>
  <c r="K105" i="2"/>
  <c r="N105" i="2"/>
  <c r="N96" i="2"/>
  <c r="K96" i="2"/>
  <c r="N229" i="2"/>
  <c r="K229" i="2"/>
  <c r="N69" i="2"/>
  <c r="K69" i="2"/>
  <c r="K388" i="2"/>
  <c r="N388" i="2"/>
  <c r="K219" i="2"/>
  <c r="N219" i="2"/>
  <c r="K338" i="2"/>
  <c r="N338" i="2"/>
  <c r="N356" i="2"/>
  <c r="K356" i="2"/>
  <c r="N404" i="2"/>
  <c r="K404" i="2"/>
  <c r="N410" i="2"/>
  <c r="K410" i="2"/>
  <c r="K76" i="2"/>
  <c r="N76" i="2"/>
  <c r="AJ241" i="2"/>
  <c r="AK241" i="2" s="1"/>
  <c r="AO241" i="2" s="1"/>
  <c r="K214" i="2"/>
  <c r="N214" i="2"/>
  <c r="K83" i="2"/>
  <c r="N83" i="2"/>
  <c r="K247" i="2"/>
  <c r="N247" i="2"/>
  <c r="K36" i="2"/>
  <c r="N36" i="2"/>
  <c r="N88" i="2"/>
  <c r="K88" i="2"/>
  <c r="K135" i="2"/>
  <c r="N135" i="2"/>
  <c r="N285" i="2"/>
  <c r="K164" i="2"/>
  <c r="N164" i="2"/>
  <c r="K217" i="2"/>
  <c r="N217" i="2"/>
  <c r="N294" i="2"/>
  <c r="K294" i="2"/>
  <c r="N306" i="2"/>
  <c r="K306" i="2"/>
  <c r="K245" i="2"/>
  <c r="N245" i="2"/>
  <c r="N277" i="2"/>
  <c r="K277" i="2"/>
  <c r="N235" i="2"/>
  <c r="K235" i="2"/>
  <c r="K156" i="2"/>
  <c r="N156" i="2"/>
  <c r="N197" i="2"/>
  <c r="K197" i="2"/>
  <c r="K142" i="2"/>
  <c r="N142" i="2"/>
  <c r="K364" i="2"/>
  <c r="N364" i="2"/>
  <c r="K118" i="2"/>
  <c r="N118" i="2"/>
  <c r="K146" i="2"/>
  <c r="N146" i="2"/>
  <c r="N243" i="2"/>
  <c r="K243" i="2"/>
  <c r="N160" i="2"/>
  <c r="K160" i="2"/>
  <c r="K86" i="2"/>
  <c r="N86" i="2"/>
  <c r="K394" i="2"/>
  <c r="N394" i="2"/>
  <c r="K99" i="2"/>
  <c r="N99" i="2"/>
  <c r="K267" i="2"/>
  <c r="N267" i="2"/>
  <c r="K246" i="2"/>
  <c r="N246" i="2"/>
  <c r="N84" i="2"/>
  <c r="K84" i="2"/>
  <c r="N249" i="2"/>
  <c r="K249" i="2"/>
  <c r="N251" i="2"/>
  <c r="K251" i="2"/>
  <c r="K239" i="2"/>
  <c r="N239" i="2"/>
  <c r="N60" i="2"/>
  <c r="K60" i="2"/>
  <c r="N44" i="2"/>
  <c r="K44" i="2"/>
  <c r="K261" i="2"/>
  <c r="N261" i="2"/>
  <c r="K209" i="2"/>
  <c r="N209" i="2"/>
  <c r="N372" i="2"/>
  <c r="K372" i="2"/>
  <c r="N172" i="2"/>
  <c r="K172" i="2"/>
  <c r="K370" i="2"/>
  <c r="N370" i="2"/>
  <c r="K124" i="2"/>
  <c r="N124" i="2"/>
  <c r="K12" i="2"/>
  <c r="N12" i="2"/>
  <c r="N273" i="2"/>
  <c r="K273" i="2"/>
  <c r="K101" i="2"/>
  <c r="N101" i="2"/>
  <c r="K103" i="2"/>
  <c r="N103" i="2"/>
  <c r="K283" i="2"/>
  <c r="N283" i="2"/>
  <c r="K122" i="2"/>
  <c r="N122" i="2"/>
  <c r="N98" i="2"/>
  <c r="K98" i="2"/>
  <c r="K255" i="2"/>
  <c r="N255" i="2"/>
  <c r="AJ258" i="2"/>
  <c r="AK258" i="2" s="1"/>
  <c r="AO258" i="2" s="1"/>
  <c r="R5" i="2"/>
  <c r="K54" i="2"/>
  <c r="N54" i="2"/>
  <c r="K30" i="2"/>
  <c r="N30" i="2"/>
  <c r="N112" i="2"/>
  <c r="K112" i="2"/>
  <c r="K386" i="2"/>
  <c r="N386" i="2"/>
  <c r="N139" i="2"/>
  <c r="K139" i="2"/>
  <c r="N133" i="2"/>
  <c r="K133" i="2"/>
  <c r="K132" i="2"/>
  <c r="N132" i="2"/>
  <c r="K52" i="2"/>
  <c r="N52" i="2"/>
  <c r="N402" i="2"/>
  <c r="K402" i="2"/>
  <c r="N380" i="2"/>
  <c r="K380" i="2"/>
  <c r="K222" i="2"/>
  <c r="N222" i="2"/>
  <c r="N93" i="2"/>
  <c r="K93" i="2"/>
  <c r="N221" i="2"/>
  <c r="K221" i="2"/>
  <c r="K263" i="2"/>
  <c r="N263" i="2"/>
  <c r="N230" i="2"/>
  <c r="K230" i="2"/>
  <c r="K85" i="2"/>
  <c r="N85" i="2"/>
  <c r="K215" i="2"/>
  <c r="N215" i="2"/>
  <c r="N129" i="2"/>
  <c r="K129" i="2"/>
  <c r="K286" i="2"/>
  <c r="N286" i="2"/>
  <c r="N354" i="2"/>
  <c r="K354" i="2"/>
  <c r="T5" i="2" l="1"/>
  <c r="N258" i="2"/>
  <c r="K258" i="2"/>
  <c r="N241" i="2"/>
  <c r="K241" i="2"/>
  <c r="R3" i="2" l="1"/>
  <c r="F2" i="2"/>
  <c r="R2" i="2"/>
  <c r="F4" i="2"/>
  <c r="F3" i="2"/>
  <c r="T2" i="2"/>
  <c r="T3" i="2"/>
  <c r="R4" i="2"/>
  <c r="T4" i="2"/>
  <c r="R6" i="2" l="1"/>
  <c r="T6" i="2"/>
</calcChain>
</file>

<file path=xl/sharedStrings.xml><?xml version="1.0" encoding="utf-8"?>
<sst xmlns="http://schemas.openxmlformats.org/spreadsheetml/2006/main" count="2821" uniqueCount="634">
  <si>
    <t>State</t>
  </si>
  <si>
    <t>CD#</t>
  </si>
  <si>
    <t>Party</t>
  </si>
  <si>
    <t>Year Elected</t>
  </si>
  <si>
    <t>Dem Votes</t>
  </si>
  <si>
    <t>GOP Votes</t>
  </si>
  <si>
    <t>Other Votes</t>
  </si>
  <si>
    <t>Dem %</t>
  </si>
  <si>
    <t>GOP %</t>
  </si>
  <si>
    <t>Two Pary Dem%</t>
  </si>
  <si>
    <t>Two Party GOP%</t>
  </si>
  <si>
    <t>Two Party MOV</t>
  </si>
  <si>
    <t>Obama 2012</t>
  </si>
  <si>
    <t>Romney 2012</t>
  </si>
  <si>
    <t>D Partisanship 2012</t>
  </si>
  <si>
    <t>Dem Vote</t>
  </si>
  <si>
    <t>GOP Vote</t>
  </si>
  <si>
    <t>Obama 2008</t>
  </si>
  <si>
    <t>McCain 2008</t>
  </si>
  <si>
    <t>D Partisanship 2010</t>
  </si>
  <si>
    <t>Alabama</t>
  </si>
  <si>
    <t>Martha Roby</t>
  </si>
  <si>
    <t>Mike Rogers</t>
  </si>
  <si>
    <t>Robert Aderholt</t>
  </si>
  <si>
    <t>Mo Brooks</t>
  </si>
  <si>
    <t>Terri Sewell</t>
  </si>
  <si>
    <t>Alaska</t>
  </si>
  <si>
    <t>AL</t>
  </si>
  <si>
    <t>Don Young</t>
  </si>
  <si>
    <t>Arizona</t>
  </si>
  <si>
    <t>Ann Kirkpatrick</t>
  </si>
  <si>
    <t>Ron Barber</t>
  </si>
  <si>
    <t>Raul Grijalva</t>
  </si>
  <si>
    <t>Paul Gosar</t>
  </si>
  <si>
    <t>Matt Salmon</t>
  </si>
  <si>
    <t>David Schweikert</t>
  </si>
  <si>
    <t>Trent Franks</t>
  </si>
  <si>
    <t>Kyrsten Sinema</t>
  </si>
  <si>
    <t>Arkansas</t>
  </si>
  <si>
    <t>Rick Crawford</t>
  </si>
  <si>
    <t>Steve Womack</t>
  </si>
  <si>
    <t>California</t>
  </si>
  <si>
    <t>Doug La Malfa</t>
  </si>
  <si>
    <t>Jared Huffman</t>
  </si>
  <si>
    <t>John Garamendi</t>
  </si>
  <si>
    <t>Tom McClintock</t>
  </si>
  <si>
    <t>Mike Thompson</t>
  </si>
  <si>
    <t>Doris Matsui</t>
  </si>
  <si>
    <t>Paul Cook</t>
  </si>
  <si>
    <t>Jerry McNerney</t>
  </si>
  <si>
    <t>Jeff Denham</t>
  </si>
  <si>
    <t>Nancy Pelosi</t>
  </si>
  <si>
    <t>Barbara Lee</t>
  </si>
  <si>
    <t>Jackie Speier</t>
  </si>
  <si>
    <t>Eric Swalwell</t>
  </si>
  <si>
    <t>Mike Honda</t>
  </si>
  <si>
    <t>Anna Eshoo</t>
  </si>
  <si>
    <t>Zoe Lofgren</t>
  </si>
  <si>
    <t>Sam Farr</t>
  </si>
  <si>
    <t>David Valadao</t>
  </si>
  <si>
    <t>Devin Nunes</t>
  </si>
  <si>
    <t>Kevin McCarthy</t>
  </si>
  <si>
    <t>Lois Capps</t>
  </si>
  <si>
    <t>Julia Brownley</t>
  </si>
  <si>
    <t>Judy Chu</t>
  </si>
  <si>
    <t>Adam Schiff</t>
  </si>
  <si>
    <t>Tony Cardenas</t>
  </si>
  <si>
    <t>Brad Sherman</t>
  </si>
  <si>
    <t>Grace Napolitano</t>
  </si>
  <si>
    <t>Xavier Becerra</t>
  </si>
  <si>
    <t>Raul Ruiz</t>
  </si>
  <si>
    <t>Karen Bass</t>
  </si>
  <si>
    <t>Linda Sanchez</t>
  </si>
  <si>
    <t>Ed Royce</t>
  </si>
  <si>
    <t>Lucille Roybal0Allard</t>
  </si>
  <si>
    <t>Mark Takano</t>
  </si>
  <si>
    <t>Ken Calvert</t>
  </si>
  <si>
    <t>Maxine Waters</t>
  </si>
  <si>
    <t>Janice Hahn</t>
  </si>
  <si>
    <t>Loretta Sanchez</t>
  </si>
  <si>
    <t>Alan Lowenthal</t>
  </si>
  <si>
    <t>Dana Rohrabacher</t>
  </si>
  <si>
    <t>Darrell Issa</t>
  </si>
  <si>
    <t>Duncan D. Hunter</t>
  </si>
  <si>
    <t>Juan Vargas</t>
  </si>
  <si>
    <t>Susan Davis</t>
  </si>
  <si>
    <t>Colorado</t>
  </si>
  <si>
    <t>Diana DeGette</t>
  </si>
  <si>
    <t>Jared Polis</t>
  </si>
  <si>
    <t>Scott Tipton</t>
  </si>
  <si>
    <t>Doug Lamborn</t>
  </si>
  <si>
    <t>Mike Coffman</t>
  </si>
  <si>
    <t>Ed Perlmutter</t>
  </si>
  <si>
    <t>Connecticut</t>
  </si>
  <si>
    <t>John Larson</t>
  </si>
  <si>
    <t>Joe Courtney</t>
  </si>
  <si>
    <t>Rosa DeLauro</t>
  </si>
  <si>
    <t>Jim Himes</t>
  </si>
  <si>
    <t>Elizabeth Esty</t>
  </si>
  <si>
    <t>Delaware</t>
  </si>
  <si>
    <t>John Carney</t>
  </si>
  <si>
    <t>Florida</t>
  </si>
  <si>
    <t>Jeff Miller</t>
  </si>
  <si>
    <t>Ted Yoho</t>
  </si>
  <si>
    <t>Ander Crenshaw</t>
  </si>
  <si>
    <t>Corrine Brown</t>
  </si>
  <si>
    <t>Ron DeSantis</t>
  </si>
  <si>
    <t>John Mica</t>
  </si>
  <si>
    <t>Bill Posey</t>
  </si>
  <si>
    <t>Alan Grayson</t>
  </si>
  <si>
    <t>Daniel Webster</t>
  </si>
  <si>
    <t>Richard Nugent</t>
  </si>
  <si>
    <t>Gus Bilirakis</t>
  </si>
  <si>
    <t>David Jolly</t>
  </si>
  <si>
    <t>Kathy Castor</t>
  </si>
  <si>
    <t>Dennis Ross</t>
  </si>
  <si>
    <t>Vern Buchanan</t>
  </si>
  <si>
    <t>Tom Rooney</t>
  </si>
  <si>
    <t>Patrick Murphy</t>
  </si>
  <si>
    <t>Alcee Hastings</t>
  </si>
  <si>
    <t>Ted Deutch</t>
  </si>
  <si>
    <t>Lois Frankel</t>
  </si>
  <si>
    <t>Debbie Wasserman Schultz</t>
  </si>
  <si>
    <t>Frederica Wilson</t>
  </si>
  <si>
    <t>Mario Diaz0Balart</t>
  </si>
  <si>
    <t>Georgia</t>
  </si>
  <si>
    <t>Sanford Bishop</t>
  </si>
  <si>
    <t>Lynn Westmoreland</t>
  </si>
  <si>
    <t>Hank Johnson</t>
  </si>
  <si>
    <t>John Lewis</t>
  </si>
  <si>
    <t>Tom Price</t>
  </si>
  <si>
    <t>Rob Woodall</t>
  </si>
  <si>
    <t>Austin Scott</t>
  </si>
  <si>
    <t>Doug Collins</t>
  </si>
  <si>
    <t>David Scott</t>
  </si>
  <si>
    <t>Tom Graves</t>
  </si>
  <si>
    <t>Hawaii</t>
  </si>
  <si>
    <t>Tulsi Gabbard</t>
  </si>
  <si>
    <t>Idaho</t>
  </si>
  <si>
    <t>Raul Labrador</t>
  </si>
  <si>
    <t>Mike Simpson</t>
  </si>
  <si>
    <t>Illinois</t>
  </si>
  <si>
    <t>Bobby Rush</t>
  </si>
  <si>
    <t>Dan Lipinski</t>
  </si>
  <si>
    <t>Luis Gutierrez</t>
  </si>
  <si>
    <t>Mike Quigley</t>
  </si>
  <si>
    <t>Peter Roskam</t>
  </si>
  <si>
    <t>Danny Davis</t>
  </si>
  <si>
    <t>Tammy Duckworth</t>
  </si>
  <si>
    <t>Jan Schakowsky</t>
  </si>
  <si>
    <t>Bill Foster</t>
  </si>
  <si>
    <t>Rodney Davis</t>
  </si>
  <si>
    <t>Randy Hultgren</t>
  </si>
  <si>
    <t>John Shimkus</t>
  </si>
  <si>
    <t>Adam Kinzinger</t>
  </si>
  <si>
    <t>Cheri Bustos</t>
  </si>
  <si>
    <t>Aaron Schock</t>
  </si>
  <si>
    <t>Indiana</t>
  </si>
  <si>
    <t>Peter Visclosky</t>
  </si>
  <si>
    <t>Jackie Walorski</t>
  </si>
  <si>
    <t>Marlin Stutzman</t>
  </si>
  <si>
    <t>Todd Rokita</t>
  </si>
  <si>
    <t>Susan Brooks</t>
  </si>
  <si>
    <t>Luke Messer</t>
  </si>
  <si>
    <t>Andre Carson</t>
  </si>
  <si>
    <t>Larry Bucshon</t>
  </si>
  <si>
    <t>Todd Young</t>
  </si>
  <si>
    <t>Iowa</t>
  </si>
  <si>
    <t>Dave Loebsack</t>
  </si>
  <si>
    <t>Steve King</t>
  </si>
  <si>
    <t>Kansas</t>
  </si>
  <si>
    <t>Tim Huelskamp</t>
  </si>
  <si>
    <t>Lynn Jenkins</t>
  </si>
  <si>
    <t>Kevin Yoder</t>
  </si>
  <si>
    <t>Mike Pompeo</t>
  </si>
  <si>
    <t>Kentucky</t>
  </si>
  <si>
    <t>Ed Whitfield</t>
  </si>
  <si>
    <t>Brett Guthrie</t>
  </si>
  <si>
    <t>John Yarmuth</t>
  </si>
  <si>
    <t>Thomas Massie</t>
  </si>
  <si>
    <t>Hal Rogers</t>
  </si>
  <si>
    <t>Andy Barr</t>
  </si>
  <si>
    <t>Louisiana</t>
  </si>
  <si>
    <t>Steve Scalise</t>
  </si>
  <si>
    <t>Cedric Richmond</t>
  </si>
  <si>
    <t>Charles Boustany</t>
  </si>
  <si>
    <t>John Fleming</t>
  </si>
  <si>
    <t>Maine</t>
  </si>
  <si>
    <t>Chellie Pingree</t>
  </si>
  <si>
    <t>Maryland</t>
  </si>
  <si>
    <t>Andy Harris</t>
  </si>
  <si>
    <t>Dutch Ruppersberger</t>
  </si>
  <si>
    <t>John Sarbanes</t>
  </si>
  <si>
    <t>Donna Edwards</t>
  </si>
  <si>
    <t>Steny Hoyer</t>
  </si>
  <si>
    <t>John Delaney</t>
  </si>
  <si>
    <t>Elijah Cummings</t>
  </si>
  <si>
    <t>Chris Van Hollen</t>
  </si>
  <si>
    <t>Massachusetts</t>
  </si>
  <si>
    <t>Richard Neal</t>
  </si>
  <si>
    <t>Jim McGovern</t>
  </si>
  <si>
    <t>Niki Tsongas</t>
  </si>
  <si>
    <t>Joe Kennedy</t>
  </si>
  <si>
    <t>Mike Capuano</t>
  </si>
  <si>
    <t>Stephen Lynch</t>
  </si>
  <si>
    <t>Bill Keating</t>
  </si>
  <si>
    <t>Michigan</t>
  </si>
  <si>
    <t>Dan Benishek</t>
  </si>
  <si>
    <t>Bill Huizenga</t>
  </si>
  <si>
    <t>Justin Amash</t>
  </si>
  <si>
    <t>Daniel Kildee</t>
  </si>
  <si>
    <t>Fred Upton</t>
  </si>
  <si>
    <t>Tim Walberg</t>
  </si>
  <si>
    <t>Sander Levin</t>
  </si>
  <si>
    <t>Candice Miller</t>
  </si>
  <si>
    <t>Kerry Bentivolio</t>
  </si>
  <si>
    <t>John Conyers</t>
  </si>
  <si>
    <t>Minnesota</t>
  </si>
  <si>
    <t>Tim Walz</t>
  </si>
  <si>
    <t>John Kline</t>
  </si>
  <si>
    <t>Erik Paulsen</t>
  </si>
  <si>
    <t>Betty Mccollum</t>
  </si>
  <si>
    <t>Keith Ellison</t>
  </si>
  <si>
    <t>Collin C. Peterson</t>
  </si>
  <si>
    <t>Richard Nolan</t>
  </si>
  <si>
    <t>Mississippi</t>
  </si>
  <si>
    <t>Alan Nunnelee</t>
  </si>
  <si>
    <t>Bennie Thompson</t>
  </si>
  <si>
    <t>Gregg Harper</t>
  </si>
  <si>
    <t>Steven Palazzo</t>
  </si>
  <si>
    <t>Missouri</t>
  </si>
  <si>
    <t>Lacy Clay</t>
  </si>
  <si>
    <t>Ann Wagner</t>
  </si>
  <si>
    <t>Blaine Luetkemeyer</t>
  </si>
  <si>
    <t>Vicky Hartzler</t>
  </si>
  <si>
    <t>Emanuel Cleaver</t>
  </si>
  <si>
    <t>Sam Graves</t>
  </si>
  <si>
    <t>Billy Long</t>
  </si>
  <si>
    <t>Montana</t>
  </si>
  <si>
    <t>Nebraska</t>
  </si>
  <si>
    <t>Jeff Fortenberry</t>
  </si>
  <si>
    <t>Adrian Smith</t>
  </si>
  <si>
    <t>Nevada</t>
  </si>
  <si>
    <t>Dina Titus</t>
  </si>
  <si>
    <t>Mark Amodei</t>
  </si>
  <si>
    <t>Joe Heck</t>
  </si>
  <si>
    <t>New Hampshire</t>
  </si>
  <si>
    <t>Ann Kuster</t>
  </si>
  <si>
    <t>New Jersey</t>
  </si>
  <si>
    <t>Frank LoBiondo</t>
  </si>
  <si>
    <t>Chris Smith</t>
  </si>
  <si>
    <t>Scott Garrett</t>
  </si>
  <si>
    <t>Frank Pallone</t>
  </si>
  <si>
    <t>Leonard Lance</t>
  </si>
  <si>
    <t>Albio Sires</t>
  </si>
  <si>
    <t>Bill Pascrell</t>
  </si>
  <si>
    <t>Donald Payne Jr.</t>
  </si>
  <si>
    <t>Rodney Frelinghuysen</t>
  </si>
  <si>
    <t>New Mexico</t>
  </si>
  <si>
    <t>Michelle Lujan Grisham</t>
  </si>
  <si>
    <t>Steve Pearce</t>
  </si>
  <si>
    <t>Ben R. Lujan</t>
  </si>
  <si>
    <t>New York</t>
  </si>
  <si>
    <t>Peter King</t>
  </si>
  <si>
    <t>Steve Israel</t>
  </si>
  <si>
    <t>Gregory Meeks</t>
  </si>
  <si>
    <t>Grace Meng</t>
  </si>
  <si>
    <t>Nydia Velazquez</t>
  </si>
  <si>
    <t>Hakeem Jeffries</t>
  </si>
  <si>
    <t>Yvette Clarke</t>
  </si>
  <si>
    <t>Jerrold Nadler</t>
  </si>
  <si>
    <t>Mike Grimm</t>
  </si>
  <si>
    <t>Carolyn Maloney</t>
  </si>
  <si>
    <t>Charles Rangel</t>
  </si>
  <si>
    <t>Joe Crowley</t>
  </si>
  <si>
    <t>Jose E. Serrano</t>
  </si>
  <si>
    <t>Eliot Engel</t>
  </si>
  <si>
    <t>Nita Lowey</t>
  </si>
  <si>
    <t>Sean Patrick Maloney</t>
  </si>
  <si>
    <t>Christopher Gibson</t>
  </si>
  <si>
    <t>Paul Tonko</t>
  </si>
  <si>
    <t>Richard Hanna</t>
  </si>
  <si>
    <t>Thomas Reed</t>
  </si>
  <si>
    <t>Louise Slaughter</t>
  </si>
  <si>
    <t>Brian Higgins</t>
  </si>
  <si>
    <t>Chris Collins</t>
  </si>
  <si>
    <t>North Carolina</t>
  </si>
  <si>
    <t>G.K. Butterfield</t>
  </si>
  <si>
    <t>Renee Ellmers</t>
  </si>
  <si>
    <t>Walter Jones</t>
  </si>
  <si>
    <t>David Price</t>
  </si>
  <si>
    <t>Virginia Foxx</t>
  </si>
  <si>
    <t>Richard Hudson</t>
  </si>
  <si>
    <t>Robert Pittenger</t>
  </si>
  <si>
    <t>Patrick McHenry</t>
  </si>
  <si>
    <t>Mark Meadows</t>
  </si>
  <si>
    <t>George Holding</t>
  </si>
  <si>
    <t>North Dakota</t>
  </si>
  <si>
    <t>Kevin Cramer</t>
  </si>
  <si>
    <t>Ohio</t>
  </si>
  <si>
    <t>Steve Chabot</t>
  </si>
  <si>
    <t>Brad Wenstrup</t>
  </si>
  <si>
    <t>Joyce Beatty</t>
  </si>
  <si>
    <t>Jim Jordan</t>
  </si>
  <si>
    <t>Bob Latta</t>
  </si>
  <si>
    <t>Bill Johnson</t>
  </si>
  <si>
    <t>Bob Gibbs</t>
  </si>
  <si>
    <t>John Boehner</t>
  </si>
  <si>
    <t>Marcy Kaptur</t>
  </si>
  <si>
    <t>Mike Turner</t>
  </si>
  <si>
    <t>Marcia Fudge</t>
  </si>
  <si>
    <t>Pat Tiberi</t>
  </si>
  <si>
    <t>Tim Ryan</t>
  </si>
  <si>
    <t>David Joyce</t>
  </si>
  <si>
    <t>Steve Stivers</t>
  </si>
  <si>
    <t>Jim Renacci</t>
  </si>
  <si>
    <t>Oklahoma</t>
  </si>
  <si>
    <t>Jim Bridenstine</t>
  </si>
  <si>
    <t>Markwayne Mullin</t>
  </si>
  <si>
    <t>Frank Lucas</t>
  </si>
  <si>
    <t>Tom Cole</t>
  </si>
  <si>
    <t>Oregon</t>
  </si>
  <si>
    <t>Suzanne Bonamici</t>
  </si>
  <si>
    <t>Greg Walden</t>
  </si>
  <si>
    <t>Earl Blumenauer</t>
  </si>
  <si>
    <t>Peter DeFazio</t>
  </si>
  <si>
    <t>Kurt Schrader</t>
  </si>
  <si>
    <t>Pennsylvania</t>
  </si>
  <si>
    <t>Robert Brady</t>
  </si>
  <si>
    <t>Chaka Fattah</t>
  </si>
  <si>
    <t>Mike Kelly</t>
  </si>
  <si>
    <t>Scott Perry</t>
  </si>
  <si>
    <t>Glenn Thompson</t>
  </si>
  <si>
    <t>Patrick Meehan</t>
  </si>
  <si>
    <t>Mike Fitzpatrick</t>
  </si>
  <si>
    <t>Bill Shuster</t>
  </si>
  <si>
    <t>Thomas Marino</t>
  </si>
  <si>
    <t>Lou Barletta</t>
  </si>
  <si>
    <t>Keith Rothfus</t>
  </si>
  <si>
    <t>Mike Doyle</t>
  </si>
  <si>
    <t>Charles Dent</t>
  </si>
  <si>
    <t>Joseph Pitts</t>
  </si>
  <si>
    <t>Matthew Cartwright</t>
  </si>
  <si>
    <t>Tim Murphy</t>
  </si>
  <si>
    <t>Rhode Island</t>
  </si>
  <si>
    <t>David Cicilline</t>
  </si>
  <si>
    <t>Jim Langevin</t>
  </si>
  <si>
    <t>South Carolina</t>
  </si>
  <si>
    <t>Joe Wilson</t>
  </si>
  <si>
    <t>Jeff Duncan</t>
  </si>
  <si>
    <t>Trey Gowdy</t>
  </si>
  <si>
    <t>Mick Mulvaney</t>
  </si>
  <si>
    <t>Jim Clyburn</t>
  </si>
  <si>
    <t>Tom Rice</t>
  </si>
  <si>
    <t>South Dakota</t>
  </si>
  <si>
    <t>Kristi Noem</t>
  </si>
  <si>
    <t>Tennessee</t>
  </si>
  <si>
    <t>Phil Roe</t>
  </si>
  <si>
    <t>John Duncan</t>
  </si>
  <si>
    <t>Chuck Fleischmann</t>
  </si>
  <si>
    <t>Scott DesJarlais</t>
  </si>
  <si>
    <t>Jim Cooper</t>
  </si>
  <si>
    <t>Diane Black</t>
  </si>
  <si>
    <t>Marsha Blackburn</t>
  </si>
  <si>
    <t>Stephen Fincher</t>
  </si>
  <si>
    <t>Steve Cohen</t>
  </si>
  <si>
    <t>Texas</t>
  </si>
  <si>
    <t>Louie Gohmert</t>
  </si>
  <si>
    <t>Ted Poe</t>
  </si>
  <si>
    <t>Sam Johnson</t>
  </si>
  <si>
    <t>Jeb Hensarling</t>
  </si>
  <si>
    <t>Joe Barton</t>
  </si>
  <si>
    <t>John Culberson</t>
  </si>
  <si>
    <t>Kevin Brady</t>
  </si>
  <si>
    <t>Al Green</t>
  </si>
  <si>
    <t>Michael McCaul</t>
  </si>
  <si>
    <t>Mike Conaway</t>
  </si>
  <si>
    <t>Kay Granger</t>
  </si>
  <si>
    <t>Mac Thornberry</t>
  </si>
  <si>
    <t>Randy Weber</t>
  </si>
  <si>
    <t>Ruben Hinojosa</t>
  </si>
  <si>
    <t>Beto O'Rourke</t>
  </si>
  <si>
    <t>Bill Flores</t>
  </si>
  <si>
    <t>Sheila Jackson Lee</t>
  </si>
  <si>
    <t>Randy Neugebauer</t>
  </si>
  <si>
    <t>Joaquin Castro</t>
  </si>
  <si>
    <t>Lamar Smith</t>
  </si>
  <si>
    <t>Pete Olson</t>
  </si>
  <si>
    <t>Kenny Marchant</t>
  </si>
  <si>
    <t>Roger Williams</t>
  </si>
  <si>
    <t>Michael Burgess</t>
  </si>
  <si>
    <t>Blake Farenthold</t>
  </si>
  <si>
    <t>Henry Cuellar</t>
  </si>
  <si>
    <t>Gene Green</t>
  </si>
  <si>
    <t>Eddie Bernice Johnson</t>
  </si>
  <si>
    <t>John Carter</t>
  </si>
  <si>
    <t>Pete Sessions</t>
  </si>
  <si>
    <t>Marc Veasey</t>
  </si>
  <si>
    <t>Filemon Vela</t>
  </si>
  <si>
    <t>Lloyd Doggett</t>
  </si>
  <si>
    <t>Utah</t>
  </si>
  <si>
    <t>Rob Bishop</t>
  </si>
  <si>
    <t>Chris Stewart</t>
  </si>
  <si>
    <t>Jason Chaffetz</t>
  </si>
  <si>
    <t>Vermont</t>
  </si>
  <si>
    <t>Peter Welch</t>
  </si>
  <si>
    <t>Virginia</t>
  </si>
  <si>
    <t>Rob Wittman</t>
  </si>
  <si>
    <t>Scott Rigell</t>
  </si>
  <si>
    <t>Bobby Scott</t>
  </si>
  <si>
    <t>Randy Forbes</t>
  </si>
  <si>
    <t>Robert Hurt</t>
  </si>
  <si>
    <t>Bob Goodlatte</t>
  </si>
  <si>
    <t>Morgan Griffith</t>
  </si>
  <si>
    <t>Gerry Connolly</t>
  </si>
  <si>
    <t>Washington</t>
  </si>
  <si>
    <t>Suzan DelBene</t>
  </si>
  <si>
    <t>Rick Larsen</t>
  </si>
  <si>
    <t>Jaime Herrera Beutler</t>
  </si>
  <si>
    <t>Cathy McMorris Rodgers</t>
  </si>
  <si>
    <t>Derek Kilmer</t>
  </si>
  <si>
    <t>Jim McDermott</t>
  </si>
  <si>
    <t>Dave Reichert</t>
  </si>
  <si>
    <t>Adam Smith</t>
  </si>
  <si>
    <t>Denny Heck</t>
  </si>
  <si>
    <t>West Virginia</t>
  </si>
  <si>
    <t>David McKinley</t>
  </si>
  <si>
    <t>Wisconsin</t>
  </si>
  <si>
    <t>Paul Ryan</t>
  </si>
  <si>
    <t>Mark Pocan</t>
  </si>
  <si>
    <t>Ron Kind</t>
  </si>
  <si>
    <t>Gwen Moore</t>
  </si>
  <si>
    <t>Jim Sensenbrenner</t>
  </si>
  <si>
    <t>Sean Duffy</t>
  </si>
  <si>
    <t>Reid Ribble</t>
  </si>
  <si>
    <t>Wyoming</t>
  </si>
  <si>
    <t>Cynthia Lummis</t>
  </si>
  <si>
    <t>2012 Election</t>
  </si>
  <si>
    <t>2010 Election</t>
  </si>
  <si>
    <t>Incumbent</t>
  </si>
  <si>
    <t>2014 Election</t>
  </si>
  <si>
    <t>Open seat?</t>
  </si>
  <si>
    <t>Beat incumbent?</t>
  </si>
  <si>
    <t>Republican</t>
  </si>
  <si>
    <t>Safe Republican:</t>
  </si>
  <si>
    <t>Safe Democratic:</t>
  </si>
  <si>
    <t>If All Seats Open:</t>
  </si>
  <si>
    <t>Democratic</t>
  </si>
  <si>
    <t>Likely Republican:</t>
  </si>
  <si>
    <t>Likely Democratic:</t>
  </si>
  <si>
    <t>No Projection</t>
  </si>
  <si>
    <t>Lean Republican:</t>
  </si>
  <si>
    <t>Lean Democratic:</t>
  </si>
  <si>
    <t xml:space="preserve">Toss Up (Slight R): </t>
  </si>
  <si>
    <t>Toss Up (Slight D):</t>
  </si>
  <si>
    <t>Total R:</t>
  </si>
  <si>
    <t>Total D:</t>
  </si>
  <si>
    <t>CD</t>
  </si>
  <si>
    <t>Projected D %</t>
  </si>
  <si>
    <t>D Partisanship 2012 + Tilt</t>
  </si>
  <si>
    <t>2012 Two Party MOV</t>
  </si>
  <si>
    <t>2012 2-Party Winning Percentage</t>
  </si>
  <si>
    <t>Adjusted 2012 MOV</t>
  </si>
  <si>
    <t>2010 Two Party MOV</t>
  </si>
  <si>
    <t>2010 District Partisanship</t>
  </si>
  <si>
    <t>Part. Margin Change Redistricting</t>
  </si>
  <si>
    <t>Adjusted 2010 MOV</t>
  </si>
  <si>
    <t>2012 Adjusted Two Party D %</t>
  </si>
  <si>
    <t>2010 Adjusted Two Party D %</t>
  </si>
  <si>
    <t>Candidate Influence D 2012</t>
  </si>
  <si>
    <t>Candidate Influence 2012</t>
  </si>
  <si>
    <t>Performance Over Average Candidate 2012</t>
  </si>
  <si>
    <t>Candidate Influence D 2010</t>
  </si>
  <si>
    <t>Candidate Influence 2010</t>
  </si>
  <si>
    <t>Performance Over Average Candidate 2010</t>
  </si>
  <si>
    <t>Average POAC</t>
  </si>
  <si>
    <t>(R)</t>
  </si>
  <si>
    <t>OPEN</t>
  </si>
  <si>
    <t>(D)</t>
  </si>
  <si>
    <t>No projection</t>
  </si>
  <si>
    <t/>
  </si>
  <si>
    <t>2016 Projections (FairVote)</t>
  </si>
  <si>
    <t>2016 Projections (If Open Seat)</t>
  </si>
  <si>
    <t>2016 Projections (Competition Ratings)</t>
  </si>
  <si>
    <t>Candidate Influence D 2014</t>
  </si>
  <si>
    <t>Candidate Influence 2014</t>
  </si>
  <si>
    <t>Performance Over Average Candidate 2014</t>
  </si>
  <si>
    <t>2014 Two Party MOV</t>
  </si>
  <si>
    <t>2014 2-Party Winning Percentage</t>
  </si>
  <si>
    <t>Adjusted 2014 MOV</t>
  </si>
  <si>
    <t>Special Elections</t>
  </si>
  <si>
    <t>Candidate</t>
  </si>
  <si>
    <t>Robin Kelly</t>
  </si>
  <si>
    <t>Mark Sanford</t>
  </si>
  <si>
    <t>Jason Smith</t>
  </si>
  <si>
    <t>Susan DelBene</t>
  </si>
  <si>
    <t>Katherine Clark</t>
  </si>
  <si>
    <t>Vance McAllister</t>
  </si>
  <si>
    <t>Bradley Byrne</t>
  </si>
  <si>
    <t>2014 Adjusted Two Party D%</t>
  </si>
  <si>
    <t>Curt Clawson</t>
  </si>
  <si>
    <t>2014 Adjuster</t>
  </si>
  <si>
    <t>2012 Adjuster</t>
  </si>
  <si>
    <t>2010 Adjuster</t>
  </si>
  <si>
    <t>The following raw data was taken into account: Obama's performance in the district in 2012, the candidate's vote percentages in the district in 2010 and 2012 (adjusted for redistricting and the overall partisan climate of the year), and the candidate's incumbency status in 2010 and 2012</t>
  </si>
  <si>
    <t xml:space="preserve">Performance Over Average Candidate (POAC) scores are akin to the candidate influence scores used in the projection model, and measure the extent to which candidates performed better or worse than an average candidate of the same party, district, and incumbency status in a given year. </t>
  </si>
  <si>
    <t>In the column "2014 Projections (Competitiveness)," a seat is called "Safe R" if that number is less than 42%, "Likely R" if it is between 42% and 44%, "Lean R" if it is between 44% and 47%, "Toss Up" if it is between 47% and 53%, "Lean D" if it is between 52% and 55%, "Likely D" if it is between 55% and 58%, and "Safe D" if it is above 58%.</t>
  </si>
  <si>
    <t>1=Democrat incumbent</t>
  </si>
  <si>
    <t>2=Democrat open seat</t>
  </si>
  <si>
    <t>3=Democrat challenger</t>
  </si>
  <si>
    <t>4=Republican incumbent</t>
  </si>
  <si>
    <t>5=Republican open seat</t>
  </si>
  <si>
    <t>6=Republican challenger</t>
  </si>
  <si>
    <t>7=Democrat special election</t>
  </si>
  <si>
    <t>8=Republican special election</t>
  </si>
  <si>
    <t>Incumbent winners' margins of victory were only adjusted for the national partisan lean. Open seat winner received a bonus of the average incumbency bump (4.5%) to account for the advantage they will receive as an incumbent. Challengers received twice that bonus, since their margin suffered from facing an incumbent.</t>
  </si>
  <si>
    <t xml:space="preserve">Candidates who ran uncontested in either 2010 or 2012 were given a "candidate influence" score of 4.5% in favor of their party - the average incumbency bump in 2012. This is a conservative estimate of the advantage they would likely receive if challenged. Candidates running in a Top Two race against a member of their own party are counted as having run uncontested, since margins of victory are listed in terms of two-party totals. </t>
  </si>
  <si>
    <t>Note: Because Louisiana's Top Two system allows multiple candidates of each party to run on election day, candidates' vote percentages in Louisiana cannot be easily translated into two-party margins of victory and "candidate influence" scores. Those elections are treated as uncontested.</t>
  </si>
  <si>
    <r>
      <rPr>
        <b/>
        <sz val="11"/>
        <color theme="1"/>
        <rFont val="Calibri"/>
        <family val="2"/>
        <scheme val="minor"/>
      </rPr>
      <t>Raw Data Sources:</t>
    </r>
    <r>
      <rPr>
        <sz val="11"/>
        <color theme="1"/>
        <rFont val="Calibri"/>
        <family val="2"/>
        <scheme val="minor"/>
      </rPr>
      <t xml:space="preserve"> </t>
    </r>
  </si>
  <si>
    <t>2012 partisanship: Daily Kos http://www.dailykos.com/story/2012/11/19/1163009/-Daily-Kos-Elections-presidential-results-by-congressional-district-for-the-2012-2008-elections?detail=hide</t>
  </si>
  <si>
    <t>2012 results: Dave Wasserman https://docs.google.com/spreadsheet/ccc?key=0AjYj9mXElO_QdHZCbzJocGtxYkR6OTdZbzZwRUFvS3c#gid=0</t>
  </si>
  <si>
    <t>2010 partisanship: FairVote's Monopoly Politics 2012 http://www.fairvote.org/monopoly-politics-2012</t>
  </si>
  <si>
    <t>2010 results: FairVote's Dubious Democracy 2010 http://www.fairvote.org/assets/Uploads/DubiousDemocracy2010.pdf</t>
  </si>
  <si>
    <t>Candidate adjustors (hidden in columns G, H, and I):</t>
  </si>
  <si>
    <t>Raw Performance over Partisanship D</t>
  </si>
  <si>
    <t>Raw Performance over Partisanship</t>
  </si>
  <si>
    <t xml:space="preserve"> </t>
  </si>
  <si>
    <t>National incumbency bump (average of medians)</t>
  </si>
  <si>
    <t>Democratic Incumbents</t>
  </si>
  <si>
    <t>Republican Incumbents</t>
  </si>
  <si>
    <t>Median Incumbency bump</t>
  </si>
  <si>
    <t>National Partisan Swing</t>
  </si>
  <si>
    <t>Republican incumbents</t>
  </si>
  <si>
    <t>Open Seats</t>
  </si>
  <si>
    <t>Median Partisan Swing (D)</t>
  </si>
  <si>
    <t>District</t>
  </si>
  <si>
    <t>Open seats</t>
  </si>
  <si>
    <t>Gary Palmer</t>
  </si>
  <si>
    <t>Ruben Gallego</t>
  </si>
  <si>
    <t>Bruce Westerman</t>
  </si>
  <si>
    <t>Mark DeSaulnier</t>
  </si>
  <si>
    <t>Steve Knight</t>
  </si>
  <si>
    <t>Pete Aguilar</t>
  </si>
  <si>
    <t>Ted Lieu</t>
  </si>
  <si>
    <t>Norma Torres</t>
  </si>
  <si>
    <t>Mimi Walters</t>
  </si>
  <si>
    <t>Ken Buck</t>
  </si>
  <si>
    <t>Jody Hice</t>
  </si>
  <si>
    <t>Barry Loudermilk</t>
  </si>
  <si>
    <t>Mark Takai</t>
  </si>
  <si>
    <t>Rod Blum</t>
  </si>
  <si>
    <t>David Young</t>
  </si>
  <si>
    <t>Bruce Poliquin</t>
  </si>
  <si>
    <t>Seth Moulton</t>
  </si>
  <si>
    <t>Mike Bishop</t>
  </si>
  <si>
    <t>Dave Trott</t>
  </si>
  <si>
    <t>Debbie Dingell</t>
  </si>
  <si>
    <t>Brenda Lawrence</t>
  </si>
  <si>
    <t>Tom Emmer</t>
  </si>
  <si>
    <t>Ryan Zinke</t>
  </si>
  <si>
    <t>Tom MacArthur</t>
  </si>
  <si>
    <t>Bonnie Watson Coleman</t>
  </si>
  <si>
    <t>Kathleen Rice</t>
  </si>
  <si>
    <t>Elise Stefanik</t>
  </si>
  <si>
    <t>Mark Walker</t>
  </si>
  <si>
    <t>David Rouzer</t>
  </si>
  <si>
    <t>Alma Adams</t>
  </si>
  <si>
    <t>Steve Russell</t>
  </si>
  <si>
    <t>Ryan Costello</t>
  </si>
  <si>
    <t>Brendan Boyle</t>
  </si>
  <si>
    <t>John Ratcliffe</t>
  </si>
  <si>
    <t>Brian Babin</t>
  </si>
  <si>
    <t>Mia Love</t>
  </si>
  <si>
    <t>Dave Brat</t>
  </si>
  <si>
    <t>Barbara Comstock</t>
  </si>
  <si>
    <t>Dan Newhouse</t>
  </si>
  <si>
    <t>Alex Mooney</t>
  </si>
  <si>
    <t>Doug Ose</t>
  </si>
  <si>
    <t>Johnny Tacherra</t>
  </si>
  <si>
    <t>Carlos Curbelo</t>
  </si>
  <si>
    <t>Rick Allen</t>
  </si>
  <si>
    <t>Robert Dold</t>
  </si>
  <si>
    <t>Mike Bost</t>
  </si>
  <si>
    <t>Cresent Hardy</t>
  </si>
  <si>
    <t>Frank Guinta</t>
  </si>
  <si>
    <t>Lee Zeldin</t>
  </si>
  <si>
    <t>John Katko</t>
  </si>
  <si>
    <t>Will Hurd</t>
  </si>
  <si>
    <t>Evan Jenkins</t>
  </si>
  <si>
    <t>Brad Ashford</t>
  </si>
  <si>
    <t>National two-party preference (D) (average of medians)</t>
  </si>
  <si>
    <t>J. French Hill</t>
  </si>
  <si>
    <t>Gwen Graham</t>
  </si>
  <si>
    <t>Ileana Ros-Lehtinen</t>
  </si>
  <si>
    <t>John Moolenaar</t>
  </si>
  <si>
    <t>Earl "Buddy" Carter</t>
  </si>
  <si>
    <t>Donald Norcross</t>
  </si>
  <si>
    <t>Glenn Grothman</t>
  </si>
  <si>
    <t>Martha McSally</t>
  </si>
  <si>
    <t>Donald "Don" S. Beyer Jr.</t>
  </si>
  <si>
    <t xml:space="preserve">The projection is based on a formula comprised of four numbers (in the green columns): current district partisanship (D) and the influence of the candidate on vote margins in the last three elections. Candidate influence is the performance of a candidate in a district relative to Obama's performance in the same district, adjusted for the national partisan tilt and whether the candidate was an incumbent, running in an open seat, or a challenger. (Non-Top Two incumbent vs. incumbent races are counted as open seat races). </t>
  </si>
  <si>
    <t>Column J represents the projected two party votes for the Democratic candidate in the 2016 election based on a weighting of the three green column numbers. The formula gives slightly more weight to 2014 numbers over 2012 and 2010 numbers and weights partisanship above candidate influence. Freshmen incumbents have their 2014 election results weighted significantly less than others.</t>
  </si>
  <si>
    <t>In the column "2016 Projections (FairVote)," a seat is projected for Democrats if the number in column J is over 56% and Republicans if it is under 44%. No other seat is projected. Seats are also not projected if the incumbent won by less than 4% last election or is representing a district that favors the opposite party.</t>
  </si>
  <si>
    <t>Carl DeMaio</t>
  </si>
  <si>
    <t>Two Party Dem%</t>
  </si>
  <si>
    <t>Was Open?</t>
  </si>
  <si>
    <t>Projected National Democratic %</t>
  </si>
  <si>
    <t>Projected National Incumbency Bump</t>
  </si>
  <si>
    <t>2016 Projections</t>
  </si>
  <si>
    <t>Projection from formula?</t>
  </si>
  <si>
    <t>Open</t>
  </si>
  <si>
    <t>Winner</t>
  </si>
  <si>
    <t>Open?</t>
  </si>
  <si>
    <t>Toss Up</t>
  </si>
  <si>
    <t>Ami Bera</t>
  </si>
  <si>
    <t>Jim Costa</t>
  </si>
  <si>
    <t>D</t>
  </si>
  <si>
    <t>Lean D</t>
  </si>
  <si>
    <t>Scott Peters</t>
  </si>
  <si>
    <t>Tony Amador</t>
  </si>
  <si>
    <t>Ro Khanna</t>
  </si>
  <si>
    <t>Safe D</t>
  </si>
  <si>
    <t>Jeff Gorell</t>
  </si>
  <si>
    <t>Paul Chabot</t>
  </si>
  <si>
    <t>Dan Bongino</t>
  </si>
  <si>
    <t>Mark Assini</t>
  </si>
  <si>
    <t>Likely D</t>
  </si>
  <si>
    <t>Clint Didier</t>
  </si>
  <si>
    <t>R</t>
  </si>
  <si>
    <t>Safe R</t>
  </si>
  <si>
    <t>Garret Graves</t>
  </si>
  <si>
    <t>Ralp Abraham</t>
  </si>
  <si>
    <t>2016 Competition Ratings*</t>
  </si>
  <si>
    <t>*Our projection model overrides "safe" and "likely" designations under certain circumstance. See the methodology tab for a complete explanation.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</si>
</sst>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9"/>
      <color rgb="FF000000"/>
      <name val="Arial"/>
      <family val="2"/>
    </font>
    <font>
      <sz val="10"/>
      <color rgb="FF000000"/>
      <name val="Arial"/>
      <family val="2"/>
    </font>
    <font>
      <sz val="11"/>
      <name val="Times New Roman"/>
      <family val="1"/>
    </font>
    <font>
      <sz val="11"/>
      <color theme="0"/>
      <name val="Calibri"/>
      <family val="2"/>
      <scheme val="minor"/>
    </font>
    <font>
      <sz val="11"/>
      <color rgb="FF000000"/>
      <name val="Calibri"/>
      <family val="2"/>
      <scheme val="minor"/>
    </font>
    <font>
      <b/>
      <sz val="11"/>
      <color rgb="FF9C6500"/>
      <name val="Calibri"/>
      <family val="2"/>
      <scheme val="minor"/>
    </font>
    <font>
      <sz val="11"/>
      <color rgb="FFFF0000"/>
      <name val="Calibri"/>
      <family val="2"/>
      <scheme val="minor"/>
    </font>
    <font>
      <sz val="10"/>
      <color rgb="FF222222"/>
      <name val="Arial"/>
      <family val="2"/>
    </font>
    <font>
      <b/>
      <sz val="11"/>
      <color rgb="FF000000"/>
      <name val="Calibri"/>
      <family val="2"/>
    </font>
    <font>
      <sz val="11"/>
      <color rgb="FFFFFFFF"/>
      <name val="Calibri"/>
      <family val="2"/>
    </font>
    <font>
      <sz val="11"/>
      <color rgb="FF006100"/>
      <name val="Calibri"/>
      <family val="2"/>
    </font>
    <font>
      <sz val="11"/>
      <color theme="1"/>
      <name val="Calibri"/>
      <family val="2"/>
    </font>
    <font>
      <sz val="9"/>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7"/>
      </patternFill>
    </fill>
    <fill>
      <patternFill patternType="solid">
        <fgColor rgb="FFFFC000"/>
        <bgColor indexed="64"/>
      </patternFill>
    </fill>
    <fill>
      <patternFill patternType="solid">
        <fgColor rgb="FFFFC000"/>
        <bgColor rgb="FFFFFFFF"/>
      </patternFill>
    </fill>
    <fill>
      <patternFill patternType="solid">
        <fgColor rgb="FFC6EFCE"/>
        <bgColor rgb="FFFFFFFF"/>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bottom style="thin">
        <color rgb="FF7F7F7F"/>
      </bottom>
      <diagonal/>
    </border>
    <border>
      <left/>
      <right/>
      <top style="medium">
        <color indexed="64"/>
      </top>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2"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cellStyleXfs>
  <cellXfs count="158">
    <xf numFmtId="0" fontId="0" fillId="0" borderId="0" xfId="0"/>
    <xf numFmtId="0" fontId="0" fillId="0" borderId="3" xfId="0" applyFont="1" applyBorder="1"/>
    <xf numFmtId="0" fontId="0" fillId="0" borderId="3" xfId="0" applyBorder="1"/>
    <xf numFmtId="0" fontId="0" fillId="0" borderId="3" xfId="0" applyFont="1" applyBorder="1" applyAlignment="1">
      <alignment wrapText="1"/>
    </xf>
    <xf numFmtId="0" fontId="6" fillId="0" borderId="4" xfId="0" applyFont="1" applyBorder="1" applyAlignment="1">
      <alignment wrapText="1"/>
    </xf>
    <xf numFmtId="0" fontId="0" fillId="0" borderId="5" xfId="0" applyBorder="1"/>
    <xf numFmtId="0" fontId="6" fillId="0" borderId="4" xfId="0" applyFont="1" applyBorder="1"/>
    <xf numFmtId="9" fontId="0" fillId="0" borderId="3" xfId="1" applyFont="1" applyBorder="1"/>
    <xf numFmtId="0" fontId="0" fillId="0" borderId="0" xfId="0" applyBorder="1"/>
    <xf numFmtId="164" fontId="0" fillId="0" borderId="0" xfId="1" applyNumberFormat="1" applyFont="1" applyBorder="1"/>
    <xf numFmtId="164" fontId="0" fillId="0" borderId="6" xfId="1" applyNumberFormat="1" applyFont="1" applyBorder="1"/>
    <xf numFmtId="0" fontId="0" fillId="0" borderId="0" xfId="0" applyFill="1" applyBorder="1"/>
    <xf numFmtId="9" fontId="0" fillId="0" borderId="0" xfId="1" applyFont="1" applyFill="1" applyBorder="1"/>
    <xf numFmtId="3" fontId="7" fillId="0" borderId="0" xfId="0" applyNumberFormat="1" applyFont="1"/>
    <xf numFmtId="9" fontId="0" fillId="0" borderId="7" xfId="1" applyFont="1" applyFill="1" applyBorder="1"/>
    <xf numFmtId="9" fontId="0" fillId="0" borderId="6" xfId="1" applyFont="1" applyFill="1" applyBorder="1"/>
    <xf numFmtId="3" fontId="0" fillId="0" borderId="0" xfId="0" applyNumberFormat="1" applyFill="1" applyBorder="1"/>
    <xf numFmtId="9" fontId="0" fillId="0" borderId="0" xfId="1" applyFont="1" applyFill="1"/>
    <xf numFmtId="3" fontId="0" fillId="0" borderId="0" xfId="0" applyNumberFormat="1" applyBorder="1"/>
    <xf numFmtId="10" fontId="8" fillId="0" borderId="0" xfId="0" applyNumberFormat="1" applyFont="1"/>
    <xf numFmtId="3" fontId="0" fillId="0" borderId="0" xfId="0" applyNumberFormat="1"/>
    <xf numFmtId="0" fontId="0" fillId="0" borderId="0" xfId="0" applyAlignment="1"/>
    <xf numFmtId="0" fontId="0" fillId="0" borderId="7" xfId="0" applyBorder="1"/>
    <xf numFmtId="3" fontId="0" fillId="0" borderId="7" xfId="0" applyNumberFormat="1" applyBorder="1"/>
    <xf numFmtId="0" fontId="0" fillId="0" borderId="6" xfId="0" applyBorder="1"/>
    <xf numFmtId="0" fontId="6" fillId="0" borderId="3" xfId="0" applyFont="1" applyBorder="1"/>
    <xf numFmtId="0" fontId="0" fillId="0" borderId="4" xfId="0" applyBorder="1"/>
    <xf numFmtId="0" fontId="0" fillId="0" borderId="6" xfId="0" applyFont="1" applyFill="1" applyBorder="1" applyAlignment="1">
      <alignment wrapText="1"/>
    </xf>
    <xf numFmtId="0" fontId="0" fillId="0" borderId="6" xfId="0" applyFill="1" applyBorder="1" applyAlignment="1">
      <alignment wrapText="1"/>
    </xf>
    <xf numFmtId="0" fontId="6" fillId="0" borderId="0" xfId="0" applyFont="1" applyAlignment="1">
      <alignment wrapText="1"/>
    </xf>
    <xf numFmtId="0" fontId="6" fillId="0" borderId="0" xfId="0" applyFont="1" applyAlignment="1"/>
    <xf numFmtId="0" fontId="0" fillId="0" borderId="0" xfId="0" applyBorder="1" applyAlignment="1"/>
    <xf numFmtId="0" fontId="0" fillId="0" borderId="6" xfId="0" applyBorder="1" applyAlignment="1"/>
    <xf numFmtId="9" fontId="5" fillId="5" borderId="2" xfId="5" applyNumberFormat="1" applyAlignment="1"/>
    <xf numFmtId="10" fontId="5" fillId="5" borderId="2" xfId="5" applyNumberFormat="1" applyAlignment="1"/>
    <xf numFmtId="0" fontId="4" fillId="4" borderId="10" xfId="4" applyBorder="1" applyAlignment="1"/>
    <xf numFmtId="0" fontId="4" fillId="4" borderId="11" xfId="4" applyNumberFormat="1" applyBorder="1" applyAlignment="1"/>
    <xf numFmtId="0" fontId="3" fillId="3" borderId="10" xfId="3" applyBorder="1" applyAlignment="1"/>
    <xf numFmtId="0" fontId="3" fillId="3" borderId="6" xfId="3" applyBorder="1" applyAlignment="1"/>
    <xf numFmtId="0" fontId="0" fillId="7" borderId="0" xfId="7" applyFont="1" applyBorder="1" applyAlignment="1"/>
    <xf numFmtId="0" fontId="1" fillId="7" borderId="11" xfId="7" applyBorder="1" applyAlignment="1"/>
    <xf numFmtId="0" fontId="0" fillId="6" borderId="8" xfId="6" applyFont="1" applyBorder="1" applyAlignment="1"/>
    <xf numFmtId="0" fontId="1" fillId="6" borderId="9" xfId="6" applyBorder="1" applyAlignment="1"/>
    <xf numFmtId="0" fontId="4" fillId="4" borderId="12" xfId="4" applyBorder="1" applyAlignment="1"/>
    <xf numFmtId="0" fontId="4" fillId="4" borderId="13" xfId="4" applyNumberFormat="1" applyBorder="1" applyAlignment="1"/>
    <xf numFmtId="0" fontId="0" fillId="6" borderId="12" xfId="6" applyFont="1" applyBorder="1" applyAlignment="1"/>
    <xf numFmtId="0" fontId="1" fillId="6" borderId="13" xfId="6" applyBorder="1" applyAlignment="1"/>
    <xf numFmtId="1" fontId="3" fillId="3" borderId="6" xfId="3" applyNumberFormat="1" applyBorder="1" applyAlignment="1"/>
    <xf numFmtId="1" fontId="1" fillId="7" borderId="11" xfId="7" applyNumberFormat="1" applyBorder="1" applyAlignment="1"/>
    <xf numFmtId="0" fontId="3" fillId="3" borderId="12" xfId="3" applyBorder="1" applyAlignment="1"/>
    <xf numFmtId="0" fontId="3" fillId="3" borderId="14" xfId="3" applyBorder="1" applyAlignment="1"/>
    <xf numFmtId="0" fontId="0" fillId="7" borderId="15" xfId="7" applyFont="1" applyBorder="1" applyAlignment="1"/>
    <xf numFmtId="0" fontId="1" fillId="7" borderId="13" xfId="7" applyBorder="1" applyAlignment="1"/>
    <xf numFmtId="0" fontId="6" fillId="0" borderId="3" xfId="0" applyFont="1" applyBorder="1" applyAlignment="1">
      <alignment wrapText="1"/>
    </xf>
    <xf numFmtId="0" fontId="6" fillId="0" borderId="0" xfId="0" applyFont="1" applyBorder="1" applyAlignment="1">
      <alignment wrapText="1"/>
    </xf>
    <xf numFmtId="0" fontId="2" fillId="2" borderId="3" xfId="2" applyBorder="1" applyAlignment="1">
      <alignment wrapText="1"/>
    </xf>
    <xf numFmtId="0" fontId="6" fillId="0" borderId="3" xfId="0" applyFont="1" applyFill="1" applyBorder="1" applyAlignment="1">
      <alignment wrapText="1"/>
    </xf>
    <xf numFmtId="0" fontId="2" fillId="2" borderId="0" xfId="2" applyBorder="1" applyAlignment="1">
      <alignment wrapText="1"/>
    </xf>
    <xf numFmtId="0" fontId="2" fillId="2" borderId="6" xfId="2" applyBorder="1" applyAlignment="1">
      <alignment wrapText="1"/>
    </xf>
    <xf numFmtId="0" fontId="0" fillId="0" borderId="0" xfId="0" applyFont="1" applyBorder="1" applyAlignment="1"/>
    <xf numFmtId="0" fontId="0" fillId="0" borderId="0" xfId="0" applyFont="1" applyBorder="1" applyAlignment="1">
      <alignment horizontal="center"/>
    </xf>
    <xf numFmtId="0" fontId="0" fillId="0" borderId="0" xfId="0" applyFont="1" applyAlignment="1">
      <alignment horizontal="center"/>
    </xf>
    <xf numFmtId="0" fontId="0" fillId="0" borderId="0" xfId="0" applyFont="1" applyFill="1" applyBorder="1" applyAlignment="1"/>
    <xf numFmtId="164" fontId="2" fillId="2" borderId="0" xfId="2" applyNumberFormat="1" applyBorder="1" applyAlignment="1"/>
    <xf numFmtId="164" fontId="9" fillId="0" borderId="0" xfId="1" applyNumberFormat="1" applyFont="1" applyBorder="1" applyAlignment="1">
      <alignment horizontal="right"/>
    </xf>
    <xf numFmtId="164" fontId="0" fillId="0" borderId="0" xfId="0" applyNumberFormat="1" applyBorder="1" applyAlignment="1"/>
    <xf numFmtId="164" fontId="0" fillId="0" borderId="0" xfId="0" applyNumberFormat="1" applyAlignment="1"/>
    <xf numFmtId="164" fontId="2" fillId="2" borderId="6" xfId="1" applyNumberFormat="1" applyFont="1" applyFill="1" applyBorder="1" applyAlignment="1"/>
    <xf numFmtId="0" fontId="0" fillId="0" borderId="0" xfId="0" applyFont="1" applyAlignment="1"/>
    <xf numFmtId="164" fontId="2" fillId="2" borderId="0" xfId="2" applyNumberFormat="1" applyAlignment="1"/>
    <xf numFmtId="164" fontId="0" fillId="0" borderId="0" xfId="0" applyNumberFormat="1" applyFont="1" applyBorder="1" applyAlignment="1"/>
    <xf numFmtId="0" fontId="0" fillId="0" borderId="0" xfId="0" applyFont="1" applyAlignment="1">
      <alignment wrapText="1"/>
    </xf>
    <xf numFmtId="10" fontId="0" fillId="0" borderId="0" xfId="0" applyNumberFormat="1" applyBorder="1" applyAlignment="1"/>
    <xf numFmtId="0" fontId="0" fillId="0" borderId="3" xfId="0" applyFont="1" applyBorder="1" applyAlignment="1"/>
    <xf numFmtId="0" fontId="0" fillId="0" borderId="3" xfId="0" applyFont="1" applyBorder="1" applyAlignment="1">
      <alignment horizontal="center"/>
    </xf>
    <xf numFmtId="0" fontId="0" fillId="0" borderId="3" xfId="0" applyBorder="1" applyAlignment="1"/>
    <xf numFmtId="164" fontId="2" fillId="2" borderId="3" xfId="2" applyNumberFormat="1" applyBorder="1" applyAlignment="1"/>
    <xf numFmtId="164" fontId="0" fillId="0" borderId="3" xfId="0" applyNumberFormat="1" applyBorder="1" applyAlignment="1"/>
    <xf numFmtId="0" fontId="6" fillId="0" borderId="5" xfId="0" applyFont="1" applyBorder="1"/>
    <xf numFmtId="0" fontId="6" fillId="0" borderId="0" xfId="0" applyFont="1"/>
    <xf numFmtId="3" fontId="11" fillId="0" borderId="0" xfId="0" applyNumberFormat="1" applyFont="1"/>
    <xf numFmtId="164" fontId="0" fillId="0" borderId="6" xfId="1" applyNumberFormat="1" applyFont="1" applyFill="1" applyBorder="1"/>
    <xf numFmtId="9" fontId="0" fillId="0" borderId="0" xfId="1" applyNumberFormat="1" applyFont="1"/>
    <xf numFmtId="0" fontId="2" fillId="2" borderId="0" xfId="2" applyAlignment="1"/>
    <xf numFmtId="164" fontId="2" fillId="2" borderId="0" xfId="2" applyNumberFormat="1"/>
    <xf numFmtId="0" fontId="10" fillId="8" borderId="0" xfId="8"/>
    <xf numFmtId="0" fontId="10" fillId="8" borderId="0" xfId="8" applyAlignment="1"/>
    <xf numFmtId="0" fontId="10" fillId="8" borderId="3" xfId="8" applyBorder="1" applyAlignment="1">
      <alignment wrapText="1"/>
    </xf>
    <xf numFmtId="0" fontId="10" fillId="8" borderId="0" xfId="8" applyBorder="1" applyAlignment="1"/>
    <xf numFmtId="164" fontId="10" fillId="8" borderId="0" xfId="8" applyNumberFormat="1" applyBorder="1" applyAlignment="1"/>
    <xf numFmtId="0" fontId="10" fillId="8" borderId="0" xfId="8" applyAlignment="1">
      <alignment wrapText="1"/>
    </xf>
    <xf numFmtId="164" fontId="10" fillId="8" borderId="1" xfId="8" applyNumberFormat="1" applyBorder="1" applyAlignment="1"/>
    <xf numFmtId="0" fontId="0" fillId="0" borderId="0" xfId="0" applyAlignment="1">
      <alignment wrapText="1"/>
    </xf>
    <xf numFmtId="164" fontId="0" fillId="0" borderId="0" xfId="1" applyNumberFormat="1" applyFont="1"/>
    <xf numFmtId="10" fontId="0" fillId="0" borderId="0" xfId="1" applyNumberFormat="1" applyFont="1"/>
    <xf numFmtId="10" fontId="0" fillId="0" borderId="0" xfId="0" applyNumberFormat="1" applyFill="1" applyBorder="1" applyAlignment="1">
      <alignment wrapText="1"/>
    </xf>
    <xf numFmtId="10" fontId="2" fillId="2" borderId="16" xfId="2" applyNumberFormat="1" applyBorder="1"/>
    <xf numFmtId="0" fontId="2" fillId="2" borderId="17" xfId="2" applyBorder="1"/>
    <xf numFmtId="10" fontId="2" fillId="2" borderId="6" xfId="2" applyNumberFormat="1" applyBorder="1"/>
    <xf numFmtId="0" fontId="2" fillId="2" borderId="7" xfId="2" applyBorder="1"/>
    <xf numFmtId="10" fontId="0" fillId="0" borderId="0" xfId="0" applyNumberFormat="1"/>
    <xf numFmtId="10" fontId="4" fillId="4" borderId="4" xfId="4" applyNumberFormat="1" applyBorder="1"/>
    <xf numFmtId="0" fontId="12" fillId="4" borderId="5" xfId="4" applyFont="1" applyBorder="1" applyAlignment="1">
      <alignment wrapText="1"/>
    </xf>
    <xf numFmtId="10" fontId="4" fillId="4" borderId="6" xfId="4" applyNumberFormat="1" applyBorder="1"/>
    <xf numFmtId="0" fontId="4" fillId="4" borderId="7" xfId="4" applyBorder="1"/>
    <xf numFmtId="0" fontId="4" fillId="4" borderId="5" xfId="4" applyBorder="1"/>
    <xf numFmtId="0" fontId="6" fillId="0" borderId="4" xfId="0" applyFont="1" applyFill="1" applyBorder="1" applyAlignment="1">
      <alignment wrapText="1"/>
    </xf>
    <xf numFmtId="49" fontId="0" fillId="0" borderId="0" xfId="0" applyNumberFormat="1" applyFont="1" applyAlignment="1">
      <alignment horizontal="center"/>
    </xf>
    <xf numFmtId="3" fontId="11" fillId="0" borderId="0" xfId="0" applyNumberFormat="1" applyFont="1" applyBorder="1"/>
    <xf numFmtId="0" fontId="13" fillId="0" borderId="0" xfId="0" applyFont="1" applyAlignment="1">
      <alignment horizontal="center"/>
    </xf>
    <xf numFmtId="0" fontId="10" fillId="0" borderId="1" xfId="8" applyFill="1" applyBorder="1"/>
    <xf numFmtId="0" fontId="10" fillId="0" borderId="0" xfId="8" applyFill="1"/>
    <xf numFmtId="0" fontId="10" fillId="9" borderId="1" xfId="8" applyFill="1" applyBorder="1"/>
    <xf numFmtId="0" fontId="10" fillId="9" borderId="3" xfId="8" applyFill="1" applyBorder="1"/>
    <xf numFmtId="0" fontId="0" fillId="0" borderId="0" xfId="0" applyFont="1" applyBorder="1"/>
    <xf numFmtId="0" fontId="14" fillId="0" borderId="0" xfId="0" applyFont="1"/>
    <xf numFmtId="0" fontId="10" fillId="0" borderId="0" xfId="8" applyFill="1" applyBorder="1"/>
    <xf numFmtId="0" fontId="10" fillId="0" borderId="20" xfId="8" applyFill="1" applyBorder="1"/>
    <xf numFmtId="0" fontId="13" fillId="0" borderId="0" xfId="0" applyFont="1" applyAlignment="1">
      <alignment horizontal="left"/>
    </xf>
    <xf numFmtId="164" fontId="0" fillId="0" borderId="0" xfId="0" applyNumberFormat="1"/>
    <xf numFmtId="164" fontId="0" fillId="0" borderId="0" xfId="0" applyNumberFormat="1" applyBorder="1"/>
    <xf numFmtId="0" fontId="4" fillId="4" borderId="0" xfId="4" applyBorder="1" applyAlignment="1"/>
    <xf numFmtId="0" fontId="0" fillId="0" borderId="11" xfId="0" applyBorder="1" applyAlignment="1"/>
    <xf numFmtId="0" fontId="15" fillId="0" borderId="3" xfId="0" applyFont="1" applyFill="1" applyBorder="1" applyAlignment="1">
      <alignment wrapText="1"/>
    </xf>
    <xf numFmtId="0" fontId="16" fillId="10" borderId="3" xfId="8" applyFont="1" applyFill="1" applyBorder="1" applyAlignment="1">
      <alignment wrapText="1"/>
    </xf>
    <xf numFmtId="0" fontId="16" fillId="10" borderId="0" xfId="8" applyFont="1" applyFill="1" applyBorder="1" applyAlignment="1">
      <alignment wrapText="1"/>
    </xf>
    <xf numFmtId="0" fontId="15" fillId="0" borderId="0" xfId="0" applyFont="1" applyFill="1" applyBorder="1" applyAlignment="1">
      <alignment wrapText="1"/>
    </xf>
    <xf numFmtId="0" fontId="17" fillId="11" borderId="3" xfId="2" applyFont="1" applyFill="1" applyBorder="1" applyAlignment="1">
      <alignment wrapText="1"/>
    </xf>
    <xf numFmtId="0" fontId="17" fillId="11" borderId="0" xfId="2" applyFont="1" applyFill="1" applyBorder="1" applyAlignment="1">
      <alignment wrapText="1"/>
    </xf>
    <xf numFmtId="0" fontId="17" fillId="11" borderId="6" xfId="2" applyFont="1" applyFill="1" applyBorder="1" applyAlignment="1">
      <alignment wrapText="1"/>
    </xf>
    <xf numFmtId="0" fontId="18" fillId="0" borderId="0" xfId="0" applyFont="1" applyFill="1" applyBorder="1" applyAlignment="1"/>
    <xf numFmtId="0" fontId="18" fillId="0" borderId="0" xfId="0" applyFont="1" applyFill="1" applyBorder="1" applyAlignment="1">
      <alignment horizontal="center"/>
    </xf>
    <xf numFmtId="0" fontId="16" fillId="10" borderId="0" xfId="8" applyFont="1" applyFill="1" applyBorder="1" applyAlignment="1"/>
    <xf numFmtId="164" fontId="16" fillId="10" borderId="1" xfId="8" applyNumberFormat="1" applyFont="1" applyFill="1" applyBorder="1" applyAlignment="1"/>
    <xf numFmtId="164" fontId="17" fillId="11" borderId="0" xfId="2" applyNumberFormat="1" applyFont="1" applyFill="1" applyBorder="1" applyAlignment="1"/>
    <xf numFmtId="9" fontId="18" fillId="0" borderId="0" xfId="1" applyNumberFormat="1" applyFont="1" applyFill="1" applyBorder="1"/>
    <xf numFmtId="164" fontId="9" fillId="0" borderId="0" xfId="1" applyNumberFormat="1" applyFont="1" applyFill="1" applyBorder="1" applyAlignment="1">
      <alignment horizontal="right"/>
    </xf>
    <xf numFmtId="164" fontId="16" fillId="10" borderId="0" xfId="8" applyNumberFormat="1" applyFont="1" applyFill="1" applyBorder="1" applyAlignment="1"/>
    <xf numFmtId="164" fontId="18" fillId="0" borderId="0" xfId="0" applyNumberFormat="1" applyFont="1" applyFill="1" applyBorder="1" applyAlignment="1"/>
    <xf numFmtId="164" fontId="17" fillId="11" borderId="0" xfId="2" applyNumberFormat="1" applyFont="1" applyFill="1" applyBorder="1"/>
    <xf numFmtId="164" fontId="17" fillId="11" borderId="6" xfId="1" applyNumberFormat="1" applyFont="1" applyFill="1" applyBorder="1" applyAlignment="1"/>
    <xf numFmtId="0" fontId="4" fillId="4" borderId="10" xfId="4" applyBorder="1" applyAlignment="1">
      <alignment horizontal="center"/>
    </xf>
    <xf numFmtId="0" fontId="4" fillId="4" borderId="11" xfId="4" applyBorder="1" applyAlignment="1">
      <alignment horizontal="center"/>
    </xf>
    <xf numFmtId="0" fontId="4" fillId="4" borderId="0" xfId="4" applyBorder="1" applyAlignment="1">
      <alignment horizontal="center"/>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4" fillId="4" borderId="19" xfId="4" applyBorder="1" applyAlignment="1">
      <alignment horizontal="center"/>
    </xf>
    <xf numFmtId="0" fontId="4" fillId="4" borderId="18" xfId="4" applyBorder="1" applyAlignment="1">
      <alignment horizontal="center"/>
    </xf>
    <xf numFmtId="0" fontId="2" fillId="2" borderId="19" xfId="2" applyBorder="1" applyAlignment="1">
      <alignment horizontal="center"/>
    </xf>
    <xf numFmtId="0" fontId="2" fillId="2" borderId="18" xfId="2" applyBorder="1" applyAlignment="1">
      <alignment horizontal="center"/>
    </xf>
  </cellXfs>
  <cellStyles count="9">
    <cellStyle name="20% - Accent3" xfId="6" builtinId="38"/>
    <cellStyle name="20% - Accent5" xfId="7" builtinId="46"/>
    <cellStyle name="Accent4" xfId="8" builtinId="41"/>
    <cellStyle name="Bad" xfId="3" builtinId="27"/>
    <cellStyle name="Check Cell" xfId="5" builtinId="23"/>
    <cellStyle name="Good" xfId="2" builtinId="26"/>
    <cellStyle name="Neutral" xfId="4" builtinId="28"/>
    <cellStyle name="Normal" xfId="0" builtinId="0"/>
    <cellStyle name="Percent" xfId="1" builtinId="5"/>
  </cellStyles>
  <dxfs count="148">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rgb="FF8497B0"/>
        </patternFill>
      </fill>
    </dxf>
    <dxf>
      <fill>
        <patternFill>
          <bgColor rgb="FF7030A0"/>
        </patternFill>
      </fill>
    </dxf>
    <dxf>
      <fill>
        <patternFill>
          <bgColor rgb="FFF4B084"/>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FF0000"/>
        </patternFill>
      </fill>
    </dxf>
    <dxf>
      <fill>
        <patternFill>
          <bgColor rgb="FF0070C0"/>
        </patternFill>
      </fill>
    </dxf>
    <dxf>
      <fill>
        <patternFill>
          <bgColor rgb="FF7030A0"/>
        </patternFill>
      </fill>
    </dxf>
    <dxf>
      <fill>
        <patternFill>
          <bgColor rgb="FFFF0000"/>
        </patternFill>
      </fill>
    </dxf>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theme="5" tint="-0.24994659260841701"/>
        </patternFill>
      </fill>
    </dxf>
    <dxf>
      <fill>
        <patternFill>
          <bgColor rgb="FF00B0F0"/>
        </patternFill>
      </fill>
    </dxf>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7030A0"/>
        </patternFill>
      </fill>
    </dxf>
    <dxf>
      <fill>
        <patternFill>
          <bgColor rgb="FFFF0000"/>
        </patternFill>
      </fill>
    </dxf>
    <dxf>
      <fill>
        <patternFill>
          <bgColor rgb="FF0070C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8906540867413629E-2"/>
          <c:y val="5.5555612738009096E-2"/>
          <c:w val="0.37831720374160305"/>
          <c:h val="0.84194209453151658"/>
        </c:manualLayout>
      </c:layout>
      <c:pieChart>
        <c:varyColors val="1"/>
        <c:ser>
          <c:idx val="0"/>
          <c:order val="0"/>
          <c:dPt>
            <c:idx val="0"/>
            <c:bubble3D val="0"/>
            <c:spPr>
              <a:solidFill>
                <a:srgbClr val="FF0000"/>
              </a:solidFill>
            </c:spPr>
          </c:dPt>
          <c:dPt>
            <c:idx val="1"/>
            <c:bubble3D val="0"/>
            <c:spPr>
              <a:solidFill>
                <a:srgbClr val="0070C0"/>
              </a:solidFill>
            </c:spPr>
          </c:dPt>
          <c:dPt>
            <c:idx val="2"/>
            <c:bubble3D val="0"/>
            <c:spPr>
              <a:solidFill>
                <a:srgbClr val="7030A0"/>
              </a:solidFill>
            </c:spPr>
          </c:dPt>
          <c:cat>
            <c:strRef>
              <c:f>[1]Projections!$E$1:$E$3</c:f>
              <c:strCache>
                <c:ptCount val="3"/>
                <c:pt idx="0">
                  <c:v>Republican</c:v>
                </c:pt>
                <c:pt idx="1">
                  <c:v>Democratic</c:v>
                </c:pt>
                <c:pt idx="2">
                  <c:v>No Projection</c:v>
                </c:pt>
              </c:strCache>
            </c:strRef>
          </c:cat>
          <c:val>
            <c:numRef>
              <c:f>[1]Projections!$F$1:$F$3</c:f>
              <c:numCache>
                <c:formatCode>General</c:formatCode>
                <c:ptCount val="3"/>
                <c:pt idx="0">
                  <c:v>208</c:v>
                </c:pt>
                <c:pt idx="1">
                  <c:v>163</c:v>
                </c:pt>
                <c:pt idx="2">
                  <c:v>64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6641945919550754"/>
          <c:y val="5.2271752883479204E-2"/>
          <c:w val="0.48609693184903635"/>
          <c:h val="0.6904422768049515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948691</xdr:colOff>
      <xdr:row>1</xdr:row>
      <xdr:rowOff>3811</xdr:rowOff>
    </xdr:from>
    <xdr:to>
      <xdr:col>14</xdr:col>
      <xdr:colOff>796291</xdr:colOff>
      <xdr:row>4</xdr:row>
      <xdr:rowOff>99061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ff/Staff_former/Devin%20McCarthy_Full/Monopoly%20Politics/Monopoly%20Politics%202014_FinalRelease_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Monopoly%20Politics%202016_Utility%20Calculations_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s"/>
      <sheetName val="Spreadsheet Guide"/>
      <sheetName val="Projection Methodology"/>
      <sheetName val="Raw Data"/>
    </sheetNames>
    <sheetDataSet>
      <sheetData sheetId="0">
        <row r="1">
          <cell r="E1" t="str">
            <v>Republican</v>
          </cell>
          <cell r="F1">
            <v>208</v>
          </cell>
        </row>
        <row r="2">
          <cell r="E2" t="str">
            <v>Democratic</v>
          </cell>
          <cell r="F2">
            <v>163</v>
          </cell>
        </row>
        <row r="3">
          <cell r="E3" t="str">
            <v>No Projection</v>
          </cell>
          <cell r="F3">
            <v>64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s"/>
      <sheetName val="Raw data"/>
      <sheetName val="Projection Methodology"/>
      <sheetName val="Calculations (excluding unconte"/>
    </sheetNames>
    <sheetDataSet>
      <sheetData sheetId="0">
        <row r="7">
          <cell r="R7" t="str">
            <v>Raw Performance over Partisanship D</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5"/>
  <sheetViews>
    <sheetView showZeros="0" tabSelected="1" workbookViewId="0">
      <selection activeCell="K285" sqref="K285"/>
    </sheetView>
  </sheetViews>
  <sheetFormatPr defaultColWidth="9.140625" defaultRowHeight="15" x14ac:dyDescent="0.25"/>
  <cols>
    <col min="1" max="1" width="18" style="21" customWidth="1"/>
    <col min="2" max="2" width="17.42578125" style="21" customWidth="1"/>
    <col min="3" max="3" width="9.140625" style="21" hidden="1" customWidth="1"/>
    <col min="4" max="4" width="22.28515625" style="21" customWidth="1"/>
    <col min="5" max="5" width="13.140625" style="21" customWidth="1"/>
    <col min="6" max="6" width="7.5703125" style="21" customWidth="1"/>
    <col min="7" max="7" width="9" style="86" hidden="1" customWidth="1"/>
    <col min="8" max="8" width="6.42578125" style="21" hidden="1" customWidth="1"/>
    <col min="9" max="9" width="4.7109375" style="21" hidden="1" customWidth="1"/>
    <col min="10" max="10" width="11.42578125" style="86" customWidth="1"/>
    <col min="11" max="11" width="17.28515625" style="21" customWidth="1"/>
    <col min="12" max="12" width="17.28515625" style="21" hidden="1" customWidth="1"/>
    <col min="13" max="13" width="17.28515625" style="21" customWidth="1"/>
    <col min="14" max="14" width="15.28515625" style="21" customWidth="1"/>
    <col min="15" max="15" width="11.7109375" style="21" customWidth="1"/>
    <col min="16" max="16" width="13.5703125" style="21" customWidth="1"/>
    <col min="17" max="18" width="13.5703125" customWidth="1"/>
    <col min="19" max="19" width="16.85546875" customWidth="1"/>
    <col min="20" max="20" width="15.7109375" customWidth="1"/>
    <col min="21" max="21" width="13.5703125" style="85" customWidth="1"/>
    <col min="22" max="23" width="16.5703125" style="21" customWidth="1"/>
    <col min="24" max="24" width="10.42578125" style="21" customWidth="1"/>
    <col min="25" max="25" width="16.7109375" style="21" customWidth="1"/>
    <col min="26" max="26" width="11.5703125" style="21" customWidth="1"/>
    <col min="27" max="27" width="12" style="21" customWidth="1"/>
    <col min="28" max="28" width="11.85546875" style="21" customWidth="1"/>
    <col min="29" max="29" width="14.42578125" style="21" customWidth="1"/>
    <col min="30" max="30" width="13" style="21" customWidth="1"/>
    <col min="31" max="31" width="14.28515625" style="21" customWidth="1"/>
    <col min="32" max="32" width="14.28515625" style="83" customWidth="1"/>
    <col min="33" max="33" width="15.140625" style="83" customWidth="1"/>
    <col min="34" max="34" width="14.28515625" style="83" customWidth="1"/>
    <col min="35" max="36" width="11.85546875" style="21" customWidth="1"/>
    <col min="37" max="37" width="16" style="21" customWidth="1"/>
    <col min="38" max="39" width="11.85546875" style="21" customWidth="1"/>
    <col min="40" max="40" width="17.7109375" style="21" customWidth="1"/>
    <col min="41" max="41" width="11.85546875" style="21" customWidth="1"/>
    <col min="42" max="16384" width="9.140625" style="21"/>
  </cols>
  <sheetData>
    <row r="1" spans="1:41" x14ac:dyDescent="0.25">
      <c r="D1" s="122"/>
      <c r="E1" s="141" t="s">
        <v>608</v>
      </c>
      <c r="F1" s="142"/>
      <c r="G1"/>
      <c r="J1"/>
      <c r="Q1" s="141" t="s">
        <v>632</v>
      </c>
      <c r="R1" s="143"/>
      <c r="S1" s="143"/>
      <c r="T1" s="142"/>
      <c r="U1"/>
    </row>
    <row r="2" spans="1:41" ht="31.5" customHeight="1" thickBot="1" x14ac:dyDescent="0.3">
      <c r="A2" s="29" t="s">
        <v>606</v>
      </c>
      <c r="B2" s="29" t="s">
        <v>607</v>
      </c>
      <c r="C2" s="30"/>
      <c r="D2" s="122"/>
      <c r="E2" s="121" t="s">
        <v>443</v>
      </c>
      <c r="F2" s="36">
        <f>COUNTIF(K10:K444,"R")</f>
        <v>212</v>
      </c>
      <c r="G2"/>
      <c r="J2"/>
      <c r="Q2" s="37" t="s">
        <v>444</v>
      </c>
      <c r="R2" s="38">
        <f>COUNTIF(N10:N444,"Safe R")</f>
        <v>202</v>
      </c>
      <c r="S2" s="39" t="s">
        <v>445</v>
      </c>
      <c r="T2" s="40">
        <f>COUNTIF(N10:N445,"Safe D")</f>
        <v>151</v>
      </c>
      <c r="U2"/>
      <c r="V2" s="21" t="s">
        <v>446</v>
      </c>
      <c r="AF2"/>
      <c r="AG2"/>
      <c r="AH2"/>
      <c r="AL2" s="31"/>
      <c r="AM2" s="31"/>
      <c r="AN2" s="31"/>
      <c r="AO2" s="32"/>
    </row>
    <row r="3" spans="1:41" ht="21" customHeight="1" thickTop="1" thickBot="1" x14ac:dyDescent="0.3">
      <c r="A3" s="33">
        <v>0.5</v>
      </c>
      <c r="B3" s="34">
        <v>2.7699999999999999E-2</v>
      </c>
      <c r="C3"/>
      <c r="E3" s="35" t="s">
        <v>447</v>
      </c>
      <c r="F3" s="36">
        <f>COUNTIF(K10:K444,"D")</f>
        <v>160</v>
      </c>
      <c r="G3"/>
      <c r="J3"/>
      <c r="Q3" s="37" t="s">
        <v>448</v>
      </c>
      <c r="R3" s="38">
        <f>COUNTIF(N10:N445,"Likely R")</f>
        <v>13</v>
      </c>
      <c r="S3" s="39" t="s">
        <v>449</v>
      </c>
      <c r="T3" s="40">
        <f>COUNTIF(N10:N449,"Likely D")</f>
        <v>13</v>
      </c>
      <c r="U3"/>
      <c r="V3" s="41" t="s">
        <v>443</v>
      </c>
      <c r="W3" s="42">
        <f>COUNTIF(P10:P444,"&lt;50%")</f>
        <v>240</v>
      </c>
      <c r="AF3"/>
      <c r="AG3"/>
      <c r="AH3"/>
      <c r="AL3" s="31"/>
      <c r="AM3" s="31"/>
      <c r="AN3" s="31"/>
      <c r="AO3" s="32"/>
    </row>
    <row r="4" spans="1:41" ht="16.5" thickTop="1" thickBot="1" x14ac:dyDescent="0.3">
      <c r="E4" s="43" t="s">
        <v>450</v>
      </c>
      <c r="F4" s="44">
        <f>COUNTIF(K10:K445,"No Projection")</f>
        <v>63</v>
      </c>
      <c r="G4"/>
      <c r="J4"/>
      <c r="Q4" s="37" t="s">
        <v>451</v>
      </c>
      <c r="R4" s="38">
        <f>COUNTIF(N10:N445,"Lean R")</f>
        <v>21</v>
      </c>
      <c r="S4" s="39" t="s">
        <v>452</v>
      </c>
      <c r="T4" s="40">
        <f>COUNTIF(N10:N445,"Lean D")</f>
        <v>21</v>
      </c>
      <c r="U4"/>
      <c r="V4" s="45" t="s">
        <v>447</v>
      </c>
      <c r="W4" s="46">
        <f>COUNTIF(P10:P445,"&gt;50%")</f>
        <v>195</v>
      </c>
      <c r="AF4"/>
      <c r="AG4"/>
      <c r="AH4"/>
      <c r="AL4" s="31"/>
      <c r="AM4" s="31"/>
      <c r="AN4" s="31"/>
      <c r="AO4" s="32"/>
    </row>
    <row r="5" spans="1:41" x14ac:dyDescent="0.25">
      <c r="G5"/>
      <c r="J5"/>
      <c r="Q5" s="37" t="s">
        <v>453</v>
      </c>
      <c r="R5" s="47">
        <f>COUNTIF(J10:J445,"&lt;50%")-COUNTIF(J10:J445,"&lt;47%")</f>
        <v>9</v>
      </c>
      <c r="S5" s="39" t="s">
        <v>454</v>
      </c>
      <c r="T5" s="48">
        <f>COUNTIF(J10:J446,"&gt;50%")-COUNTIF(J10:J446,"&gt;53%")</f>
        <v>5</v>
      </c>
      <c r="U5"/>
      <c r="AF5"/>
      <c r="AG5"/>
      <c r="AH5"/>
      <c r="AL5" s="31"/>
      <c r="AM5" s="31"/>
      <c r="AN5" s="31"/>
      <c r="AO5" s="32"/>
    </row>
    <row r="6" spans="1:41" ht="15.75" thickBot="1" x14ac:dyDescent="0.3">
      <c r="G6"/>
      <c r="J6"/>
      <c r="Q6" s="49" t="s">
        <v>455</v>
      </c>
      <c r="R6" s="50">
        <f>SUM(R2:R5)</f>
        <v>245</v>
      </c>
      <c r="S6" s="51" t="s">
        <v>456</v>
      </c>
      <c r="T6" s="52">
        <f>SUM(T2:T5)</f>
        <v>190</v>
      </c>
      <c r="U6"/>
      <c r="AF6"/>
      <c r="AG6"/>
      <c r="AH6"/>
      <c r="AL6" s="31"/>
      <c r="AM6" s="31"/>
      <c r="AN6" s="31"/>
      <c r="AO6" s="32"/>
    </row>
    <row r="7" spans="1:41" x14ac:dyDescent="0.25">
      <c r="G7"/>
      <c r="J7"/>
      <c r="Q7" s="144" t="s">
        <v>633</v>
      </c>
      <c r="R7" s="144"/>
      <c r="S7" s="144"/>
      <c r="T7" s="144"/>
      <c r="U7"/>
      <c r="AF7"/>
      <c r="AG7"/>
      <c r="AH7"/>
      <c r="AL7" s="31"/>
      <c r="AM7" s="31"/>
      <c r="AN7" s="31"/>
      <c r="AO7" s="32"/>
    </row>
    <row r="8" spans="1:41" ht="15.75" customHeight="1" x14ac:dyDescent="0.25">
      <c r="G8"/>
      <c r="J8"/>
      <c r="Q8" s="145"/>
      <c r="R8" s="145"/>
      <c r="S8" s="145"/>
      <c r="T8" s="145"/>
      <c r="U8"/>
      <c r="AF8"/>
      <c r="AG8"/>
      <c r="AH8"/>
      <c r="AL8" s="31"/>
      <c r="AM8" s="31"/>
      <c r="AN8" s="31"/>
      <c r="AO8" s="32"/>
    </row>
    <row r="9" spans="1:41" ht="43.5" customHeight="1" x14ac:dyDescent="0.25">
      <c r="A9" s="53" t="s">
        <v>0</v>
      </c>
      <c r="B9" s="53" t="s">
        <v>457</v>
      </c>
      <c r="C9" s="53" t="s">
        <v>605</v>
      </c>
      <c r="D9" s="53" t="s">
        <v>439</v>
      </c>
      <c r="E9" s="53" t="s">
        <v>2</v>
      </c>
      <c r="F9" s="53" t="s">
        <v>3</v>
      </c>
      <c r="G9" s="87" t="s">
        <v>501</v>
      </c>
      <c r="H9" s="53" t="s">
        <v>502</v>
      </c>
      <c r="I9" s="53" t="s">
        <v>503</v>
      </c>
      <c r="J9" s="90" t="s">
        <v>458</v>
      </c>
      <c r="K9" s="53" t="s">
        <v>481</v>
      </c>
      <c r="L9" s="54" t="s">
        <v>609</v>
      </c>
      <c r="M9" s="54" t="s">
        <v>482</v>
      </c>
      <c r="N9" s="29" t="s">
        <v>483</v>
      </c>
      <c r="O9" s="55" t="s">
        <v>14</v>
      </c>
      <c r="P9" s="55" t="s">
        <v>459</v>
      </c>
      <c r="Q9" s="56" t="s">
        <v>487</v>
      </c>
      <c r="R9" s="56" t="s">
        <v>488</v>
      </c>
      <c r="S9" s="56" t="s">
        <v>524</v>
      </c>
      <c r="T9" s="56" t="s">
        <v>525</v>
      </c>
      <c r="U9" s="87" t="s">
        <v>489</v>
      </c>
      <c r="V9" s="56" t="s">
        <v>460</v>
      </c>
      <c r="W9" s="56" t="s">
        <v>461</v>
      </c>
      <c r="X9" s="53" t="s">
        <v>462</v>
      </c>
      <c r="Y9" s="53" t="s">
        <v>463</v>
      </c>
      <c r="Z9" s="56" t="s">
        <v>464</v>
      </c>
      <c r="AA9" s="56" t="s">
        <v>465</v>
      </c>
      <c r="AB9" s="53" t="s">
        <v>466</v>
      </c>
      <c r="AC9" s="53" t="s">
        <v>499</v>
      </c>
      <c r="AD9" s="53" t="s">
        <v>467</v>
      </c>
      <c r="AE9" s="53" t="s">
        <v>468</v>
      </c>
      <c r="AF9" s="55" t="s">
        <v>484</v>
      </c>
      <c r="AG9" s="55" t="s">
        <v>485</v>
      </c>
      <c r="AH9" s="55" t="s">
        <v>486</v>
      </c>
      <c r="AI9" s="55" t="s">
        <v>469</v>
      </c>
      <c r="AJ9" s="55" t="s">
        <v>470</v>
      </c>
      <c r="AK9" s="57" t="s">
        <v>471</v>
      </c>
      <c r="AL9" s="57" t="s">
        <v>472</v>
      </c>
      <c r="AM9" s="57" t="s">
        <v>473</v>
      </c>
      <c r="AN9" s="57" t="s">
        <v>474</v>
      </c>
      <c r="AO9" s="58" t="s">
        <v>475</v>
      </c>
    </row>
    <row r="10" spans="1:41" ht="15" customHeight="1" x14ac:dyDescent="0.25">
      <c r="A10" s="59" t="s">
        <v>20</v>
      </c>
      <c r="B10" s="60">
        <v>1</v>
      </c>
      <c r="C10" s="61"/>
      <c r="D10" s="59" t="str">
        <f>('Raw data'!C3)</f>
        <v>Bradley Byrne</v>
      </c>
      <c r="E10" s="59" t="str">
        <f>('Raw data'!D3)</f>
        <v>(R)</v>
      </c>
      <c r="F10" s="62">
        <f>('Raw data'!G3)</f>
        <v>2013</v>
      </c>
      <c r="G10" s="88">
        <v>4</v>
      </c>
      <c r="H10" s="59">
        <v>8</v>
      </c>
      <c r="I10" s="59"/>
      <c r="J10" s="91">
        <f>IF(H10="",O10+0.15*(AF10+2.77%-$B$3)+($A$3-50%),O10+0.85*(0.6*AF10+0.2*AI10+0.2*AL10+2.77%-$B$3)+($A$3-50%))</f>
        <v>0.33043355224465787</v>
      </c>
      <c r="K10" s="31" t="str">
        <f>IF(J10&lt;44%,"R",IF(J10&gt;56%,"D","No projection"))</f>
        <v>R</v>
      </c>
      <c r="L10" s="21" t="b">
        <f>_xlfn.ISFORMULA(K10)</f>
        <v>1</v>
      </c>
      <c r="M10" s="21" t="str">
        <f>IF(P10&lt;44%,"R",IF(P10&gt;56%,"D","No projection"))</f>
        <v>R</v>
      </c>
      <c r="N10" s="31" t="str">
        <f>IF(J10&lt;42%,"Safe R",IF(AND(J10&gt;42%,J10&lt;44%),"Likely R",IF(AND(J10&gt;44%,J10&lt;47%),"Lean R",IF(AND(J10&gt;47%,J10&lt;53%),"Toss Up",IF(AND(J10&gt;53%,J10&lt;56%),"Lean D",IF(AND(J10&gt;56%,J10&lt;58%),"Likely D","Safe D"))))))</f>
        <v>Safe R</v>
      </c>
      <c r="O10" s="63">
        <f>'Raw data'!Z3</f>
        <v>0.35875000000000001</v>
      </c>
      <c r="P10" s="63">
        <f>O10+$A$3-50%</f>
        <v>0.35875000000000001</v>
      </c>
      <c r="Q10" s="82">
        <f>'Raw data'!O3</f>
        <v>0.36000000000000004</v>
      </c>
      <c r="R10" s="64">
        <f>Q10/2+50%</f>
        <v>0.68</v>
      </c>
      <c r="S10" s="64">
        <f>'Raw data'!M3-O10</f>
        <v>-3.8750000000000007E-2</v>
      </c>
      <c r="T10" s="64">
        <f>IF(E10="(R)",-S10,S10)</f>
        <v>3.8750000000000007E-2</v>
      </c>
      <c r="U10" s="89">
        <f>IF(G10=1,Q10+4%,IF(G10=2,Q10+9.4%,IF(G10=3,Q10+15%,IF(G10=4,Q10-4%,IF(G10=5,Q10+1.5%,IF(G10=6,Q10+7.1%,IF(G10=7,Q10+5.5%,Q10+5.5%)))))))</f>
        <v>0.32000000000000006</v>
      </c>
      <c r="V10" s="64">
        <f>'Raw data'!W3</f>
        <v>0.41313467947461285</v>
      </c>
      <c r="W10" s="64">
        <f>V10/2+50%</f>
        <v>0.70656733973730645</v>
      </c>
      <c r="X10" s="65">
        <f>IF(H10=1,V10-4%,IF(H10=2,V10+5%,IF(H10=3,V10+14%,IF(H10=4,V10+4%,IF(H10=5,V10+13%,IF(H10=6,V10+22%,IF(H10=7,V10+9%,V10+9%)))))))</f>
        <v>0.50313467947461288</v>
      </c>
      <c r="Y10" s="65"/>
      <c r="Z10" s="65"/>
      <c r="AA10" s="66"/>
      <c r="AB10" s="65" t="str">
        <f>IF(I10=1,Y10+AA10+7.6%,IF(I10=2,Y10+AA10+16.6%,IF(I10=3,Y10+AA10+25.6%,IF(I10=4,Y10-AA10-7.6%,IF(I10=5,Y10-AA10+1.4%,IF(I10=6,Y10-AA10+10.4%,""))))))</f>
        <v/>
      </c>
      <c r="AC10" s="65">
        <f>IF(E10="(D)",50%+U10/2,50%-U10/2)</f>
        <v>0.33999999999999997</v>
      </c>
      <c r="AD10" s="65">
        <f>IF(E10="(D)",50%+X10/2,50%-X10/2)</f>
        <v>0.24843266026269356</v>
      </c>
      <c r="AE10" s="65"/>
      <c r="AF10" s="63">
        <f>AC10-O10</f>
        <v>-1.8750000000000044E-2</v>
      </c>
      <c r="AG10" s="84">
        <f>IF(E10="(D)",AF10,-AF10)</f>
        <v>1.8750000000000044E-2</v>
      </c>
      <c r="AH10" s="84">
        <f>AG10-4.5%</f>
        <v>-2.6249999999999954E-2</v>
      </c>
      <c r="AI10" s="63">
        <f>AD10-O10</f>
        <v>-0.11031733973730645</v>
      </c>
      <c r="AJ10" s="63">
        <f>IF(E10="(D)",AI10,-AI10)</f>
        <v>0.11031733973730645</v>
      </c>
      <c r="AK10" s="63">
        <f>AJ10-4.5%</f>
        <v>6.5317339737306454E-2</v>
      </c>
      <c r="AL10" s="63"/>
      <c r="AM10" s="63"/>
      <c r="AN10" s="63"/>
      <c r="AO10" s="67">
        <f>AK10</f>
        <v>6.5317339737306454E-2</v>
      </c>
    </row>
    <row r="11" spans="1:41" ht="15" customHeight="1" x14ac:dyDescent="0.25">
      <c r="A11" s="68" t="s">
        <v>20</v>
      </c>
      <c r="B11" s="61">
        <v>2</v>
      </c>
      <c r="C11" s="61"/>
      <c r="D11" s="59" t="str">
        <f>('Raw data'!C4)</f>
        <v>Martha Roby</v>
      </c>
      <c r="E11" s="59" t="str">
        <f>('Raw data'!D4)</f>
        <v>(R)</v>
      </c>
      <c r="F11" s="62">
        <f>('Raw data'!G4)</f>
        <v>2010</v>
      </c>
      <c r="G11" s="88">
        <v>4</v>
      </c>
      <c r="H11" s="68">
        <v>4</v>
      </c>
      <c r="I11" s="68">
        <v>6</v>
      </c>
      <c r="J11" s="91">
        <f>IF(H11="",O11+0.15*(AF11+2.77%-$B$3)+($A$3-50%),O11+0.85*(0.6*AF11+0.2*AI11+0.2*AL11+2.77%-$B$3)+($A$3-50%))</f>
        <v>0.37201146658615963</v>
      </c>
      <c r="K11" s="21" t="str">
        <f>IF(J11&lt;44%,"R",IF(J11&gt;56%,"D","No projection"))</f>
        <v>R</v>
      </c>
      <c r="L11" s="21" t="b">
        <f>_xlfn.ISFORMULA(K11)</f>
        <v>1</v>
      </c>
      <c r="M11" s="21" t="str">
        <f>IF(P11&lt;44%,"R",IF(P11&gt;56%,"D","No projection"))</f>
        <v>R</v>
      </c>
      <c r="N11" s="21" t="str">
        <f>IF(J11&lt;42%,"Safe R",IF(AND(J11&gt;42%,J11&lt;44%),"Likely R",IF(AND(J11&gt;44%,J11&lt;47%),"Lean R",IF(AND(J11&gt;47%,J11&lt;53%),"Toss Up",IF(AND(J11&gt;53%,J11&lt;56%),"Lean D",IF(AND(J11&gt;56%,J11&lt;58%),"Likely D","Safe D"))))))</f>
        <v>Safe R</v>
      </c>
      <c r="O11" s="63">
        <f>'Raw data'!Z4</f>
        <v>0.34825</v>
      </c>
      <c r="P11" s="69">
        <f>O11+$A$3-50%</f>
        <v>0.34824999999999995</v>
      </c>
      <c r="Q11" s="82">
        <f>'Raw data'!O4</f>
        <v>0.32</v>
      </c>
      <c r="R11" s="64">
        <f>Q11/2+50%</f>
        <v>0.66</v>
      </c>
      <c r="S11" s="64">
        <f>'Raw data'!M4-O11</f>
        <v>-8.2499999999999796E-3</v>
      </c>
      <c r="T11" s="64">
        <f>IF(E11="(R)",-S11,S11)</f>
        <v>8.2499999999999796E-3</v>
      </c>
      <c r="U11" s="89">
        <f>IF(G11=1,Q11+4%,IF(G11=2,Q11+9%,IF(G11=3,Q11+14%,IF(G11=4,Q11-4.1%,IF(G11=5,Q11+1%,IF(G11=6,Q11+6.1%,IF(G11=7,Q11+5.1%,Q11+5.1%)))))))</f>
        <v>0.27900000000000003</v>
      </c>
      <c r="V11" s="64">
        <f>'Raw data'!W4</f>
        <v>0.27318873531371285</v>
      </c>
      <c r="W11" s="64">
        <f>V11/2+50%</f>
        <v>0.6365943676568564</v>
      </c>
      <c r="X11" s="65">
        <f>IF(H11=1,V11-4%,IF(H11=2,V11+5%,IF(H11=3,V11+14%,IF(H11=4,V11+4%,IF(H11=5,V11+13%,IF(H11=6,V11+22%,IF(H11=7,V11+9%,V11+9%)))))))</f>
        <v>0.31318873531371283</v>
      </c>
      <c r="Y11" s="65">
        <f>'Raw data'!AC4</f>
        <v>2.2264598966761195E-2</v>
      </c>
      <c r="Z11" s="65">
        <f>'Raw data'!AF4</f>
        <v>0.32899999999999996</v>
      </c>
      <c r="AA11" s="66">
        <f>2*(O11-50)-2*(Z11-50)</f>
        <v>3.8499999999999091E-2</v>
      </c>
      <c r="AB11" s="65">
        <f>IF(I11=1,Y11+AA11+7.6%,IF(I11=2,Y11+AA11+16.6%,IF(I11=3,Y11+AA11+25.6%,IF(I11=4,Y11-AA11-7.6%,IF(I11=5,Y11-AA11+1.4%,IF(I11=6,Y11-AA11+10.4%,IF(I11=7,Y11+AA11+9%,IF(I11=8,Y11-AA11+9%,""))))))))</f>
        <v>8.7764598966762114E-2</v>
      </c>
      <c r="AC11" s="65">
        <f>IF(E11="(D)",50%+U11/2,50%-U11/2)</f>
        <v>0.36049999999999999</v>
      </c>
      <c r="AD11" s="65">
        <f>IF(E11="(D)",50%+X11/2,50%-X11/2)</f>
        <v>0.34340563234314359</v>
      </c>
      <c r="AE11" s="65">
        <f>50%-AB11/2</f>
        <v>0.45611770051661893</v>
      </c>
      <c r="AF11" s="63">
        <f>AC11-O11</f>
        <v>1.2249999999999983E-2</v>
      </c>
      <c r="AG11" s="84">
        <f>IF(E11="(D)",AF11,-AF11)</f>
        <v>-1.2249999999999983E-2</v>
      </c>
      <c r="AH11" s="84">
        <f>AG11-4.5%</f>
        <v>-5.7249999999999981E-2</v>
      </c>
      <c r="AI11" s="63">
        <f>AD11-O11</f>
        <v>-4.8443676568564187E-3</v>
      </c>
      <c r="AJ11" s="63">
        <f>IF(E11="(D)",AI11,-AI11)</f>
        <v>4.8443676568564187E-3</v>
      </c>
      <c r="AK11" s="63">
        <f>AJ11-4.5%</f>
        <v>-4.015563234314358E-2</v>
      </c>
      <c r="AL11" s="63">
        <f>AE11-O11</f>
        <v>0.10786770051661893</v>
      </c>
      <c r="AM11" s="63">
        <f>IF(E11="(D)",AL11,-(AL11))</f>
        <v>-0.10786770051661893</v>
      </c>
      <c r="AN11" s="63">
        <f>AM11-4.5%</f>
        <v>-0.15286770051661891</v>
      </c>
      <c r="AO11" s="67">
        <f>(AK11+AN11)/2</f>
        <v>-9.6511666429881238E-2</v>
      </c>
    </row>
    <row r="12" spans="1:41" ht="20.25" customHeight="1" x14ac:dyDescent="0.25">
      <c r="A12" s="68" t="s">
        <v>20</v>
      </c>
      <c r="B12" s="61">
        <v>3</v>
      </c>
      <c r="C12" s="61"/>
      <c r="D12" s="59" t="str">
        <f>('Raw data'!C5)</f>
        <v>Mike Rogers</v>
      </c>
      <c r="E12" s="59" t="str">
        <f>('Raw data'!D5)</f>
        <v>(R)</v>
      </c>
      <c r="F12" s="62">
        <f>('Raw data'!G5)</f>
        <v>2002</v>
      </c>
      <c r="G12" s="88">
        <v>4</v>
      </c>
      <c r="H12" s="68">
        <v>4</v>
      </c>
      <c r="I12" s="68">
        <v>4</v>
      </c>
      <c r="J12" s="91">
        <f>IF(H12="",O12+0.15*(AF12+2.77%-$B$3)+($A$3-50%),O12+0.85*(0.6*AF12+0.2*AI12+0.2*AL12+2.77%-$B$3)+($A$3-50%))</f>
        <v>0.36200962298464179</v>
      </c>
      <c r="K12" s="21" t="str">
        <f>IF(J12&lt;44%,"R",IF(J12&gt;56%,"D","No projection"))</f>
        <v>R</v>
      </c>
      <c r="L12" s="21" t="b">
        <f>_xlfn.ISFORMULA(K12)</f>
        <v>1</v>
      </c>
      <c r="M12" s="21" t="str">
        <f>IF(P12&lt;44%,"R",IF(P12&gt;56%,"D","No projection"))</f>
        <v>R</v>
      </c>
      <c r="N12" s="21" t="str">
        <f>IF(J12&lt;42%,"Safe R",IF(AND(J12&gt;42%,J12&lt;44%),"Likely R",IF(AND(J12&gt;44%,J12&lt;47%),"Lean R",IF(AND(J12&gt;47%,J12&lt;53%),"Toss Up",IF(AND(J12&gt;53%,J12&lt;56%),"Lean D",IF(AND(J12&gt;56%,J12&lt;58%),"Likely D","Safe D"))))))</f>
        <v>Safe R</v>
      </c>
      <c r="O12" s="63">
        <f>'Raw data'!Z5</f>
        <v>0.35325000000000001</v>
      </c>
      <c r="P12" s="69">
        <f>O12+$A$3-50%</f>
        <v>0.35325000000000006</v>
      </c>
      <c r="Q12" s="82">
        <f>'Raw data'!O5</f>
        <v>0.32</v>
      </c>
      <c r="R12" s="64">
        <f>Q12/2+50%</f>
        <v>0.66</v>
      </c>
      <c r="S12" s="64">
        <f>'Raw data'!M5-O12</f>
        <v>-1.3249999999999984E-2</v>
      </c>
      <c r="T12" s="64">
        <f>IF(E12="(R)",-S12,S12)</f>
        <v>1.3249999999999984E-2</v>
      </c>
      <c r="U12" s="89">
        <f>IF(G12=1,Q12+4%,IF(G12=2,Q12+9%,IF(G12=3,Q12+14%,IF(G12=4,Q12-4.1%,IF(G12=5,Q12+1%,IF(G12=6,Q12+6.1%,IF(G12=7,Q12+5.1%,Q12+5.1%)))))))</f>
        <v>0.27900000000000003</v>
      </c>
      <c r="V12" s="64">
        <f>'Raw data'!W5</f>
        <v>0.28219362435865081</v>
      </c>
      <c r="W12" s="64">
        <f>V12/2+50%</f>
        <v>0.64109681217932546</v>
      </c>
      <c r="X12" s="65">
        <f>IF(H12=1,V12-4%,IF(H12=2,V12+5%,IF(H12=3,V12+14%,IF(H12=4,V12+4%,IF(H12=5,V12+13%,IF(H12=6,V12+22%,IF(H12=7,V12+9%,V12+9%)))))))</f>
        <v>0.32219362435865079</v>
      </c>
      <c r="Y12" s="65">
        <f>'Raw data'!AC5</f>
        <v>0.18975198758674372</v>
      </c>
      <c r="Z12" s="65">
        <f>'Raw data'!AF5</f>
        <v>0.39899999999999997</v>
      </c>
      <c r="AA12" s="66">
        <f>2*(O12-50)-2*(Z12-50)</f>
        <v>-9.1499999999996362E-2</v>
      </c>
      <c r="AB12" s="65">
        <f>IF(I12=1,Y12+AA12+7.6%,IF(I12=2,Y12+AA12+16.6%,IF(I12=3,Y12+AA12+25.6%,IF(I12=4,Y12-AA12-7.6%,IF(I12=5,Y12-AA12+1.4%,IF(I12=6,Y12-AA12+10.4%,IF(I12=7,Y12+AA12+9%,IF(I12=8,Y12-AA12+9%,""))))))))</f>
        <v>0.20525198758674007</v>
      </c>
      <c r="AC12" s="65">
        <f>IF(E12="(D)",50%+U12/2,50%-U12/2)</f>
        <v>0.36049999999999999</v>
      </c>
      <c r="AD12" s="65">
        <f>IF(E12="(D)",50%+X12/2,50%-X12/2)</f>
        <v>0.33890318782067463</v>
      </c>
      <c r="AE12" s="65">
        <f>50%-AB12/2</f>
        <v>0.39737400620662999</v>
      </c>
      <c r="AF12" s="63">
        <f>AC12-O12</f>
        <v>7.2499999999999787E-3</v>
      </c>
      <c r="AG12" s="84">
        <f>IF(E12="(D)",AF12,-AF12)</f>
        <v>-7.2499999999999787E-3</v>
      </c>
      <c r="AH12" s="84">
        <f>AG12-4.5%</f>
        <v>-5.2249999999999977E-2</v>
      </c>
      <c r="AI12" s="63">
        <f>AD12-O12</f>
        <v>-1.4346812179325374E-2</v>
      </c>
      <c r="AJ12" s="63">
        <f>IF(E12="(D)",AI12,-AI12)</f>
        <v>1.4346812179325374E-2</v>
      </c>
      <c r="AK12" s="63">
        <f>AJ12-4.5%</f>
        <v>-3.0653187820674624E-2</v>
      </c>
      <c r="AL12" s="63">
        <f>AE12-O12</f>
        <v>4.4124006206629984E-2</v>
      </c>
      <c r="AM12" s="63">
        <f>IF(E12="(D)",AL12,-(AL12))</f>
        <v>-4.4124006206629984E-2</v>
      </c>
      <c r="AN12" s="63">
        <f>AM12-4.5%</f>
        <v>-8.9124006206629983E-2</v>
      </c>
      <c r="AO12" s="67">
        <f>(AK12+AN12)/2</f>
        <v>-5.9888597013652303E-2</v>
      </c>
    </row>
    <row r="13" spans="1:41" ht="16.5" customHeight="1" x14ac:dyDescent="0.25">
      <c r="A13" s="68" t="s">
        <v>20</v>
      </c>
      <c r="B13" s="61">
        <v>4</v>
      </c>
      <c r="C13" s="61"/>
      <c r="D13" s="59" t="str">
        <f>('Raw data'!C6)</f>
        <v>Robert Aderholt</v>
      </c>
      <c r="E13" s="59" t="str">
        <f>('Raw data'!D6)</f>
        <v>(R)</v>
      </c>
      <c r="F13" s="62">
        <f>('Raw data'!G6)</f>
        <v>1996</v>
      </c>
      <c r="G13" s="88">
        <v>4</v>
      </c>
      <c r="H13" s="68">
        <v>4</v>
      </c>
      <c r="I13" s="68">
        <v>4</v>
      </c>
      <c r="J13" s="91">
        <f>IF(H13="",O13+0.15*(AF13+2.77%-$B$3)+($A$3-50%),O13+0.85*(0.6*AF13+0.2*AI13+0.2*AL13+2.77%-$B$3)+($A$3-50%))</f>
        <v>0.20711416830123114</v>
      </c>
      <c r="K13" s="21" t="str">
        <f>IF(J13&lt;44%,"R",IF(J13&gt;56%,"D","No projection"))</f>
        <v>R</v>
      </c>
      <c r="L13" s="21" t="b">
        <f>_xlfn.ISFORMULA(K13)</f>
        <v>1</v>
      </c>
      <c r="M13" s="21" t="str">
        <f>IF(P13&lt;44%,"R",IF(P13&gt;56%,"D","No projection"))</f>
        <v>R</v>
      </c>
      <c r="N13" s="21" t="str">
        <f>IF(J13&lt;42%,"Safe R",IF(AND(J13&gt;42%,J13&lt;44%),"Likely R",IF(AND(J13&gt;44%,J13&lt;47%),"Lean R",IF(AND(J13&gt;47%,J13&lt;53%),"Toss Up",IF(AND(J13&gt;53%,J13&lt;56%),"Lean D",IF(AND(J13&gt;56%,J13&lt;58%),"Likely D","Safe D"))))))</f>
        <v>Safe R</v>
      </c>
      <c r="O13" s="63">
        <f>'Raw data'!Z6</f>
        <v>0.22675000000000001</v>
      </c>
      <c r="P13" s="69">
        <f>O13+$A$3-50%</f>
        <v>0.22675000000000001</v>
      </c>
      <c r="Q13" s="82">
        <f>'Raw data'!O6</f>
        <v>1</v>
      </c>
      <c r="R13" s="64">
        <f>Q13/2+50%</f>
        <v>1</v>
      </c>
      <c r="S13" s="64">
        <f>'Raw data'!M6-O13</f>
        <v>-0.22675000000000001</v>
      </c>
      <c r="T13" s="64">
        <f>IF(E13="(R)",-S13,S13)</f>
        <v>0.22675000000000001</v>
      </c>
      <c r="U13" s="89">
        <f>IF(G13=1,Q13+4%,IF(G13=2,Q13+9%,IF(G13=3,Q13+14%,IF(G13=4,Q13-4.1%,IF(G13=5,Q13+1%,IF(G13=6,Q13+6.1%,IF(G13=7,Q13+5.1%,Q13+5.1%)))))))</f>
        <v>0.95899999999999996</v>
      </c>
      <c r="V13" s="64">
        <f>'Raw data'!W6</f>
        <v>0.48130978469139851</v>
      </c>
      <c r="W13" s="64">
        <f>V13/2+50%</f>
        <v>0.74065489234569926</v>
      </c>
      <c r="X13" s="65">
        <f>IF(H13=1,V13-4%,IF(H13=2,V13+5%,IF(H13=3,V13+14%,IF(H13=4,V13+4%,IF(H13=5,V13+13%,IF(H13=6,V13+22%,IF(H13=7,V13+9%,V13+9%)))))))</f>
        <v>0.52130978469139855</v>
      </c>
      <c r="Y13" s="65">
        <f>'Raw data'!AC6</f>
        <v>1</v>
      </c>
      <c r="Z13" s="65">
        <f>'Raw data'!AF6</f>
        <v>0.19899999999999995</v>
      </c>
      <c r="AA13" s="66">
        <f>2*(O13-50)-2*(Z13-50)</f>
        <v>5.5500000000009209E-2</v>
      </c>
      <c r="AB13" s="65">
        <f>IF(I13=1,Y13+AA13+7.6%,IF(I13=2,Y13+AA13+16.6%,IF(I13=3,Y13+AA13+25.6%,IF(I13=4,Y13-AA13-7.6%,IF(I13=5,Y13-AA13+1.4%,IF(I13=6,Y13-AA13+10.4%,IF(I13=7,Y13+AA13+9%,IF(I13=8,Y13-AA13+9%,""))))))))</f>
        <v>0.86849999999999083</v>
      </c>
      <c r="AC13" s="65">
        <f>IF(E13="(D)",50%+U13/2,50%-U13/2)</f>
        <v>2.0500000000000018E-2</v>
      </c>
      <c r="AD13" s="65">
        <f>IF(E13="(D)",50%+X13/2,50%-X13/2)</f>
        <v>0.23934510765430073</v>
      </c>
      <c r="AE13" s="70">
        <v>0</v>
      </c>
      <c r="AF13" s="63">
        <v>-2.7699999999999999E-2</v>
      </c>
      <c r="AG13" s="84">
        <f>IF(E13="(D)",AF13,-AF13)</f>
        <v>2.7699999999999999E-2</v>
      </c>
      <c r="AH13" s="84">
        <f>AG13-4.5%</f>
        <v>-1.7299999999999999E-2</v>
      </c>
      <c r="AI13" s="63">
        <f>AD13-O13</f>
        <v>1.2595107654300719E-2</v>
      </c>
      <c r="AJ13" s="63">
        <f>IF(E13="(D)",AI13,-AI13)</f>
        <v>-1.2595107654300719E-2</v>
      </c>
      <c r="AK13" s="63">
        <f>AJ13-4.5%</f>
        <v>-5.7595107654300717E-2</v>
      </c>
      <c r="AL13" s="63">
        <v>-4.4999999999999998E-2</v>
      </c>
      <c r="AM13" s="63">
        <f>IF(E13="(D)",AL13,-(AL13))</f>
        <v>4.4999999999999998E-2</v>
      </c>
      <c r="AN13" s="63">
        <f>AM13-4.5%</f>
        <v>0</v>
      </c>
      <c r="AO13" s="67">
        <f>(AK13+AN13)/2</f>
        <v>-2.8797553827150359E-2</v>
      </c>
    </row>
    <row r="14" spans="1:41" ht="15" customHeight="1" x14ac:dyDescent="0.25">
      <c r="A14" s="68" t="s">
        <v>20</v>
      </c>
      <c r="B14" s="61">
        <v>5</v>
      </c>
      <c r="C14" s="61"/>
      <c r="D14" s="59" t="str">
        <f>('Raw data'!C7)</f>
        <v>Mo Brooks</v>
      </c>
      <c r="E14" s="59" t="str">
        <f>('Raw data'!D7)</f>
        <v>(R)</v>
      </c>
      <c r="F14" s="62">
        <f>('Raw data'!G7)</f>
        <v>2010</v>
      </c>
      <c r="G14" s="88">
        <v>4</v>
      </c>
      <c r="H14" s="68">
        <v>4</v>
      </c>
      <c r="I14" s="68">
        <v>5</v>
      </c>
      <c r="J14" s="91">
        <f>IF(H14="",O14+0.15*(AF14+2.77%-$B$3)+($A$3-50%),O14+0.85*(0.6*AF14+0.2*AI14+0.2*AL14+2.77%-$B$3)+($A$3-50%))</f>
        <v>0.33159808107672561</v>
      </c>
      <c r="K14" s="21" t="str">
        <f>IF(J14&lt;44%,"R",IF(J14&gt;56%,"D","No projection"))</f>
        <v>R</v>
      </c>
      <c r="L14" s="21" t="b">
        <f>_xlfn.ISFORMULA(K14)</f>
        <v>1</v>
      </c>
      <c r="M14" s="21" t="str">
        <f>IF(P14&lt;44%,"R",IF(P14&gt;56%,"D","No projection"))</f>
        <v>R</v>
      </c>
      <c r="N14" s="21" t="str">
        <f>IF(J14&lt;42%,"Safe R",IF(AND(J14&gt;42%,J14&lt;44%),"Likely R",IF(AND(J14&gt;44%,J14&lt;47%),"Lean R",IF(AND(J14&gt;47%,J14&lt;53%),"Toss Up",IF(AND(J14&gt;53%,J14&lt;56%),"Lean D",IF(AND(J14&gt;56%,J14&lt;58%),"Likely D","Safe D"))))))</f>
        <v>Safe R</v>
      </c>
      <c r="O14" s="63">
        <f>'Raw data'!Z7</f>
        <v>0.33574999999999999</v>
      </c>
      <c r="P14" s="69">
        <f>O14+$A$3-50%</f>
        <v>0.33574999999999999</v>
      </c>
      <c r="Q14" s="82">
        <f>'Raw data'!O7</f>
        <v>1</v>
      </c>
      <c r="R14" s="64">
        <f>Q14/2+50%</f>
        <v>1</v>
      </c>
      <c r="S14" s="64">
        <f>'Raw data'!M7-O14</f>
        <v>-0.33574999999999999</v>
      </c>
      <c r="T14" s="64">
        <f>IF(E14="(R)",-S14,S14)</f>
        <v>0.33574999999999999</v>
      </c>
      <c r="U14" s="89">
        <f>IF(G14=1,Q14+4%,IF(G14=2,Q14+9%,IF(G14=3,Q14+14%,IF(G14=4,Q14-4.1%,IF(G14=5,Q14+1%,IF(G14=6,Q14+6.1%,IF(G14=7,Q14+5.1%,Q14+5.1%)))))))</f>
        <v>0.95899999999999996</v>
      </c>
      <c r="V14" s="64">
        <f>'Raw data'!W7</f>
        <v>0.30043270998807386</v>
      </c>
      <c r="W14" s="64">
        <f>V14/2+50%</f>
        <v>0.65021635499403696</v>
      </c>
      <c r="X14" s="65">
        <f>IF(H14=1,V14-4%,IF(H14=2,V14+5%,IF(H14=3,V14+14%,IF(H14=4,V14+4%,IF(H14=5,V14+13%,IF(H14=6,V14+22%,IF(H14=7,V14+9%,V14+9%)))))))</f>
        <v>0.34043270998807384</v>
      </c>
      <c r="Y14" s="65">
        <f>'Raw data'!AC7</f>
        <v>0.15871339499162618</v>
      </c>
      <c r="Z14" s="65">
        <f>'Raw data'!AF7</f>
        <v>0.34899999999999998</v>
      </c>
      <c r="AA14" s="66">
        <f>2*(O14-50)-2*(Z14-50)</f>
        <v>-2.6499999999998636E-2</v>
      </c>
      <c r="AB14" s="65">
        <f>IF(I14=1,Y14+AA14+7.6%,IF(I14=2,Y14+AA14+16.6%,IF(I14=3,Y14+AA14+25.6%,IF(I14=4,Y14-AA14-7.6%,IF(I14=5,Y14-AA14+1.4%,IF(I14=6,Y14-AA14+10.4%,IF(I14=7,Y14+AA14+9%,IF(I14=8,Y14-AA14+9%,""))))))))</f>
        <v>0.19921339499162483</v>
      </c>
      <c r="AC14" s="65">
        <f>IF(E14="(D)",50%+U14/2,50%-U14/2)</f>
        <v>2.0500000000000018E-2</v>
      </c>
      <c r="AD14" s="65">
        <f>IF(E14="(D)",50%+X14/2,50%-X14/2)</f>
        <v>0.32978364500596308</v>
      </c>
      <c r="AE14" s="65">
        <f>50%-AB14/2</f>
        <v>0.40039330250418759</v>
      </c>
      <c r="AF14" s="63">
        <v>-2.7699999999999999E-2</v>
      </c>
      <c r="AG14" s="84">
        <f>IF(E14="(D)",AF14,-AF14)</f>
        <v>2.7699999999999999E-2</v>
      </c>
      <c r="AH14" s="84">
        <f>AG14-4.5%</f>
        <v>-1.7299999999999999E-2</v>
      </c>
      <c r="AI14" s="63">
        <f>AD14-O14</f>
        <v>-5.9663549940369154E-3</v>
      </c>
      <c r="AJ14" s="63">
        <f>IF(E14="(D)",AI14,-AI14)</f>
        <v>5.9663549940369154E-3</v>
      </c>
      <c r="AK14" s="63">
        <f>AJ14-4.5%</f>
        <v>-3.9033645005963083E-2</v>
      </c>
      <c r="AL14" s="63">
        <f>AE14-O14</f>
        <v>6.4643302504187594E-2</v>
      </c>
      <c r="AM14" s="63">
        <f>IF(E14="(D)",AL14,-(AL14))</f>
        <v>-6.4643302504187594E-2</v>
      </c>
      <c r="AN14" s="63">
        <f>AM14-4.5%</f>
        <v>-0.10964330250418759</v>
      </c>
      <c r="AO14" s="67">
        <f>(AK14+AN14)/2</f>
        <v>-7.4338473755075338E-2</v>
      </c>
    </row>
    <row r="15" spans="1:41" ht="15" customHeight="1" x14ac:dyDescent="0.25">
      <c r="A15" s="68" t="s">
        <v>20</v>
      </c>
      <c r="B15" s="61">
        <v>6</v>
      </c>
      <c r="C15" s="61" t="s">
        <v>477</v>
      </c>
      <c r="D15" s="59" t="str">
        <f>('Raw data'!C8)</f>
        <v>Gary Palmer</v>
      </c>
      <c r="E15" s="59" t="str">
        <f>('Raw data'!D8)</f>
        <v>(R)</v>
      </c>
      <c r="F15" s="62">
        <f>('Raw data'!G8)</f>
        <v>2014</v>
      </c>
      <c r="G15" s="88">
        <v>5</v>
      </c>
      <c r="H15" s="68"/>
      <c r="I15" s="68"/>
      <c r="J15" s="91">
        <f>IF(H15="",O15+0.15*(AF15+2.77%-$B$3)+($A$3-50%),O15+0.85*(0.6*AF15+0.2*AI15+0.2*AL15+2.77%-$B$3)+($A$3-50%))</f>
        <v>0.2330875</v>
      </c>
      <c r="K15" s="21" t="str">
        <f>IF(J15&lt;44%,"R",IF(J15&gt;56%,"D","No projection"))</f>
        <v>R</v>
      </c>
      <c r="L15" s="21" t="b">
        <f>_xlfn.ISFORMULA(K15)</f>
        <v>1</v>
      </c>
      <c r="M15" s="21" t="str">
        <f>IF(P15&lt;44%,"R",IF(P15&gt;56%,"D","No projection"))</f>
        <v>R</v>
      </c>
      <c r="N15" s="21" t="str">
        <f>IF(J15&lt;42%,"Safe R",IF(AND(J15&gt;42%,J15&lt;44%),"Likely R",IF(AND(J15&gt;44%,J15&lt;47%),"Lean R",IF(AND(J15&gt;47%,J15&lt;53%),"Toss Up",IF(AND(J15&gt;53%,J15&lt;56%),"Lean D",IF(AND(J15&gt;56%,J15&lt;58%),"Likely D","Safe D"))))))</f>
        <v>Safe R</v>
      </c>
      <c r="O15" s="63">
        <f>'Raw data'!Z8</f>
        <v>0.23275000000000001</v>
      </c>
      <c r="P15" s="69">
        <f>O15+$A$3-50%</f>
        <v>0.23275000000000001</v>
      </c>
      <c r="Q15" s="82">
        <f>'Raw data'!O8</f>
        <v>0.52</v>
      </c>
      <c r="R15" s="64">
        <f>Q15/2+50%</f>
        <v>0.76</v>
      </c>
      <c r="S15" s="64">
        <f>'Raw data'!M8-O15</f>
        <v>7.2499999999999787E-3</v>
      </c>
      <c r="T15" s="64">
        <f>IF(E15="(R)",-S15,S15)</f>
        <v>-7.2499999999999787E-3</v>
      </c>
      <c r="U15" s="89">
        <f>IF(G15=1,Q15+4%,IF(G15=2,Q15+9%,IF(G15=3,Q15+14%,IF(G15=4,Q15-4.1%,IF(G15=5,Q15+1%,IF(G15=6,Q15+6.1%,IF(G15=7,Q15+5.1%,Q15+5.1%)))))))</f>
        <v>0.53</v>
      </c>
      <c r="V15" s="64">
        <f>'Raw data'!W8</f>
        <v>0</v>
      </c>
      <c r="W15" s="64"/>
      <c r="X15" s="65"/>
      <c r="Y15" s="65">
        <f>'Raw data'!AC8</f>
        <v>0</v>
      </c>
      <c r="Z15" s="65">
        <f>'Raw data'!AF8</f>
        <v>0.19899999999999995</v>
      </c>
      <c r="AA15" s="66">
        <f>2*(O15-50)-2*(Z15-50)</f>
        <v>6.7500000000009663E-2</v>
      </c>
      <c r="AB15" s="65" t="str">
        <f>IF(I15=1,Y15+AA15+7.6%,IF(I15=2,Y15+AA15+16.6%,IF(I15=3,Y15+AA15+25.6%,IF(I15=4,Y15-AA15-7.6%,IF(I15=5,Y15-AA15+1.4%,IF(I15=6,Y15-AA15+10.4%,IF(I15=7,Y15+AA15+9%,IF(I15=8,Y15-AA15+9%,""))))))))</f>
        <v/>
      </c>
      <c r="AC15" s="65">
        <f>IF(E15="(D)",50%+U15/2,50%-U15/2)</f>
        <v>0.23499999999999999</v>
      </c>
      <c r="AD15" s="65"/>
      <c r="AE15" s="70">
        <v>0</v>
      </c>
      <c r="AF15" s="63">
        <f>AC15-O15</f>
        <v>2.2499999999999742E-3</v>
      </c>
      <c r="AG15" s="84">
        <f>IF(E15="(D)",AF15,-AF15)</f>
        <v>-2.2499999999999742E-3</v>
      </c>
      <c r="AH15" s="84">
        <f>AG15-4.5%</f>
        <v>-4.7249999999999973E-2</v>
      </c>
      <c r="AI15" s="63"/>
      <c r="AJ15" s="63"/>
      <c r="AK15" s="63"/>
      <c r="AL15" s="63"/>
      <c r="AM15" s="63"/>
      <c r="AN15" s="63"/>
      <c r="AO15" s="67">
        <f>(AK15+AN15)/2</f>
        <v>0</v>
      </c>
    </row>
    <row r="16" spans="1:41" ht="15" customHeight="1" x14ac:dyDescent="0.25">
      <c r="A16" s="68" t="s">
        <v>20</v>
      </c>
      <c r="B16" s="61">
        <v>7</v>
      </c>
      <c r="C16" s="61"/>
      <c r="D16" s="59" t="str">
        <f>('Raw data'!C9)</f>
        <v>Terri Sewell</v>
      </c>
      <c r="E16" s="59" t="str">
        <f>('Raw data'!D9)</f>
        <v>(D)</v>
      </c>
      <c r="F16" s="62">
        <f>('Raw data'!G9)</f>
        <v>2010</v>
      </c>
      <c r="G16" s="88">
        <v>1</v>
      </c>
      <c r="H16" s="68">
        <v>1</v>
      </c>
      <c r="I16" s="68">
        <v>2</v>
      </c>
      <c r="J16" s="91">
        <f>IF(H16="",O16+0.15*(AF16-2.77%+$B$3)+($A$3-50%),O16+0.85*(0.6*AF16+0.2*AI16+0.2*AL16-2.77%+$B$3)+($A$3-50%))</f>
        <v>0.74686420152365807</v>
      </c>
      <c r="K16" s="21" t="str">
        <f>IF(J16&lt;44%,"R",IF(J16&gt;56%,"D","No projection"))</f>
        <v>D</v>
      </c>
      <c r="L16" s="21" t="b">
        <f>_xlfn.ISFORMULA(K16)</f>
        <v>1</v>
      </c>
      <c r="M16" s="21" t="str">
        <f>IF(P16&lt;44%,"R",IF(P16&gt;56%,"D","No projection"))</f>
        <v>D</v>
      </c>
      <c r="N16" s="21" t="str">
        <f>IF(J16&lt;42%,"Safe R",IF(AND(J16&gt;42%,J16&lt;44%),"Likely R",IF(AND(J16&gt;44%,J16&lt;47%),"Lean R",IF(AND(J16&gt;47%,J16&lt;53%),"Toss Up",IF(AND(J16&gt;53%,J16&lt;56%),"Lean D",IF(AND(J16&gt;56%,J16&lt;58%),"Likely D","Safe D"))))))</f>
        <v>Safe D</v>
      </c>
      <c r="O16" s="63">
        <f>'Raw data'!Z9</f>
        <v>0.70725000000000005</v>
      </c>
      <c r="P16" s="69">
        <f>O16+$A$3-50%</f>
        <v>0.70725000000000016</v>
      </c>
      <c r="Q16" s="82">
        <f>'Raw data'!O9</f>
        <v>1</v>
      </c>
      <c r="R16" s="64">
        <f>Q16/2+50%</f>
        <v>1</v>
      </c>
      <c r="S16" s="64">
        <f>'Raw data'!M9-O16</f>
        <v>0.29274999999999995</v>
      </c>
      <c r="T16" s="64">
        <f>IF(E16="(R)",-S16,S16)</f>
        <v>0.29274999999999995</v>
      </c>
      <c r="U16" s="89">
        <f>IF(G16=1,Q16+4%,IF(G16=2,Q16+9%,IF(G16=3,Q16+14%,IF(G16=4,Q16-4.1%,IF(G16=5,Q16+1%,IF(G16=6,Q16+6.1%,IF(G16=7,Q16+5.1%,Q16+5.1%)))))))</f>
        <v>1.04</v>
      </c>
      <c r="V16" s="64">
        <f>'Raw data'!W9</f>
        <v>0.51797750975175849</v>
      </c>
      <c r="W16" s="64">
        <f>V16/2+50%</f>
        <v>0.75898875487587925</v>
      </c>
      <c r="X16" s="65">
        <f>IF(H16=1,V16-4%,IF(H16=2,V16+5%,IF(H16=3,V16+14%,IF(H16=4,V16+4%,IF(H16=5,V16+13%,IF(H16=6,V16+22%,IF(H16=7,V16+9%,V16+9%)))))))</f>
        <v>0.47797750975175851</v>
      </c>
      <c r="Y16" s="65">
        <f>'Raw data'!AC9</f>
        <v>0.44837191993833231</v>
      </c>
      <c r="Z16" s="65">
        <f>'Raw data'!AF9</f>
        <v>0.68899999999999995</v>
      </c>
      <c r="AA16" s="66">
        <f>2*(O16-50)-2*(Z16-50)</f>
        <v>3.6500000000003752E-2</v>
      </c>
      <c r="AB16" s="65">
        <f>IF(I16=1,Y16+AA16+7.6%,IF(I16=2,Y16+AA16+16.6%,IF(I16=3,Y16+AA16+25.6%,IF(I16=4,Y16-AA16-7.6%,IF(I16=5,Y16-AA16+1.4%,IF(I16=6,Y16-AA16+10.4%,IF(I16=7,Y16+AA16+9%,IF(I16=8,Y16-AA16+9%,""))))))))</f>
        <v>0.65087191993833604</v>
      </c>
      <c r="AC16" s="65">
        <f>IF(E16="(D)",50%+U16/2,50%-U16/2)</f>
        <v>1.02</v>
      </c>
      <c r="AD16" s="65">
        <f>IF(E16="(D)",50%+X16/2,50%-X16/2)</f>
        <v>0.73898875487587923</v>
      </c>
      <c r="AE16" s="65">
        <f>50%+AB16/2</f>
        <v>0.82543595996916808</v>
      </c>
      <c r="AF16" s="63">
        <v>2.7699999999999999E-2</v>
      </c>
      <c r="AG16" s="84">
        <f>IF(E16="(D)",AF16,-AF16)</f>
        <v>2.7699999999999999E-2</v>
      </c>
      <c r="AH16" s="84">
        <f>AG16-4.5%</f>
        <v>-1.7299999999999999E-2</v>
      </c>
      <c r="AI16" s="63">
        <f>AD16-O16</f>
        <v>3.1738754875879183E-2</v>
      </c>
      <c r="AJ16" s="63">
        <f>IF(E16="(D)",AI16,-AI16)</f>
        <v>3.1738754875879183E-2</v>
      </c>
      <c r="AK16" s="63">
        <f>AJ16-4.5%</f>
        <v>-1.3261245124120816E-2</v>
      </c>
      <c r="AL16" s="63">
        <f>AE16-O16</f>
        <v>0.11818595996916803</v>
      </c>
      <c r="AM16" s="63">
        <f>IF(E16="(D)",AL16,-(AL16))</f>
        <v>0.11818595996916803</v>
      </c>
      <c r="AN16" s="63">
        <f>AM16-4.5%</f>
        <v>7.3185959969168032E-2</v>
      </c>
      <c r="AO16" s="67">
        <f>(AK16+AN16)/2</f>
        <v>2.9962357422523608E-2</v>
      </c>
    </row>
    <row r="17" spans="1:41" ht="15" customHeight="1" x14ac:dyDescent="0.25">
      <c r="A17" s="59" t="s">
        <v>26</v>
      </c>
      <c r="B17" s="60" t="s">
        <v>27</v>
      </c>
      <c r="C17" s="61"/>
      <c r="D17" s="59" t="str">
        <f>('Raw data'!C10)</f>
        <v>Don Young</v>
      </c>
      <c r="E17" s="59" t="str">
        <f>('Raw data'!D10)</f>
        <v>(R)</v>
      </c>
      <c r="F17" s="62">
        <f>('Raw data'!G10)</f>
        <v>1973</v>
      </c>
      <c r="G17" s="88">
        <v>4</v>
      </c>
      <c r="H17" s="59">
        <v>4</v>
      </c>
      <c r="I17" s="59">
        <v>4</v>
      </c>
      <c r="J17" s="91">
        <f>IF(H17="",O17+0.15*(AF17+2.77%-$B$3)+($A$3-50%),O17+0.85*(0.6*AF17+0.2*AI17+0.2*AL17+2.77%-$B$3)+($A$3-50%))</f>
        <v>0.41331130877761779</v>
      </c>
      <c r="K17" s="31" t="str">
        <f>IF(J17&lt;44%,"R",IF(J17&gt;56%,"D","No projection"))</f>
        <v>R</v>
      </c>
      <c r="L17" s="21" t="b">
        <f>_xlfn.ISFORMULA(K17)</f>
        <v>1</v>
      </c>
      <c r="M17" s="21" t="str">
        <f>IF(P17&lt;44%,"R",IF(P17&gt;56%,"D","No projection"))</f>
        <v>R</v>
      </c>
      <c r="N17" s="31" t="str">
        <f>IF(J17&lt;42%,"Safe R",IF(AND(J17&gt;42%,J17&lt;44%),"Likely R",IF(AND(J17&gt;44%,J17&lt;47%),"Lean R",IF(AND(J17&gt;47%,J17&lt;53%),"Toss Up",IF(AND(J17&gt;53%,J17&lt;56%),"Lean D",IF(AND(J17&gt;56%,J17&lt;58%),"Likely D","Safe D"))))))</f>
        <v>Safe R</v>
      </c>
      <c r="O17" s="63">
        <f>'Raw data'!Z10</f>
        <v>0.41025000000000006</v>
      </c>
      <c r="P17" s="63">
        <f>O17+$A$3-50%</f>
        <v>0.41025</v>
      </c>
      <c r="Q17" s="82">
        <f>'Raw data'!O10</f>
        <v>0.11827956989247318</v>
      </c>
      <c r="R17" s="64">
        <f>Q17/2+50%</f>
        <v>0.55913978494623662</v>
      </c>
      <c r="S17" s="64">
        <f>'Raw data'!M10-O17</f>
        <v>3.0610215053763379E-2</v>
      </c>
      <c r="T17" s="64">
        <f>IF(E17="(R)",-S17,S17)</f>
        <v>-3.0610215053763379E-2</v>
      </c>
      <c r="U17" s="89">
        <f>IF(G17=1,Q17+4%,IF(G17=2,Q17+9%,IF(G17=3,Q17+14%,IF(G17=4,Q17-4.1%,IF(G17=5,Q17+1%,IF(G17=6,Q17+6.1%,IF(G17=7,Q17+5.1%,Q17+5.1%)))))))</f>
        <v>7.7279569892473185E-2</v>
      </c>
      <c r="V17" s="64">
        <f>'Raw data'!W10</f>
        <v>0.38165630837027398</v>
      </c>
      <c r="W17" s="64">
        <f>V17/2+50%</f>
        <v>0.69082815418513699</v>
      </c>
      <c r="X17" s="65">
        <f>IF(H17=1,V17-4%,IF(H17=2,V17+5%,IF(H17=3,V17+14%,IF(H17=4,V17+4%,IF(H17=5,V17+13%,IF(H17=6,V17+22%,IF(H17=7,V17+9%,V17+9%)))))))</f>
        <v>0.42165630837027396</v>
      </c>
      <c r="Y17" s="65">
        <f>'Raw data'!AC10</f>
        <v>0.38648958456856003</v>
      </c>
      <c r="Z17" s="65">
        <f>'Raw data'!AF10</f>
        <v>0.35899999999999999</v>
      </c>
      <c r="AA17" s="66">
        <f>2*(O17-50)-2*(Z17-50)</f>
        <v>0.10249999999999204</v>
      </c>
      <c r="AB17" s="65">
        <f>IF(I17=1,Y17+AA17+7.6%,IF(I17=2,Y17+AA17+16.6%,IF(I17=3,Y17+AA17+25.6%,IF(I17=4,Y17-AA17-7.6%,IF(I17=5,Y17-AA17+1.4%,IF(I17=6,Y17-AA17+10.4%,IF(I17=7,Y17+AA17+9%,IF(I17=8,Y17-AA17+9%,""))))))))</f>
        <v>0.20798958456856798</v>
      </c>
      <c r="AC17" s="65">
        <f>IF(E17="(D)",50%+U17/2,50%-U17/2)</f>
        <v>0.4613602150537634</v>
      </c>
      <c r="AD17" s="65">
        <f>IF(E17="(D)",50%+X17/2,50%-X17/2)</f>
        <v>0.28917184581486299</v>
      </c>
      <c r="AE17" s="65">
        <f>50%-AB17/2</f>
        <v>0.39600520771571601</v>
      </c>
      <c r="AF17" s="63">
        <f>AC17-O17</f>
        <v>5.1110215053763342E-2</v>
      </c>
      <c r="AG17" s="84">
        <f>IF(E17="(D)",AF17,-AF17)</f>
        <v>-5.1110215053763342E-2</v>
      </c>
      <c r="AH17" s="84">
        <f>AG17-4.5%</f>
        <v>-9.611021505376334E-2</v>
      </c>
      <c r="AI17" s="63">
        <f>AD17-O17</f>
        <v>-0.12107815418513707</v>
      </c>
      <c r="AJ17" s="63">
        <f>IF(E17="(D)",AI17,-AI17)</f>
        <v>0.12107815418513707</v>
      </c>
      <c r="AK17" s="63">
        <f>AJ17-4.5%</f>
        <v>7.6078154185137067E-2</v>
      </c>
      <c r="AL17" s="63">
        <f>AE17-O17</f>
        <v>-1.4244792284284047E-2</v>
      </c>
      <c r="AM17" s="63">
        <f>IF(E17="(D)",AL17,-(AL17))</f>
        <v>1.4244792284284047E-2</v>
      </c>
      <c r="AN17" s="63">
        <f>AM17-4.5%</f>
        <v>-3.0755207715715951E-2</v>
      </c>
      <c r="AO17" s="67">
        <f>(AK17+AN17)/2</f>
        <v>2.2661473234710558E-2</v>
      </c>
    </row>
    <row r="18" spans="1:41" ht="15" customHeight="1" x14ac:dyDescent="0.25">
      <c r="A18" s="68" t="s">
        <v>29</v>
      </c>
      <c r="B18" s="61">
        <v>1</v>
      </c>
      <c r="C18" s="61"/>
      <c r="D18" s="59" t="str">
        <f>('Raw data'!C11)</f>
        <v>Ann Kirkpatrick</v>
      </c>
      <c r="E18" s="59" t="str">
        <f>('Raw data'!D11)</f>
        <v>(D)</v>
      </c>
      <c r="F18" s="62">
        <f>('Raw data'!G11)</f>
        <v>2012</v>
      </c>
      <c r="G18" s="88">
        <v>1</v>
      </c>
      <c r="H18" s="68">
        <v>2</v>
      </c>
      <c r="I18" s="62">
        <v>1</v>
      </c>
      <c r="J18" s="91">
        <f>IF(H18="",O18+0.15*(AF18-2.77%+$B$3)+($A$3-50%),O18+0.85*(0.6*AF18+0.2*AI18+0.2*AL18-2.77%+$B$3)+($A$3-50%))</f>
        <v>0.53852645259212528</v>
      </c>
      <c r="K18" s="21" t="s">
        <v>479</v>
      </c>
      <c r="L18" s="21" t="b">
        <f>_xlfn.ISFORMULA(K18)</f>
        <v>0</v>
      </c>
      <c r="M18" s="21" t="str">
        <f>IF(P18&lt;44%,"R",IF(P18&gt;56%,"D","No projection"))</f>
        <v>No projection</v>
      </c>
      <c r="N18" s="21" t="str">
        <f>IF(J18&lt;42%,"Safe R",IF(AND(J18&gt;42%,J18&lt;44%),"Likely R",IF(AND(J18&gt;44%,J18&lt;47%),"Lean R",IF(AND(J18&gt;47%,J18&lt;53%),"Toss Up",IF(AND(J18&gt;53%,J18&lt;56%),"Lean D",IF(AND(J18&gt;56%,J18&lt;58%),"Likely D","Safe D"))))))</f>
        <v>Lean D</v>
      </c>
      <c r="O18" s="63">
        <f>'Raw data'!Z11</f>
        <v>0.46825</v>
      </c>
      <c r="P18" s="69">
        <f>O18+$A$3-50%</f>
        <v>0.46825000000000006</v>
      </c>
      <c r="Q18" s="82">
        <f>'Raw data'!O11</f>
        <v>6.0000000000000053E-2</v>
      </c>
      <c r="R18" s="64">
        <f>Q18/2+50%</f>
        <v>0.53</v>
      </c>
      <c r="S18" s="64">
        <f>'Raw data'!M11-O18</f>
        <v>6.1750000000000027E-2</v>
      </c>
      <c r="T18" s="64">
        <f>IF(E18="(R)",-S18,S18)</f>
        <v>6.1750000000000027E-2</v>
      </c>
      <c r="U18" s="89">
        <f>IF(G18=1,Q18+4%,IF(G18=2,Q18+9%,IF(G18=3,Q18+14%,IF(G18=4,Q18-4.1%,IF(G18=5,Q18+1%,IF(G18=6,Q18+6.1%,IF(G18=7,Q18+5.1%,Q18+5.1%)))))))</f>
        <v>0.10000000000000006</v>
      </c>
      <c r="V18" s="64">
        <f>'Raw data'!W11</f>
        <v>3.8837744533947005E-2</v>
      </c>
      <c r="W18" s="64">
        <f>V18/2+50%</f>
        <v>0.51941887226697347</v>
      </c>
      <c r="X18" s="65">
        <f>IF(H18=1,V18-4%,IF(H18=2,V18+5%,IF(H18=3,V18+14%,IF(H18=4,V18+4%,IF(H18=5,V18+13%,IF(H18=6,V18+22%,IF(H18=7,V18+9%,V18+9%)))))))</f>
        <v>8.8837744533947008E-2</v>
      </c>
      <c r="Y18" s="65">
        <f>'Raw data'!AC11</f>
        <v>-6.4055949332465556E-2</v>
      </c>
      <c r="Z18" s="65">
        <f>'Raw data'!AF11</f>
        <v>0.41399999999999998</v>
      </c>
      <c r="AA18" s="66">
        <f>2*(O18-50)-2*(Z18-50)</f>
        <v>0.10849999999999227</v>
      </c>
      <c r="AB18" s="65">
        <f>IF(I18=1,Y18+AA18+7.6%,IF(I18=2,Y18+AA18+16.6%,IF(I18=3,Y18+AA18+25.6%,IF(I18=4,Y18-AA18-7.6%,IF(I18=5,Y18-AA18+1.4%,IF(I18=6,Y18-AA18+10.4%,IF(I18=7,Y18+AA18+9%,IF(I18=8,Y18-AA18+9%,""))))))))</f>
        <v>0.12044405066752671</v>
      </c>
      <c r="AC18" s="65">
        <f>IF(E18="(D)",50%+U18/2,50%-U18/2)</f>
        <v>0.55000000000000004</v>
      </c>
      <c r="AD18" s="65">
        <f>IF(E18="(D)",50%+X18/2,50%-X18/2)</f>
        <v>0.5444188722669735</v>
      </c>
      <c r="AE18" s="65">
        <f>50%+AB18/2</f>
        <v>0.56022202533376331</v>
      </c>
      <c r="AF18" s="63">
        <f>AC18-O18</f>
        <v>8.1750000000000045E-2</v>
      </c>
      <c r="AG18" s="84">
        <f>IF(E18="(D)",AF18,-AF18)</f>
        <v>8.1750000000000045E-2</v>
      </c>
      <c r="AH18" s="84">
        <f>AG18-4.5%</f>
        <v>3.6750000000000047E-2</v>
      </c>
      <c r="AI18" s="63">
        <f>AD18-O18</f>
        <v>7.6168872266973497E-2</v>
      </c>
      <c r="AJ18" s="63">
        <f>IF(E18="(D)",AI18,-AI18)</f>
        <v>7.6168872266973497E-2</v>
      </c>
      <c r="AK18" s="63">
        <f>AJ18-4.5%</f>
        <v>3.1168872266973499E-2</v>
      </c>
      <c r="AL18" s="63">
        <f>AE18-O18</f>
        <v>9.1972025333763308E-2</v>
      </c>
      <c r="AM18" s="63">
        <f>IF(E18="(D)",AL18,-(AL18))</f>
        <v>9.1972025333763308E-2</v>
      </c>
      <c r="AN18" s="63">
        <f>AM18-4.5%</f>
        <v>4.6972025333763309E-2</v>
      </c>
      <c r="AO18" s="67">
        <f>AK18</f>
        <v>3.1168872266973499E-2</v>
      </c>
    </row>
    <row r="19" spans="1:41" ht="15" customHeight="1" x14ac:dyDescent="0.25">
      <c r="A19" s="68" t="s">
        <v>29</v>
      </c>
      <c r="B19" s="61">
        <v>2</v>
      </c>
      <c r="C19" s="61"/>
      <c r="D19" s="59" t="str">
        <f>('Raw data'!C12)</f>
        <v>Martha McSally</v>
      </c>
      <c r="E19" s="59" t="str">
        <f>('Raw data'!D12)</f>
        <v>(R)</v>
      </c>
      <c r="F19" s="62">
        <f>('Raw data'!G12)</f>
        <v>2014</v>
      </c>
      <c r="G19" s="88">
        <v>6</v>
      </c>
      <c r="H19" s="68"/>
      <c r="I19" s="68"/>
      <c r="J19" s="91">
        <f>IF(H19="",O19+0.15*(AF19+2.77%-$B$3)+($A$3-50%),O19+0.85*(0.6*AF19+0.2*AI19+0.2*AL19+2.77%-$B$3)+($A$3-50%))</f>
        <v>0.47268749999999998</v>
      </c>
      <c r="K19" s="21" t="s">
        <v>479</v>
      </c>
      <c r="L19" s="21" t="b">
        <f>_xlfn.ISFORMULA(K19)</f>
        <v>0</v>
      </c>
      <c r="M19" s="21" t="str">
        <f>IF(P19&lt;44%,"R",IF(P19&gt;56%,"D","No projection"))</f>
        <v>No projection</v>
      </c>
      <c r="N19" s="21" t="str">
        <f>IF(J19&lt;42%,"Safe R",IF(AND(J19&gt;42%,J19&lt;44%),"Likely R",IF(AND(J19&gt;44%,J19&lt;47%),"Lean R",IF(AND(J19&gt;47%,J19&lt;53%),"Toss Up",IF(AND(J19&gt;53%,J19&lt;56%),"Lean D",IF(AND(J19&gt;56%,J19&lt;58%),"Likely D","Safe D"))))))</f>
        <v>Toss Up</v>
      </c>
      <c r="O19" s="63">
        <f>'Raw data'!Z12</f>
        <v>0.47325</v>
      </c>
      <c r="P19" s="69">
        <f>O19+$A$3-50%</f>
        <v>0.47324999999999995</v>
      </c>
      <c r="Q19" s="82">
        <v>0</v>
      </c>
      <c r="R19" s="64">
        <f>Q19/2+50%</f>
        <v>0.5</v>
      </c>
      <c r="S19" s="64">
        <f>'Raw data'!M12-O19</f>
        <v>2.6749999999999996E-2</v>
      </c>
      <c r="T19" s="64">
        <f>IF(E19="(R)",-S19,S19)</f>
        <v>-2.6749999999999996E-2</v>
      </c>
      <c r="U19" s="89">
        <f>IF(G19=1,Q19+4%,IF(G19=2,Q19+9%,IF(G19=3,Q19+14%,IF(G19=4,Q19-4.1%,IF(G19=5,Q19+1%,IF(G19=6,Q19+6.1%,IF(G19=7,Q19+5.1%,Q19+5.1%)))))))</f>
        <v>6.0999999999999999E-2</v>
      </c>
      <c r="V19" s="64">
        <f>'Raw data'!W12</f>
        <v>8.39772501728131E-3</v>
      </c>
      <c r="W19" s="64">
        <f>V19/2+50%</f>
        <v>0.50419886250864066</v>
      </c>
      <c r="X19" s="65">
        <f>IF(H19=1,V19-4%,IF(H19=2,V19+5%,IF(H19=3,V19+14%,IF(H19=4,V19+4%,IF(H19=5,V19+13%,IF(H19=6,V19+22%,IF(H19=7,V19+9%,V19+9%)))))))</f>
        <v>9.8397725017281307E-2</v>
      </c>
      <c r="Y19" s="65">
        <f>'Raw data'!AC12</f>
        <v>0</v>
      </c>
      <c r="Z19" s="65">
        <f>'Raw data'!AF12</f>
        <v>0.434</v>
      </c>
      <c r="AA19" s="66">
        <f>2*(O19-50)-2*(Z19-50)</f>
        <v>7.8500000000005343E-2</v>
      </c>
      <c r="AB19" s="65"/>
      <c r="AC19" s="65">
        <f>IF(E19="(D)",50%+U19/2,50%-U19/2)</f>
        <v>0.46950000000000003</v>
      </c>
      <c r="AD19" s="65">
        <f>IF(E19="(D)",50%+X19/2,50%-X19/2)</f>
        <v>0.45080113749135936</v>
      </c>
      <c r="AE19" s="65"/>
      <c r="AF19" s="63">
        <f>AC19-O19</f>
        <v>-3.7499999999999756E-3</v>
      </c>
      <c r="AG19" s="84">
        <f>IF(E19="(D)",AF19,-AF19)</f>
        <v>3.7499999999999756E-3</v>
      </c>
      <c r="AH19" s="84">
        <f>AG19-4.5%</f>
        <v>-4.1250000000000023E-2</v>
      </c>
      <c r="AI19" s="63">
        <f>AD19-O19</f>
        <v>-2.2448862508640643E-2</v>
      </c>
      <c r="AJ19" s="63">
        <f>IF(E19="(D)",AI19,-AI19)</f>
        <v>2.2448862508640643E-2</v>
      </c>
      <c r="AK19" s="63">
        <f>AJ19-4.5%</f>
        <v>-2.2551137491359355E-2</v>
      </c>
      <c r="AL19" s="63"/>
      <c r="AM19" s="63"/>
      <c r="AN19" s="63"/>
      <c r="AO19" s="67">
        <f>(AK19+AN19)/2</f>
        <v>-1.1275568745679677E-2</v>
      </c>
    </row>
    <row r="20" spans="1:41" ht="15" customHeight="1" x14ac:dyDescent="0.25">
      <c r="A20" s="68" t="s">
        <v>29</v>
      </c>
      <c r="B20" s="61">
        <v>3</v>
      </c>
      <c r="C20" s="61"/>
      <c r="D20" s="59" t="str">
        <f>('Raw data'!C13)</f>
        <v>Raul Grijalva</v>
      </c>
      <c r="E20" s="59" t="str">
        <f>('Raw data'!D13)</f>
        <v>(D)</v>
      </c>
      <c r="F20" s="62">
        <f>('Raw data'!G13)</f>
        <v>2002</v>
      </c>
      <c r="G20" s="88">
        <v>1</v>
      </c>
      <c r="H20" s="68">
        <v>1</v>
      </c>
      <c r="I20" s="68">
        <v>1</v>
      </c>
      <c r="J20" s="91">
        <f>IF(H20="",O20+0.15*(AF20-2.77%+$B$3)+($A$3-50%),O20+0.85*(0.6*AF20+0.2*AI20+0.2*AL20-2.77%+$B$3)+($A$3-50%))</f>
        <v>0.58945803881461623</v>
      </c>
      <c r="K20" s="21" t="str">
        <f>IF(J20&lt;44%,"R",IF(J20&gt;56%,"D","No projection"))</f>
        <v>D</v>
      </c>
      <c r="L20" s="21" t="b">
        <f>_xlfn.ISFORMULA(K20)</f>
        <v>1</v>
      </c>
      <c r="M20" s="21" t="str">
        <f>IF(P20&lt;44%,"R",IF(P20&gt;56%,"D","No projection"))</f>
        <v>D</v>
      </c>
      <c r="N20" s="21" t="str">
        <f>IF(J20&lt;42%,"Safe R",IF(AND(J20&gt;42%,J20&lt;44%),"Likely R",IF(AND(J20&gt;44%,J20&lt;47%),"Lean R",IF(AND(J20&gt;47%,J20&lt;53%),"Toss Up",IF(AND(J20&gt;53%,J20&lt;56%),"Lean D",IF(AND(J20&gt;56%,J20&lt;58%),"Likely D","Safe D"))))))</f>
        <v>Safe D</v>
      </c>
      <c r="O20" s="63">
        <f>'Raw data'!Z13</f>
        <v>0.60324999999999995</v>
      </c>
      <c r="P20" s="69">
        <f>O20+$A$3-50%</f>
        <v>0.60325000000000006</v>
      </c>
      <c r="Q20" s="82">
        <f>'Raw data'!O13</f>
        <v>0.10000000000000003</v>
      </c>
      <c r="R20" s="64">
        <f>Q20/2+50%</f>
        <v>0.55000000000000004</v>
      </c>
      <c r="S20" s="64">
        <f>'Raw data'!M13-O20</f>
        <v>-5.3249999999999909E-2</v>
      </c>
      <c r="T20" s="64">
        <f>IF(E20="(R)",-S20,S20)</f>
        <v>-5.3249999999999909E-2</v>
      </c>
      <c r="U20" s="89">
        <f>IF(G20=1,Q20+4%,IF(G20=2,Q20+9%,IF(G20=3,Q20+14%,IF(G20=4,Q20-4.1%,IF(G20=5,Q20+1%,IF(G20=6,Q20+6.1%,IF(G20=7,Q20+5.1%,Q20+5.1%)))))))</f>
        <v>0.14000000000000004</v>
      </c>
      <c r="V20" s="64">
        <f>'Raw data'!W13</f>
        <v>0.22221049953143718</v>
      </c>
      <c r="W20" s="64">
        <f>V20/2+50%</f>
        <v>0.61110524976571856</v>
      </c>
      <c r="X20" s="65">
        <f>IF(H20=1,V20-4%,IF(H20=2,V20+5%,IF(H20=3,V20+14%,IF(H20=4,V20+4%,IF(H20=5,V20+13%,IF(H20=6,V20+22%,IF(H20=7,V20+9%,V20+9%)))))))</f>
        <v>0.18221049953143717</v>
      </c>
      <c r="Y20" s="65">
        <f>'Raw data'!AC13</f>
        <v>6.3531133581692378E-2</v>
      </c>
      <c r="Z20" s="65">
        <f>'Raw data'!AF13</f>
        <v>0.53899999999999992</v>
      </c>
      <c r="AA20" s="66">
        <f>2*(O20-50)-2*(Z20-50)</f>
        <v>0.1285000000000025</v>
      </c>
      <c r="AB20" s="65">
        <f>IF(I20=1,Y20+AA20+7.6%,IF(I20=2,Y20+AA20+16.6%,IF(I20=3,Y20+AA20+25.6%,IF(I20=4,Y20-AA20-7.6%,IF(I20=5,Y20-AA20+1.4%,IF(I20=6,Y20-AA20+10.4%,IF(I20=7,Y20+AA20+9%,IF(I20=8,Y20-AA20+9%,""))))))))</f>
        <v>0.26803113358169489</v>
      </c>
      <c r="AC20" s="65">
        <f>IF(E20="(D)",50%+U20/2,50%-U20/2)</f>
        <v>0.57000000000000006</v>
      </c>
      <c r="AD20" s="65">
        <f>IF(E20="(D)",50%+X20/2,50%-X20/2)</f>
        <v>0.59110524976571854</v>
      </c>
      <c r="AE20" s="65">
        <f>50%+AB20/2</f>
        <v>0.63401556679084747</v>
      </c>
      <c r="AF20" s="63">
        <f>AC20-O20</f>
        <v>-3.3249999999999891E-2</v>
      </c>
      <c r="AG20" s="84">
        <f>IF(E20="(D)",AF20,-AF20)</f>
        <v>-3.3249999999999891E-2</v>
      </c>
      <c r="AH20" s="84">
        <f>AG20-4.5%</f>
        <v>-7.8249999999999889E-2</v>
      </c>
      <c r="AI20" s="63">
        <f>AD20-O20</f>
        <v>-1.214475023428141E-2</v>
      </c>
      <c r="AJ20" s="63">
        <f>IF(E20="(D)",AI20,-AI20)</f>
        <v>-1.214475023428141E-2</v>
      </c>
      <c r="AK20" s="63">
        <f>AJ20-4.5%</f>
        <v>-5.7144750234281408E-2</v>
      </c>
      <c r="AL20" s="63">
        <f>AE20-O20</f>
        <v>3.0765566790847521E-2</v>
      </c>
      <c r="AM20" s="63">
        <f>IF(E20="(D)",AL20,-(AL20))</f>
        <v>3.0765566790847521E-2</v>
      </c>
      <c r="AN20" s="63">
        <f>AM20-4.5%</f>
        <v>-1.4234433209152478E-2</v>
      </c>
      <c r="AO20" s="67">
        <f>(AK20+AN20)/2</f>
        <v>-3.5689591721716943E-2</v>
      </c>
    </row>
    <row r="21" spans="1:41" ht="15" customHeight="1" x14ac:dyDescent="0.25">
      <c r="A21" s="68" t="s">
        <v>29</v>
      </c>
      <c r="B21" s="61">
        <v>4</v>
      </c>
      <c r="C21" s="61"/>
      <c r="D21" s="59" t="str">
        <f>('Raw data'!C14)</f>
        <v>Paul Gosar</v>
      </c>
      <c r="E21" s="59" t="str">
        <f>('Raw data'!D14)</f>
        <v>(R)</v>
      </c>
      <c r="F21" s="62">
        <f>('Raw data'!G14)</f>
        <v>2010</v>
      </c>
      <c r="G21" s="88">
        <v>4</v>
      </c>
      <c r="H21" s="68">
        <v>4</v>
      </c>
      <c r="I21" s="68">
        <v>6</v>
      </c>
      <c r="J21" s="91">
        <f>IF(H21="",O21+0.15*(AF21+2.77%-$B$3)+($A$3-50%),O21+0.85*(0.6*AF21+0.2*AI21+0.2*AL21+2.77%-$B$3)+($A$3-50%))</f>
        <v>0.29209511390999154</v>
      </c>
      <c r="K21" s="21" t="str">
        <f>IF(J21&lt;44%,"R",IF(J21&gt;56%,"D","No projection"))</f>
        <v>R</v>
      </c>
      <c r="L21" s="21" t="b">
        <f>_xlfn.ISFORMULA(K21)</f>
        <v>1</v>
      </c>
      <c r="M21" s="21" t="str">
        <f>IF(P21&lt;44%,"R",IF(P21&gt;56%,"D","No projection"))</f>
        <v>R</v>
      </c>
      <c r="N21" s="21" t="str">
        <f>IF(J21&lt;42%,"Safe R",IF(AND(J21&gt;42%,J21&lt;44%),"Likely R",IF(AND(J21&gt;44%,J21&lt;47%),"Lean R",IF(AND(J21&gt;47%,J21&lt;53%),"Toss Up",IF(AND(J21&gt;53%,J21&lt;56%),"Lean D",IF(AND(J21&gt;56%,J21&lt;58%),"Likely D","Safe D"))))))</f>
        <v>Safe R</v>
      </c>
      <c r="O21" s="63">
        <f>'Raw data'!Z14</f>
        <v>0.29974999999999996</v>
      </c>
      <c r="P21" s="69">
        <f>O21+$A$3-50%</f>
        <v>0.29974999999999996</v>
      </c>
      <c r="Q21" s="82">
        <f>'Raw data'!O14</f>
        <v>0.45833333333333326</v>
      </c>
      <c r="R21" s="64">
        <f>Q21/2+50%</f>
        <v>0.72916666666666663</v>
      </c>
      <c r="S21" s="64">
        <f>'Raw data'!M14-O21</f>
        <v>-2.8916666666666591E-2</v>
      </c>
      <c r="T21" s="64">
        <f>IF(E21="(R)",-S21,S21)</f>
        <v>2.8916666666666591E-2</v>
      </c>
      <c r="U21" s="89">
        <f>IF(G21=1,Q21+4%,IF(G21=2,Q21+9%,IF(G21=3,Q21+14%,IF(G21=4,Q21-4.1%,IF(G21=5,Q21+1%,IF(G21=6,Q21+6.1%,IF(G21=7,Q21+5.1%,Q21+5.1%)))))))</f>
        <v>0.41733333333333328</v>
      </c>
      <c r="V21" s="64">
        <f>'Raw data'!W14</f>
        <v>0.40400153407940148</v>
      </c>
      <c r="W21" s="64">
        <f>V21/2+50%</f>
        <v>0.70200076703970071</v>
      </c>
      <c r="X21" s="65">
        <f>IF(H21=1,V21-4%,IF(H21=2,V21+5%,IF(H21=3,V21+14%,IF(H21=4,V21+4%,IF(H21=5,V21+13%,IF(H21=6,V21+22%,IF(H21=7,V21+9%,V21+9%)))))))</f>
        <v>0.44400153407940146</v>
      </c>
      <c r="Y21" s="65">
        <f>'Raw data'!AC14</f>
        <v>6.4055949332465556E-2</v>
      </c>
      <c r="Z21" s="65">
        <f>'Raw data'!AF14</f>
        <v>0.41399999999999998</v>
      </c>
      <c r="AA21" s="66">
        <f>2*(O21-50)-2*(Z21-50)</f>
        <v>-0.22849999999999682</v>
      </c>
      <c r="AB21" s="65">
        <f>IF(I21=1,Y21+AA21+7.6%,IF(I21=2,Y21+AA21+16.6%,IF(I21=3,Y21+AA21+25.6%,IF(I21=4,Y21-AA21-7.6%,IF(I21=5,Y21-AA21+1.4%,IF(I21=6,Y21-AA21+10.4%,IF(I21=7,Y21+AA21+9%,IF(I21=8,Y21-AA21+9%,""))))))))</f>
        <v>0.39655594933246241</v>
      </c>
      <c r="AC21" s="65">
        <f>IF(E21="(D)",50%+U21/2,50%-U21/2)</f>
        <v>0.29133333333333333</v>
      </c>
      <c r="AD21" s="65">
        <f>IF(E21="(D)",50%+X21/2,50%-X21/2)</f>
        <v>0.27799923296029927</v>
      </c>
      <c r="AE21" s="65">
        <f>50%-AB21/2</f>
        <v>0.3017220253337688</v>
      </c>
      <c r="AF21" s="63">
        <f>AC21-O21</f>
        <v>-8.4166666666666279E-3</v>
      </c>
      <c r="AG21" s="84">
        <f>IF(E21="(D)",AF21,-AF21)</f>
        <v>8.4166666666666279E-3</v>
      </c>
      <c r="AH21" s="84">
        <f>AG21-4.5%</f>
        <v>-3.658333333333337E-2</v>
      </c>
      <c r="AI21" s="63">
        <f>AD21-O21</f>
        <v>-2.1750767039700691E-2</v>
      </c>
      <c r="AJ21" s="63">
        <f>IF(E21="(D)",AI21,-AI21)</f>
        <v>2.1750767039700691E-2</v>
      </c>
      <c r="AK21" s="63">
        <f>AJ21-4.5%</f>
        <v>-2.3249232960299307E-2</v>
      </c>
      <c r="AL21" s="63">
        <f>AE21-O21</f>
        <v>1.9720253337688343E-3</v>
      </c>
      <c r="AM21" s="63">
        <f>IF(E21="(D)",AL21,-(AL21))</f>
        <v>-1.9720253337688343E-3</v>
      </c>
      <c r="AN21" s="63">
        <f>AM21-4.5%</f>
        <v>-4.6972025333768833E-2</v>
      </c>
      <c r="AO21" s="67">
        <f>(AK21+AN21)/2</f>
        <v>-3.511062914703407E-2</v>
      </c>
    </row>
    <row r="22" spans="1:41" ht="15" customHeight="1" x14ac:dyDescent="0.25">
      <c r="A22" s="68" t="s">
        <v>29</v>
      </c>
      <c r="B22" s="61">
        <v>5</v>
      </c>
      <c r="C22" s="61"/>
      <c r="D22" s="59" t="str">
        <f>('Raw data'!C15)</f>
        <v>Matt Salmon</v>
      </c>
      <c r="E22" s="59" t="str">
        <f>('Raw data'!D15)</f>
        <v>(R)</v>
      </c>
      <c r="F22" s="62">
        <f>('Raw data'!G15)</f>
        <v>2012</v>
      </c>
      <c r="G22" s="88">
        <v>4</v>
      </c>
      <c r="H22" s="68">
        <v>5</v>
      </c>
      <c r="I22" s="68"/>
      <c r="J22" s="91">
        <f>IF(H22="",O22+0.15*(AF22+2.77%-$B$3)+($A$3-50%),O22+0.85*(0.6*AF22+0.2*AI22+0.2*AL22+2.77%-$B$3)+($A$3-50%))</f>
        <v>0.32040096783112809</v>
      </c>
      <c r="K22" s="21" t="str">
        <f>IF(J22&lt;44%,"R",IF(J22&gt;56%,"D","No projection"))</f>
        <v>R</v>
      </c>
      <c r="L22" s="21" t="b">
        <f>_xlfn.ISFORMULA(K22)</f>
        <v>1</v>
      </c>
      <c r="M22" s="21" t="str">
        <f>IF(P22&lt;44%,"R",IF(P22&gt;56%,"D","No projection"))</f>
        <v>R</v>
      </c>
      <c r="N22" s="21" t="str">
        <f>IF(J22&lt;42%,"Safe R",IF(AND(J22&gt;42%,J22&lt;44%),"Likely R",IF(AND(J22&gt;44%,J22&lt;47%),"Lean R",IF(AND(J22&gt;47%,J22&lt;53%),"Toss Up",IF(AND(J22&gt;53%,J22&lt;56%),"Lean D",IF(AND(J22&gt;56%,J22&lt;58%),"Likely D","Safe D"))))))</f>
        <v>Safe R</v>
      </c>
      <c r="O22" s="63">
        <f>'Raw data'!Z15</f>
        <v>0.33474999999999999</v>
      </c>
      <c r="P22" s="69">
        <f>O22+$A$3-50%</f>
        <v>0.33474999999999999</v>
      </c>
      <c r="Q22" s="82">
        <f>'Raw data'!O15</f>
        <v>0.37999999999999995</v>
      </c>
      <c r="R22" s="64">
        <f>Q22/2+50%</f>
        <v>0.69</v>
      </c>
      <c r="S22" s="64">
        <f>'Raw data'!M15-O22</f>
        <v>-2.4749999999999994E-2</v>
      </c>
      <c r="T22" s="64">
        <f>IF(E22="(R)",-S22,S22)</f>
        <v>2.4749999999999994E-2</v>
      </c>
      <c r="U22" s="89">
        <f>IF(G22=1,Q22+4%,IF(G22=2,Q22+9%,IF(G22=3,Q22+14%,IF(G22=4,Q22-4.1%,IF(G22=5,Q22+1%,IF(G22=6,Q22+6.1%,IF(G22=7,Q22+5.1%,Q22+5.1%)))))))</f>
        <v>0.33899999999999997</v>
      </c>
      <c r="V22" s="64">
        <f>'Raw data'!W15</f>
        <v>0.34381214316319914</v>
      </c>
      <c r="W22" s="64">
        <f>V22/2+50%</f>
        <v>0.67190607158159954</v>
      </c>
      <c r="X22" s="65">
        <f>IF(H22=1,V22-4%,IF(H22=2,V22+5%,IF(H22=3,V22+14%,IF(H22=4,V22+4%,IF(H22=5,V22+13%,IF(H22=6,V22+22%,IF(H22=7,V22+9%,V22+9%)))))))</f>
        <v>0.47381214316319914</v>
      </c>
      <c r="Y22" s="65"/>
      <c r="Z22" s="65"/>
      <c r="AA22" s="66"/>
      <c r="AB22" s="65" t="str">
        <f>IF(I22=1,Y22+AA22+7.6%,IF(I22=2,Y22+AA22+16.6%,IF(I22=3,Y22+AA22+25.6%,IF(I22=4,Y22-AA22-7.6%,IF(I22=5,Y22-AA22+1.4%,IF(I22=6,Y22-AA22+10.4%,IF(I22=7,Y22+AA22+9%,IF(I22=8,Y22-AA22+9%,""))))))))</f>
        <v/>
      </c>
      <c r="AC22" s="65">
        <f>IF(E22="(D)",50%+U22/2,50%-U22/2)</f>
        <v>0.33050000000000002</v>
      </c>
      <c r="AD22" s="65">
        <f>IF(E22="(D)",50%+X22/2,50%-X22/2)</f>
        <v>0.2630939284184004</v>
      </c>
      <c r="AE22" s="65"/>
      <c r="AF22" s="63">
        <f>AC22-O22</f>
        <v>-4.249999999999976E-3</v>
      </c>
      <c r="AG22" s="84">
        <f>IF(E22="(D)",AF22,-AF22)</f>
        <v>4.249999999999976E-3</v>
      </c>
      <c r="AH22" s="84">
        <f>AG22-4.5%</f>
        <v>-4.0750000000000022E-2</v>
      </c>
      <c r="AI22" s="63">
        <f>AD22-O22</f>
        <v>-7.165607158159959E-2</v>
      </c>
      <c r="AJ22" s="63">
        <f>IF(E22="(D)",AI22,-AI22)</f>
        <v>7.165607158159959E-2</v>
      </c>
      <c r="AK22" s="63">
        <f>AJ22-4.5%</f>
        <v>2.6656071581599591E-2</v>
      </c>
      <c r="AL22" s="63"/>
      <c r="AM22" s="63"/>
      <c r="AN22" s="63"/>
      <c r="AO22" s="67">
        <f>AK22</f>
        <v>2.6656071581599591E-2</v>
      </c>
    </row>
    <row r="23" spans="1:41" ht="15" customHeight="1" x14ac:dyDescent="0.25">
      <c r="A23" s="68" t="s">
        <v>29</v>
      </c>
      <c r="B23" s="61">
        <v>6</v>
      </c>
      <c r="C23" s="61"/>
      <c r="D23" s="59" t="str">
        <f>('Raw data'!C16)</f>
        <v>David Schweikert</v>
      </c>
      <c r="E23" s="59" t="str">
        <f>('Raw data'!D16)</f>
        <v>(R)</v>
      </c>
      <c r="F23" s="62">
        <f>('Raw data'!G16)</f>
        <v>2010</v>
      </c>
      <c r="G23" s="88">
        <v>4</v>
      </c>
      <c r="H23" s="68">
        <v>4</v>
      </c>
      <c r="I23" s="68">
        <v>6</v>
      </c>
      <c r="J23" s="91">
        <f>IF(H23="",O23+0.15*(AF23+2.77%-$B$3)+($A$3-50%),O23+0.85*(0.6*AF23+0.2*AI23+0.2*AL23+2.77%-$B$3)+($A$3-50%))</f>
        <v>0.35983155088605073</v>
      </c>
      <c r="K23" s="21" t="str">
        <f>IF(J23&lt;44%,"R",IF(J23&gt;56%,"D","No projection"))</f>
        <v>R</v>
      </c>
      <c r="L23" s="21" t="b">
        <f>_xlfn.ISFORMULA(K23)</f>
        <v>1</v>
      </c>
      <c r="M23" s="21" t="str">
        <f>IF(P23&lt;44%,"R",IF(P23&gt;56%,"D","No projection"))</f>
        <v>R</v>
      </c>
      <c r="N23" s="21" t="str">
        <f>IF(J23&lt;42%,"Safe R",IF(AND(J23&gt;42%,J23&lt;44%),"Likely R",IF(AND(J23&gt;44%,J23&lt;47%),"Lean R",IF(AND(J23&gt;47%,J23&lt;53%),"Toss Up",IF(AND(J23&gt;53%,J23&lt;56%),"Lean D",IF(AND(J23&gt;56%,J23&lt;58%),"Likely D","Safe D"))))))</f>
        <v>Safe R</v>
      </c>
      <c r="O23" s="63">
        <f>'Raw data'!Z16</f>
        <v>0.37724999999999997</v>
      </c>
      <c r="P23" s="69">
        <f>O23+$A$3-50%</f>
        <v>0.37724999999999997</v>
      </c>
      <c r="Q23" s="82">
        <f>'Raw data'!O16</f>
        <v>0.30000000000000004</v>
      </c>
      <c r="R23" s="64">
        <f>Q23/2+50%</f>
        <v>0.65</v>
      </c>
      <c r="S23" s="64">
        <f>'Raw data'!M16-O23</f>
        <v>-2.7249999999999996E-2</v>
      </c>
      <c r="T23" s="64">
        <f>IF(E23="(R)",-S23,S23)</f>
        <v>2.7249999999999996E-2</v>
      </c>
      <c r="U23" s="89">
        <f>IF(G23=1,Q23+4%,IF(G23=2,Q23+9%,IF(G23=3,Q23+14%,IF(G23=4,Q23-4.1%,IF(G23=5,Q23+1%,IF(G23=6,Q23+6.1%,IF(G23=7,Q23+5.1%,Q23+5.1%)))))))</f>
        <v>0.25900000000000006</v>
      </c>
      <c r="V23" s="64">
        <f>'Raw data'!W16</f>
        <v>0.29577606968259224</v>
      </c>
      <c r="W23" s="64">
        <f>V23/2+50%</f>
        <v>0.64788803484129609</v>
      </c>
      <c r="X23" s="65">
        <f>IF(H23=1,V23-4%,IF(H23=2,V23+5%,IF(H23=3,V23+14%,IF(H23=4,V23+4%,IF(H23=5,V23+13%,IF(H23=6,V23+22%,IF(H23=7,V23+9%,V23+9%)))))))</f>
        <v>0.33577606968259222</v>
      </c>
      <c r="Y23" s="65">
        <f>'Raw data'!AC16</f>
        <v>9.2146861069744679E-2</v>
      </c>
      <c r="Z23" s="65">
        <f>'Raw data'!AF16</f>
        <v>0.43899999999999995</v>
      </c>
      <c r="AA23" s="66">
        <f>2*(O23-50)-2*(Z23-50)</f>
        <v>-0.12350000000000705</v>
      </c>
      <c r="AB23" s="65">
        <f>IF(I23=1,Y23+AA23+7.6%,IF(I23=2,Y23+AA23+16.6%,IF(I23=3,Y23+AA23+25.6%,IF(I23=4,Y23-AA23-7.6%,IF(I23=5,Y23-AA23+1.4%,IF(I23=6,Y23-AA23+10.4%,IF(I23=7,Y23+AA23+9%,IF(I23=8,Y23-AA23+9%,""))))))))</f>
        <v>0.31964686106975171</v>
      </c>
      <c r="AC23" s="65">
        <f>IF(E23="(D)",50%+U23/2,50%-U23/2)</f>
        <v>0.37049999999999994</v>
      </c>
      <c r="AD23" s="65">
        <f>IF(E23="(D)",50%+X23/2,50%-X23/2)</f>
        <v>0.33211196515870389</v>
      </c>
      <c r="AE23" s="65">
        <f>50%-AB23/2</f>
        <v>0.34017656946512415</v>
      </c>
      <c r="AF23" s="63">
        <f>AC23-O23</f>
        <v>-6.7500000000000338E-3</v>
      </c>
      <c r="AG23" s="84">
        <f>IF(E23="(D)",AF23,-AF23)</f>
        <v>6.7500000000000338E-3</v>
      </c>
      <c r="AH23" s="84">
        <f>AG23-4.5%</f>
        <v>-3.8249999999999965E-2</v>
      </c>
      <c r="AI23" s="63">
        <f>AD23-O23</f>
        <v>-4.5138034841296082E-2</v>
      </c>
      <c r="AJ23" s="63">
        <f>IF(E23="(D)",AI23,-AI23)</f>
        <v>4.5138034841296082E-2</v>
      </c>
      <c r="AK23" s="63">
        <f>AJ23-4.5%</f>
        <v>1.3803484129608357E-4</v>
      </c>
      <c r="AL23" s="63">
        <f>AE23-O23</f>
        <v>-3.7073430534875829E-2</v>
      </c>
      <c r="AM23" s="63">
        <f>IF(E23="(D)",AL23,-(AL23))</f>
        <v>3.7073430534875829E-2</v>
      </c>
      <c r="AN23" s="63">
        <f>AM23-4.5%</f>
        <v>-7.9265694651241697E-3</v>
      </c>
      <c r="AO23" s="67">
        <f>(AK23+AN23)/2</f>
        <v>-3.8942673119140431E-3</v>
      </c>
    </row>
    <row r="24" spans="1:41" ht="15" customHeight="1" x14ac:dyDescent="0.25">
      <c r="A24" s="68" t="s">
        <v>29</v>
      </c>
      <c r="B24" s="61">
        <v>7</v>
      </c>
      <c r="C24" s="61" t="s">
        <v>477</v>
      </c>
      <c r="D24" s="59" t="str">
        <f>('Raw data'!C17)</f>
        <v>Ruben Gallego</v>
      </c>
      <c r="E24" s="59" t="str">
        <f>('Raw data'!D17)</f>
        <v>(D)</v>
      </c>
      <c r="F24" s="62">
        <f>('Raw data'!G17)</f>
        <v>2014</v>
      </c>
      <c r="G24" s="88">
        <v>2</v>
      </c>
      <c r="H24" s="68"/>
      <c r="I24" s="68"/>
      <c r="J24" s="91">
        <f>IF(H24="",O24+0.15*(AF24-2.77%+$B$3)+($A$3-50%),O24+0.85*(0.6*AF24+0.2*AI24+0.2*AL24-2.77%+$B$3)+($A$3-50%))</f>
        <v>0.71090500000000001</v>
      </c>
      <c r="K24" s="21" t="str">
        <f>IF(J24&lt;44%,"R",IF(J24&gt;56%,"D","No projection"))</f>
        <v>D</v>
      </c>
      <c r="L24" s="21" t="b">
        <f>_xlfn.ISFORMULA(K24)</f>
        <v>1</v>
      </c>
      <c r="M24" s="21" t="str">
        <f>IF(P24&lt;44%,"R",IF(P24&gt;56%,"D","No projection"))</f>
        <v>D</v>
      </c>
      <c r="N24" s="21" t="str">
        <f>IF(J24&lt;42%,"Safe R",IF(AND(J24&gt;42%,J24&lt;44%),"Likely R",IF(AND(J24&gt;44%,J24&lt;47%),"Lean R",IF(AND(J24&gt;47%,J24&lt;53%),"Toss Up",IF(AND(J24&gt;53%,J24&lt;56%),"Lean D",IF(AND(J24&gt;56%,J24&lt;58%),"Likely D","Safe D"))))))</f>
        <v>Safe D</v>
      </c>
      <c r="O24" s="63">
        <f>'Raw data'!Z17</f>
        <v>0.70674999999999999</v>
      </c>
      <c r="P24" s="69">
        <f>O24+$A$3-50%</f>
        <v>0.70674999999999999</v>
      </c>
      <c r="Q24" s="82">
        <f>'Raw data'!O17</f>
        <v>1</v>
      </c>
      <c r="R24" s="64">
        <f>Q24/2+50%</f>
        <v>1</v>
      </c>
      <c r="S24" s="64">
        <f>'Raw data'!M17-O24</f>
        <v>0.29325000000000001</v>
      </c>
      <c r="T24" s="64">
        <f>IF(E24="(R)",-S24,S24)</f>
        <v>0.29325000000000001</v>
      </c>
      <c r="U24" s="89">
        <f>IF(G24=1,Q24+4%,IF(G24=2,Q24+9%,IF(G24=3,Q24+14%,IF(G24=4,Q24-4.1%,IF(G24=5,Q24+1%,IF(G24=6,Q24+6.1%,IF(G24=7,Q24+5.1%,Q24+5.1%)))))))</f>
        <v>1.0900000000000001</v>
      </c>
      <c r="V24" s="64">
        <f>'Raw data'!W17</f>
        <v>0</v>
      </c>
      <c r="W24" s="64"/>
      <c r="X24" s="65"/>
      <c r="Y24" s="65">
        <f>'Raw data'!AC17</f>
        <v>0</v>
      </c>
      <c r="Z24" s="65">
        <f>'Raw data'!AF17</f>
        <v>0.629</v>
      </c>
      <c r="AA24" s="66">
        <f>2*(O24-50)-2*(Z24-50)</f>
        <v>0.15550000000000352</v>
      </c>
      <c r="AB24" s="65"/>
      <c r="AC24" s="65">
        <f>IF(E24="(D)",50%+U24/2,50%-U24/2)</f>
        <v>1.0449999999999999</v>
      </c>
      <c r="AD24" s="65"/>
      <c r="AE24" s="65"/>
      <c r="AF24" s="63">
        <v>2.7699999999999999E-2</v>
      </c>
      <c r="AG24" s="84">
        <f>IF(E24="(D)",AF24,-AF24)</f>
        <v>2.7699999999999999E-2</v>
      </c>
      <c r="AH24" s="84">
        <f>AG24-4.5%</f>
        <v>-1.7299999999999999E-2</v>
      </c>
      <c r="AI24" s="63"/>
      <c r="AJ24" s="63"/>
      <c r="AK24" s="63">
        <f>AJ24-4.5%</f>
        <v>-4.4999999999999998E-2</v>
      </c>
      <c r="AL24" s="63"/>
      <c r="AM24" s="63"/>
      <c r="AN24" s="63">
        <f>AM24-4.5%</f>
        <v>-4.4999999999999998E-2</v>
      </c>
      <c r="AO24" s="67">
        <f>(AK24+AN24)/2</f>
        <v>-4.4999999999999998E-2</v>
      </c>
    </row>
    <row r="25" spans="1:41" ht="15" customHeight="1" x14ac:dyDescent="0.25">
      <c r="A25" s="68" t="s">
        <v>29</v>
      </c>
      <c r="B25" s="61">
        <v>8</v>
      </c>
      <c r="C25" s="61"/>
      <c r="D25" s="59" t="str">
        <f>('Raw data'!C18)</f>
        <v>Trent Franks</v>
      </c>
      <c r="E25" s="59" t="str">
        <f>('Raw data'!D18)</f>
        <v>(R)</v>
      </c>
      <c r="F25" s="62">
        <f>('Raw data'!G18)</f>
        <v>2002</v>
      </c>
      <c r="G25" s="88">
        <v>4</v>
      </c>
      <c r="H25" s="68">
        <v>4</v>
      </c>
      <c r="I25" s="68">
        <v>4</v>
      </c>
      <c r="J25" s="91">
        <f>IF(H25="",O25+0.15*(AF25+2.77%-$B$3)+($A$3-50%),O25+0.85*(0.6*AF25+0.2*AI25+0.2*AL25+2.77%-$B$3)+($A$3-50%))</f>
        <v>0.3413002026602982</v>
      </c>
      <c r="K25" s="21" t="str">
        <f>IF(J25&lt;44%,"R",IF(J25&gt;56%,"D","No projection"))</f>
        <v>R</v>
      </c>
      <c r="L25" s="21" t="b">
        <f>_xlfn.ISFORMULA(K25)</f>
        <v>1</v>
      </c>
      <c r="M25" s="21" t="str">
        <f>IF(P25&lt;44%,"R",IF(P25&gt;56%,"D","No projection"))</f>
        <v>R</v>
      </c>
      <c r="N25" s="21" t="str">
        <f>IF(J25&lt;42%,"Safe R",IF(AND(J25&gt;42%,J25&lt;44%),"Likely R",IF(AND(J25&gt;44%,J25&lt;47%),"Lean R",IF(AND(J25&gt;47%,J25&lt;53%),"Toss Up",IF(AND(J25&gt;53%,J25&lt;56%),"Lean D",IF(AND(J25&gt;56%,J25&lt;58%),"Likely D","Safe D"))))))</f>
        <v>Safe R</v>
      </c>
      <c r="O25" s="63">
        <f>'Raw data'!Z18</f>
        <v>0.35675000000000001</v>
      </c>
      <c r="P25" s="69">
        <f>O25+$A$3-50%</f>
        <v>0.35675000000000001</v>
      </c>
      <c r="Q25" s="82">
        <f>'Raw data'!O18</f>
        <v>1</v>
      </c>
      <c r="R25" s="64">
        <f>Q25/2+50%</f>
        <v>1</v>
      </c>
      <c r="S25" s="64">
        <f>'Raw data'!M18-O25</f>
        <v>-0.35675000000000001</v>
      </c>
      <c r="T25" s="64">
        <f>IF(E25="(R)",-S25,S25)</f>
        <v>0.35675000000000001</v>
      </c>
      <c r="U25" s="89">
        <f>IF(G25=1,Q25+4%,IF(G25=2,Q25+9%,IF(G25=3,Q25+14%,IF(G25=4,Q25-4.1%,IF(G25=5,Q25+1%,IF(G25=6,Q25+6.1%,IF(G25=7,Q25+5.1%,Q25+5.1%)))))))</f>
        <v>0.95899999999999996</v>
      </c>
      <c r="V25" s="64">
        <f>'Raw data'!W18</f>
        <v>0.28748640312318391</v>
      </c>
      <c r="W25" s="64">
        <f>V25/2+50%</f>
        <v>0.64374320156159193</v>
      </c>
      <c r="X25" s="65">
        <f>IF(H25=1,V25-4%,IF(H25=2,V25+5%,IF(H25=3,V25+14%,IF(H25=4,V25+4%,IF(H25=5,V25+13%,IF(H25=6,V25+22%,IF(H25=7,V25+9%,V25+9%)))))))</f>
        <v>0.32748640312318389</v>
      </c>
      <c r="Y25" s="65">
        <f>'Raw data'!AC18</f>
        <v>0.3525759185203699</v>
      </c>
      <c r="Z25" s="65">
        <f>'Raw data'!AF18</f>
        <v>0.34899999999999998</v>
      </c>
      <c r="AA25" s="66">
        <f>2*(O25-50)-2*(Z25-50)</f>
        <v>1.5500000000002956E-2</v>
      </c>
      <c r="AB25" s="65">
        <f>IF(I25=1,Y25+AA25+7.6%,IF(I25=2,Y25+AA25+16.6%,IF(I25=3,Y25+AA25+25.6%,IF(I25=4,Y25-AA25-7.6%,IF(I25=5,Y25-AA25+1.4%,IF(I25=6,Y25-AA25+10.4%,IF(I25=7,Y25+AA25+9%,IF(I25=8,Y25-AA25+9%,""))))))))</f>
        <v>0.26107591852036693</v>
      </c>
      <c r="AC25" s="65">
        <f>IF(E25="(D)",50%+U25/2,50%-U25/2)</f>
        <v>2.0500000000000018E-2</v>
      </c>
      <c r="AD25" s="65">
        <f>IF(E25="(D)",50%+X25/2,50%-X25/2)</f>
        <v>0.33625679843840806</v>
      </c>
      <c r="AE25" s="65">
        <f>50%-AB25/2</f>
        <v>0.36946204073981653</v>
      </c>
      <c r="AF25" s="63">
        <v>-2.7699999999999999E-2</v>
      </c>
      <c r="AG25" s="84">
        <f>IF(E25="(D)",AF25,-AF25)</f>
        <v>2.7699999999999999E-2</v>
      </c>
      <c r="AH25" s="84">
        <f>AG25-4.5%</f>
        <v>-1.7299999999999999E-2</v>
      </c>
      <c r="AI25" s="63">
        <f>AD25-O25</f>
        <v>-2.0493201561591956E-2</v>
      </c>
      <c r="AJ25" s="63">
        <f>IF(E25="(D)",AI25,-AI25)</f>
        <v>2.0493201561591956E-2</v>
      </c>
      <c r="AK25" s="63">
        <f>AJ25-4.5%</f>
        <v>-2.4506798438408042E-2</v>
      </c>
      <c r="AL25" s="63">
        <f>AE25-O25</f>
        <v>1.2712040739816521E-2</v>
      </c>
      <c r="AM25" s="63">
        <f>IF(E25="(D)",AL25,-(AL25))</f>
        <v>-1.2712040739816521E-2</v>
      </c>
      <c r="AN25" s="63">
        <f>AM25-4.5%</f>
        <v>-5.771204073981652E-2</v>
      </c>
      <c r="AO25" s="67">
        <f>(AK25+AN25)/2</f>
        <v>-4.1109419589112281E-2</v>
      </c>
    </row>
    <row r="26" spans="1:41" ht="15" customHeight="1" x14ac:dyDescent="0.25">
      <c r="A26" s="68" t="s">
        <v>29</v>
      </c>
      <c r="B26" s="61">
        <v>9</v>
      </c>
      <c r="C26" s="61"/>
      <c r="D26" s="59" t="str">
        <f>('Raw data'!C19)</f>
        <v>Kyrsten Sinema</v>
      </c>
      <c r="E26" s="59" t="str">
        <f>('Raw data'!D19)</f>
        <v>(D)</v>
      </c>
      <c r="F26" s="62">
        <f>('Raw data'!G19)</f>
        <v>2012</v>
      </c>
      <c r="G26" s="88">
        <v>1</v>
      </c>
      <c r="H26" s="68">
        <v>2</v>
      </c>
      <c r="I26" s="68"/>
      <c r="J26" s="91">
        <f>IF(H26="",O26+0.15*(AF26-2.77%+$B$3)+($A$3-50%),O26+0.85*(0.6*AF26+0.2*AI26+0.2*AL26-2.77%+$B$3)+($A$3-50%))</f>
        <v>0.55109645162326404</v>
      </c>
      <c r="K26" s="21" t="str">
        <f>IF(J26&lt;44%,"R",IF(J26&gt;56%,"D","No projection"))</f>
        <v>No projection</v>
      </c>
      <c r="L26" s="21" t="b">
        <f>_xlfn.ISFORMULA(K26)</f>
        <v>1</v>
      </c>
      <c r="M26" s="21" t="str">
        <f>IF(P26&lt;44%,"R",IF(P26&gt;56%,"D","No projection"))</f>
        <v>No projection</v>
      </c>
      <c r="N26" s="21" t="str">
        <f>IF(J26&lt;42%,"Safe R",IF(AND(J26&gt;42%,J26&lt;44%),"Likely R",IF(AND(J26&gt;44%,J26&lt;47%),"Lean R",IF(AND(J26&gt;47%,J26&lt;53%),"Toss Up",IF(AND(J26&gt;53%,J26&lt;56%),"Lean D",IF(AND(J26&gt;56%,J26&lt;58%),"Likely D","Safe D"))))))</f>
        <v>Lean D</v>
      </c>
      <c r="O26" s="63">
        <f>'Raw data'!Z19</f>
        <v>0.50324999999999998</v>
      </c>
      <c r="P26" s="69">
        <f>O26+$A$3-50%</f>
        <v>0.50324999999999998</v>
      </c>
      <c r="Q26" s="82">
        <f>'Raw data'!O19</f>
        <v>0.12500000000000011</v>
      </c>
      <c r="R26" s="64">
        <f>Q26/2+50%</f>
        <v>0.5625</v>
      </c>
      <c r="S26" s="64">
        <f>'Raw data'!M19-O26</f>
        <v>5.9250000000000136E-2</v>
      </c>
      <c r="T26" s="64">
        <f>IF(E26="(R)",-S26,S26)</f>
        <v>5.9250000000000136E-2</v>
      </c>
      <c r="U26" s="89">
        <f>IF(G26=1,Q26+4%,IF(G26=2,Q26+9%,IF(G26=3,Q26+14%,IF(G26=4,Q26-4.1%,IF(G26=5,Q26+1%,IF(G26=6,Q26+6.1%,IF(G26=7,Q26+5.1%,Q26+5.1%)))))))</f>
        <v>0.16500000000000012</v>
      </c>
      <c r="V26" s="64">
        <f>'Raw data'!W19</f>
        <v>4.3899430861929434E-2</v>
      </c>
      <c r="W26" s="64">
        <f>V26/2+50%</f>
        <v>0.52194971543096469</v>
      </c>
      <c r="X26" s="65">
        <f>IF(H26=1,V26-4%,IF(H26=2,V26+5%,IF(H26=3,V26+14%,IF(H26=4,V26+4%,IF(H26=5,V26+13%,IF(H26=6,V26+22%,IF(H26=7,V26+9%,V26+9%)))))))</f>
        <v>9.3899430861929437E-2</v>
      </c>
      <c r="Y26" s="65"/>
      <c r="Z26" s="65"/>
      <c r="AA26" s="66"/>
      <c r="AB26" s="65" t="str">
        <f>IF(I26=1,Y26+AA26+7.6%,IF(I26=2,Y26+AA26+16.6%,IF(I26=3,Y26+AA26+25.6%,IF(I26=4,Y26-AA26-7.6%,IF(I26=5,Y26-AA26+1.4%,IF(I26=6,Y26-AA26+10.4%,IF(I26=7,Y26+AA26+9%,IF(I26=8,Y26-AA26+9%,""))))))))</f>
        <v/>
      </c>
      <c r="AC26" s="65">
        <f>IF(E26="(D)",50%+U26/2,50%-U26/2)</f>
        <v>0.58250000000000002</v>
      </c>
      <c r="AD26" s="65">
        <f>IF(E26="(D)",50%+X26/2,50%-X26/2)</f>
        <v>0.54694971543096471</v>
      </c>
      <c r="AE26" s="65"/>
      <c r="AF26" s="63">
        <f>AC26-O26</f>
        <v>7.9250000000000043E-2</v>
      </c>
      <c r="AG26" s="84">
        <f>IF(E26="(D)",AF26,-AF26)</f>
        <v>7.9250000000000043E-2</v>
      </c>
      <c r="AH26" s="84">
        <f>AG26-4.5%</f>
        <v>3.4250000000000044E-2</v>
      </c>
      <c r="AI26" s="63">
        <f>AD26-O26</f>
        <v>4.3699715430964736E-2</v>
      </c>
      <c r="AJ26" s="63">
        <f>IF(E26="(D)",AI26,-AI26)</f>
        <v>4.3699715430964736E-2</v>
      </c>
      <c r="AK26" s="63">
        <f>AJ26-4.5%</f>
        <v>-1.3002845690352621E-3</v>
      </c>
      <c r="AL26" s="63"/>
      <c r="AM26" s="63"/>
      <c r="AN26" s="63"/>
      <c r="AO26" s="67">
        <f>AK26</f>
        <v>-1.3002845690352621E-3</v>
      </c>
    </row>
    <row r="27" spans="1:41" ht="15" customHeight="1" x14ac:dyDescent="0.25">
      <c r="A27" s="68" t="s">
        <v>38</v>
      </c>
      <c r="B27" s="61">
        <v>1</v>
      </c>
      <c r="C27" s="61"/>
      <c r="D27" s="59" t="str">
        <f>('Raw data'!C20)</f>
        <v>Rick Crawford</v>
      </c>
      <c r="E27" s="59" t="str">
        <f>('Raw data'!D20)</f>
        <v>(R)</v>
      </c>
      <c r="F27" s="62">
        <f>('Raw data'!G20)</f>
        <v>2010</v>
      </c>
      <c r="G27" s="88">
        <v>4</v>
      </c>
      <c r="H27" s="68">
        <v>4</v>
      </c>
      <c r="I27" s="68">
        <v>5</v>
      </c>
      <c r="J27" s="91">
        <f>IF(H27="",O27+0.15*(AF27+2.77%-$B$3)+($A$3-50%),O27+0.85*(0.6*AF27+0.2*AI27+0.2*AL27+2.77%-$B$3)+($A$3-50%))</f>
        <v>0.37829352712907816</v>
      </c>
      <c r="K27" s="21" t="str">
        <f>IF(J27&lt;44%,"R",IF(J27&gt;56%,"D","No projection"))</f>
        <v>R</v>
      </c>
      <c r="L27" s="21" t="b">
        <f>_xlfn.ISFORMULA(K27)</f>
        <v>1</v>
      </c>
      <c r="M27" s="21" t="str">
        <f>IF(P27&lt;44%,"R",IF(P27&gt;56%,"D","No projection"))</f>
        <v>R</v>
      </c>
      <c r="N27" s="21" t="str">
        <f>IF(J27&lt;42%,"Safe R",IF(AND(J27&gt;42%,J27&lt;44%),"Likely R",IF(AND(J27&gt;44%,J27&lt;47%),"Lean R",IF(AND(J27&gt;47%,J27&lt;53%),"Toss Up",IF(AND(J27&gt;53%,J27&lt;56%),"Lean D",IF(AND(J27&gt;56%,J27&lt;58%),"Likely D","Safe D"))))))</f>
        <v>Safe R</v>
      </c>
      <c r="O27" s="63">
        <f>'Raw data'!Z20</f>
        <v>0.35725000000000001</v>
      </c>
      <c r="P27" s="69">
        <f>O27+$A$3-50%</f>
        <v>0.35725000000000007</v>
      </c>
      <c r="Q27" s="82">
        <f>'Raw data'!O20</f>
        <v>0.32631578947368423</v>
      </c>
      <c r="R27" s="64">
        <f>Q27/2+50%</f>
        <v>0.66315789473684217</v>
      </c>
      <c r="S27" s="64">
        <f>'Raw data'!M20-O27</f>
        <v>-2.0407894736842069E-2</v>
      </c>
      <c r="T27" s="64">
        <f>IF(E27="(R)",-S27,S27)</f>
        <v>2.0407894736842069E-2</v>
      </c>
      <c r="U27" s="89">
        <f>IF(G27=1,Q27+4%,IF(G27=2,Q27+9%,IF(G27=3,Q27+14%,IF(G27=4,Q27-4.1%,IF(G27=5,Q27+1%,IF(G27=6,Q27+6.1%,IF(G27=7,Q27+5.1%,Q27+5.1%)))))))</f>
        <v>0.28531578947368424</v>
      </c>
      <c r="V27" s="64">
        <f>'Raw data'!W20</f>
        <v>0.17926431918301111</v>
      </c>
      <c r="W27" s="64">
        <f>V27/2+50%</f>
        <v>0.5896321595915055</v>
      </c>
      <c r="X27" s="65">
        <f>IF(H27=1,V27-4%,IF(H27=2,V27+5%,IF(H27=3,V27+14%,IF(H27=4,V27+4%,IF(H27=5,V27+13%,IF(H27=6,V27+22%,IF(H27=7,V27+9%,V27+9%)))))))</f>
        <v>0.21926431918301112</v>
      </c>
      <c r="Y27" s="65">
        <f>'Raw data'!AC20</f>
        <v>8.7217404995014292E-2</v>
      </c>
      <c r="Z27" s="65">
        <f>'Raw data'!AF20</f>
        <v>0.35899999999999999</v>
      </c>
      <c r="AA27" s="66">
        <f>2*(O27-50)-2*(Z27-50)</f>
        <v>-3.5000000000025011E-3</v>
      </c>
      <c r="AB27" s="65">
        <f>IF(I27=1,Y27+AA27+7.6%,IF(I27=2,Y27+AA27+16.6%,IF(I27=3,Y27+AA27+25.6%,IF(I27=4,Y27-AA27-7.6%,IF(I27=5,Y27-AA27+1.4%,IF(I27=6,Y27-AA27+10.4%,IF(I27=7,Y27+AA27+9%,IF(I27=8,Y27-AA27+9%,""))))))))</f>
        <v>0.10471740499501679</v>
      </c>
      <c r="AC27" s="65">
        <f>IF(E27="(D)",50%+U27/2,50%-U27/2)</f>
        <v>0.35734210526315791</v>
      </c>
      <c r="AD27" s="65">
        <f>IF(E27="(D)",50%+X27/2,50%-X27/2)</f>
        <v>0.39036784040849443</v>
      </c>
      <c r="AE27" s="65">
        <f>50%-AB27/2</f>
        <v>0.4476412975024916</v>
      </c>
      <c r="AF27" s="63">
        <f>AC27-O27</f>
        <v>9.2105263157893358E-5</v>
      </c>
      <c r="AG27" s="84">
        <f>IF(E27="(D)",AF27,-AF27)</f>
        <v>-9.2105263157893358E-5</v>
      </c>
      <c r="AH27" s="84">
        <f>AG27-4.5%</f>
        <v>-4.5092105263157892E-2</v>
      </c>
      <c r="AI27" s="63">
        <f>AD27-O27</f>
        <v>3.3117840408494414E-2</v>
      </c>
      <c r="AJ27" s="63">
        <f>IF(E27="(D)",AI27,-AI27)</f>
        <v>-3.3117840408494414E-2</v>
      </c>
      <c r="AK27" s="63">
        <f>AJ27-4.5%</f>
        <v>-7.8117840408494413E-2</v>
      </c>
      <c r="AL27" s="63">
        <f>AE27-O27</f>
        <v>9.0391297502491585E-2</v>
      </c>
      <c r="AM27" s="63">
        <f>IF(E27="(D)",AL27,-(AL27))</f>
        <v>-9.0391297502491585E-2</v>
      </c>
      <c r="AN27" s="63">
        <f>AM27-4.5%</f>
        <v>-0.13539129750249157</v>
      </c>
      <c r="AO27" s="67">
        <f>(AK27+AN27)/2</f>
        <v>-0.10675456895549298</v>
      </c>
    </row>
    <row r="28" spans="1:41" ht="15" customHeight="1" x14ac:dyDescent="0.25">
      <c r="A28" s="68" t="s">
        <v>38</v>
      </c>
      <c r="B28" s="61">
        <v>2</v>
      </c>
      <c r="C28" s="61" t="s">
        <v>477</v>
      </c>
      <c r="D28" s="59" t="str">
        <f>('Raw data'!C21)</f>
        <v>J. French Hill</v>
      </c>
      <c r="E28" s="59" t="str">
        <f>('Raw data'!D21)</f>
        <v>(R)</v>
      </c>
      <c r="F28" s="62">
        <f>('Raw data'!G21)</f>
        <v>2014</v>
      </c>
      <c r="G28" s="88">
        <v>5</v>
      </c>
      <c r="H28" s="68"/>
      <c r="I28" s="68"/>
      <c r="J28" s="91">
        <f>IF(H28="",O28+0.15*(AF28+2.77%-$B$3)+($A$3-50%),O28+0.85*(0.6*AF28+0.2*AI28+0.2*AL28+2.77%-$B$3)+($A$3-50%))</f>
        <v>0.42648749999999996</v>
      </c>
      <c r="K28" s="21" t="str">
        <f>IF(J28&lt;44%,"R",IF(J28&gt;56%,"D","No projection"))</f>
        <v>R</v>
      </c>
      <c r="L28" s="21" t="b">
        <f>_xlfn.ISFORMULA(K28)</f>
        <v>1</v>
      </c>
      <c r="M28" s="21" t="str">
        <f>IF(P28&lt;44%,"R",IF(P28&gt;56%,"D","No projection"))</f>
        <v>R</v>
      </c>
      <c r="N28" s="21" t="str">
        <f>IF(J28&lt;42%,"Safe R",IF(AND(J28&gt;42%,J28&lt;44%),"Likely R",IF(AND(J28&gt;44%,J28&lt;47%),"Lean R",IF(AND(J28&gt;47%,J28&lt;53%),"Toss Up",IF(AND(J28&gt;53%,J28&lt;56%),"Lean D",IF(AND(J28&gt;56%,J28&lt;58%),"Likely D","Safe D"))))))</f>
        <v>Likely R</v>
      </c>
      <c r="O28" s="63">
        <f>'Raw data'!Z21</f>
        <v>0.42174999999999996</v>
      </c>
      <c r="P28" s="69">
        <f>O28+$A$3-50%</f>
        <v>0.42174999999999996</v>
      </c>
      <c r="Q28" s="82">
        <f>'Raw data'!O21</f>
        <v>8.333333333333337E-2</v>
      </c>
      <c r="R28" s="64">
        <f>Q28/2+50%</f>
        <v>0.54166666666666674</v>
      </c>
      <c r="S28" s="64">
        <f>'Raw data'!M21-O28</f>
        <v>3.6583333333333412E-2</v>
      </c>
      <c r="T28" s="64">
        <f>IF(E28="(R)",-S28,S28)</f>
        <v>-3.6583333333333412E-2</v>
      </c>
      <c r="U28" s="89">
        <f>IF(G28=1,Q28+4%,IF(G28=2,Q28+9%,IF(G28=3,Q28+14%,IF(G28=4,Q28-4.1%,IF(G28=5,Q28+1%,IF(G28=6,Q28+6.1%,IF(G28=7,Q28+5.1%,Q28+5.1%)))))))</f>
        <v>9.3333333333333365E-2</v>
      </c>
      <c r="V28" s="64">
        <f>'Raw data'!W21</f>
        <v>0</v>
      </c>
      <c r="W28" s="64"/>
      <c r="X28" s="65"/>
      <c r="Y28" s="65">
        <f>'Raw data'!AC21</f>
        <v>0</v>
      </c>
      <c r="Z28" s="65">
        <f>'Raw data'!AF21</f>
        <v>0.41399999999999998</v>
      </c>
      <c r="AA28" s="66">
        <f>2*(O28-50)-2*(Z28-50)</f>
        <v>1.5500000000002956E-2</v>
      </c>
      <c r="AB28" s="65"/>
      <c r="AC28" s="65">
        <f>IF(E28="(D)",50%+U28/2,50%-U28/2)</f>
        <v>0.45333333333333331</v>
      </c>
      <c r="AD28" s="65"/>
      <c r="AE28" s="65"/>
      <c r="AF28" s="63">
        <f>AC28-O28</f>
        <v>3.1583333333333352E-2</v>
      </c>
      <c r="AG28" s="84">
        <f>IF(E28="(D)",AF28,-AF28)</f>
        <v>-3.1583333333333352E-2</v>
      </c>
      <c r="AH28" s="84">
        <f>AG28-4.5%</f>
        <v>-7.658333333333335E-2</v>
      </c>
      <c r="AI28" s="63"/>
      <c r="AJ28" s="63"/>
      <c r="AK28" s="63">
        <f>AJ28-4.5%</f>
        <v>-4.4999999999999998E-2</v>
      </c>
      <c r="AL28" s="63"/>
      <c r="AM28" s="63"/>
      <c r="AN28" s="63">
        <f>AM28-4.5%</f>
        <v>-4.4999999999999998E-2</v>
      </c>
      <c r="AO28" s="67">
        <f>(AK28+AN28)/2</f>
        <v>-4.4999999999999998E-2</v>
      </c>
    </row>
    <row r="29" spans="1:41" ht="15" customHeight="1" x14ac:dyDescent="0.25">
      <c r="A29" s="68" t="s">
        <v>38</v>
      </c>
      <c r="B29" s="61">
        <v>3</v>
      </c>
      <c r="C29" s="61"/>
      <c r="D29" s="59" t="str">
        <f>('Raw data'!C22)</f>
        <v>Steve Womack</v>
      </c>
      <c r="E29" s="59" t="str">
        <f>('Raw data'!D22)</f>
        <v>(R)</v>
      </c>
      <c r="F29" s="62">
        <f>('Raw data'!G22)</f>
        <v>2010</v>
      </c>
      <c r="G29" s="88">
        <v>4</v>
      </c>
      <c r="H29" s="68">
        <v>4</v>
      </c>
      <c r="I29" s="68">
        <v>5</v>
      </c>
      <c r="J29" s="91">
        <f>IF(H29="",O29+0.15*(AF29+2.77%-$B$3)+($A$3-50%),O29+0.85*(0.6*AF29+0.2*AI29+0.2*AL29+2.77%-$B$3)+($A$3-50%))</f>
        <v>0.2817633715819291</v>
      </c>
      <c r="K29" s="21" t="str">
        <f>IF(J29&lt;44%,"R",IF(J29&gt;56%,"D","No projection"))</f>
        <v>R</v>
      </c>
      <c r="L29" s="21" t="b">
        <f>_xlfn.ISFORMULA(K29)</f>
        <v>1</v>
      </c>
      <c r="M29" s="21" t="str">
        <f>IF(P29&lt;44%,"R",IF(P29&gt;56%,"D","No projection"))</f>
        <v>R</v>
      </c>
      <c r="N29" s="21" t="str">
        <f>IF(J29&lt;42%,"Safe R",IF(AND(J29&gt;42%,J29&lt;44%),"Likely R",IF(AND(J29&gt;44%,J29&lt;47%),"Lean R",IF(AND(J29&gt;47%,J29&lt;53%),"Toss Up",IF(AND(J29&gt;53%,J29&lt;56%),"Lean D",IF(AND(J29&gt;56%,J29&lt;58%),"Likely D","Safe D"))))))</f>
        <v>Safe R</v>
      </c>
      <c r="O29" s="63">
        <f>'Raw data'!Z22</f>
        <v>0.31125000000000003</v>
      </c>
      <c r="P29" s="69">
        <f>O29+$A$3-50%</f>
        <v>0.31125000000000003</v>
      </c>
      <c r="Q29" s="82">
        <f>'Raw data'!O22</f>
        <v>1</v>
      </c>
      <c r="R29" s="64">
        <f>Q29/2+50%</f>
        <v>1</v>
      </c>
      <c r="S29" s="64">
        <f>'Raw data'!M22-O29</f>
        <v>-0.31125000000000003</v>
      </c>
      <c r="T29" s="64">
        <f>IF(E29="(R)",-S29,S29)</f>
        <v>0.31125000000000003</v>
      </c>
      <c r="U29" s="89">
        <f>IF(G29=1,Q29+4%,IF(G29=2,Q29+9%,IF(G29=3,Q29+14%,IF(G29=4,Q29-4.1%,IF(G29=5,Q29+1%,IF(G29=6,Q29+6.1%,IF(G29=7,Q29+5.1%,Q29+5.1%)))))))</f>
        <v>0.95899999999999996</v>
      </c>
      <c r="V29" s="64">
        <f>'Raw data'!W22</f>
        <v>1</v>
      </c>
      <c r="W29" s="64">
        <f>V29/2+50%</f>
        <v>1</v>
      </c>
      <c r="X29" s="65">
        <f>IF(H29=1,V29-4%,IF(H29=2,V29+5%,IF(H29=3,V29+14%,IF(H29=4,V29+4%,IF(H29=5,V29+13%,IF(H29=6,V29+22%,IF(H29=7,V29+9%,V29+9%)))))))</f>
        <v>1.04</v>
      </c>
      <c r="Y29" s="65">
        <f>'Raw data'!AC22</f>
        <v>0.44870151080083653</v>
      </c>
      <c r="Z29" s="65">
        <f>'Raw data'!AF22</f>
        <v>0.314</v>
      </c>
      <c r="AA29" s="66">
        <f>2*(O29-50)-2*(Z29-50)</f>
        <v>-5.49999999999784E-3</v>
      </c>
      <c r="AB29" s="65">
        <f>IF(I29=1,Y29+AA29+7.6%,IF(I29=2,Y29+AA29+16.6%,IF(I29=3,Y29+AA29+25.6%,IF(I29=4,Y29-AA29-7.6%,IF(I29=5,Y29-AA29+1.4%,IF(I29=6,Y29-AA29+10.4%,IF(I29=7,Y29+AA29+9%,IF(I29=8,Y29-AA29+9%,""))))))))</f>
        <v>0.46820151080083439</v>
      </c>
      <c r="AC29" s="65">
        <f>IF(E29="(D)",50%+U29/2,50%-U29/2)</f>
        <v>2.0500000000000018E-2</v>
      </c>
      <c r="AD29" s="65">
        <f>IF(E29="(D)",50%+X29/2,50%-X29/2)</f>
        <v>-2.0000000000000018E-2</v>
      </c>
      <c r="AE29" s="65">
        <f>50%-AB29/2</f>
        <v>0.26589924459958281</v>
      </c>
      <c r="AF29" s="63">
        <v>-2.7699999999999999E-2</v>
      </c>
      <c r="AG29" s="84">
        <f>IF(E29="(D)",AF29,-AF29)</f>
        <v>2.7699999999999999E-2</v>
      </c>
      <c r="AH29" s="84">
        <f>AG29-4.5%</f>
        <v>-1.7299999999999999E-2</v>
      </c>
      <c r="AI29" s="63">
        <v>-4.4999999999999998E-2</v>
      </c>
      <c r="AJ29" s="63">
        <f>IF(E29="(D)",AI29,-AI29)</f>
        <v>4.4999999999999998E-2</v>
      </c>
      <c r="AK29" s="63">
        <f>AJ29-4.5%</f>
        <v>0</v>
      </c>
      <c r="AL29" s="63">
        <f>AE29-O29</f>
        <v>-4.535075540041722E-2</v>
      </c>
      <c r="AM29" s="63">
        <f>IF(E29="(D)",AL29,-(AL29))</f>
        <v>4.535075540041722E-2</v>
      </c>
      <c r="AN29" s="63">
        <f>AM29-4.5%</f>
        <v>3.5075540041722142E-4</v>
      </c>
      <c r="AO29" s="67">
        <f>(AK29+AN29)/2</f>
        <v>1.7537770020861071E-4</v>
      </c>
    </row>
    <row r="30" spans="1:41" ht="15" customHeight="1" x14ac:dyDescent="0.25">
      <c r="A30" s="68" t="s">
        <v>38</v>
      </c>
      <c r="B30" s="61">
        <v>4</v>
      </c>
      <c r="C30" s="61" t="s">
        <v>477</v>
      </c>
      <c r="D30" s="59" t="str">
        <f>('Raw data'!C23)</f>
        <v>Bruce Westerman</v>
      </c>
      <c r="E30" s="59" t="str">
        <f>('Raw data'!D23)</f>
        <v>(R)</v>
      </c>
      <c r="F30" s="62">
        <f>('Raw data'!G23)</f>
        <v>2014</v>
      </c>
      <c r="G30" s="88">
        <v>5</v>
      </c>
      <c r="H30" s="68"/>
      <c r="I30" s="68"/>
      <c r="J30" s="91">
        <f>IF(H30="",O30+0.15*(AF30+2.77%-$B$3)+($A$3-50%),O30+0.85*(0.6*AF30+0.2*AI30+0.2*AL30+2.77%-$B$3)+($A$3-50%))</f>
        <v>0.36430734536082476</v>
      </c>
      <c r="K30" s="21" t="str">
        <f>IF(J30&lt;44%,"R",IF(J30&gt;56%,"D","No projection"))</f>
        <v>R</v>
      </c>
      <c r="L30" s="21" t="b">
        <f>_xlfn.ISFORMULA(K30)</f>
        <v>1</v>
      </c>
      <c r="M30" s="21" t="str">
        <f>IF(P30&lt;44%,"R",IF(P30&gt;56%,"D","No projection"))</f>
        <v>R</v>
      </c>
      <c r="N30" s="21" t="str">
        <f>IF(J30&lt;42%,"Safe R",IF(AND(J30&gt;42%,J30&lt;44%),"Likely R",IF(AND(J30&gt;44%,J30&lt;47%),"Lean R",IF(AND(J30&gt;47%,J30&lt;53%),"Toss Up",IF(AND(J30&gt;53%,J30&lt;56%),"Lean D",IF(AND(J30&gt;56%,J30&lt;58%),"Likely D","Safe D"))))))</f>
        <v>Safe R</v>
      </c>
      <c r="O30" s="63">
        <f>'Raw data'!Z23</f>
        <v>0.35125000000000001</v>
      </c>
      <c r="P30" s="69">
        <f>O30+$A$3-50%</f>
        <v>0.35125000000000006</v>
      </c>
      <c r="Q30" s="82">
        <f>'Raw data'!O23</f>
        <v>0.11340206185567014</v>
      </c>
      <c r="R30" s="64">
        <f>Q30/2+50%</f>
        <v>0.55670103092783507</v>
      </c>
      <c r="S30" s="64">
        <f>'Raw data'!M23-O30</f>
        <v>9.2048969072164921E-2</v>
      </c>
      <c r="T30" s="64">
        <f>IF(E30="(R)",-S30,S30)</f>
        <v>-9.2048969072164921E-2</v>
      </c>
      <c r="U30" s="89">
        <f>IF(G30=1,Q30+4%,IF(G30=2,Q30+9%,IF(G30=3,Q30+14%,IF(G30=4,Q30-4.1%,IF(G30=5,Q30+1%,IF(G30=6,Q30+6.1%,IF(G30=7,Q30+5.1%,Q30+5.1%)))))))</f>
        <v>0.12340206185567014</v>
      </c>
      <c r="V30" s="64">
        <f>'Raw data'!W23</f>
        <v>0</v>
      </c>
      <c r="W30" s="64"/>
      <c r="X30" s="65"/>
      <c r="Y30" s="65"/>
      <c r="Z30" s="65"/>
      <c r="AA30" s="66"/>
      <c r="AB30" s="65"/>
      <c r="AC30" s="65">
        <f>IF(E30="(D)",50%+U30/2,50%-U30/2)</f>
        <v>0.43829896907216492</v>
      </c>
      <c r="AD30" s="65"/>
      <c r="AE30" s="65"/>
      <c r="AF30" s="63">
        <f>AC30-O30</f>
        <v>8.7048969072164917E-2</v>
      </c>
      <c r="AG30" s="84">
        <f>IF(E30="(D)",AF30,-AF30)</f>
        <v>-8.7048969072164917E-2</v>
      </c>
      <c r="AH30" s="84">
        <f>AG30-4.5%</f>
        <v>-0.1320489690721649</v>
      </c>
      <c r="AI30" s="63"/>
      <c r="AJ30" s="63"/>
      <c r="AK30" s="63">
        <f>AJ30-4.5%</f>
        <v>-4.4999999999999998E-2</v>
      </c>
      <c r="AL30" s="63"/>
      <c r="AM30" s="63"/>
      <c r="AN30" s="63"/>
      <c r="AO30" s="67">
        <f>AK30</f>
        <v>-4.4999999999999998E-2</v>
      </c>
    </row>
    <row r="31" spans="1:41" ht="15" customHeight="1" x14ac:dyDescent="0.25">
      <c r="A31" s="68" t="s">
        <v>41</v>
      </c>
      <c r="B31" s="61">
        <v>1</v>
      </c>
      <c r="C31" s="61"/>
      <c r="D31" s="59" t="str">
        <f>('Raw data'!C24)</f>
        <v>Doug La Malfa</v>
      </c>
      <c r="E31" s="59" t="str">
        <f>('Raw data'!D24)</f>
        <v>(R)</v>
      </c>
      <c r="F31" s="62">
        <f>('Raw data'!G24)</f>
        <v>2012</v>
      </c>
      <c r="G31" s="88">
        <v>4</v>
      </c>
      <c r="H31" s="68">
        <v>5</v>
      </c>
      <c r="I31" s="68"/>
      <c r="J31" s="91">
        <f>IF(H31="",O31+0.15*(AF31+2.77%-$B$3)+($A$3-50%),O31+0.85*(0.6*AF31+0.2*AI31+0.2*AL31+2.77%-$B$3)+($A$3-50%))</f>
        <v>0.39341461983325005</v>
      </c>
      <c r="K31" s="21" t="str">
        <f>IF(J31&lt;44%,"R",IF(J31&gt;56%,"D","No projection"))</f>
        <v>R</v>
      </c>
      <c r="L31" s="21" t="b">
        <f>_xlfn.ISFORMULA(K31)</f>
        <v>1</v>
      </c>
      <c r="M31" s="21" t="str">
        <f>IF(P31&lt;44%,"R",IF(P31&gt;56%,"D","No projection"))</f>
        <v>R</v>
      </c>
      <c r="N31" s="21" t="str">
        <f>IF(J31&lt;42%,"Safe R",IF(AND(J31&gt;42%,J31&lt;44%),"Likely R",IF(AND(J31&gt;44%,J31&lt;47%),"Lean R",IF(AND(J31&gt;47%,J31&lt;53%),"Toss Up",IF(AND(J31&gt;53%,J31&lt;56%),"Lean D",IF(AND(J31&gt;56%,J31&lt;58%),"Likely D","Safe D"))))))</f>
        <v>Safe R</v>
      </c>
      <c r="O31" s="63">
        <f>'Raw data'!Z24</f>
        <v>0.39924999999999994</v>
      </c>
      <c r="P31" s="69">
        <f>O31+$A$3-50%</f>
        <v>0.39924999999999988</v>
      </c>
      <c r="Q31" s="82">
        <f>'Raw data'!O24</f>
        <v>0.24</v>
      </c>
      <c r="R31" s="64">
        <f>Q31/2+50%</f>
        <v>0.62</v>
      </c>
      <c r="S31" s="64">
        <f>'Raw data'!M24-O31</f>
        <v>-1.9249999999999934E-2</v>
      </c>
      <c r="T31" s="64">
        <f>IF(E31="(R)",-S31,S31)</f>
        <v>1.9249999999999934E-2</v>
      </c>
      <c r="U31" s="89">
        <f>IF(G31=1,Q31+4%,IF(G31=2,Q31+9%,IF(G31=3,Q31+14%,IF(G31=4,Q31-4.1%,IF(G31=5,Q31+1%,IF(G31=6,Q31+6.1%,IF(G31=7,Q31+5.1%,Q31+5.1%)))))))</f>
        <v>0.19900000000000001</v>
      </c>
      <c r="V31" s="64">
        <f>'Raw data'!W24</f>
        <v>0.14765153137352871</v>
      </c>
      <c r="W31" s="64">
        <f>V31/2+50%</f>
        <v>0.57382576568676436</v>
      </c>
      <c r="X31" s="65">
        <f>IF(H31=1,V31-4%,IF(H31=2,V31+5%,IF(H31=3,V31+14%,IF(H31=4,V31+4%,IF(H31=5,V31+13%,IF(H31=6,V31+22%,IF(H31=7,V31+9%,V31+9%)))))))</f>
        <v>0.27765153137352871</v>
      </c>
      <c r="Y31" s="65"/>
      <c r="Z31" s="65"/>
      <c r="AA31" s="66"/>
      <c r="AB31" s="65" t="str">
        <f>IF(I31=1,Y31+AA31+7.6%,IF(I31=2,Y31+AA31+16.6%,IF(I31=3,Y31+AA31+25.6%,IF(I31=4,Y31-AA31-7.6%,IF(I31=5,Y31-AA31+1.4%,IF(I31=6,Y31-AA31+10.4%,IF(I31=7,Y31+AA31+9%,IF(I31=8,Y31-AA31+9%,""))))))))</f>
        <v/>
      </c>
      <c r="AC31" s="65">
        <f>IF(E31="(D)",50%+U31/2,50%-U31/2)</f>
        <v>0.40049999999999997</v>
      </c>
      <c r="AD31" s="65">
        <f>IF(E31="(D)",50%+X31/2,50%-X31/2)</f>
        <v>0.36117423431323564</v>
      </c>
      <c r="AE31" s="65"/>
      <c r="AF31" s="63">
        <f>AC31-O31</f>
        <v>1.2500000000000289E-3</v>
      </c>
      <c r="AG31" s="84">
        <f>IF(E31="(D)",AF31,-AF31)</f>
        <v>-1.2500000000000289E-3</v>
      </c>
      <c r="AH31" s="84">
        <f>AG31-4.5%</f>
        <v>-4.6250000000000027E-2</v>
      </c>
      <c r="AI31" s="63">
        <f>AD31-O31</f>
        <v>-3.8075765686764296E-2</v>
      </c>
      <c r="AJ31" s="63">
        <f>IF(E31="(D)",AI31,-AI31)</f>
        <v>3.8075765686764296E-2</v>
      </c>
      <c r="AK31" s="63">
        <f>AJ31-4.5%</f>
        <v>-6.9242343132357026E-3</v>
      </c>
      <c r="AL31" s="63"/>
      <c r="AM31" s="63"/>
      <c r="AN31" s="63"/>
      <c r="AO31" s="67">
        <f>AK31</f>
        <v>-6.9242343132357026E-3</v>
      </c>
    </row>
    <row r="32" spans="1:41" ht="15" customHeight="1" x14ac:dyDescent="0.25">
      <c r="A32" s="68" t="s">
        <v>41</v>
      </c>
      <c r="B32" s="61">
        <v>2</v>
      </c>
      <c r="C32" s="61"/>
      <c r="D32" s="59" t="str">
        <f>('Raw data'!C25)</f>
        <v>Jared Huffman</v>
      </c>
      <c r="E32" s="59" t="str">
        <f>('Raw data'!D25)</f>
        <v>(D)</v>
      </c>
      <c r="F32" s="62">
        <f>('Raw data'!G25)</f>
        <v>2012</v>
      </c>
      <c r="G32" s="88">
        <v>1</v>
      </c>
      <c r="H32" s="68">
        <v>2</v>
      </c>
      <c r="I32" s="68"/>
      <c r="J32" s="91">
        <f>IF(H32="",O32+0.15*(AF32-2.77%+$B$3)+($A$3-50%),O32+0.85*(0.6*AF32+0.2*AI32+0.2*AL32-2.77%+$B$3)+($A$3-50%))</f>
        <v>0.73400360959417499</v>
      </c>
      <c r="K32" s="21" t="str">
        <f>IF(J32&lt;44%,"R",IF(J32&gt;56%,"D","No projection"))</f>
        <v>D</v>
      </c>
      <c r="L32" s="21" t="b">
        <f>_xlfn.ISFORMULA(K32)</f>
        <v>1</v>
      </c>
      <c r="M32" s="21" t="str">
        <f>IF(P32&lt;44%,"R",IF(P32&gt;56%,"D","No projection"))</f>
        <v>D</v>
      </c>
      <c r="N32" s="21" t="str">
        <f>IF(J32&lt;42%,"Safe R",IF(AND(J32&gt;42%,J32&lt;44%),"Likely R",IF(AND(J32&gt;44%,J32&lt;47%),"Lean R",IF(AND(J32&gt;47%,J32&lt;53%),"Toss Up",IF(AND(J32&gt;53%,J32&lt;56%),"Lean D",IF(AND(J32&gt;56%,J32&lt;58%),"Likely D","Safe D"))))))</f>
        <v>Safe D</v>
      </c>
      <c r="O32" s="63">
        <f>'Raw data'!Z25</f>
        <v>0.69074999999999998</v>
      </c>
      <c r="P32" s="69">
        <f>O32+$A$3-50%</f>
        <v>0.69074999999999998</v>
      </c>
      <c r="Q32" s="82">
        <f>'Raw data'!O25</f>
        <v>0.48</v>
      </c>
      <c r="R32" s="64">
        <f>Q32/2+50%</f>
        <v>0.74</v>
      </c>
      <c r="S32" s="64">
        <f>'Raw data'!M25-O32</f>
        <v>4.9250000000000016E-2</v>
      </c>
      <c r="T32" s="64">
        <f>IF(E32="(R)",-S32,S32)</f>
        <v>4.9250000000000016E-2</v>
      </c>
      <c r="U32" s="89">
        <f>IF(G32=1,Q32+4%,IF(G32=2,Q32+9%,IF(G32=3,Q32+14%,IF(G32=4,Q32-4.1%,IF(G32=5,Q32+1%,IF(G32=6,Q32+6.1%,IF(G32=7,Q32+5.1%,Q32+5.1%)))))))</f>
        <v>0.52</v>
      </c>
      <c r="V32" s="64">
        <f>'Raw data'!W25</f>
        <v>0.42486599522558782</v>
      </c>
      <c r="W32" s="64">
        <f>V32/2+50%</f>
        <v>0.71243299761279388</v>
      </c>
      <c r="X32" s="65">
        <f>IF(H32=1,V32-4%,IF(H32=2,V32+5%,IF(H32=3,V32+14%,IF(H32=4,V32+4%,IF(H32=5,V32+13%,IF(H32=6,V32+22%,IF(H32=7,V32+9%,V32+9%)))))))</f>
        <v>0.47486599522558781</v>
      </c>
      <c r="Y32" s="65"/>
      <c r="Z32" s="65"/>
      <c r="AA32" s="66"/>
      <c r="AB32" s="65" t="str">
        <f>IF(I32=1,Y32+AA32+7.6%,IF(I32=2,Y32+AA32+16.6%,IF(I32=3,Y32+AA32+25.6%,IF(I32=4,Y32-AA32-7.6%,IF(I32=5,Y32-AA32+1.4%,IF(I32=6,Y32-AA32+10.4%,IF(I32=7,Y32+AA32+9%,IF(I32=8,Y32-AA32+9%,""))))))))</f>
        <v/>
      </c>
      <c r="AC32" s="65">
        <f>IF(E32="(D)",50%+U32/2,50%-U32/2)</f>
        <v>0.76</v>
      </c>
      <c r="AD32" s="65">
        <f>IF(E32="(D)",50%+X32/2,50%-X32/2)</f>
        <v>0.73743299761279391</v>
      </c>
      <c r="AE32" s="65"/>
      <c r="AF32" s="63">
        <f>AC32-O32</f>
        <v>6.9250000000000034E-2</v>
      </c>
      <c r="AG32" s="84">
        <f>IF(E32="(D)",AF32,-AF32)</f>
        <v>6.9250000000000034E-2</v>
      </c>
      <c r="AH32" s="84">
        <f>AG32-4.5%</f>
        <v>2.4250000000000035E-2</v>
      </c>
      <c r="AI32" s="63">
        <f>AD32-O32</f>
        <v>4.6682997612793931E-2</v>
      </c>
      <c r="AJ32" s="63">
        <f>IF(E32="(D)",AI32,-AI32)</f>
        <v>4.6682997612793931E-2</v>
      </c>
      <c r="AK32" s="63">
        <f>AJ32-4.5%</f>
        <v>1.6829976127939322E-3</v>
      </c>
      <c r="AL32" s="63"/>
      <c r="AM32" s="63"/>
      <c r="AN32" s="63"/>
      <c r="AO32" s="67">
        <f>AK32</f>
        <v>1.6829976127939322E-3</v>
      </c>
    </row>
    <row r="33" spans="1:41" ht="15" customHeight="1" x14ac:dyDescent="0.25">
      <c r="A33" s="68" t="s">
        <v>41</v>
      </c>
      <c r="B33" s="61">
        <v>3</v>
      </c>
      <c r="C33" s="61"/>
      <c r="D33" s="59" t="str">
        <f>('Raw data'!C26)</f>
        <v>John Garamendi</v>
      </c>
      <c r="E33" s="59" t="str">
        <f>('Raw data'!D26)</f>
        <v>(D)</v>
      </c>
      <c r="F33" s="62">
        <f>('Raw data'!G26)</f>
        <v>2009</v>
      </c>
      <c r="G33" s="88">
        <v>1</v>
      </c>
      <c r="H33" s="68">
        <v>1</v>
      </c>
      <c r="I33" s="68">
        <v>1</v>
      </c>
      <c r="J33" s="91">
        <f>IF(H33="",O33+0.15*(AF33-2.77%+$B$3)+($A$3-50%),O33+0.85*(0.6*AF33+0.2*AI33+0.2*AL33-2.77%+$B$3)+($A$3-50%))</f>
        <v>0.54487851872554949</v>
      </c>
      <c r="K33" s="21" t="str">
        <f>IF(J33&lt;44%,"R",IF(J33&gt;56%,"D","No projection"))</f>
        <v>No projection</v>
      </c>
      <c r="L33" s="21" t="b">
        <f>_xlfn.ISFORMULA(K33)</f>
        <v>1</v>
      </c>
      <c r="M33" s="21" t="str">
        <f>IF(P33&lt;44%,"R",IF(P33&gt;56%,"D","No projection"))</f>
        <v>No projection</v>
      </c>
      <c r="N33" s="21" t="str">
        <f>IF(J33&lt;42%,"Safe R",IF(AND(J33&gt;42%,J33&lt;44%),"Likely R",IF(AND(J33&gt;44%,J33&lt;47%),"Lean R",IF(AND(J33&gt;47%,J33&lt;53%),"Toss Up",IF(AND(J33&gt;53%,J33&lt;56%),"Lean D",IF(AND(J33&gt;56%,J33&lt;58%),"Likely D","Safe D"))))))</f>
        <v>Lean D</v>
      </c>
      <c r="O33" s="63">
        <f>'Raw data'!Z26</f>
        <v>0.53674999999999995</v>
      </c>
      <c r="P33" s="69">
        <f>O33+$A$3-50%</f>
        <v>0.53675000000000006</v>
      </c>
      <c r="Q33" s="82">
        <f>'Raw data'!O26</f>
        <v>6.0000000000000053E-2</v>
      </c>
      <c r="R33" s="64">
        <f>Q33/2+50%</f>
        <v>0.53</v>
      </c>
      <c r="S33" s="64">
        <f>'Raw data'!M26-O33</f>
        <v>-6.7499999999999227E-3</v>
      </c>
      <c r="T33" s="64">
        <f>IF(E33="(R)",-S33,S33)</f>
        <v>-6.7499999999999227E-3</v>
      </c>
      <c r="U33" s="89">
        <f>IF(G33=1,Q33+4%,IF(G33=2,Q33+9%,IF(G33=3,Q33+14%,IF(G33=4,Q33-4.1%,IF(G33=5,Q33+1%,IF(G33=6,Q33+6.1%,IF(G33=7,Q33+5.1%,Q33+5.1%)))))))</f>
        <v>0.10000000000000006</v>
      </c>
      <c r="V33" s="64">
        <f>'Raw data'!W26</f>
        <v>8.4609861177596946E-2</v>
      </c>
      <c r="W33" s="64">
        <f>V33/2+50%</f>
        <v>0.54230493058879847</v>
      </c>
      <c r="X33" s="65">
        <f>IF(H33=1,V33-4%,IF(H33=2,V33+5%,IF(H33=3,V33+14%,IF(H33=4,V33+4%,IF(H33=5,V33+13%,IF(H33=6,V33+22%,IF(H33=7,V33+9%,V33+9%)))))))</f>
        <v>4.4609861177596945E-2</v>
      </c>
      <c r="Y33" s="65">
        <f>'Raw data'!AC26</f>
        <v>0.21701977088769958</v>
      </c>
      <c r="Z33" s="65">
        <f>'Raw data'!AF26</f>
        <v>0.624</v>
      </c>
      <c r="AA33" s="66">
        <f>2*(O33-50)-2*(Z33-50)</f>
        <v>-0.17450000000000898</v>
      </c>
      <c r="AB33" s="65">
        <f>IF(I33=1,Y33+AA33+7.6%,IF(I33=2,Y33+AA33+16.6%,IF(I33=3,Y33+AA33+25.6%,IF(I33=4,Y33-AA33-7.6%,IF(I33=5,Y33-AA33+1.4%,IF(I33=6,Y33-AA33+10.4%,IF(I33=7,Y33+AA33+9%,IF(I33=8,Y33-AA33+9%,""))))))))</f>
        <v>0.1185197708876906</v>
      </c>
      <c r="AC33" s="65">
        <f>IF(E33="(D)",50%+U33/2,50%-U33/2)</f>
        <v>0.55000000000000004</v>
      </c>
      <c r="AD33" s="65">
        <f>IF(E33="(D)",50%+X33/2,50%-X33/2)</f>
        <v>0.52230493058879846</v>
      </c>
      <c r="AE33" s="65">
        <f>50%+AB33/2</f>
        <v>0.55925988544384531</v>
      </c>
      <c r="AF33" s="63">
        <f>AC33-O33</f>
        <v>1.3250000000000095E-2</v>
      </c>
      <c r="AG33" s="84">
        <f>IF(E33="(D)",AF33,-AF33)</f>
        <v>1.3250000000000095E-2</v>
      </c>
      <c r="AH33" s="84">
        <f>AG33-4.5%</f>
        <v>-3.1749999999999903E-2</v>
      </c>
      <c r="AI33" s="63">
        <f>AD33-O33</f>
        <v>-1.4445069411201494E-2</v>
      </c>
      <c r="AJ33" s="63">
        <f>IF(E33="(D)",AI33,-AI33)</f>
        <v>-1.4445069411201494E-2</v>
      </c>
      <c r="AK33" s="63">
        <f>AJ33-4.5%</f>
        <v>-5.9445069411201493E-2</v>
      </c>
      <c r="AL33" s="63">
        <f>AE33-O33</f>
        <v>2.2509885443845357E-2</v>
      </c>
      <c r="AM33" s="63">
        <f>IF(E33="(D)",AL33,-(AL33))</f>
        <v>2.2509885443845357E-2</v>
      </c>
      <c r="AN33" s="63">
        <f>AM33-4.5%</f>
        <v>-2.2490114556154642E-2</v>
      </c>
      <c r="AO33" s="67">
        <f>(AK33+AN33)/2</f>
        <v>-4.0967591983678067E-2</v>
      </c>
    </row>
    <row r="34" spans="1:41" ht="15" customHeight="1" x14ac:dyDescent="0.25">
      <c r="A34" s="68" t="s">
        <v>41</v>
      </c>
      <c r="B34" s="61">
        <v>4</v>
      </c>
      <c r="C34" s="61"/>
      <c r="D34" s="59" t="str">
        <f>('Raw data'!C27)</f>
        <v>Tom McClintock</v>
      </c>
      <c r="E34" s="59" t="str">
        <f>('Raw data'!D27)</f>
        <v>(R)</v>
      </c>
      <c r="F34" s="62">
        <f>('Raw data'!G27)</f>
        <v>2008</v>
      </c>
      <c r="G34" s="88">
        <v>4</v>
      </c>
      <c r="H34" s="68">
        <v>4</v>
      </c>
      <c r="I34" s="68">
        <v>4</v>
      </c>
      <c r="J34" s="91">
        <f>IF(H34="",O34+0.15*(AF34+2.77%-$B$3)+($A$3-50%),O34+0.85*(0.6*AF34+0.2*AI34+0.2*AL34+2.77%-$B$3)+($A$3-50%))</f>
        <v>0.36498287123640477</v>
      </c>
      <c r="K34" s="21" t="str">
        <f>IF(J34&lt;44%,"R",IF(J34&gt;56%,"D","No projection"))</f>
        <v>R</v>
      </c>
      <c r="L34" s="21" t="b">
        <f>_xlfn.ISFORMULA(K34)</f>
        <v>1</v>
      </c>
      <c r="M34" s="21" t="str">
        <f>IF(P34&lt;44%,"R",IF(P34&gt;56%,"D","No projection"))</f>
        <v>R</v>
      </c>
      <c r="N34" s="21" t="str">
        <f>IF(J34&lt;42%,"Safe R",IF(AND(J34&gt;42%,J34&lt;44%),"Likely R",IF(AND(J34&gt;44%,J34&lt;47%),"Lean R",IF(AND(J34&gt;47%,J34&lt;53%),"Toss Up",IF(AND(J34&gt;53%,J34&lt;56%),"Lean D",IF(AND(J34&gt;56%,J34&lt;58%),"Likely D","Safe D"))))))</f>
        <v>Safe R</v>
      </c>
      <c r="O34" s="63">
        <f>'Raw data'!Z27</f>
        <v>0.38875000000000004</v>
      </c>
      <c r="P34" s="69">
        <f>O34+$A$3-50%</f>
        <v>0.38875000000000004</v>
      </c>
      <c r="Q34" s="82">
        <f>'Raw data'!O27</f>
        <v>1</v>
      </c>
      <c r="R34" s="64">
        <f>Q34/2+50%</f>
        <v>1</v>
      </c>
      <c r="S34" s="64">
        <f>'Raw data'!M27-O34</f>
        <v>-0.38875000000000004</v>
      </c>
      <c r="T34" s="64">
        <f>IF(E34="(R)",-S34,S34)</f>
        <v>0.38875000000000004</v>
      </c>
      <c r="U34" s="89">
        <f>IF(G34=1,Q34+4%,IF(G34=2,Q34+9%,IF(G34=3,Q34+14%,IF(G34=4,Q34-4.1%,IF(G34=5,Q34+1%,IF(G34=6,Q34+6.1%,IF(G34=7,Q34+5.1%,Q34+5.1%)))))))</f>
        <v>0.95899999999999996</v>
      </c>
      <c r="V34" s="64">
        <f>'Raw data'!W27</f>
        <v>0.22218308988902891</v>
      </c>
      <c r="W34" s="64">
        <f>V34/2+50%</f>
        <v>0.61109154494451445</v>
      </c>
      <c r="X34" s="65">
        <f>IF(H34=1,V34-4%,IF(H34=2,V34+5%,IF(H34=3,V34+14%,IF(H34=4,V34+4%,IF(H34=5,V34+13%,IF(H34=6,V34+22%,IF(H34=7,V34+9%,V34+9%)))))))</f>
        <v>0.26218308988902889</v>
      </c>
      <c r="Y34" s="65">
        <f>'Raw data'!AC27</f>
        <v>0.32173018968268036</v>
      </c>
      <c r="Z34" s="65">
        <f>'Raw data'!AF27</f>
        <v>0.41399999999999998</v>
      </c>
      <c r="AA34" s="66">
        <f>2*(O34-50)-2*(Z34-50)</f>
        <v>-5.0499999999999545E-2</v>
      </c>
      <c r="AB34" s="65">
        <f>IF(I34=1,Y34+AA34+7.6%,IF(I34=2,Y34+AA34+16.6%,IF(I34=3,Y34+AA34+25.6%,IF(I34=4,Y34-AA34-7.6%,IF(I34=5,Y34-AA34+1.4%,IF(I34=6,Y34-AA34+10.4%,IF(I34=7,Y34+AA34+9%,IF(I34=8,Y34-AA34+9%,""))))))))</f>
        <v>0.29623018968267989</v>
      </c>
      <c r="AC34" s="65">
        <f>IF(E34="(D)",50%+U34/2,50%-U34/2)</f>
        <v>2.0500000000000018E-2</v>
      </c>
      <c r="AD34" s="65">
        <f>IF(E34="(D)",50%+X34/2,50%-X34/2)</f>
        <v>0.36890845505548553</v>
      </c>
      <c r="AE34" s="65">
        <f>50%-AB34/2</f>
        <v>0.35188490515866006</v>
      </c>
      <c r="AF34" s="63">
        <v>-2.7699999999999999E-2</v>
      </c>
      <c r="AG34" s="84">
        <f>IF(E34="(D)",AF34,-AF34)</f>
        <v>2.7699999999999999E-2</v>
      </c>
      <c r="AH34" s="84">
        <f>AG34-4.5%</f>
        <v>-1.7299999999999999E-2</v>
      </c>
      <c r="AI34" s="63">
        <f>AD34-O34</f>
        <v>-1.9841544944514511E-2</v>
      </c>
      <c r="AJ34" s="63">
        <f>IF(E34="(D)",AI34,-AI34)</f>
        <v>1.9841544944514511E-2</v>
      </c>
      <c r="AK34" s="63">
        <f>AJ34-4.5%</f>
        <v>-2.5158455055485487E-2</v>
      </c>
      <c r="AL34" s="63">
        <f>AE34-O34</f>
        <v>-3.6865094841339985E-2</v>
      </c>
      <c r="AM34" s="63">
        <f>IF(E34="(D)",AL34,-(AL34))</f>
        <v>3.6865094841339985E-2</v>
      </c>
      <c r="AN34" s="63">
        <f>AM34-4.5%</f>
        <v>-8.1349051586600135E-3</v>
      </c>
      <c r="AO34" s="67">
        <f>(AK34+AN34)/2</f>
        <v>-1.664668010707275E-2</v>
      </c>
    </row>
    <row r="35" spans="1:41" ht="15" customHeight="1" x14ac:dyDescent="0.25">
      <c r="A35" s="68" t="s">
        <v>41</v>
      </c>
      <c r="B35" s="61">
        <v>5</v>
      </c>
      <c r="C35" s="61"/>
      <c r="D35" s="59" t="str">
        <f>('Raw data'!C28)</f>
        <v>Mike Thompson</v>
      </c>
      <c r="E35" s="59" t="str">
        <f>('Raw data'!D28)</f>
        <v>(D)</v>
      </c>
      <c r="F35" s="62">
        <f>('Raw data'!G28)</f>
        <v>1998</v>
      </c>
      <c r="G35" s="88">
        <v>1</v>
      </c>
      <c r="H35" s="68">
        <v>1</v>
      </c>
      <c r="I35" s="68">
        <v>1</v>
      </c>
      <c r="J35" s="91">
        <f>IF(H35="",O35+0.15*(AF35-2.77%+$B$3)+($A$3-50%),O35+0.85*(0.6*AF35+0.2*AI35+0.2*AL35-2.77%+$B$3)+($A$3-50%))</f>
        <v>0.72393166037312828</v>
      </c>
      <c r="K35" s="21" t="str">
        <f>IF(J35&lt;44%,"R",IF(J35&gt;56%,"D","No projection"))</f>
        <v>D</v>
      </c>
      <c r="L35" s="21" t="b">
        <f>_xlfn.ISFORMULA(K35)</f>
        <v>1</v>
      </c>
      <c r="M35" s="21" t="str">
        <f>IF(P35&lt;44%,"R",IF(P35&gt;56%,"D","No projection"))</f>
        <v>D</v>
      </c>
      <c r="N35" s="21" t="str">
        <f>IF(J35&lt;42%,"Safe R",IF(AND(J35&gt;42%,J35&lt;44%),"Likely R",IF(AND(J35&gt;44%,J35&lt;47%),"Lean R",IF(AND(J35&gt;47%,J35&lt;53%),"Toss Up",IF(AND(J35&gt;53%,J35&lt;56%),"Lean D",IF(AND(J35&gt;56%,J35&lt;58%),"Likely D","Safe D"))))))</f>
        <v>Safe D</v>
      </c>
      <c r="O35" s="63">
        <f>'Raw data'!Z28</f>
        <v>0.69175000000000009</v>
      </c>
      <c r="P35" s="69">
        <f>O35+$A$3-50%</f>
        <v>0.69175000000000009</v>
      </c>
      <c r="Q35" s="82">
        <f>'Raw data'!O28</f>
        <v>1</v>
      </c>
      <c r="R35" s="64">
        <f>Q35/2+50%</f>
        <v>1</v>
      </c>
      <c r="S35" s="64">
        <f>'Raw data'!M28-O35</f>
        <v>0.30824999999999991</v>
      </c>
      <c r="T35" s="64">
        <f>IF(E35="(R)",-S35,S35)</f>
        <v>0.30824999999999991</v>
      </c>
      <c r="U35" s="89">
        <f>IF(G35=1,Q35+4%,IF(G35=2,Q35+9%,IF(G35=3,Q35+14%,IF(G35=4,Q35-4.1%,IF(G35=5,Q35+1%,IF(G35=6,Q35+6.1%,IF(G35=7,Q35+5.1%,Q35+5.1%)))))))</f>
        <v>1.04</v>
      </c>
      <c r="V35" s="64">
        <f>'Raw data'!W28</f>
        <v>0.48942246629248537</v>
      </c>
      <c r="W35" s="64">
        <f>V35/2+50%</f>
        <v>0.74471123314624266</v>
      </c>
      <c r="X35" s="65">
        <f>IF(H35=1,V35-4%,IF(H35=2,V35+5%,IF(H35=3,V35+14%,IF(H35=4,V35+4%,IF(H35=5,V35+13%,IF(H35=6,V35+22%,IF(H35=7,V35+9%,V35+9%)))))))</f>
        <v>0.44942246629248539</v>
      </c>
      <c r="Y35" s="65">
        <f>'Raw data'!AC28</f>
        <v>0.33848530280314387</v>
      </c>
      <c r="Z35" s="65">
        <f>'Raw data'!AF28</f>
        <v>0.63400000000000001</v>
      </c>
      <c r="AA35" s="66">
        <f>2*(O35-50)-2*(Z35-50)</f>
        <v>0.11549999999999727</v>
      </c>
      <c r="AB35" s="65">
        <f>IF(I35=1,Y35+AA35+7.6%,IF(I35=2,Y35+AA35+16.6%,IF(I35=3,Y35+AA35+25.6%,IF(I35=4,Y35-AA35-7.6%,IF(I35=5,Y35-AA35+1.4%,IF(I35=6,Y35-AA35+10.4%,IF(I35=7,Y35+AA35+9%,IF(I35=8,Y35-AA35+9%,""))))))))</f>
        <v>0.52998530280314116</v>
      </c>
      <c r="AC35" s="65">
        <f>IF(E35="(D)",50%+U35/2,50%-U35/2)</f>
        <v>1.02</v>
      </c>
      <c r="AD35" s="65">
        <f>IF(E35="(D)",50%+X35/2,50%-X35/2)</f>
        <v>0.72471123314624264</v>
      </c>
      <c r="AE35" s="65">
        <f>50%+AB35/2</f>
        <v>0.76499265140157058</v>
      </c>
      <c r="AF35" s="63">
        <v>2.7699999999999999E-2</v>
      </c>
      <c r="AG35" s="84">
        <f>IF(E35="(D)",AF35,-AF35)</f>
        <v>2.7699999999999999E-2</v>
      </c>
      <c r="AH35" s="84">
        <f>AG35-4.5%</f>
        <v>-1.7299999999999999E-2</v>
      </c>
      <c r="AI35" s="63">
        <f>AD35-O35</f>
        <v>3.2961233146242552E-2</v>
      </c>
      <c r="AJ35" s="63">
        <f>IF(E35="(D)",AI35,-AI35)</f>
        <v>3.2961233146242552E-2</v>
      </c>
      <c r="AK35" s="63">
        <f>AJ35-4.5%</f>
        <v>-1.2038766853757446E-2</v>
      </c>
      <c r="AL35" s="63">
        <f>AE35-O35</f>
        <v>7.3242651401570491E-2</v>
      </c>
      <c r="AM35" s="63">
        <f>IF(E35="(D)",AL35,-(AL35))</f>
        <v>7.3242651401570491E-2</v>
      </c>
      <c r="AN35" s="63">
        <f>AM35-4.5%</f>
        <v>2.8242651401570493E-2</v>
      </c>
      <c r="AO35" s="67">
        <f>(AK35+AN35)/2</f>
        <v>8.1019422739065233E-3</v>
      </c>
    </row>
    <row r="36" spans="1:41" ht="15" customHeight="1" x14ac:dyDescent="0.25">
      <c r="A36" s="68" t="s">
        <v>41</v>
      </c>
      <c r="B36" s="61">
        <v>6</v>
      </c>
      <c r="C36" s="61"/>
      <c r="D36" s="59" t="str">
        <f>('Raw data'!C29)</f>
        <v>Doris Matsui</v>
      </c>
      <c r="E36" s="59" t="str">
        <f>('Raw data'!D29)</f>
        <v>(D)</v>
      </c>
      <c r="F36" s="62">
        <f>('Raw data'!G29)</f>
        <v>2005</v>
      </c>
      <c r="G36" s="88">
        <v>1</v>
      </c>
      <c r="H36" s="68">
        <v>1</v>
      </c>
      <c r="I36" s="68">
        <v>1</v>
      </c>
      <c r="J36" s="91">
        <f>IF(H36="",O36+0.15*(AF36-2.77%+$B$3)+($A$3-50%),O36+0.85*(0.6*AF36+0.2*AI36+0.2*AL36-2.77%+$B$3)+($A$3-50%))</f>
        <v>0.73844001948946658</v>
      </c>
      <c r="K36" s="21" t="str">
        <f>IF(J36&lt;44%,"R",IF(J36&gt;56%,"D","No projection"))</f>
        <v>D</v>
      </c>
      <c r="L36" s="21" t="b">
        <f>_xlfn.ISFORMULA(K36)</f>
        <v>1</v>
      </c>
      <c r="M36" s="21" t="str">
        <f>IF(P36&lt;44%,"R",IF(P36&gt;56%,"D","No projection"))</f>
        <v>D</v>
      </c>
      <c r="N36" s="21" t="str">
        <f>IF(J36&lt;42%,"Safe R",IF(AND(J36&gt;42%,J36&lt;44%),"Likely R",IF(AND(J36&gt;44%,J36&lt;47%),"Lean R",IF(AND(J36&gt;47%,J36&lt;53%),"Toss Up",IF(AND(J36&gt;53%,J36&lt;56%),"Lean D",IF(AND(J36&gt;56%,J36&lt;58%),"Likely D","Safe D"))))))</f>
        <v>Safe D</v>
      </c>
      <c r="O36" s="63">
        <f>'Raw data'!Z29</f>
        <v>0.68474999999999997</v>
      </c>
      <c r="P36" s="69">
        <f>O36+$A$3-50%</f>
        <v>0.68474999999999997</v>
      </c>
      <c r="Q36" s="82">
        <f>'Raw data'!O29</f>
        <v>0.43999999999999995</v>
      </c>
      <c r="R36" s="64">
        <f>Q36/2+50%</f>
        <v>0.72</v>
      </c>
      <c r="S36" s="64">
        <f>'Raw data'!M29-O36</f>
        <v>3.5250000000000004E-2</v>
      </c>
      <c r="T36" s="64">
        <f>IF(E36="(R)",-S36,S36)</f>
        <v>3.5250000000000004E-2</v>
      </c>
      <c r="U36" s="89">
        <f>IF(G36=1,Q36+4%,IF(G36=2,Q36+9%,IF(G36=3,Q36+14%,IF(G36=4,Q36-4.1%,IF(G36=5,Q36+1%,IF(G36=6,Q36+6.1%,IF(G36=7,Q36+5.1%,Q36+5.1%)))))))</f>
        <v>0.47999999999999993</v>
      </c>
      <c r="V36" s="64">
        <f>'Raw data'!W29</f>
        <v>0.50104870768382748</v>
      </c>
      <c r="W36" s="64">
        <f>V36/2+50%</f>
        <v>0.75052435384191374</v>
      </c>
      <c r="X36" s="65">
        <f>IF(H36=1,V36-4%,IF(H36=2,V36+5%,IF(H36=3,V36+14%,IF(H36=4,V36+4%,IF(H36=5,V36+13%,IF(H36=6,V36+22%,IF(H36=7,V36+9%,V36+9%)))))))</f>
        <v>0.4610487076838275</v>
      </c>
      <c r="Y36" s="65">
        <f>'Raw data'!AC29</f>
        <v>0.48059858042754039</v>
      </c>
      <c r="Z36" s="65">
        <f>'Raw data'!AF29</f>
        <v>0.67399999999999993</v>
      </c>
      <c r="AA36" s="66">
        <f>2*(O36-50)-2*(Z36-50)</f>
        <v>2.1500000000003183E-2</v>
      </c>
      <c r="AB36" s="65">
        <f>IF(I36=1,Y36+AA36+7.6%,IF(I36=2,Y36+AA36+16.6%,IF(I36=3,Y36+AA36+25.6%,IF(I36=4,Y36-AA36-7.6%,IF(I36=5,Y36-AA36+1.4%,IF(I36=6,Y36-AA36+10.4%,IF(I36=7,Y36+AA36+9%,IF(I36=8,Y36-AA36+9%,""))))))))</f>
        <v>0.57809858042754347</v>
      </c>
      <c r="AC36" s="65">
        <f>IF(E36="(D)",50%+U36/2,50%-U36/2)</f>
        <v>0.74</v>
      </c>
      <c r="AD36" s="65">
        <f>IF(E36="(D)",50%+X36/2,50%-X36/2)</f>
        <v>0.73052435384191372</v>
      </c>
      <c r="AE36" s="65">
        <f>50%+AB36/2</f>
        <v>0.78904929021377179</v>
      </c>
      <c r="AF36" s="63">
        <f>AC36-O36</f>
        <v>5.5250000000000021E-2</v>
      </c>
      <c r="AG36" s="84">
        <f>IF(E36="(D)",AF36,-AF36)</f>
        <v>5.5250000000000021E-2</v>
      </c>
      <c r="AH36" s="84">
        <f>AG36-4.5%</f>
        <v>1.0250000000000023E-2</v>
      </c>
      <c r="AI36" s="63">
        <f>AD36-O36</f>
        <v>4.5774353841913751E-2</v>
      </c>
      <c r="AJ36" s="63">
        <f>IF(E36="(D)",AI36,-AI36)</f>
        <v>4.5774353841913751E-2</v>
      </c>
      <c r="AK36" s="63">
        <f>AJ36-4.5%</f>
        <v>7.7435384191375245E-4</v>
      </c>
      <c r="AL36" s="63">
        <f>AE36-O36</f>
        <v>0.10429929021377182</v>
      </c>
      <c r="AM36" s="63">
        <f>IF(E36="(D)",AL36,-(AL36))</f>
        <v>0.10429929021377182</v>
      </c>
      <c r="AN36" s="63">
        <f>AM36-4.5%</f>
        <v>5.9299290213771824E-2</v>
      </c>
      <c r="AO36" s="67">
        <f>(AK36+AN36)/2</f>
        <v>3.0036822027842788E-2</v>
      </c>
    </row>
    <row r="37" spans="1:41" ht="15" customHeight="1" x14ac:dyDescent="0.25">
      <c r="A37" s="68" t="s">
        <v>41</v>
      </c>
      <c r="B37" s="61">
        <v>7</v>
      </c>
      <c r="C37" s="61"/>
      <c r="D37" s="59" t="str">
        <f>('Raw data'!C30)</f>
        <v>Doug Ose</v>
      </c>
      <c r="E37" s="59" t="str">
        <f>('Raw data'!D30)</f>
        <v>(R)</v>
      </c>
      <c r="F37" s="62">
        <f>('Raw data'!G30)</f>
        <v>2014</v>
      </c>
      <c r="G37" s="88">
        <v>6</v>
      </c>
      <c r="H37" s="68"/>
      <c r="I37" s="68"/>
      <c r="J37" s="91">
        <f>IF(H37="",O37+0.15*(AF37+2.77%-$B$3)+($A$3-50%),O37+0.85*(0.6*AF37+0.2*AI37+0.2*AL37+2.77%-$B$3)+($A$3-50%))</f>
        <v>0.49456250000000002</v>
      </c>
      <c r="K37" s="21" t="s">
        <v>479</v>
      </c>
      <c r="L37" s="21" t="b">
        <f>_xlfn.ISFORMULA(K37)</f>
        <v>0</v>
      </c>
      <c r="M37" s="21" t="str">
        <f>IF(P37&lt;44%,"R",IF(P37&gt;56%,"D","No projection"))</f>
        <v>No projection</v>
      </c>
      <c r="N37" s="21" t="str">
        <f>IF(J37&lt;42%,"Safe R",IF(AND(J37&gt;42%,J37&lt;44%),"Likely R",IF(AND(J37&gt;44%,J37&lt;47%),"Lean R",IF(AND(J37&gt;47%,J37&lt;53%),"Toss Up",IF(AND(J37&gt;53%,J37&lt;56%),"Lean D",IF(AND(J37&gt;56%,J37&lt;58%),"Likely D","Safe D"))))))</f>
        <v>Toss Up</v>
      </c>
      <c r="O37" s="63">
        <f>'Raw data'!Z30</f>
        <v>0.50075000000000003</v>
      </c>
      <c r="P37" s="69">
        <f>O37+$A$3-50%</f>
        <v>0.50075000000000003</v>
      </c>
      <c r="Q37" s="82">
        <f>'Raw data'!O30</f>
        <v>2.0000000000000018E-2</v>
      </c>
      <c r="R37" s="64">
        <f>Q37/2+50%</f>
        <v>0.51</v>
      </c>
      <c r="S37" s="64">
        <f>'Raw data'!M30-O37</f>
        <v>-1.0750000000000037E-2</v>
      </c>
      <c r="T37" s="64">
        <f>IF(E37="(R)",-S37,S37)</f>
        <v>1.0750000000000037E-2</v>
      </c>
      <c r="U37" s="89">
        <f>IF(G37=1,Q37+4%,IF(G37=2,Q37+9%,IF(G37=3,Q37+14%,IF(G37=4,Q37-4.1%,IF(G37=5,Q37+1%,IF(G37=6,Q37+6.1%,IF(G37=7,Q37+5.1%,Q37+5.1%)))))))</f>
        <v>8.1000000000000016E-2</v>
      </c>
      <c r="V37" s="64">
        <f>'Raw data'!W30</f>
        <v>0</v>
      </c>
      <c r="W37" s="64"/>
      <c r="X37" s="65"/>
      <c r="Y37" s="65"/>
      <c r="Z37" s="65"/>
      <c r="AA37" s="66"/>
      <c r="AB37" s="65" t="str">
        <f>IF(I37=1,Y37+AA37+7.6%,IF(I37=2,Y37+AA37+16.6%,IF(I37=3,Y37+AA37+25.6%,IF(I37=4,Y37-AA37-7.6%,IF(I37=5,Y37-AA37+1.4%,IF(I37=6,Y37-AA37+10.4%,IF(I37=7,Y37+AA37+9%,IF(I37=8,Y37-AA37+9%,""))))))))</f>
        <v/>
      </c>
      <c r="AC37" s="65">
        <f>IF(E37="(D)",50%+U37/2,50%-U37/2)</f>
        <v>0.45950000000000002</v>
      </c>
      <c r="AD37" s="65"/>
      <c r="AE37" s="65"/>
      <c r="AF37" s="63">
        <f>AC37-O37</f>
        <v>-4.1250000000000009E-2</v>
      </c>
      <c r="AG37" s="84">
        <f>IF(E37="(D)",AF37,-AF37)</f>
        <v>4.1250000000000009E-2</v>
      </c>
      <c r="AH37" s="84">
        <f>AG37-4.5%</f>
        <v>-3.7499999999999895E-3</v>
      </c>
      <c r="AI37" s="63"/>
      <c r="AJ37" s="63"/>
      <c r="AK37" s="63"/>
      <c r="AL37" s="63"/>
      <c r="AM37" s="63"/>
      <c r="AN37" s="63"/>
      <c r="AO37" s="67">
        <f>AK37</f>
        <v>0</v>
      </c>
    </row>
    <row r="38" spans="1:41" ht="15" customHeight="1" x14ac:dyDescent="0.25">
      <c r="A38" s="68" t="s">
        <v>41</v>
      </c>
      <c r="B38" s="61">
        <v>8</v>
      </c>
      <c r="C38" s="61"/>
      <c r="D38" s="59" t="str">
        <f>('Raw data'!C31)</f>
        <v>Paul Cook</v>
      </c>
      <c r="E38" s="59" t="str">
        <f>('Raw data'!D31)</f>
        <v>(R)</v>
      </c>
      <c r="F38" s="62">
        <f>('Raw data'!G31)</f>
        <v>2012</v>
      </c>
      <c r="G38" s="88">
        <v>4</v>
      </c>
      <c r="H38" s="68">
        <v>5</v>
      </c>
      <c r="I38" s="68"/>
      <c r="J38" s="91">
        <f>IF(H38="",O38+0.15*(AF38+2.77%-$B$3)+($A$3-50%),O38+0.85*(0.6*AF38+0.2*AI38+0.2*AL38+2.77%-$B$3)+($A$3-50%))</f>
        <v>0.3675175</v>
      </c>
      <c r="K38" s="21" t="str">
        <f>IF(J38&lt;44%,"R",IF(J38&gt;56%,"D","No projection"))</f>
        <v>R</v>
      </c>
      <c r="L38" s="21" t="b">
        <f>_xlfn.ISFORMULA(K38)</f>
        <v>1</v>
      </c>
      <c r="M38" s="21" t="str">
        <f>IF(P38&lt;44%,"R",IF(P38&gt;56%,"D","No projection"))</f>
        <v>R</v>
      </c>
      <c r="N38" s="21" t="str">
        <f>IF(J38&lt;42%,"Safe R",IF(AND(J38&gt;42%,J38&lt;44%),"Likely R",IF(AND(J38&gt;44%,J38&lt;47%),"Lean R",IF(AND(J38&gt;47%,J38&lt;53%),"Toss Up",IF(AND(J38&gt;53%,J38&lt;56%),"Lean D",IF(AND(J38&gt;56%,J38&lt;58%),"Likely D","Safe D"))))))</f>
        <v>Safe R</v>
      </c>
      <c r="O38" s="63">
        <f>'Raw data'!Z31</f>
        <v>0.41125</v>
      </c>
      <c r="P38" s="69">
        <f>O38+$A$3-50%</f>
        <v>0.41125</v>
      </c>
      <c r="Q38" s="82">
        <f>'Raw data'!O31</f>
        <v>0.36000000000000004</v>
      </c>
      <c r="R38" s="64">
        <f>Q38/2+50%</f>
        <v>0.68</v>
      </c>
      <c r="S38" s="64">
        <f>'Raw data'!M31-O38</f>
        <v>-9.1249999999999998E-2</v>
      </c>
      <c r="T38" s="64">
        <f>IF(E38="(R)",-S38,S38)</f>
        <v>9.1249999999999998E-2</v>
      </c>
      <c r="U38" s="89">
        <f>IF(G38=1,Q38+4%,IF(G38=2,Q38+9%,IF(G38=3,Q38+14%,IF(G38=4,Q38-4.1%,IF(G38=5,Q38+1%,IF(G38=6,Q38+6.1%,IF(G38=7,Q38+5.1%,Q38+5.1%)))))))</f>
        <v>0.31900000000000006</v>
      </c>
      <c r="V38" s="64">
        <f>'Raw data'!W31</f>
        <v>1</v>
      </c>
      <c r="W38" s="64">
        <f>V38/2+50%</f>
        <v>1</v>
      </c>
      <c r="X38" s="65">
        <f>IF(H38=1,V38-4%,IF(H38=2,V38+5%,IF(H38=3,V38+14%,IF(H38=4,V38+4%,IF(H38=5,V38+13%,IF(H38=6,V38+22%,IF(H38=7,V38+9%,V38+9%)))))))</f>
        <v>1.1299999999999999</v>
      </c>
      <c r="Y38" s="65"/>
      <c r="Z38" s="65"/>
      <c r="AA38" s="66"/>
      <c r="AB38" s="65" t="str">
        <f>IF(I38=1,Y38+AA38+7.6%,IF(I38=2,Y38+AA38+16.6%,IF(I38=3,Y38+AA38+25.6%,IF(I38=4,Y38-AA38-7.6%,IF(I38=5,Y38-AA38+1.4%,IF(I38=6,Y38-AA38+10.4%,IF(I38=7,Y38+AA38+9%,IF(I38=8,Y38-AA38+9%,""))))))))</f>
        <v/>
      </c>
      <c r="AC38" s="65">
        <f>IF(E38="(D)",50%+U38/2,50%-U38/2)</f>
        <v>0.34049999999999997</v>
      </c>
      <c r="AD38" s="65">
        <f>IF(E38="(D)",50%+X38/2,50%-X38/2)</f>
        <v>-6.4999999999999947E-2</v>
      </c>
      <c r="AE38" s="65"/>
      <c r="AF38" s="63">
        <f>AC38-O38</f>
        <v>-7.0750000000000035E-2</v>
      </c>
      <c r="AG38" s="84">
        <f>IF(E38="(D)",AF38,-AF38)</f>
        <v>7.0750000000000035E-2</v>
      </c>
      <c r="AH38" s="84">
        <f>AG38-4.5%</f>
        <v>2.5750000000000037E-2</v>
      </c>
      <c r="AI38" s="63">
        <v>-4.4999999999999998E-2</v>
      </c>
      <c r="AJ38" s="63">
        <f>IF(E38="(D)",AI38,-AI38)</f>
        <v>4.4999999999999998E-2</v>
      </c>
      <c r="AK38" s="63">
        <f>AJ38-4.5%</f>
        <v>0</v>
      </c>
      <c r="AL38" s="63"/>
      <c r="AM38" s="63"/>
      <c r="AN38" s="63"/>
      <c r="AO38" s="67">
        <f>AK38</f>
        <v>0</v>
      </c>
    </row>
    <row r="39" spans="1:41" ht="15" customHeight="1" x14ac:dyDescent="0.25">
      <c r="A39" s="68" t="s">
        <v>41</v>
      </c>
      <c r="B39" s="61">
        <v>9</v>
      </c>
      <c r="C39" s="61"/>
      <c r="D39" s="59" t="str">
        <f>('Raw data'!C32)</f>
        <v>Jerry McNerney</v>
      </c>
      <c r="E39" s="59" t="str">
        <f>('Raw data'!D32)</f>
        <v>(D)</v>
      </c>
      <c r="F39" s="62">
        <f>('Raw data'!G32)</f>
        <v>2006</v>
      </c>
      <c r="G39" s="88">
        <v>1</v>
      </c>
      <c r="H39" s="68">
        <v>1</v>
      </c>
      <c r="I39" s="68">
        <v>1</v>
      </c>
      <c r="J39" s="91">
        <f>IF(H39="",O39+0.15*(AF39-2.77%+$B$3)+($A$3-50%),O39+0.85*(0.6*AF39+0.2*AI39+0.2*AL39-2.77%+$B$3)+($A$3-50%))</f>
        <v>0.55367260527272932</v>
      </c>
      <c r="K39" s="21" t="str">
        <f>IF(J39&lt;44%,"R",IF(J39&gt;56%,"D","No projection"))</f>
        <v>No projection</v>
      </c>
      <c r="L39" s="21" t="b">
        <f>_xlfn.ISFORMULA(K39)</f>
        <v>1</v>
      </c>
      <c r="M39" s="21" t="str">
        <f>IF(P39&lt;44%,"R",IF(P39&gt;56%,"D","No projection"))</f>
        <v>D</v>
      </c>
      <c r="N39" s="21" t="str">
        <f>IF(J39&lt;42%,"Safe R",IF(AND(J39&gt;42%,J39&lt;44%),"Likely R",IF(AND(J39&gt;44%,J39&lt;47%),"Lean R",IF(AND(J39&gt;47%,J39&lt;53%),"Toss Up",IF(AND(J39&gt;53%,J39&lt;56%),"Lean D",IF(AND(J39&gt;56%,J39&lt;58%),"Likely D","Safe D"))))))</f>
        <v>Lean D</v>
      </c>
      <c r="O39" s="63">
        <f>'Raw data'!Z32</f>
        <v>0.56924999999999992</v>
      </c>
      <c r="P39" s="69">
        <f>O39+$A$3-50%</f>
        <v>0.56924999999999981</v>
      </c>
      <c r="Q39" s="82">
        <f>'Raw data'!O32</f>
        <v>4.0000000000000036E-2</v>
      </c>
      <c r="R39" s="64">
        <f>Q39/2+50%</f>
        <v>0.52</v>
      </c>
      <c r="S39" s="64">
        <f>'Raw data'!M32-O39</f>
        <v>-4.9249999999999905E-2</v>
      </c>
      <c r="T39" s="64">
        <f>IF(E39="(R)",-S39,S39)</f>
        <v>-4.9249999999999905E-2</v>
      </c>
      <c r="U39" s="89">
        <f>IF(G39=1,Q39+4%,IF(G39=2,Q39+9%,IF(G39=3,Q39+14%,IF(G39=4,Q39-4.1%,IF(G39=5,Q39+1%,IF(G39=6,Q39+6.1%,IF(G39=7,Q39+5.1%,Q39+5.1%)))))))</f>
        <v>8.0000000000000043E-2</v>
      </c>
      <c r="V39" s="64">
        <f>'Raw data'!W32</f>
        <v>0.11108190935671147</v>
      </c>
      <c r="W39" s="64">
        <f>V39/2+50%</f>
        <v>0.55554095467835574</v>
      </c>
      <c r="X39" s="65">
        <f>IF(H39=1,V39-4%,IF(H39=2,V39+5%,IF(H39=3,V39+14%,IF(H39=4,V39+4%,IF(H39=5,V39+13%,IF(H39=6,V39+22%,IF(H39=7,V39+9%,V39+9%)))))))</f>
        <v>7.1081909356711465E-2</v>
      </c>
      <c r="Y39" s="65">
        <f>'Raw data'!AC32</f>
        <v>1.1654623263645247E-2</v>
      </c>
      <c r="Z39" s="65">
        <f>'Raw data'!AF32</f>
        <v>0.51400000000000001</v>
      </c>
      <c r="AA39" s="66">
        <f>2*(O39-50)-2*(Z39-50)</f>
        <v>0.11049999999998761</v>
      </c>
      <c r="AB39" s="65">
        <f>IF(I39=1,Y39+AA39+7.6%,IF(I39=2,Y39+AA39+16.6%,IF(I39=3,Y39+AA39+25.6%,IF(I39=4,Y39-AA39-7.6%,IF(I39=5,Y39-AA39+1.4%,IF(I39=6,Y39-AA39+10.4%,IF(I39=7,Y39+AA39+9%,IF(I39=8,Y39-AA39+9%,""))))))))</f>
        <v>0.19815462326363287</v>
      </c>
      <c r="AC39" s="65">
        <f>IF(E39="(D)",50%+U39/2,50%-U39/2)</f>
        <v>0.54</v>
      </c>
      <c r="AD39" s="65">
        <f>IF(E39="(D)",50%+X39/2,50%-X39/2)</f>
        <v>0.53554095467835572</v>
      </c>
      <c r="AE39" s="65">
        <f>50%+AB39/2</f>
        <v>0.59907731163181643</v>
      </c>
      <c r="AF39" s="63">
        <f>AC39-O39</f>
        <v>-2.9249999999999887E-2</v>
      </c>
      <c r="AG39" s="84">
        <f>IF(E39="(D)",AF39,-AF39)</f>
        <v>-2.9249999999999887E-2</v>
      </c>
      <c r="AH39" s="84">
        <f>AG39-4.5%</f>
        <v>-7.4249999999999886E-2</v>
      </c>
      <c r="AI39" s="63">
        <f>AD39-O39</f>
        <v>-3.3709045321644204E-2</v>
      </c>
      <c r="AJ39" s="63">
        <f>IF(E39="(D)",AI39,-AI39)</f>
        <v>-3.3709045321644204E-2</v>
      </c>
      <c r="AK39" s="63">
        <f>AJ39-4.5%</f>
        <v>-7.8709045321644203E-2</v>
      </c>
      <c r="AL39" s="63">
        <f>AE39-O39</f>
        <v>2.9827311631816511E-2</v>
      </c>
      <c r="AM39" s="63">
        <f>IF(E39="(D)",AL39,-(AL39))</f>
        <v>2.9827311631816511E-2</v>
      </c>
      <c r="AN39" s="63">
        <f>AM39-4.5%</f>
        <v>-1.5172688368183487E-2</v>
      </c>
      <c r="AO39" s="67">
        <f>(AK39+AN39)/2</f>
        <v>-4.6940866844913845E-2</v>
      </c>
    </row>
    <row r="40" spans="1:41" ht="15" customHeight="1" x14ac:dyDescent="0.25">
      <c r="A40" s="68" t="s">
        <v>41</v>
      </c>
      <c r="B40" s="61">
        <v>10</v>
      </c>
      <c r="C40" s="61"/>
      <c r="D40" s="59" t="str">
        <f>('Raw data'!C33)</f>
        <v>Jeff Denham</v>
      </c>
      <c r="E40" s="59" t="str">
        <f>('Raw data'!D33)</f>
        <v>(R)</v>
      </c>
      <c r="F40" s="62">
        <f>('Raw data'!G33)</f>
        <v>2010</v>
      </c>
      <c r="G40" s="88">
        <v>4</v>
      </c>
      <c r="H40" s="68">
        <v>4</v>
      </c>
      <c r="I40" s="68">
        <v>5</v>
      </c>
      <c r="J40" s="91">
        <f>IF(H40="",O40+0.15*(AF40+2.77%-$B$3)+($A$3-50%),O40+0.85*(0.6*AF40+0.2*AI40+0.2*AL40+2.77%-$B$3)+($A$3-50%))</f>
        <v>0.45641391327848746</v>
      </c>
      <c r="K40" s="21" t="str">
        <f>IF(J40&lt;44%,"R",IF(J40&gt;56%,"D","No projection"))</f>
        <v>No projection</v>
      </c>
      <c r="L40" s="21" t="b">
        <f>_xlfn.ISFORMULA(K40)</f>
        <v>1</v>
      </c>
      <c r="M40" s="21" t="str">
        <f>IF(P40&lt;44%,"R",IF(P40&gt;56%,"D","No projection"))</f>
        <v>No projection</v>
      </c>
      <c r="N40" s="21" t="str">
        <f>IF(J40&lt;42%,"Safe R",IF(AND(J40&gt;42%,J40&lt;44%),"Likely R",IF(AND(J40&gt;44%,J40&lt;47%),"Lean R",IF(AND(J40&gt;47%,J40&lt;53%),"Toss Up",IF(AND(J40&gt;53%,J40&lt;56%),"Lean D",IF(AND(J40&gt;56%,J40&lt;58%),"Likely D","Safe D"))))))</f>
        <v>Lean R</v>
      </c>
      <c r="O40" s="63">
        <f>'Raw data'!Z33</f>
        <v>0.49875000000000003</v>
      </c>
      <c r="P40" s="69">
        <f>O40+$A$3-50%</f>
        <v>0.49875000000000003</v>
      </c>
      <c r="Q40" s="82">
        <f>'Raw data'!O33</f>
        <v>0.12000000000000005</v>
      </c>
      <c r="R40" s="64">
        <f>Q40/2+50%</f>
        <v>0.56000000000000005</v>
      </c>
      <c r="S40" s="64">
        <f>'Raw data'!M33-O40</f>
        <v>-5.8750000000000024E-2</v>
      </c>
      <c r="T40" s="64">
        <f>IF(E40="(R)",-S40,S40)</f>
        <v>5.8750000000000024E-2</v>
      </c>
      <c r="U40" s="89">
        <f>IF(G40=1,Q40+4%,IF(G40=2,Q40+9%,IF(G40=3,Q40+14%,IF(G40=4,Q40-4.1%,IF(G40=5,Q40+1%,IF(G40=6,Q40+6.1%,IF(G40=7,Q40+5.1%,Q40+5.1%)))))))</f>
        <v>7.9000000000000056E-2</v>
      </c>
      <c r="V40" s="64">
        <f>'Raw data'!W33</f>
        <v>5.4163738832403607E-2</v>
      </c>
      <c r="W40" s="64">
        <f>V40/2+50%</f>
        <v>0.52708186941620183</v>
      </c>
      <c r="X40" s="65">
        <f>IF(H40=1,V40-4%,IF(H40=2,V40+5%,IF(H40=3,V40+14%,IF(H40=4,V40+4%,IF(H40=5,V40+13%,IF(H40=6,V40+22%,IF(H40=7,V40+9%,V40+9%)))))))</f>
        <v>9.4163738832403615E-2</v>
      </c>
      <c r="Y40" s="65">
        <f>'Raw data'!AC33</f>
        <v>0.2949078696559862</v>
      </c>
      <c r="Z40" s="65">
        <f>'Raw data'!AF33</f>
        <v>0.434</v>
      </c>
      <c r="AA40" s="66">
        <f>2*(O40-50)-2*(Z40-50)</f>
        <v>0.12950000000000728</v>
      </c>
      <c r="AB40" s="65">
        <f>IF(I40=1,Y40+AA40+7.6%,IF(I40=2,Y40+AA40+16.6%,IF(I40=3,Y40+AA40+25.6%,IF(I40=4,Y40-AA40-7.6%,IF(I40=5,Y40-AA40+1.4%,IF(I40=6,Y40-AA40+10.4%,IF(I40=7,Y40+AA40+9%,IF(I40=8,Y40-AA40+9%,""))))))))</f>
        <v>0.17940786965597894</v>
      </c>
      <c r="AC40" s="65">
        <f>IF(E40="(D)",50%+U40/2,50%-U40/2)</f>
        <v>0.46049999999999996</v>
      </c>
      <c r="AD40" s="65">
        <f>IF(E40="(D)",50%+X40/2,50%-X40/2)</f>
        <v>0.45291813058379821</v>
      </c>
      <c r="AE40" s="65">
        <f>50%-AB40/2</f>
        <v>0.41029606517201056</v>
      </c>
      <c r="AF40" s="63">
        <f>AC40-O40</f>
        <v>-3.8250000000000062E-2</v>
      </c>
      <c r="AG40" s="84">
        <f>IF(E40="(D)",AF40,-AF40)</f>
        <v>3.8250000000000062E-2</v>
      </c>
      <c r="AH40" s="84">
        <f>AG40-4.5%</f>
        <v>-6.7499999999999366E-3</v>
      </c>
      <c r="AI40" s="63">
        <f>AD40-O40</f>
        <v>-4.583186941620182E-2</v>
      </c>
      <c r="AJ40" s="63">
        <f>IF(E40="(D)",AI40,-AI40)</f>
        <v>4.583186941620182E-2</v>
      </c>
      <c r="AK40" s="63">
        <f>AJ40-4.5%</f>
        <v>8.3186941620182198E-4</v>
      </c>
      <c r="AL40" s="63">
        <f>AE40-O40</f>
        <v>-8.8453934827989467E-2</v>
      </c>
      <c r="AM40" s="63">
        <f>IF(E40="(D)",AL40,-(AL40))</f>
        <v>8.8453934827989467E-2</v>
      </c>
      <c r="AN40" s="63">
        <f>AM40-4.5%</f>
        <v>4.3453934827989468E-2</v>
      </c>
      <c r="AO40" s="67">
        <f>(AK40+AN40)/2</f>
        <v>2.2142902122095645E-2</v>
      </c>
    </row>
    <row r="41" spans="1:41" ht="15" customHeight="1" x14ac:dyDescent="0.25">
      <c r="A41" s="68" t="s">
        <v>41</v>
      </c>
      <c r="B41" s="61">
        <v>11</v>
      </c>
      <c r="C41" s="61" t="s">
        <v>477</v>
      </c>
      <c r="D41" s="59" t="str">
        <f>('Raw data'!C34)</f>
        <v>Mark DeSaulnier</v>
      </c>
      <c r="E41" s="59" t="str">
        <f>('Raw data'!D34)</f>
        <v>(D)</v>
      </c>
      <c r="F41" s="62">
        <f>('Raw data'!G34)</f>
        <v>2014</v>
      </c>
      <c r="G41" s="88">
        <v>2</v>
      </c>
      <c r="H41" s="68"/>
      <c r="I41" s="68"/>
      <c r="J41" s="91">
        <f>IF(H41="",O41+0.15*(AF41-2.77%+$B$3)+($A$3-50%),O41+0.85*(0.6*AF41+0.2*AI41+0.2*AL41-2.77%+$B$3)+($A$3-50%))</f>
        <v>0.67418749999999994</v>
      </c>
      <c r="K41" s="21" t="str">
        <f>IF(J41&lt;44%,"R",IF(J41&gt;56%,"D","No projection"))</f>
        <v>D</v>
      </c>
      <c r="L41" s="21" t="b">
        <f>_xlfn.ISFORMULA(K41)</f>
        <v>1</v>
      </c>
      <c r="M41" s="21" t="str">
        <f>IF(P41&lt;44%,"R",IF(P41&gt;56%,"D","No projection"))</f>
        <v>D</v>
      </c>
      <c r="N41" s="21" t="str">
        <f>IF(J41&lt;42%,"Safe R",IF(AND(J41&gt;42%,J41&lt;44%),"Likely R",IF(AND(J41&gt;44%,J41&lt;47%),"Lean R",IF(AND(J41&gt;47%,J41&lt;53%),"Toss Up",IF(AND(J41&gt;53%,J41&lt;56%),"Lean D",IF(AND(J41&gt;56%,J41&lt;58%),"Likely D","Safe D"))))))</f>
        <v>Safe D</v>
      </c>
      <c r="O41" s="63">
        <f>'Raw data'!Z34</f>
        <v>0.66874999999999996</v>
      </c>
      <c r="P41" s="69">
        <f>O41+$A$3-50%</f>
        <v>0.66874999999999996</v>
      </c>
      <c r="Q41" s="82">
        <f>'Raw data'!O34</f>
        <v>0.32</v>
      </c>
      <c r="R41" s="64">
        <f>Q41/2+50%</f>
        <v>0.66</v>
      </c>
      <c r="S41" s="64">
        <f>'Raw data'!M34-O41</f>
        <v>-8.7499999999999245E-3</v>
      </c>
      <c r="T41" s="64">
        <f>IF(E41="(R)",-S41,S41)</f>
        <v>-8.7499999999999245E-3</v>
      </c>
      <c r="U41" s="89">
        <f>IF(G41=1,Q41+4%,IF(G41=2,Q41+9%,IF(G41=3,Q41+14%,IF(G41=4,Q41-4.1%,IF(G41=5,Q41+1%,IF(G41=6,Q41+6.1%,IF(G41=7,Q41+5.1%,Q41+5.1%)))))))</f>
        <v>0.41000000000000003</v>
      </c>
      <c r="V41" s="64">
        <f>'Raw data'!W34</f>
        <v>0</v>
      </c>
      <c r="W41" s="64"/>
      <c r="X41" s="65"/>
      <c r="Y41" s="65">
        <f>'Raw data'!AC34</f>
        <v>0</v>
      </c>
      <c r="Z41" s="65">
        <f>'Raw data'!AF34</f>
        <v>0.68899999999999995</v>
      </c>
      <c r="AA41" s="66">
        <f>2*(O41-50)-2*(Z41-50)</f>
        <v>-4.0499999999994429E-2</v>
      </c>
      <c r="AB41" s="65"/>
      <c r="AC41" s="65">
        <f>IF(E41="(D)",50%+U41/2,50%-U41/2)</f>
        <v>0.70500000000000007</v>
      </c>
      <c r="AD41" s="65"/>
      <c r="AE41" s="65"/>
      <c r="AF41" s="63">
        <f>AC41-O41</f>
        <v>3.6250000000000115E-2</v>
      </c>
      <c r="AG41" s="84">
        <f>IF(E41="(D)",AF41,-AF41)</f>
        <v>3.6250000000000115E-2</v>
      </c>
      <c r="AH41" s="84">
        <f>AG41-4.5%</f>
        <v>-8.7499999999998829E-3</v>
      </c>
      <c r="AI41" s="63"/>
      <c r="AJ41" s="63"/>
      <c r="AK41" s="63">
        <f>AJ41-4.5%</f>
        <v>-4.4999999999999998E-2</v>
      </c>
      <c r="AL41" s="63"/>
      <c r="AM41" s="63"/>
      <c r="AN41" s="63">
        <f>AM41-4.5%</f>
        <v>-4.4999999999999998E-2</v>
      </c>
      <c r="AO41" s="67">
        <f>(AK41+AN41)/2</f>
        <v>-4.4999999999999998E-2</v>
      </c>
    </row>
    <row r="42" spans="1:41" ht="15" customHeight="1" x14ac:dyDescent="0.25">
      <c r="A42" s="68" t="s">
        <v>41</v>
      </c>
      <c r="B42" s="61">
        <v>12</v>
      </c>
      <c r="C42" s="61"/>
      <c r="D42" s="59" t="str">
        <f>('Raw data'!C35)</f>
        <v>Nancy Pelosi</v>
      </c>
      <c r="E42" s="59" t="str">
        <f>('Raw data'!D35)</f>
        <v>(D)</v>
      </c>
      <c r="F42" s="62">
        <f>('Raw data'!G35)</f>
        <v>1987</v>
      </c>
      <c r="G42" s="88">
        <v>1</v>
      </c>
      <c r="H42" s="68">
        <v>1</v>
      </c>
      <c r="I42" s="68">
        <v>1</v>
      </c>
      <c r="J42" s="91">
        <f>IF(H42="",O42+0.15*(AF42-2.77%+$B$3)+($A$3-50%),O42+0.85*(0.6*AF42+0.2*AI42+0.2*AL42-2.77%+$B$3)+($A$3-50%))</f>
        <v>0.84657338789663872</v>
      </c>
      <c r="K42" s="21" t="str">
        <f>IF(J42&lt;44%,"R",IF(J42&gt;56%,"D","No projection"))</f>
        <v>D</v>
      </c>
      <c r="L42" s="21" t="b">
        <f>_xlfn.ISFORMULA(K42)</f>
        <v>1</v>
      </c>
      <c r="M42" s="21" t="str">
        <f>IF(P42&lt;44%,"R",IF(P42&gt;56%,"D","No projection"))</f>
        <v>D</v>
      </c>
      <c r="N42" s="21" t="str">
        <f>IF(J42&lt;42%,"Safe R",IF(AND(J42&gt;42%,J42&lt;44%),"Likely R",IF(AND(J42&gt;44%,J42&lt;47%),"Lean R",IF(AND(J42&gt;47%,J42&lt;53%),"Toss Up",IF(AND(J42&gt;53%,J42&lt;56%),"Lean D",IF(AND(J42&gt;56%,J42&lt;58%),"Likely D","Safe D"))))))</f>
        <v>Safe D</v>
      </c>
      <c r="O42" s="63">
        <f>'Raw data'!Z35</f>
        <v>0.83875</v>
      </c>
      <c r="P42" s="69">
        <f>O42+$A$3-50%</f>
        <v>0.83875000000000011</v>
      </c>
      <c r="Q42" s="82">
        <f>'Raw data'!O35</f>
        <v>0.6399999999999999</v>
      </c>
      <c r="R42" s="64">
        <f>Q42/2+50%</f>
        <v>0.82</v>
      </c>
      <c r="S42" s="64">
        <f>'Raw data'!M35-O42</f>
        <v>-1.8750000000000044E-2</v>
      </c>
      <c r="T42" s="64">
        <f>IF(E42="(R)",-S42,S42)</f>
        <v>-1.8750000000000044E-2</v>
      </c>
      <c r="U42" s="89">
        <f>IF(G42=1,Q42+4%,IF(G42=2,Q42+9%,IF(G42=3,Q42+14%,IF(G42=4,Q42-4.1%,IF(G42=5,Q42+1%,IF(G42=6,Q42+6.1%,IF(G42=7,Q42+5.1%,Q42+5.1%)))))))</f>
        <v>0.67999999999999994</v>
      </c>
      <c r="V42" s="64">
        <f>'Raw data'!W35</f>
        <v>0.70167713548880406</v>
      </c>
      <c r="W42" s="64">
        <f>V42/2+50%</f>
        <v>0.85083856774440203</v>
      </c>
      <c r="X42" s="65">
        <f>IF(H42=1,V42-4%,IF(H42=2,V42+5%,IF(H42=3,V42+14%,IF(H42=4,V42+4%,IF(H42=5,V42+13%,IF(H42=6,V42+22%,IF(H42=7,V42+9%,V42+9%)))))))</f>
        <v>0.66167713548880402</v>
      </c>
      <c r="Y42" s="65">
        <f>'Raw data'!AC35</f>
        <v>0.68236272211871718</v>
      </c>
      <c r="Z42" s="65">
        <f>'Raw data'!AF35</f>
        <v>0.82899999999999996</v>
      </c>
      <c r="AA42" s="66">
        <f>2*(O42-50)-2*(Z42-50)</f>
        <v>1.9499999999993634E-2</v>
      </c>
      <c r="AB42" s="65">
        <f>IF(I42=1,Y42+AA42+7.6%,IF(I42=2,Y42+AA42+16.6%,IF(I42=3,Y42+AA42+25.6%,IF(I42=4,Y42-AA42-7.6%,IF(I42=5,Y42-AA42+1.4%,IF(I42=6,Y42-AA42+10.4%,IF(I42=7,Y42+AA42+9%,IF(I42=8,Y42-AA42+9%,""))))))))</f>
        <v>0.77786272211871077</v>
      </c>
      <c r="AC42" s="65">
        <f>IF(E42="(D)",50%+U42/2,50%-U42/2)</f>
        <v>0.84</v>
      </c>
      <c r="AD42" s="65">
        <f>IF(E42="(D)",50%+X42/2,50%-X42/2)</f>
        <v>0.83083856774440201</v>
      </c>
      <c r="AE42" s="65">
        <f>50%+AB42/2</f>
        <v>0.88893136105935544</v>
      </c>
      <c r="AF42" s="63">
        <f>AC42-O42</f>
        <v>1.2499999999999734E-3</v>
      </c>
      <c r="AG42" s="84">
        <f>IF(E42="(D)",AF42,-AF42)</f>
        <v>1.2499999999999734E-3</v>
      </c>
      <c r="AH42" s="84">
        <f>AG42-4.5%</f>
        <v>-4.3750000000000025E-2</v>
      </c>
      <c r="AI42" s="63">
        <f>AD42-O42</f>
        <v>-7.9114322555979832E-3</v>
      </c>
      <c r="AJ42" s="63">
        <f>IF(E42="(D)",AI42,-AI42)</f>
        <v>-7.9114322555979832E-3</v>
      </c>
      <c r="AK42" s="63">
        <f>AJ42-4.5%</f>
        <v>-5.2911432255597982E-2</v>
      </c>
      <c r="AL42" s="63">
        <f>AE42-O42</f>
        <v>5.0181361059355445E-2</v>
      </c>
      <c r="AM42" s="63">
        <f>IF(E42="(D)",AL42,-(AL42))</f>
        <v>5.0181361059355445E-2</v>
      </c>
      <c r="AN42" s="63">
        <f>AM42-4.5%</f>
        <v>5.1813610593554466E-3</v>
      </c>
      <c r="AO42" s="67">
        <f>(AK42+AN42)/2</f>
        <v>-2.3865035598121268E-2</v>
      </c>
    </row>
    <row r="43" spans="1:41" ht="15" customHeight="1" x14ac:dyDescent="0.25">
      <c r="A43" s="68" t="s">
        <v>41</v>
      </c>
      <c r="B43" s="61">
        <v>13</v>
      </c>
      <c r="C43" s="61"/>
      <c r="D43" s="59" t="str">
        <f>('Raw data'!C36)</f>
        <v>Barbara Lee</v>
      </c>
      <c r="E43" s="59" t="str">
        <f>('Raw data'!D36)</f>
        <v>(D)</v>
      </c>
      <c r="F43" s="62">
        <f>('Raw data'!G36)</f>
        <v>1998</v>
      </c>
      <c r="G43" s="88">
        <v>1</v>
      </c>
      <c r="H43" s="68">
        <v>1</v>
      </c>
      <c r="I43" s="68">
        <v>1</v>
      </c>
      <c r="J43" s="91">
        <f>IF(H43="",O43+0.15*(AF43-2.77%+$B$3)+($A$3-50%),O43+0.85*(0.6*AF43+0.2*AI43+0.2*AL43-2.77%+$B$3)+($A$3-50%))</f>
        <v>0.90145927588054298</v>
      </c>
      <c r="K43" s="21" t="str">
        <f>IF(J43&lt;44%,"R",IF(J43&gt;56%,"D","No projection"))</f>
        <v>D</v>
      </c>
      <c r="L43" s="21" t="b">
        <f>_xlfn.ISFORMULA(K43)</f>
        <v>1</v>
      </c>
      <c r="M43" s="21" t="str">
        <f>IF(P43&lt;44%,"R",IF(P43&gt;56%,"D","No projection"))</f>
        <v>D</v>
      </c>
      <c r="N43" s="21" t="str">
        <f>IF(J43&lt;42%,"Safe R",IF(AND(J43&gt;42%,J43&lt;44%),"Likely R",IF(AND(J43&gt;44%,J43&lt;47%),"Lean R",IF(AND(J43&gt;47%,J43&lt;53%),"Toss Up",IF(AND(J43&gt;53%,J43&lt;56%),"Lean D",IF(AND(J43&gt;56%,J43&lt;58%),"Likely D","Safe D"))))))</f>
        <v>Safe D</v>
      </c>
      <c r="O43" s="63">
        <f>'Raw data'!Z36</f>
        <v>0.87325000000000008</v>
      </c>
      <c r="P43" s="69">
        <f>O43+$A$3-50%</f>
        <v>0.87325000000000008</v>
      </c>
      <c r="Q43" s="82">
        <f>'Raw data'!O36</f>
        <v>0.74</v>
      </c>
      <c r="R43" s="64">
        <f>Q43/2+50%</f>
        <v>0.87</v>
      </c>
      <c r="S43" s="64">
        <f>'Raw data'!M36-O43</f>
        <v>-3.2500000000000862E-3</v>
      </c>
      <c r="T43" s="64">
        <f>IF(E43="(R)",-S43,S43)</f>
        <v>-3.2500000000000862E-3</v>
      </c>
      <c r="U43" s="89">
        <f>IF(G43=1,Q43+4%,IF(G43=2,Q43+9%,IF(G43=3,Q43+14%,IF(G43=4,Q43-4.1%,IF(G43=5,Q43+1%,IF(G43=6,Q43+6.1%,IF(G43=7,Q43+5.1%,Q43+5.1%)))))))</f>
        <v>0.78</v>
      </c>
      <c r="V43" s="64">
        <f>'Raw data'!W36</f>
        <v>1</v>
      </c>
      <c r="W43" s="64">
        <f>V43/2+50%</f>
        <v>1</v>
      </c>
      <c r="X43" s="65">
        <f>IF(H43=1,V43-4%,IF(H43=2,V43+5%,IF(H43=3,V43+14%,IF(H43=4,V43+4%,IF(H43=5,V43+13%,IF(H43=6,V43+22%,IF(H43=7,V43+9%,V43+9%)))))))</f>
        <v>0.96</v>
      </c>
      <c r="Y43" s="65">
        <f>'Raw data'!AC36</f>
        <v>0.77337383388874148</v>
      </c>
      <c r="Z43" s="65">
        <f>'Raw data'!AF36</f>
        <v>0.85399999999999998</v>
      </c>
      <c r="AA43" s="66">
        <f>2*(O43-50)-2*(Z43-50)</f>
        <v>3.8499999999999091E-2</v>
      </c>
      <c r="AB43" s="65">
        <f>IF(I43=1,Y43+AA43+7.6%,IF(I43=2,Y43+AA43+16.6%,IF(I43=3,Y43+AA43+25.6%,IF(I43=4,Y43-AA43-7.6%,IF(I43=5,Y43-AA43+1.4%,IF(I43=6,Y43-AA43+10.4%,IF(I43=7,Y43+AA43+9%,IF(I43=8,Y43-AA43+9%,""))))))))</f>
        <v>0.88787383388874053</v>
      </c>
      <c r="AC43" s="65">
        <f>IF(E43="(D)",50%+U43/2,50%-U43/2)</f>
        <v>0.89</v>
      </c>
      <c r="AD43" s="65">
        <f>IF(E43="(D)",50%+X43/2,50%-X43/2)</f>
        <v>0.98</v>
      </c>
      <c r="AE43" s="65">
        <f>50%+AB43/2</f>
        <v>0.94393691694437032</v>
      </c>
      <c r="AF43" s="63">
        <f>AC43-O43</f>
        <v>1.6749999999999932E-2</v>
      </c>
      <c r="AG43" s="84">
        <f>IF(E43="(D)",AF43,-AF43)</f>
        <v>1.6749999999999932E-2</v>
      </c>
      <c r="AH43" s="84">
        <f>AG43-4.5%</f>
        <v>-2.8250000000000067E-2</v>
      </c>
      <c r="AI43" s="63">
        <v>4.4999999999999998E-2</v>
      </c>
      <c r="AJ43" s="63">
        <f>IF(E43="(D)",AI43,-AI43)</f>
        <v>4.4999999999999998E-2</v>
      </c>
      <c r="AK43" s="63">
        <f>AJ43-4.5%</f>
        <v>0</v>
      </c>
      <c r="AL43" s="63">
        <f>AE43-O43</f>
        <v>7.0686916944370237E-2</v>
      </c>
      <c r="AM43" s="63">
        <f>IF(E43="(D)",AL43,-(AL43))</f>
        <v>7.0686916944370237E-2</v>
      </c>
      <c r="AN43" s="63">
        <f>AM43-4.5%</f>
        <v>2.5686916944370239E-2</v>
      </c>
      <c r="AO43" s="67">
        <f>(AK43+AN43)/2</f>
        <v>1.2843458472185119E-2</v>
      </c>
    </row>
    <row r="44" spans="1:41" ht="15" customHeight="1" x14ac:dyDescent="0.25">
      <c r="A44" s="68" t="s">
        <v>41</v>
      </c>
      <c r="B44" s="61">
        <v>14</v>
      </c>
      <c r="C44" s="61"/>
      <c r="D44" s="59" t="str">
        <f>('Raw data'!C37)</f>
        <v>Jackie Speier</v>
      </c>
      <c r="E44" s="59" t="str">
        <f>('Raw data'!D37)</f>
        <v>(D)</v>
      </c>
      <c r="F44" s="62">
        <f>('Raw data'!G37)</f>
        <v>2007.5</v>
      </c>
      <c r="G44" s="88">
        <v>1</v>
      </c>
      <c r="H44" s="68">
        <v>1</v>
      </c>
      <c r="I44" s="68">
        <v>1</v>
      </c>
      <c r="J44" s="91">
        <f>IF(H44="",O44+0.15*(AF44-2.77%+$B$3)+($A$3-50%),O44+0.85*(0.6*AF44+0.2*AI44+0.2*AL44-2.77%+$B$3)+($A$3-50%))</f>
        <v>0.77996473422289825</v>
      </c>
      <c r="K44" s="21" t="str">
        <f>IF(J44&lt;44%,"R",IF(J44&gt;56%,"D","No projection"))</f>
        <v>D</v>
      </c>
      <c r="L44" s="21" t="b">
        <f>_xlfn.ISFORMULA(K44)</f>
        <v>1</v>
      </c>
      <c r="M44" s="21" t="str">
        <f>IF(P44&lt;44%,"R",IF(P44&gt;56%,"D","No projection"))</f>
        <v>D</v>
      </c>
      <c r="N44" s="21" t="str">
        <f>IF(J44&lt;42%,"Safe R",IF(AND(J44&gt;42%,J44&lt;44%),"Likely R",IF(AND(J44&gt;44%,J44&lt;47%),"Lean R",IF(AND(J44&gt;47%,J44&lt;53%),"Toss Up",IF(AND(J44&gt;53%,J44&lt;56%),"Lean D",IF(AND(J44&gt;56%,J44&lt;58%),"Likely D","Safe D"))))))</f>
        <v>Safe D</v>
      </c>
      <c r="O44" s="63">
        <f>'Raw data'!Z37</f>
        <v>0.73375000000000001</v>
      </c>
      <c r="P44" s="69">
        <f>O44+$A$3-50%</f>
        <v>0.73375000000000012</v>
      </c>
      <c r="Q44" s="82">
        <f>'Raw data'!O37</f>
        <v>0.52</v>
      </c>
      <c r="R44" s="64">
        <f>Q44/2+50%</f>
        <v>0.76</v>
      </c>
      <c r="S44" s="64">
        <f>'Raw data'!M37-O44</f>
        <v>2.6249999999999996E-2</v>
      </c>
      <c r="T44" s="64">
        <f>IF(E44="(R)",-S44,S44)</f>
        <v>2.6249999999999996E-2</v>
      </c>
      <c r="U44" s="89">
        <f>IF(G44=1,Q44+4%,IF(G44=2,Q44+9%,IF(G44=3,Q44+14%,IF(G44=4,Q44-4.1%,IF(G44=5,Q44+1%,IF(G44=6,Q44+6.1%,IF(G44=7,Q44+5.1%,Q44+5.1%)))))))</f>
        <v>0.56000000000000005</v>
      </c>
      <c r="V44" s="64">
        <f>'Raw data'!W37</f>
        <v>0.57833074573239429</v>
      </c>
      <c r="W44" s="64">
        <f>V44/2+50%</f>
        <v>0.78916537286619715</v>
      </c>
      <c r="X44" s="65">
        <f>IF(H44=1,V44-4%,IF(H44=2,V44+5%,IF(H44=3,V44+14%,IF(H44=4,V44+4%,IF(H44=5,V44+13%,IF(H44=6,V44+22%,IF(H44=7,V44+9%,V44+9%)))))))</f>
        <v>0.53833074573239426</v>
      </c>
      <c r="Y44" s="65">
        <f>'Raw data'!AC37</f>
        <v>0.54737200983111056</v>
      </c>
      <c r="Z44" s="65">
        <f>'Raw data'!AF37</f>
        <v>0.71399999999999997</v>
      </c>
      <c r="AA44" s="66">
        <f>2*(O44-50)-2*(Z44-50)</f>
        <v>3.9500000000003865E-2</v>
      </c>
      <c r="AB44" s="65">
        <f>IF(I44=1,Y44+AA44+7.6%,IF(I44=2,Y44+AA44+16.6%,IF(I44=3,Y44+AA44+25.6%,IF(I44=4,Y44-AA44-7.6%,IF(I44=5,Y44-AA44+1.4%,IF(I44=6,Y44-AA44+10.4%,IF(I44=7,Y44+AA44+9%,IF(I44=8,Y44-AA44+9%,""))))))))</f>
        <v>0.66287200983111438</v>
      </c>
      <c r="AC44" s="65">
        <f>IF(E44="(D)",50%+U44/2,50%-U44/2)</f>
        <v>0.78</v>
      </c>
      <c r="AD44" s="65">
        <f>IF(E44="(D)",50%+X44/2,50%-X44/2)</f>
        <v>0.76916537286619713</v>
      </c>
      <c r="AE44" s="65">
        <f>50%+AB44/2</f>
        <v>0.83143600491555714</v>
      </c>
      <c r="AF44" s="63">
        <f>AC44-O44</f>
        <v>4.6250000000000013E-2</v>
      </c>
      <c r="AG44" s="84">
        <f>IF(E44="(D)",AF44,-AF44)</f>
        <v>4.6250000000000013E-2</v>
      </c>
      <c r="AH44" s="84">
        <f>AG44-4.5%</f>
        <v>1.250000000000015E-3</v>
      </c>
      <c r="AI44" s="63">
        <f>AD44-O44</f>
        <v>3.5415372866197115E-2</v>
      </c>
      <c r="AJ44" s="63">
        <f>IF(E44="(D)",AI44,-AI44)</f>
        <v>3.5415372866197115E-2</v>
      </c>
      <c r="AK44" s="63">
        <f>AJ44-4.5%</f>
        <v>-9.5846271338028838E-3</v>
      </c>
      <c r="AL44" s="63">
        <f>AE44-O44</f>
        <v>9.7686004915557123E-2</v>
      </c>
      <c r="AM44" s="63">
        <f>IF(E44="(D)",AL44,-(AL44))</f>
        <v>9.7686004915557123E-2</v>
      </c>
      <c r="AN44" s="63">
        <f>AM44-4.5%</f>
        <v>5.2686004915557125E-2</v>
      </c>
      <c r="AO44" s="67">
        <f>(AK44+AN44)/2</f>
        <v>2.155068889087712E-2</v>
      </c>
    </row>
    <row r="45" spans="1:41" ht="15" customHeight="1" x14ac:dyDescent="0.25">
      <c r="A45" s="68" t="s">
        <v>41</v>
      </c>
      <c r="B45" s="61">
        <v>15</v>
      </c>
      <c r="C45" s="61"/>
      <c r="D45" s="59" t="str">
        <f>('Raw data'!C38)</f>
        <v>Eric Swalwell</v>
      </c>
      <c r="E45" s="59" t="str">
        <f>('Raw data'!D38)</f>
        <v>(D)</v>
      </c>
      <c r="F45" s="62">
        <f>('Raw data'!G38)</f>
        <v>2012</v>
      </c>
      <c r="G45" s="88">
        <v>1</v>
      </c>
      <c r="H45" s="68">
        <v>3</v>
      </c>
      <c r="I45" s="68"/>
      <c r="J45" s="91">
        <f>IF(H45="",O45+0.15*(AF45-2.77%+$B$3)+($A$3-50%),O45+0.85*(0.6*AF45+0.2*AI45+0.2*AL45-2.77%+$B$3)+($A$3-50%))</f>
        <v>0.69890750000000001</v>
      </c>
      <c r="K45" s="21" t="str">
        <f>IF(J45&lt;44%,"R",IF(J45&gt;56%,"D","No projection"))</f>
        <v>D</v>
      </c>
      <c r="L45" s="21" t="b">
        <f>_xlfn.ISFORMULA(K45)</f>
        <v>1</v>
      </c>
      <c r="M45" s="21" t="str">
        <f>IF(P45&lt;44%,"R",IF(P45&gt;56%,"D","No projection"))</f>
        <v>D</v>
      </c>
      <c r="N45" s="21" t="str">
        <f>IF(J45&lt;42%,"Safe R",IF(AND(J45&gt;42%,J45&lt;44%),"Likely R",IF(AND(J45&gt;44%,J45&lt;47%),"Lean R",IF(AND(J45&gt;47%,J45&lt;53%),"Toss Up",IF(AND(J45&gt;53%,J45&lt;56%),"Lean D",IF(AND(J45&gt;56%,J45&lt;58%),"Likely D","Safe D"))))))</f>
        <v>Safe D</v>
      </c>
      <c r="O45" s="63">
        <f>'Raw data'!Z38</f>
        <v>0.67175000000000007</v>
      </c>
      <c r="P45" s="69">
        <f>O45+$A$3-50%</f>
        <v>0.67175000000000007</v>
      </c>
      <c r="Q45" s="82">
        <f>'Raw data'!O38</f>
        <v>0.37999999999999995</v>
      </c>
      <c r="R45" s="64">
        <f>Q45/2+50%</f>
        <v>0.69</v>
      </c>
      <c r="S45" s="64">
        <f>'Raw data'!M38-O45</f>
        <v>1.8249999999999877E-2</v>
      </c>
      <c r="T45" s="64">
        <f>IF(E45="(R)",-S45,S45)</f>
        <v>1.8249999999999877E-2</v>
      </c>
      <c r="U45" s="89">
        <f>IF(G45=1,Q45+4%,IF(G45=2,Q45+9%,IF(G45=3,Q45+14%,IF(G45=4,Q45-4.1%,IF(G45=5,Q45+1%,IF(G45=6,Q45+6.1%,IF(G45=7,Q45+5.1%,Q45+5.1%)))))))</f>
        <v>0.41999999999999993</v>
      </c>
      <c r="V45" s="64">
        <f>'Raw data'!W38</f>
        <v>1</v>
      </c>
      <c r="W45" s="64">
        <f>V45/2+50%</f>
        <v>1</v>
      </c>
      <c r="X45" s="65">
        <f>IF(H45=1,V45-4%,IF(H45=2,V45+5%,IF(H45=3,V45+14%,IF(H45=4,V45+4%,IF(H45=5,V45+13%,IF(H45=6,V45+22%,IF(H45=7,V45+9%,V45+9%)))))))</f>
        <v>1.1400000000000001</v>
      </c>
      <c r="Y45" s="65"/>
      <c r="Z45" s="65"/>
      <c r="AA45" s="66"/>
      <c r="AB45" s="65" t="str">
        <f>IF(I45=1,Y45+AA45+7.6%,IF(I45=2,Y45+AA45+16.6%,IF(I45=3,Y45+AA45+25.6%,IF(I45=4,Y45-AA45-7.6%,IF(I45=5,Y45-AA45+1.4%,IF(I45=6,Y45-AA45+10.4%,IF(I45=7,Y45+AA45+9%,IF(I45=8,Y45-AA45+9%,""))))))))</f>
        <v/>
      </c>
      <c r="AC45" s="65">
        <f>IF(E45="(D)",50%+U45/2,50%-U45/2)</f>
        <v>0.71</v>
      </c>
      <c r="AD45" s="65">
        <f>IF(E45="(D)",50%+X45/2,50%-X45/2)</f>
        <v>1.07</v>
      </c>
      <c r="AE45" s="65"/>
      <c r="AF45" s="63">
        <f>AC45-O45</f>
        <v>3.8249999999999895E-2</v>
      </c>
      <c r="AG45" s="84">
        <f>IF(E45="(D)",AF45,-AF45)</f>
        <v>3.8249999999999895E-2</v>
      </c>
      <c r="AH45" s="84">
        <f>AG45-4.5%</f>
        <v>-6.7500000000001031E-3</v>
      </c>
      <c r="AI45" s="63">
        <v>4.4999999999999998E-2</v>
      </c>
      <c r="AJ45" s="63">
        <f>IF(E45="(D)",AI45,-AI45)</f>
        <v>4.4999999999999998E-2</v>
      </c>
      <c r="AK45" s="63">
        <f>AJ45-4.5%</f>
        <v>0</v>
      </c>
      <c r="AL45" s="63"/>
      <c r="AM45" s="63"/>
      <c r="AN45" s="63"/>
      <c r="AO45" s="67">
        <f>AK45</f>
        <v>0</v>
      </c>
    </row>
    <row r="46" spans="1:41" ht="15" customHeight="1" x14ac:dyDescent="0.25">
      <c r="A46" s="68" t="s">
        <v>41</v>
      </c>
      <c r="B46" s="61">
        <v>16</v>
      </c>
      <c r="C46" s="61"/>
      <c r="D46" s="59" t="str">
        <f>('Raw data'!C39)</f>
        <v>Johnny Tacherra</v>
      </c>
      <c r="E46" s="59" t="str">
        <f>('Raw data'!D39)</f>
        <v>(R)</v>
      </c>
      <c r="F46" s="62">
        <f>('Raw data'!G39)</f>
        <v>2014</v>
      </c>
      <c r="G46" s="88">
        <v>6</v>
      </c>
      <c r="H46" s="68"/>
      <c r="I46" s="68"/>
      <c r="J46" s="91">
        <f>IF(H46="",O46+0.15*(AF46+2.77%-$B$3)+($A$3-50%),O46+0.85*(0.6*AF46+0.2*AI46+0.2*AL46+2.77%-$B$3)+($A$3-50%))</f>
        <v>0.55916250000000001</v>
      </c>
      <c r="K46" s="21" t="str">
        <f>IF(J46&lt;44%,"R",IF(J46&gt;56%,"D","No projection"))</f>
        <v>No projection</v>
      </c>
      <c r="L46" s="21" t="b">
        <f>_xlfn.ISFORMULA(K46)</f>
        <v>1</v>
      </c>
      <c r="M46" s="21" t="str">
        <f>IF(P46&lt;44%,"R",IF(P46&gt;56%,"D","No projection"))</f>
        <v>D</v>
      </c>
      <c r="N46" s="21" t="str">
        <f>IF(J46&lt;42%,"Safe R",IF(AND(J46&gt;42%,J46&lt;44%),"Likely R",IF(AND(J46&gt;44%,J46&lt;47%),"Lean R",IF(AND(J46&gt;47%,J46&lt;53%),"Toss Up",IF(AND(J46&gt;53%,J46&lt;56%),"Lean D",IF(AND(J46&gt;56%,J46&lt;58%),"Likely D","Safe D"))))))</f>
        <v>Lean D</v>
      </c>
      <c r="O46" s="63">
        <f>'Raw data'!Z39</f>
        <v>0.57674999999999998</v>
      </c>
      <c r="P46" s="69">
        <f>O46+$A$3-50%</f>
        <v>0.5767500000000001</v>
      </c>
      <c r="Q46" s="82">
        <f>'Raw data'!O39</f>
        <v>2.0000000000000018E-2</v>
      </c>
      <c r="R46" s="64">
        <f>Q46/2+50%</f>
        <v>0.51</v>
      </c>
      <c r="S46" s="64">
        <f>'Raw data'!M39-O46</f>
        <v>-8.6749999999999994E-2</v>
      </c>
      <c r="T46" s="64">
        <f>IF(E46="(R)",-S46,S46)</f>
        <v>8.6749999999999994E-2</v>
      </c>
      <c r="U46" s="89">
        <f>IF(G46=1,Q46+4%,IF(G46=2,Q46+9%,IF(G46=3,Q46+14%,IF(G46=4,Q46-4.1%,IF(G46=5,Q46+1%,IF(G46=6,Q46+6.1%,IF(G46=7,Q46+5.1%,Q46+5.1%)))))))</f>
        <v>8.1000000000000016E-2</v>
      </c>
      <c r="V46" s="64">
        <f>'Raw data'!W39</f>
        <v>0</v>
      </c>
      <c r="W46" s="64"/>
      <c r="X46" s="65"/>
      <c r="Y46" s="65">
        <f>'Raw data'!AC39</f>
        <v>0</v>
      </c>
      <c r="Z46" s="65">
        <f>'Raw data'!AF39</f>
        <v>0.56899999999999995</v>
      </c>
      <c r="AA46" s="66">
        <f>2*(O46-50)-2*(Z46-50)</f>
        <v>1.5499999999988745E-2</v>
      </c>
      <c r="AB46" s="65"/>
      <c r="AC46" s="65">
        <f>IF(E46="(D)",50%+U46/2,50%-U46/2)</f>
        <v>0.45950000000000002</v>
      </c>
      <c r="AD46" s="65"/>
      <c r="AE46" s="65"/>
      <c r="AF46" s="63">
        <f>AC46-O46</f>
        <v>-0.11724999999999997</v>
      </c>
      <c r="AG46" s="84">
        <f>IF(E46="(D)",AF46,-AF46)</f>
        <v>0.11724999999999997</v>
      </c>
      <c r="AH46" s="84">
        <f>AG46-4.5%</f>
        <v>7.2249999999999967E-2</v>
      </c>
      <c r="AI46" s="63"/>
      <c r="AJ46" s="63"/>
      <c r="AK46" s="63"/>
      <c r="AL46" s="63"/>
      <c r="AM46" s="63"/>
      <c r="AN46" s="63"/>
      <c r="AO46" s="67">
        <f>(AK46+AN46)/2</f>
        <v>0</v>
      </c>
    </row>
    <row r="47" spans="1:41" ht="15" customHeight="1" x14ac:dyDescent="0.25">
      <c r="A47" s="68" t="s">
        <v>41</v>
      </c>
      <c r="B47" s="61">
        <v>17</v>
      </c>
      <c r="C47" s="61"/>
      <c r="D47" s="59" t="str">
        <f>('Raw data'!C40)</f>
        <v>Mike Honda</v>
      </c>
      <c r="E47" s="59" t="str">
        <f>('Raw data'!D40)</f>
        <v>(D)</v>
      </c>
      <c r="F47" s="62">
        <f>('Raw data'!G40)</f>
        <v>2000</v>
      </c>
      <c r="G47" s="88">
        <v>1</v>
      </c>
      <c r="H47" s="68">
        <v>1</v>
      </c>
      <c r="I47" s="68">
        <v>1</v>
      </c>
      <c r="J47" s="91">
        <f>IF(H47="",O47+0.15*(AF47-2.77%+$B$3)+($A$3-50%),O47+0.85*(0.6*AF47+0.2*AI47+0.2*AL47-2.77%+$B$3)+($A$3-50%))</f>
        <v>0.73753120542173567</v>
      </c>
      <c r="K47" s="21" t="str">
        <f>IF(J47&lt;44%,"R",IF(J47&gt;56%,"D","No projection"))</f>
        <v>D</v>
      </c>
      <c r="L47" s="21" t="b">
        <f>_xlfn.ISFORMULA(K47)</f>
        <v>1</v>
      </c>
      <c r="M47" s="21" t="str">
        <f>IF(P47&lt;44%,"R",IF(P47&gt;56%,"D","No projection"))</f>
        <v>D</v>
      </c>
      <c r="N47" s="21" t="str">
        <f>IF(J47&lt;42%,"Safe R",IF(AND(J47&gt;42%,J47&lt;44%),"Likely R",IF(AND(J47&gt;44%,J47&lt;47%),"Lean R",IF(AND(J47&gt;47%,J47&lt;53%),"Toss Up",IF(AND(J47&gt;53%,J47&lt;56%),"Lean D",IF(AND(J47&gt;56%,J47&lt;58%),"Likely D","Safe D"))))))</f>
        <v>Safe D</v>
      </c>
      <c r="O47" s="63">
        <f>'Raw data'!Z40</f>
        <v>0.71274999999999999</v>
      </c>
      <c r="P47" s="69">
        <f>O47+$A$3-50%</f>
        <v>0.71274999999999999</v>
      </c>
      <c r="Q47" s="82">
        <f>'Raw data'!O40</f>
        <v>1</v>
      </c>
      <c r="R47" s="64">
        <f>Q47/2+50%</f>
        <v>1</v>
      </c>
      <c r="S47" s="64">
        <f>'Raw data'!M40-O47</f>
        <v>0.28725000000000001</v>
      </c>
      <c r="T47" s="64">
        <f>IF(E47="(R)",-S47,S47)</f>
        <v>0.28725000000000001</v>
      </c>
      <c r="U47" s="89">
        <f>IF(G47=1,Q47+4%,IF(G47=2,Q47+9%,IF(G47=3,Q47+14%,IF(G47=4,Q47-4.1%,IF(G47=5,Q47+1%,IF(G47=6,Q47+6.1%,IF(G47=7,Q47+5.1%,Q47+5.1%)))))))</f>
        <v>1.04</v>
      </c>
      <c r="V47" s="64">
        <f>'Raw data'!W40</f>
        <v>0.47089439297183566</v>
      </c>
      <c r="W47" s="64">
        <f>V47/2+50%</f>
        <v>0.73544719648591783</v>
      </c>
      <c r="X47" s="65">
        <f>IF(H47=1,V47-4%,IF(H47=2,V47+5%,IF(H47=3,V47+14%,IF(H47=4,V47+4%,IF(H47=5,V47+13%,IF(H47=6,V47+22%,IF(H47=7,V47+9%,V47+9%)))))))</f>
        <v>0.43089439297183568</v>
      </c>
      <c r="Y47" s="65">
        <f>'Raw data'!AC40</f>
        <v>0.35194920022506232</v>
      </c>
      <c r="Z47" s="65">
        <f>'Raw data'!AF40</f>
        <v>0.65400000000000003</v>
      </c>
      <c r="AA47" s="66">
        <f>2*(O47-50)-2*(Z47-50)</f>
        <v>0.11749999999999261</v>
      </c>
      <c r="AB47" s="65">
        <f>IF(I47=1,Y47+AA47+7.6%,IF(I47=2,Y47+AA47+16.6%,IF(I47=3,Y47+AA47+25.6%,IF(I47=4,Y47-AA47-7.6%,IF(I47=5,Y47-AA47+1.4%,IF(I47=6,Y47-AA47+10.4%,IF(I47=7,Y47+AA47+9%,IF(I47=8,Y47-AA47+9%,""))))))))</f>
        <v>0.54544920022505494</v>
      </c>
      <c r="AC47" s="65">
        <f>IF(E47="(D)",50%+U47/2,50%-U47/2)</f>
        <v>1.02</v>
      </c>
      <c r="AD47" s="65">
        <f>IF(E47="(D)",50%+X47/2,50%-X47/2)</f>
        <v>0.71544719648591781</v>
      </c>
      <c r="AE47" s="65">
        <f>50%+AB47/2</f>
        <v>0.77272460011252742</v>
      </c>
      <c r="AF47" s="63">
        <v>2.7699999999999999E-2</v>
      </c>
      <c r="AG47" s="84">
        <f>IF(E47="(D)",AF47,-AF47)</f>
        <v>2.7699999999999999E-2</v>
      </c>
      <c r="AH47" s="84">
        <f>AG47-4.5%</f>
        <v>-1.7299999999999999E-2</v>
      </c>
      <c r="AI47" s="63">
        <f>AD47-O47</f>
        <v>2.6971964859178188E-3</v>
      </c>
      <c r="AJ47" s="63">
        <f>IF(E47="(D)",AI47,-AI47)</f>
        <v>2.6971964859178188E-3</v>
      </c>
      <c r="AK47" s="63">
        <f>AJ47-4.5%</f>
        <v>-4.230280351408218E-2</v>
      </c>
      <c r="AL47" s="63">
        <f>AE47-O47</f>
        <v>5.9974600112527421E-2</v>
      </c>
      <c r="AM47" s="63">
        <f>IF(E47="(D)",AL47,-(AL47))</f>
        <v>5.9974600112527421E-2</v>
      </c>
      <c r="AN47" s="63">
        <f>AM47-4.5%</f>
        <v>1.4974600112527423E-2</v>
      </c>
      <c r="AO47" s="67">
        <f>(AK47+AN47)/2</f>
        <v>-1.3664101700777379E-2</v>
      </c>
    </row>
    <row r="48" spans="1:41" ht="15" customHeight="1" x14ac:dyDescent="0.25">
      <c r="A48" s="68" t="s">
        <v>41</v>
      </c>
      <c r="B48" s="61">
        <v>18</v>
      </c>
      <c r="C48" s="61"/>
      <c r="D48" s="59" t="str">
        <f>('Raw data'!C41)</f>
        <v>Anna Eshoo</v>
      </c>
      <c r="E48" s="59" t="str">
        <f>('Raw data'!D41)</f>
        <v>(D)</v>
      </c>
      <c r="F48" s="62">
        <f>('Raw data'!G41)</f>
        <v>1992</v>
      </c>
      <c r="G48" s="88">
        <v>1</v>
      </c>
      <c r="H48" s="68">
        <v>1</v>
      </c>
      <c r="I48" s="68">
        <v>1</v>
      </c>
      <c r="J48" s="91">
        <f>IF(H48="",O48+0.15*(AF48-2.77%+$B$3)+($A$3-50%),O48+0.85*(0.6*AF48+0.2*AI48+0.2*AL48-2.77%+$B$3)+($A$3-50%))</f>
        <v>0.68791403691313935</v>
      </c>
      <c r="K48" s="21" t="str">
        <f>IF(J48&lt;44%,"R",IF(J48&gt;56%,"D","No projection"))</f>
        <v>D</v>
      </c>
      <c r="L48" s="21" t="b">
        <f>_xlfn.ISFORMULA(K48)</f>
        <v>1</v>
      </c>
      <c r="M48" s="21" t="str">
        <f>IF(P48&lt;44%,"R",IF(P48&gt;56%,"D","No projection"))</f>
        <v>D</v>
      </c>
      <c r="N48" s="21" t="str">
        <f>IF(J48&lt;42%,"Safe R",IF(AND(J48&gt;42%,J48&lt;44%),"Likely R",IF(AND(J48&gt;44%,J48&lt;47%),"Lean R",IF(AND(J48&gt;47%,J48&lt;53%),"Toss Up",IF(AND(J48&gt;53%,J48&lt;56%),"Lean D",IF(AND(J48&gt;56%,J48&lt;58%),"Likely D","Safe D"))))))</f>
        <v>Safe D</v>
      </c>
      <c r="O48" s="63">
        <f>'Raw data'!Z41</f>
        <v>0.67725000000000002</v>
      </c>
      <c r="P48" s="69">
        <f>O48+$A$3-50%</f>
        <v>0.67724999999999991</v>
      </c>
      <c r="Q48" s="82">
        <f>'Raw data'!O41</f>
        <v>0.32</v>
      </c>
      <c r="R48" s="64">
        <f>Q48/2+50%</f>
        <v>0.66</v>
      </c>
      <c r="S48" s="64">
        <f>'Raw data'!M41-O48</f>
        <v>-1.7249999999999988E-2</v>
      </c>
      <c r="T48" s="64">
        <f>IF(E48="(R)",-S48,S48)</f>
        <v>-1.7249999999999988E-2</v>
      </c>
      <c r="U48" s="89">
        <f>IF(G48=1,Q48+4%,IF(G48=2,Q48+9%,IF(G48=3,Q48+14%,IF(G48=4,Q48-4.1%,IF(G48=5,Q48+1%,IF(G48=6,Q48+6.1%,IF(G48=7,Q48+5.1%,Q48+5.1%)))))))</f>
        <v>0.36</v>
      </c>
      <c r="V48" s="64">
        <f>'Raw data'!W41</f>
        <v>0.4097849198831533</v>
      </c>
      <c r="W48" s="64">
        <f>V48/2+50%</f>
        <v>0.70489245994157668</v>
      </c>
      <c r="X48" s="65">
        <f>IF(H48=1,V48-4%,IF(H48=2,V48+5%,IF(H48=3,V48+14%,IF(H48=4,V48+4%,IF(H48=5,V48+13%,IF(H48=6,V48+22%,IF(H48=7,V48+9%,V48+9%)))))))</f>
        <v>0.36978491988315332</v>
      </c>
      <c r="Y48" s="65">
        <f>'Raw data'!AC41</f>
        <v>0.42567433791848552</v>
      </c>
      <c r="Z48" s="65">
        <f>'Raw data'!AF41</f>
        <v>0.70399999999999996</v>
      </c>
      <c r="AA48" s="66">
        <f>2*(O48-50)-2*(Z48-50)</f>
        <v>-5.3499999999999659E-2</v>
      </c>
      <c r="AB48" s="65">
        <f>IF(I48=1,Y48+AA48+7.6%,IF(I48=2,Y48+AA48+16.6%,IF(I48=3,Y48+AA48+25.6%,IF(I48=4,Y48-AA48-7.6%,IF(I48=5,Y48-AA48+1.4%,IF(I48=6,Y48-AA48+10.4%,IF(I48=7,Y48+AA48+9%,IF(I48=8,Y48-AA48+9%,""))))))))</f>
        <v>0.44817433791848588</v>
      </c>
      <c r="AC48" s="65">
        <f>IF(E48="(D)",50%+U48/2,50%-U48/2)</f>
        <v>0.67999999999999994</v>
      </c>
      <c r="AD48" s="65">
        <f>IF(E48="(D)",50%+X48/2,50%-X48/2)</f>
        <v>0.68489245994157666</v>
      </c>
      <c r="AE48" s="65">
        <f>50%+AB48/2</f>
        <v>0.72408716895924297</v>
      </c>
      <c r="AF48" s="63">
        <f>AC48-O48</f>
        <v>2.7499999999999192E-3</v>
      </c>
      <c r="AG48" s="84">
        <f>IF(E48="(D)",AF48,-AF48)</f>
        <v>2.7499999999999192E-3</v>
      </c>
      <c r="AH48" s="84">
        <f>AG48-4.5%</f>
        <v>-4.2250000000000079E-2</v>
      </c>
      <c r="AI48" s="63">
        <f>AD48-O48</f>
        <v>7.6424599415766403E-3</v>
      </c>
      <c r="AJ48" s="63">
        <f>IF(E48="(D)",AI48,-AI48)</f>
        <v>7.6424599415766403E-3</v>
      </c>
      <c r="AK48" s="63">
        <f>AJ48-4.5%</f>
        <v>-3.7357540058423358E-2</v>
      </c>
      <c r="AL48" s="63">
        <f>AE48-O48</f>
        <v>4.6837168959242947E-2</v>
      </c>
      <c r="AM48" s="63">
        <f>IF(E48="(D)",AL48,-(AL48))</f>
        <v>4.6837168959242947E-2</v>
      </c>
      <c r="AN48" s="63">
        <f>AM48-4.5%</f>
        <v>1.8371689592429491E-3</v>
      </c>
      <c r="AO48" s="67">
        <f>(AK48+AN48)/2</f>
        <v>-1.7760185549590204E-2</v>
      </c>
    </row>
    <row r="49" spans="1:41" ht="15" customHeight="1" x14ac:dyDescent="0.25">
      <c r="A49" s="68" t="s">
        <v>41</v>
      </c>
      <c r="B49" s="61">
        <v>19</v>
      </c>
      <c r="C49" s="61"/>
      <c r="D49" s="59" t="str">
        <f>('Raw data'!C42)</f>
        <v>Zoe Lofgren</v>
      </c>
      <c r="E49" s="59" t="str">
        <f>('Raw data'!D42)</f>
        <v>(D)</v>
      </c>
      <c r="F49" s="62">
        <f>('Raw data'!G42)</f>
        <v>1994</v>
      </c>
      <c r="G49" s="88">
        <v>1</v>
      </c>
      <c r="H49" s="68">
        <v>1</v>
      </c>
      <c r="I49" s="68">
        <v>1</v>
      </c>
      <c r="J49" s="91">
        <f>IF(H49="",O49+0.15*(AF49-2.77%+$B$3)+($A$3-50%),O49+0.85*(0.6*AF49+0.2*AI49+0.2*AL49-2.77%+$B$3)+($A$3-50%))</f>
        <v>0.73765032309951006</v>
      </c>
      <c r="K49" s="21" t="str">
        <f>IF(J49&lt;44%,"R",IF(J49&gt;56%,"D","No projection"))</f>
        <v>D</v>
      </c>
      <c r="L49" s="21" t="b">
        <f>_xlfn.ISFORMULA(K49)</f>
        <v>1</v>
      </c>
      <c r="M49" s="21" t="str">
        <f>IF(P49&lt;44%,"R",IF(P49&gt;56%,"D","No projection"))</f>
        <v>D</v>
      </c>
      <c r="N49" s="21" t="str">
        <f>IF(J49&lt;42%,"Safe R",IF(AND(J49&gt;42%,J49&lt;44%),"Likely R",IF(AND(J49&gt;44%,J49&lt;47%),"Lean R",IF(AND(J49&gt;47%,J49&lt;53%),"Toss Up",IF(AND(J49&gt;53%,J49&lt;56%),"Lean D",IF(AND(J49&gt;56%,J49&lt;58%),"Likely D","Safe D"))))))</f>
        <v>Safe D</v>
      </c>
      <c r="O49" s="63">
        <f>'Raw data'!Z42</f>
        <v>0.70425000000000004</v>
      </c>
      <c r="P49" s="69">
        <f>O49+$A$3-50%</f>
        <v>0.70425000000000004</v>
      </c>
      <c r="Q49" s="82">
        <f>'Raw data'!O42</f>
        <v>1</v>
      </c>
      <c r="R49" s="64">
        <f>Q49/2+50%</f>
        <v>1</v>
      </c>
      <c r="S49" s="64">
        <f>'Raw data'!M42-O49</f>
        <v>0.29574999999999996</v>
      </c>
      <c r="T49" s="64">
        <f>IF(E49="(R)",-S49,S49)</f>
        <v>0.29574999999999996</v>
      </c>
      <c r="U49" s="89">
        <f>IF(G49=1,Q49+4%,IF(G49=2,Q49+9%,IF(G49=3,Q49+14%,IF(G49=4,Q49-4.1%,IF(G49=5,Q49+1%,IF(G49=6,Q49+6.1%,IF(G49=7,Q49+5.1%,Q49+5.1%)))))))</f>
        <v>1.04</v>
      </c>
      <c r="V49" s="64">
        <f>'Raw data'!W42</f>
        <v>0.464715517591477</v>
      </c>
      <c r="W49" s="64">
        <f>V49/2+50%</f>
        <v>0.7323577587957385</v>
      </c>
      <c r="X49" s="65">
        <f>IF(H49=1,V49-4%,IF(H49=2,V49+5%,IF(H49=3,V49+14%,IF(H49=4,V49+4%,IF(H49=5,V49+13%,IF(H49=6,V49+22%,IF(H49=7,V49+9%,V49+9%)))))))</f>
        <v>0.42471551759147702</v>
      </c>
      <c r="Y49" s="65">
        <f>'Raw data'!AC42</f>
        <v>0.47252946004980734</v>
      </c>
      <c r="Z49" s="65">
        <f>'Raw data'!AF42</f>
        <v>0.66900000000000004</v>
      </c>
      <c r="AA49" s="66">
        <f>2*(O49-50)-2*(Z49-50)</f>
        <v>7.0500000000009777E-2</v>
      </c>
      <c r="AB49" s="65">
        <f>IF(I49=1,Y49+AA49+7.6%,IF(I49=2,Y49+AA49+16.6%,IF(I49=3,Y49+AA49+25.6%,IF(I49=4,Y49-AA49-7.6%,IF(I49=5,Y49-AA49+1.4%,IF(I49=6,Y49-AA49+10.4%,IF(I49=7,Y49+AA49+9%,IF(I49=8,Y49-AA49+9%,""))))))))</f>
        <v>0.61902946004981707</v>
      </c>
      <c r="AC49" s="65">
        <f>IF(E49="(D)",50%+U49/2,50%-U49/2)</f>
        <v>1.02</v>
      </c>
      <c r="AD49" s="65">
        <f>IF(E49="(D)",50%+X49/2,50%-X49/2)</f>
        <v>0.71235775879573848</v>
      </c>
      <c r="AE49" s="65">
        <f>50%+AB49/2</f>
        <v>0.80951473002490859</v>
      </c>
      <c r="AF49" s="63">
        <v>2.7699999999999999E-2</v>
      </c>
      <c r="AG49" s="84">
        <f>IF(E49="(D)",AF49,-AF49)</f>
        <v>2.7699999999999999E-2</v>
      </c>
      <c r="AH49" s="84">
        <f>AG49-4.5%</f>
        <v>-1.7299999999999999E-2</v>
      </c>
      <c r="AI49" s="63">
        <f>AD49-O49</f>
        <v>8.10775879573844E-3</v>
      </c>
      <c r="AJ49" s="63">
        <f>IF(E49="(D)",AI49,-AI49)</f>
        <v>8.10775879573844E-3</v>
      </c>
      <c r="AK49" s="63">
        <f>AJ49-4.5%</f>
        <v>-3.6892241204261558E-2</v>
      </c>
      <c r="AL49" s="63">
        <f>AE49-O49</f>
        <v>0.10526473002490855</v>
      </c>
      <c r="AM49" s="63">
        <f>IF(E49="(D)",AL49,-(AL49))</f>
        <v>0.10526473002490855</v>
      </c>
      <c r="AN49" s="63">
        <f>AM49-4.5%</f>
        <v>6.026473002490855E-2</v>
      </c>
      <c r="AO49" s="67">
        <f>(AK49+AN49)/2</f>
        <v>1.1686244410323496E-2</v>
      </c>
    </row>
    <row r="50" spans="1:41" ht="15" customHeight="1" x14ac:dyDescent="0.25">
      <c r="A50" s="68" t="s">
        <v>41</v>
      </c>
      <c r="B50" s="61">
        <v>20</v>
      </c>
      <c r="C50" s="61"/>
      <c r="D50" s="59" t="str">
        <f>('Raw data'!C43)</f>
        <v>Sam Farr</v>
      </c>
      <c r="E50" s="59" t="str">
        <f>('Raw data'!D43)</f>
        <v>(D)</v>
      </c>
      <c r="F50" s="62">
        <f>('Raw data'!G43)</f>
        <v>1993</v>
      </c>
      <c r="G50" s="88">
        <v>1</v>
      </c>
      <c r="H50" s="68">
        <v>1</v>
      </c>
      <c r="I50" s="68">
        <v>1</v>
      </c>
      <c r="J50" s="91">
        <f>IF(H50="",O50+0.15*(AF50-2.77%+$B$3)+($A$3-50%),O50+0.85*(0.6*AF50+0.2*AI50+0.2*AL50-2.77%+$B$3)+($A$3-50%))</f>
        <v>0.72706585471843144</v>
      </c>
      <c r="K50" s="21" t="str">
        <f>IF(J50&lt;44%,"R",IF(J50&gt;56%,"D","No projection"))</f>
        <v>D</v>
      </c>
      <c r="L50" s="21" t="b">
        <f>_xlfn.ISFORMULA(K50)</f>
        <v>1</v>
      </c>
      <c r="M50" s="21" t="str">
        <f>IF(P50&lt;44%,"R",IF(P50&gt;56%,"D","No projection"))</f>
        <v>D</v>
      </c>
      <c r="N50" s="21" t="str">
        <f>IF(J50&lt;42%,"Safe R",IF(AND(J50&gt;42%,J50&lt;44%),"Likely R",IF(AND(J50&gt;44%,J50&lt;47%),"Lean R",IF(AND(J50&gt;47%,J50&lt;53%),"Toss Up",IF(AND(J50&gt;53%,J50&lt;56%),"Lean D",IF(AND(J50&gt;56%,J50&lt;58%),"Likely D","Safe D"))))))</f>
        <v>Safe D</v>
      </c>
      <c r="O50" s="63">
        <f>'Raw data'!Z43</f>
        <v>0.70425000000000004</v>
      </c>
      <c r="P50" s="69">
        <f>O50+$A$3-50%</f>
        <v>0.70425000000000004</v>
      </c>
      <c r="Q50" s="82">
        <f>'Raw data'!O43</f>
        <v>1</v>
      </c>
      <c r="R50" s="64">
        <f>Q50/2+50%</f>
        <v>1</v>
      </c>
      <c r="S50" s="64">
        <f>'Raw data'!M43-O50</f>
        <v>0.29574999999999996</v>
      </c>
      <c r="T50" s="64">
        <f>IF(E50="(R)",-S50,S50)</f>
        <v>0.29574999999999996</v>
      </c>
      <c r="U50" s="89">
        <f>IF(G50=1,Q50+4%,IF(G50=2,Q50+9%,IF(G50=3,Q50+14%,IF(G50=4,Q50-4.1%,IF(G50=5,Q50+1%,IF(G50=6,Q50+6.1%,IF(G50=7,Q50+5.1%,Q50+5.1%)))))))</f>
        <v>1.04</v>
      </c>
      <c r="V50" s="64">
        <f>'Raw data'!W43</f>
        <v>0.48137111345167449</v>
      </c>
      <c r="W50" s="64">
        <f>V50/2+50%</f>
        <v>0.74068555672583725</v>
      </c>
      <c r="X50" s="65">
        <f>IF(H50=1,V50-4%,IF(H50=2,V50+5%,IF(H50=3,V50+14%,IF(H50=4,V50+4%,IF(H50=5,V50+13%,IF(H50=6,V50+22%,IF(H50=7,V50+9%,V50+9%)))))))</f>
        <v>0.44137111345167451</v>
      </c>
      <c r="Y50" s="65">
        <f>'Raw data'!AC43</f>
        <v>0.3813507067651678</v>
      </c>
      <c r="Z50" s="65">
        <f>'Raw data'!AF43</f>
        <v>0.69399999999999995</v>
      </c>
      <c r="AA50" s="66">
        <f>2*(O50-50)-2*(Z50-50)</f>
        <v>2.0499999999998408E-2</v>
      </c>
      <c r="AB50" s="65">
        <f>IF(I50=1,Y50+AA50+7.6%,IF(I50=2,Y50+AA50+16.6%,IF(I50=3,Y50+AA50+25.6%,IF(I50=4,Y50-AA50-7.6%,IF(I50=5,Y50-AA50+1.4%,IF(I50=6,Y50-AA50+10.4%,IF(I50=7,Y50+AA50+9%,IF(I50=8,Y50-AA50+9%,""))))))))</f>
        <v>0.47785070676516622</v>
      </c>
      <c r="AC50" s="65">
        <f>IF(E50="(D)",50%+U50/2,50%-U50/2)</f>
        <v>1.02</v>
      </c>
      <c r="AD50" s="65">
        <f>IF(E50="(D)",50%+X50/2,50%-X50/2)</f>
        <v>0.72068555672583723</v>
      </c>
      <c r="AE50" s="65">
        <f>50%+AB50/2</f>
        <v>0.73892535338258314</v>
      </c>
      <c r="AF50" s="63">
        <v>2.7699999999999999E-2</v>
      </c>
      <c r="AG50" s="84">
        <f>IF(E50="(D)",AF50,-AF50)</f>
        <v>2.7699999999999999E-2</v>
      </c>
      <c r="AH50" s="84">
        <f>AG50-4.5%</f>
        <v>-1.7299999999999999E-2</v>
      </c>
      <c r="AI50" s="63">
        <f>AD50-O50</f>
        <v>1.6435556725837186E-2</v>
      </c>
      <c r="AJ50" s="63">
        <f>IF(E50="(D)",AI50,-AI50)</f>
        <v>1.6435556725837186E-2</v>
      </c>
      <c r="AK50" s="63">
        <f>AJ50-4.5%</f>
        <v>-2.8564443274162812E-2</v>
      </c>
      <c r="AL50" s="63">
        <f>AE50-O50</f>
        <v>3.4675353382583096E-2</v>
      </c>
      <c r="AM50" s="63">
        <f>IF(E50="(D)",AL50,-(AL50))</f>
        <v>3.4675353382583096E-2</v>
      </c>
      <c r="AN50" s="63">
        <f>AM50-4.5%</f>
        <v>-1.0324646617416902E-2</v>
      </c>
      <c r="AO50" s="67">
        <f>(AK50+AN50)/2</f>
        <v>-1.9444544945789857E-2</v>
      </c>
    </row>
    <row r="51" spans="1:41" ht="15" customHeight="1" x14ac:dyDescent="0.25">
      <c r="A51" s="68" t="s">
        <v>41</v>
      </c>
      <c r="B51" s="61">
        <v>21</v>
      </c>
      <c r="C51" s="61"/>
      <c r="D51" s="59" t="str">
        <f>('Raw data'!C44)</f>
        <v>David Valadao</v>
      </c>
      <c r="E51" s="59" t="str">
        <f>('Raw data'!D44)</f>
        <v>(R)</v>
      </c>
      <c r="F51" s="62">
        <f>('Raw data'!G44)</f>
        <v>2012</v>
      </c>
      <c r="G51" s="88">
        <v>4</v>
      </c>
      <c r="H51" s="68">
        <v>5</v>
      </c>
      <c r="I51" s="68"/>
      <c r="J51" s="91">
        <f>IF(H51="",O51+0.15*(AF51+2.77%-$B$3)+($A$3-50%),O51+0.85*(0.6*AF51+0.2*AI51+0.2*AL51+2.77%-$B$3)+($A$3-50%))</f>
        <v>0.45191455083718168</v>
      </c>
      <c r="K51" s="21" t="str">
        <f>IF(J51&lt;44%,"R",IF(J51&gt;56%,"D","No projection"))</f>
        <v>No projection</v>
      </c>
      <c r="L51" s="21" t="b">
        <f>_xlfn.ISFORMULA(K51)</f>
        <v>1</v>
      </c>
      <c r="M51" s="21" t="str">
        <f>IF(P51&lt;44%,"R",IF(P51&gt;56%,"D","No projection"))</f>
        <v>No projection</v>
      </c>
      <c r="N51" s="21" t="str">
        <f>IF(J51&lt;42%,"Safe R",IF(AND(J51&gt;42%,J51&lt;44%),"Likely R",IF(AND(J51&gt;44%,J51&lt;47%),"Lean R",IF(AND(J51&gt;47%,J51&lt;53%),"Toss Up",IF(AND(J51&gt;53%,J51&lt;56%),"Lean D",IF(AND(J51&gt;56%,J51&lt;58%),"Likely D","Safe D"))))))</f>
        <v>Lean R</v>
      </c>
      <c r="O51" s="63">
        <f>'Raw data'!Z44</f>
        <v>0.53625</v>
      </c>
      <c r="P51" s="69">
        <f>O51+$A$3-50%</f>
        <v>0.53624999999999989</v>
      </c>
      <c r="Q51" s="82">
        <f>'Raw data'!O44</f>
        <v>0.18</v>
      </c>
      <c r="R51" s="64">
        <f>Q51/2+50%</f>
        <v>0.59</v>
      </c>
      <c r="S51" s="64">
        <f>'Raw data'!M44-O51</f>
        <v>-0.12625000000000003</v>
      </c>
      <c r="T51" s="64">
        <f>IF(E51="(R)",-S51,S51)</f>
        <v>0.12625000000000003</v>
      </c>
      <c r="U51" s="89">
        <f>IF(G51=1,Q51+4%,IF(G51=2,Q51+9%,IF(G51=3,Q51+14%,IF(G51=4,Q51-4.1%,IF(G51=5,Q51+1%,IF(G51=6,Q51+6.1%,IF(G51=7,Q51+5.1%,Q51+5.1%)))))))</f>
        <v>0.13900000000000001</v>
      </c>
      <c r="V51" s="64">
        <f>'Raw data'!W44</f>
        <v>0.15518175485668584</v>
      </c>
      <c r="W51" s="64">
        <f>V51/2+50%</f>
        <v>0.57759087742834292</v>
      </c>
      <c r="X51" s="65">
        <f>IF(H51=1,V51-4%,IF(H51=2,V51+5%,IF(H51=3,V51+14%,IF(H51=4,V51+4%,IF(H51=5,V51+13%,IF(H51=6,V51+22%,IF(H51=7,V51+9%,V51+9%)))))))</f>
        <v>0.28518175485668584</v>
      </c>
      <c r="Y51" s="65"/>
      <c r="Z51" s="65"/>
      <c r="AA51" s="66"/>
      <c r="AB51" s="65" t="str">
        <f>IF(I51=1,Y51+AA51+7.6%,IF(I51=2,Y51+AA51+16.6%,IF(I51=3,Y51+AA51+25.6%,IF(I51=4,Y51-AA51-7.6%,IF(I51=5,Y51-AA51+1.4%,IF(I51=6,Y51-AA51+10.4%,IF(I51=7,Y51+AA51+9%,IF(I51=8,Y51-AA51+9%,""))))))))</f>
        <v/>
      </c>
      <c r="AC51" s="65">
        <f>IF(E51="(D)",50%+U51/2,50%-U51/2)</f>
        <v>0.43049999999999999</v>
      </c>
      <c r="AD51" s="65">
        <f>IF(E51="(D)",50%+X51/2,50%-X51/2)</f>
        <v>0.35740912257165708</v>
      </c>
      <c r="AE51" s="65"/>
      <c r="AF51" s="63">
        <f>AC51-O51</f>
        <v>-0.10575000000000001</v>
      </c>
      <c r="AG51" s="84">
        <f>IF(E51="(D)",AF51,-AF51)</f>
        <v>0.10575000000000001</v>
      </c>
      <c r="AH51" s="84">
        <f>AG51-4.5%</f>
        <v>6.0750000000000012E-2</v>
      </c>
      <c r="AI51" s="63">
        <f>AD51-O51</f>
        <v>-0.17884087742834293</v>
      </c>
      <c r="AJ51" s="63">
        <f>IF(E51="(D)",AI51,-AI51)</f>
        <v>0.17884087742834293</v>
      </c>
      <c r="AK51" s="63">
        <f>AJ51-4.5%</f>
        <v>0.13384087742834294</v>
      </c>
      <c r="AL51" s="63"/>
      <c r="AM51" s="63"/>
      <c r="AN51" s="63"/>
      <c r="AO51" s="67">
        <f>AK51</f>
        <v>0.13384087742834294</v>
      </c>
    </row>
    <row r="52" spans="1:41" ht="15" customHeight="1" x14ac:dyDescent="0.25">
      <c r="A52" s="68" t="s">
        <v>41</v>
      </c>
      <c r="B52" s="61">
        <v>22</v>
      </c>
      <c r="C52" s="61"/>
      <c r="D52" s="59" t="str">
        <f>('Raw data'!C45)</f>
        <v>Devin Nunes</v>
      </c>
      <c r="E52" s="59" t="str">
        <f>('Raw data'!D45)</f>
        <v>(R)</v>
      </c>
      <c r="F52" s="62">
        <f>('Raw data'!G45)</f>
        <v>2002</v>
      </c>
      <c r="G52" s="88">
        <v>4</v>
      </c>
      <c r="H52" s="68">
        <v>4</v>
      </c>
      <c r="I52" s="68">
        <v>4</v>
      </c>
      <c r="J52" s="91">
        <f>IF(H52="",O52+0.15*(AF52+2.77%-$B$3)+($A$3-50%),O52+0.85*(0.6*AF52+0.2*AI52+0.2*AL52+2.77%-$B$3)+($A$3-50%))</f>
        <v>0.33684954891769225</v>
      </c>
      <c r="K52" s="21" t="str">
        <f>IF(J52&lt;44%,"R",IF(J52&gt;56%,"D","No projection"))</f>
        <v>R</v>
      </c>
      <c r="L52" s="21" t="b">
        <f>_xlfn.ISFORMULA(K52)</f>
        <v>1</v>
      </c>
      <c r="M52" s="21" t="str">
        <f>IF(P52&lt;44%,"R",IF(P52&gt;56%,"D","No projection"))</f>
        <v>R</v>
      </c>
      <c r="N52" s="21" t="str">
        <f>IF(J52&lt;42%,"Safe R",IF(AND(J52&gt;42%,J52&lt;44%),"Likely R",IF(AND(J52&gt;44%,J52&lt;47%),"Lean R",IF(AND(J52&gt;47%,J52&lt;53%),"Toss Up",IF(AND(J52&gt;53%,J52&lt;56%),"Lean D",IF(AND(J52&gt;56%,J52&lt;58%),"Likely D","Safe D"))))))</f>
        <v>Safe R</v>
      </c>
      <c r="O52" s="63">
        <f>'Raw data'!Z45</f>
        <v>0.40575</v>
      </c>
      <c r="P52" s="69">
        <f>O52+$A$3-50%</f>
        <v>0.40575000000000006</v>
      </c>
      <c r="Q52" s="82">
        <f>'Raw data'!O45</f>
        <v>0.43999999999999995</v>
      </c>
      <c r="R52" s="64">
        <f>Q52/2+50%</f>
        <v>0.72</v>
      </c>
      <c r="S52" s="64">
        <f>'Raw data'!M45-O52</f>
        <v>-0.12574999999999997</v>
      </c>
      <c r="T52" s="64">
        <f>IF(E52="(R)",-S52,S52)</f>
        <v>0.12574999999999997</v>
      </c>
      <c r="U52" s="89">
        <f>IF(G52=1,Q52+4%,IF(G52=2,Q52+9%,IF(G52=3,Q52+14%,IF(G52=4,Q52-4.1%,IF(G52=5,Q52+1%,IF(G52=6,Q52+6.1%,IF(G52=7,Q52+5.1%,Q52+5.1%)))))))</f>
        <v>0.39899999999999997</v>
      </c>
      <c r="V52" s="64">
        <f>'Raw data'!W45</f>
        <v>0.23759354214479694</v>
      </c>
      <c r="W52" s="64">
        <f>V52/2+50%</f>
        <v>0.6187967710723985</v>
      </c>
      <c r="X52" s="65">
        <f>IF(H52=1,V52-4%,IF(H52=2,V52+5%,IF(H52=3,V52+14%,IF(H52=4,V52+4%,IF(H52=5,V52+13%,IF(H52=6,V52+22%,IF(H52=7,V52+9%,V52+9%)))))))</f>
        <v>0.27759354214479692</v>
      </c>
      <c r="Y52" s="65">
        <f>'Raw data'!AC45</f>
        <v>1</v>
      </c>
      <c r="Z52" s="65">
        <f>'Raw data'!AF45</f>
        <v>0.39399999999999996</v>
      </c>
      <c r="AA52" s="66">
        <f>2*(O52-50)-2*(Z52-50)</f>
        <v>2.3499999999998522E-2</v>
      </c>
      <c r="AB52" s="65">
        <f>IF(I52=1,Y52+AA52+7.6%,IF(I52=2,Y52+AA52+16.6%,IF(I52=3,Y52+AA52+25.6%,IF(I52=4,Y52-AA52-7.6%,IF(I52=5,Y52-AA52+1.4%,IF(I52=6,Y52-AA52+10.4%,IF(I52=7,Y52+AA52+9%,IF(I52=8,Y52-AA52+9%,""))))))))</f>
        <v>0.90050000000000152</v>
      </c>
      <c r="AC52" s="65">
        <f>IF(E52="(D)",50%+U52/2,50%-U52/2)</f>
        <v>0.30049999999999999</v>
      </c>
      <c r="AD52" s="65">
        <f>IF(E52="(D)",50%+X52/2,50%-X52/2)</f>
        <v>0.36120322892760154</v>
      </c>
      <c r="AE52" s="70">
        <v>0</v>
      </c>
      <c r="AF52" s="63">
        <f>AC52-O52</f>
        <v>-0.10525000000000001</v>
      </c>
      <c r="AG52" s="84">
        <f>IF(E52="(D)",AF52,-AF52)</f>
        <v>0.10525000000000001</v>
      </c>
      <c r="AH52" s="84">
        <f>AG52-4.5%</f>
        <v>6.0250000000000012E-2</v>
      </c>
      <c r="AI52" s="63">
        <f>AD52-O52</f>
        <v>-4.4546771072398461E-2</v>
      </c>
      <c r="AJ52" s="63">
        <f>IF(E52="(D)",AI52,-AI52)</f>
        <v>4.4546771072398461E-2</v>
      </c>
      <c r="AK52" s="63">
        <f>AJ52-4.5%</f>
        <v>-4.5322892760153721E-4</v>
      </c>
      <c r="AL52" s="63">
        <v>-4.4999999999999998E-2</v>
      </c>
      <c r="AM52" s="63">
        <f>IF(E52="(D)",AL52,-(AL52))</f>
        <v>4.4999999999999998E-2</v>
      </c>
      <c r="AN52" s="63">
        <f>AM52-4.5%</f>
        <v>0</v>
      </c>
      <c r="AO52" s="67">
        <f>(AK52+AN52)/2</f>
        <v>-2.2661446380076861E-4</v>
      </c>
    </row>
    <row r="53" spans="1:41" ht="15" customHeight="1" x14ac:dyDescent="0.25">
      <c r="A53" s="68" t="s">
        <v>41</v>
      </c>
      <c r="B53" s="61">
        <v>23</v>
      </c>
      <c r="C53" s="61"/>
      <c r="D53" s="59" t="str">
        <f>('Raw data'!C46)</f>
        <v>Kevin McCarthy</v>
      </c>
      <c r="E53" s="59" t="str">
        <f>('Raw data'!D46)</f>
        <v>(R)</v>
      </c>
      <c r="F53" s="62">
        <f>('Raw data'!G46)</f>
        <v>2006</v>
      </c>
      <c r="G53" s="88">
        <v>4</v>
      </c>
      <c r="H53" s="68">
        <v>4</v>
      </c>
      <c r="I53" s="68">
        <v>4</v>
      </c>
      <c r="J53" s="91">
        <f>IF(H53="",O53+0.15*(AF53+2.77%-$B$3)+($A$3-50%),O53+0.85*(0.6*AF53+0.2*AI53+0.2*AL53+2.77%-$B$3)+($A$3-50%))</f>
        <v>0.29599249999999999</v>
      </c>
      <c r="K53" s="21" t="str">
        <f>IF(J53&lt;44%,"R",IF(J53&gt;56%,"D","No projection"))</f>
        <v>R</v>
      </c>
      <c r="L53" s="21" t="b">
        <f>_xlfn.ISFORMULA(K53)</f>
        <v>1</v>
      </c>
      <c r="M53" s="21" t="str">
        <f>IF(P53&lt;44%,"R",IF(P53&gt;56%,"D","No projection"))</f>
        <v>R</v>
      </c>
      <c r="N53" s="21" t="str">
        <f>IF(J53&lt;42%,"Safe R",IF(AND(J53&gt;42%,J53&lt;44%),"Likely R",IF(AND(J53&gt;44%,J53&lt;47%),"Lean R",IF(AND(J53&gt;47%,J53&lt;53%),"Toss Up",IF(AND(J53&gt;53%,J53&lt;56%),"Lean D",IF(AND(J53&gt;56%,J53&lt;58%),"Likely D","Safe D"))))))</f>
        <v>Safe R</v>
      </c>
      <c r="O53" s="63">
        <f>'Raw data'!Z46</f>
        <v>0.35375000000000001</v>
      </c>
      <c r="P53" s="69">
        <f>O53+$A$3-50%</f>
        <v>0.35375000000000001</v>
      </c>
      <c r="Q53" s="82">
        <f>'Raw data'!O46</f>
        <v>0.5</v>
      </c>
      <c r="R53" s="64">
        <f>Q53/2+50%</f>
        <v>0.75</v>
      </c>
      <c r="S53" s="64">
        <f>'Raw data'!M46-O53</f>
        <v>-0.10375000000000001</v>
      </c>
      <c r="T53" s="64">
        <f>IF(E53="(R)",-S53,S53)</f>
        <v>0.10375000000000001</v>
      </c>
      <c r="U53" s="89">
        <f>IF(G53=1,Q53+4%,IF(G53=2,Q53+9%,IF(G53=3,Q53+14%,IF(G53=4,Q53-4.1%,IF(G53=5,Q53+1%,IF(G53=6,Q53+6.1%,IF(G53=7,Q53+5.1%,Q53+5.1%)))))))</f>
        <v>0.45900000000000002</v>
      </c>
      <c r="V53" s="64">
        <f>'Raw data'!W46</f>
        <v>1</v>
      </c>
      <c r="W53" s="64">
        <f>V53/2+50%</f>
        <v>1</v>
      </c>
      <c r="X53" s="65">
        <f>IF(H53=1,V53-4%,IF(H53=2,V53+5%,IF(H53=3,V53+14%,IF(H53=4,V53+4%,IF(H53=5,V53+13%,IF(H53=6,V53+22%,IF(H53=7,V53+9%,V53+9%)))))))</f>
        <v>1.04</v>
      </c>
      <c r="Y53" s="65">
        <f>'Raw data'!AC46</f>
        <v>1</v>
      </c>
      <c r="Z53" s="65">
        <f>'Raw data'!AF46</f>
        <v>0.35399999999999998</v>
      </c>
      <c r="AA53" s="66">
        <f>2*(O53-50)-2*(Z53-50)</f>
        <v>-5.0000000000238742E-4</v>
      </c>
      <c r="AB53" s="65">
        <f>IF(I53=1,Y53+AA53+7.6%,IF(I53=2,Y53+AA53+16.6%,IF(I53=3,Y53+AA53+25.6%,IF(I53=4,Y53-AA53-7.6%,IF(I53=5,Y53-AA53+1.4%,IF(I53=6,Y53-AA53+10.4%,IF(I53=7,Y53+AA53+9%,IF(I53=8,Y53-AA53+9%,""))))))))</f>
        <v>0.92450000000000243</v>
      </c>
      <c r="AC53" s="65">
        <f>IF(E53="(D)",50%+U53/2,50%-U53/2)</f>
        <v>0.27049999999999996</v>
      </c>
      <c r="AD53" s="65">
        <f>IF(E53="(D)",50%+X53/2,50%-X53/2)</f>
        <v>-2.0000000000000018E-2</v>
      </c>
      <c r="AE53" s="65">
        <f>50%-AB53/2</f>
        <v>3.7749999999998785E-2</v>
      </c>
      <c r="AF53" s="63">
        <f>AC53-O53</f>
        <v>-8.3250000000000046E-2</v>
      </c>
      <c r="AG53" s="84">
        <f>IF(E53="(D)",AF53,-AF53)</f>
        <v>8.3250000000000046E-2</v>
      </c>
      <c r="AH53" s="84">
        <f>AG53-4.5%</f>
        <v>3.8250000000000048E-2</v>
      </c>
      <c r="AI53" s="63">
        <v>-4.4999999999999998E-2</v>
      </c>
      <c r="AJ53" s="63">
        <f>IF(E53="(D)",AI53,-AI53)</f>
        <v>4.4999999999999998E-2</v>
      </c>
      <c r="AK53" s="63">
        <f>AJ53-4.5%</f>
        <v>0</v>
      </c>
      <c r="AL53" s="63">
        <v>-4.4999999999999998E-2</v>
      </c>
      <c r="AM53" s="63">
        <f>IF(E53="(D)",AL53,-(AL53))</f>
        <v>4.4999999999999998E-2</v>
      </c>
      <c r="AN53" s="63">
        <f>AM53-4.5%</f>
        <v>0</v>
      </c>
      <c r="AO53" s="67">
        <f>(AK53+AN53)/2</f>
        <v>0</v>
      </c>
    </row>
    <row r="54" spans="1:41" ht="15" customHeight="1" x14ac:dyDescent="0.25">
      <c r="A54" s="68" t="s">
        <v>41</v>
      </c>
      <c r="B54" s="61">
        <v>24</v>
      </c>
      <c r="C54" s="61"/>
      <c r="D54" s="59" t="str">
        <f>('Raw data'!C47)</f>
        <v>Lois Capps</v>
      </c>
      <c r="E54" s="59" t="str">
        <f>('Raw data'!D47)</f>
        <v>(D)</v>
      </c>
      <c r="F54" s="62">
        <f>('Raw data'!G47)</f>
        <v>1998</v>
      </c>
      <c r="G54" s="88">
        <v>1</v>
      </c>
      <c r="H54" s="68">
        <v>1</v>
      </c>
      <c r="I54" s="68">
        <v>1</v>
      </c>
      <c r="J54" s="91">
        <f>IF(H54="",O54+0.15*(AF54-2.77%+$B$3)+($A$3-50%),O54+0.85*(0.6*AF54+0.2*AI54+0.2*AL54-2.77%+$B$3)+($A$3-50%))</f>
        <v>0.53876273930060525</v>
      </c>
      <c r="K54" s="21" t="str">
        <f>IF(J54&lt;44%,"R",IF(J54&gt;56%,"D","No projection"))</f>
        <v>No projection</v>
      </c>
      <c r="L54" s="21" t="b">
        <f>_xlfn.ISFORMULA(K54)</f>
        <v>1</v>
      </c>
      <c r="M54" s="21" t="str">
        <f>IF(P54&lt;44%,"R",IF(P54&gt;56%,"D","No projection"))</f>
        <v>No projection</v>
      </c>
      <c r="N54" s="21" t="str">
        <f>IF(J54&lt;42%,"Safe R",IF(AND(J54&gt;42%,J54&lt;44%),"Likely R",IF(AND(J54&gt;44%,J54&lt;47%),"Lean R",IF(AND(J54&gt;47%,J54&lt;53%),"Toss Up",IF(AND(J54&gt;53%,J54&lt;56%),"Lean D",IF(AND(J54&gt;56%,J54&lt;58%),"Likely D","Safe D"))))))</f>
        <v>Lean D</v>
      </c>
      <c r="O54" s="63">
        <f>'Raw data'!Z47</f>
        <v>0.53575000000000006</v>
      </c>
      <c r="P54" s="69">
        <f>O54+$A$3-50%</f>
        <v>0.53575000000000017</v>
      </c>
      <c r="Q54" s="82">
        <f>'Raw data'!O47</f>
        <v>4.0000000000000036E-2</v>
      </c>
      <c r="R54" s="64">
        <f>Q54/2+50%</f>
        <v>0.52</v>
      </c>
      <c r="S54" s="64">
        <f>'Raw data'!M47-O54</f>
        <v>-1.5750000000000042E-2</v>
      </c>
      <c r="T54" s="64">
        <f>IF(E54="(R)",-S54,S54)</f>
        <v>-1.5750000000000042E-2</v>
      </c>
      <c r="U54" s="89">
        <f>IF(G54=1,Q54+4%,IF(G54=2,Q54+9%,IF(G54=3,Q54+14%,IF(G54=4,Q54-4.1%,IF(G54=5,Q54+1%,IF(G54=6,Q54+6.1%,IF(G54=7,Q54+5.1%,Q54+5.1%)))))))</f>
        <v>8.0000000000000043E-2</v>
      </c>
      <c r="V54" s="64">
        <f>'Raw data'!W47</f>
        <v>0.10194555264591648</v>
      </c>
      <c r="W54" s="64">
        <f>V54/2+50%</f>
        <v>0.55097277632295827</v>
      </c>
      <c r="X54" s="65">
        <f>IF(H54=1,V54-4%,IF(H54=2,V54+5%,IF(H54=3,V54+14%,IF(H54=4,V54+4%,IF(H54=5,V54+13%,IF(H54=6,V54+22%,IF(H54=7,V54+9%,V54+9%)))))))</f>
        <v>6.1945552645916481E-2</v>
      </c>
      <c r="Y54" s="65">
        <f>'Raw data'!AC47</f>
        <v>0.21149843912591049</v>
      </c>
      <c r="Z54" s="65">
        <f>'Raw data'!AF47</f>
        <v>0.63400000000000001</v>
      </c>
      <c r="AA54" s="66">
        <f>2*(O54-50)-2*(Z54-50)</f>
        <v>-0.19650000000000034</v>
      </c>
      <c r="AB54" s="65">
        <f>IF(I54=1,Y54+AA54+7.6%,IF(I54=2,Y54+AA54+16.6%,IF(I54=3,Y54+AA54+25.6%,IF(I54=4,Y54-AA54-7.6%,IF(I54=5,Y54-AA54+1.4%,IF(I54=6,Y54-AA54+10.4%,IF(I54=7,Y54+AA54+9%,IF(I54=8,Y54-AA54+9%,""))))))))</f>
        <v>9.0998439125910144E-2</v>
      </c>
      <c r="AC54" s="65">
        <f>IF(E54="(D)",50%+U54/2,50%-U54/2)</f>
        <v>0.54</v>
      </c>
      <c r="AD54" s="65">
        <f>IF(E54="(D)",50%+X54/2,50%-X54/2)</f>
        <v>0.53097277632295825</v>
      </c>
      <c r="AE54" s="65">
        <f>50%+AB54/2</f>
        <v>0.54549921956295511</v>
      </c>
      <c r="AF54" s="63">
        <f>AC54-O54</f>
        <v>4.249999999999976E-3</v>
      </c>
      <c r="AG54" s="84">
        <f>IF(E54="(D)",AF54,-AF54)</f>
        <v>4.249999999999976E-3</v>
      </c>
      <c r="AH54" s="84">
        <f>AG54-4.5%</f>
        <v>-4.0750000000000022E-2</v>
      </c>
      <c r="AI54" s="63">
        <f>AD54-O54</f>
        <v>-4.7772236770418086E-3</v>
      </c>
      <c r="AJ54" s="63">
        <f>IF(E54="(D)",AI54,-AI54)</f>
        <v>-4.7772236770418086E-3</v>
      </c>
      <c r="AK54" s="63">
        <f>AJ54-4.5%</f>
        <v>-4.9777223677041807E-2</v>
      </c>
      <c r="AL54" s="63">
        <f>AE54-O54</f>
        <v>9.7492195629550471E-3</v>
      </c>
      <c r="AM54" s="63">
        <f>IF(E54="(D)",AL54,-(AL54))</f>
        <v>9.7492195629550471E-3</v>
      </c>
      <c r="AN54" s="63">
        <f>AM54-4.5%</f>
        <v>-3.5250780437044951E-2</v>
      </c>
      <c r="AO54" s="67">
        <f>(AK54+AN54)/2</f>
        <v>-4.2514002057043379E-2</v>
      </c>
    </row>
    <row r="55" spans="1:41" ht="15" customHeight="1" x14ac:dyDescent="0.25">
      <c r="A55" s="68" t="s">
        <v>41</v>
      </c>
      <c r="B55" s="61">
        <v>25</v>
      </c>
      <c r="C55" s="61" t="s">
        <v>477</v>
      </c>
      <c r="D55" s="59" t="str">
        <f>('Raw data'!C48)</f>
        <v>Steve Knight</v>
      </c>
      <c r="E55" s="59" t="str">
        <f>('Raw data'!D48)</f>
        <v>(R)</v>
      </c>
      <c r="F55" s="62">
        <f>('Raw data'!G48)</f>
        <v>2014</v>
      </c>
      <c r="G55" s="88">
        <v>5</v>
      </c>
      <c r="H55" s="68"/>
      <c r="I55" s="68"/>
      <c r="J55" s="91">
        <f>IF(H55="",O55+0.15*(AF55+2.77%-$B$3)+($A$3-50%),O55+0.85*(0.6*AF55+0.2*AI55+0.2*AL55+2.77%-$B$3)+($A$3-50%))</f>
        <v>0.46709499999999993</v>
      </c>
      <c r="K55" s="21" t="str">
        <f>IF(J55&lt;44%,"R",IF(J55&gt;56%,"D","No projection"))</f>
        <v>No projection</v>
      </c>
      <c r="L55" s="21" t="b">
        <f>_xlfn.ISFORMULA(K55)</f>
        <v>1</v>
      </c>
      <c r="M55" s="21" t="str">
        <f>IF(P55&lt;44%,"R",IF(P55&gt;56%,"D","No projection"))</f>
        <v>No projection</v>
      </c>
      <c r="N55" s="21" t="str">
        <f>IF(J55&lt;42%,"Safe R",IF(AND(J55&gt;42%,J55&lt;44%),"Likely R",IF(AND(J55&gt;44%,J55&lt;47%),"Lean R",IF(AND(J55&gt;47%,J55&lt;53%),"Toss Up",IF(AND(J55&gt;53%,J55&lt;56%),"Lean D",IF(AND(J55&gt;56%,J55&lt;58%),"Likely D","Safe D"))))))</f>
        <v>Lean R</v>
      </c>
      <c r="O55" s="63">
        <f>'Raw data'!Z48</f>
        <v>0.47124999999999995</v>
      </c>
      <c r="P55" s="69">
        <f>O55+$A$3-50%</f>
        <v>0.47124999999999995</v>
      </c>
      <c r="Q55" s="82">
        <f>'Raw data'!O48</f>
        <v>1</v>
      </c>
      <c r="R55" s="64">
        <f>Q55/2+50%</f>
        <v>1</v>
      </c>
      <c r="S55" s="64">
        <f>'Raw data'!M48-O55</f>
        <v>-0.47124999999999995</v>
      </c>
      <c r="T55" s="64">
        <f>IF(E55="(R)",-S55,S55)</f>
        <v>0.47124999999999995</v>
      </c>
      <c r="U55" s="89">
        <f>IF(G55=1,Q55+4%,IF(G55=2,Q55+9%,IF(G55=3,Q55+14%,IF(G55=4,Q55-4.1%,IF(G55=5,Q55+1%,IF(G55=6,Q55+6.1%,IF(G55=7,Q55+5.1%,Q55+5.1%)))))))</f>
        <v>1.01</v>
      </c>
      <c r="V55" s="64">
        <f>'Raw data'!W48</f>
        <v>0</v>
      </c>
      <c r="W55" s="64"/>
      <c r="X55" s="65"/>
      <c r="Y55" s="65">
        <f>'Raw data'!AC48</f>
        <v>0</v>
      </c>
      <c r="Z55" s="65">
        <f>'Raw data'!AF48</f>
        <v>0.46899999999999997</v>
      </c>
      <c r="AA55" s="66">
        <f>2*(O55-50)-2*(Z55-50)</f>
        <v>4.4999999999930651E-3</v>
      </c>
      <c r="AB55" s="65"/>
      <c r="AC55" s="65">
        <f>IF(E55="(D)",50%+U55/2,50%-U55/2)</f>
        <v>-5.0000000000000044E-3</v>
      </c>
      <c r="AD55" s="65"/>
      <c r="AE55" s="65"/>
      <c r="AF55" s="63">
        <v>-2.7699999999999999E-2</v>
      </c>
      <c r="AG55" s="84">
        <f>IF(E55="(D)",AF55,-AF55)</f>
        <v>2.7699999999999999E-2</v>
      </c>
      <c r="AH55" s="84">
        <f>AG55-4.5%</f>
        <v>-1.7299999999999999E-2</v>
      </c>
      <c r="AI55" s="63"/>
      <c r="AJ55" s="63"/>
      <c r="AK55" s="63">
        <f>AJ55-4.5%</f>
        <v>-4.4999999999999998E-2</v>
      </c>
      <c r="AL55" s="63"/>
      <c r="AM55" s="63"/>
      <c r="AN55" s="63">
        <f>AM55-4.5%</f>
        <v>-4.4999999999999998E-2</v>
      </c>
      <c r="AO55" s="67">
        <f>(AK55+AN55)/2</f>
        <v>-4.4999999999999998E-2</v>
      </c>
    </row>
    <row r="56" spans="1:41" ht="15" customHeight="1" x14ac:dyDescent="0.25">
      <c r="A56" s="68" t="s">
        <v>41</v>
      </c>
      <c r="B56" s="61">
        <v>26</v>
      </c>
      <c r="C56" s="61"/>
      <c r="D56" s="59" t="str">
        <f>('Raw data'!C49)</f>
        <v>Julia Brownley</v>
      </c>
      <c r="E56" s="59" t="str">
        <f>('Raw data'!D49)</f>
        <v>(D)</v>
      </c>
      <c r="F56" s="62">
        <f>('Raw data'!G49)</f>
        <v>2012</v>
      </c>
      <c r="G56" s="88">
        <v>1</v>
      </c>
      <c r="H56" s="68">
        <v>2</v>
      </c>
      <c r="I56" s="68"/>
      <c r="J56" s="91">
        <f>IF(H56="",O56+0.15*(AF56-2.77%+$B$3)+($A$3-50%),O56+0.85*(0.6*AF56+0.2*AI56+0.2*AL56-2.77%+$B$3)+($A$3-50%))</f>
        <v>0.52934599408945382</v>
      </c>
      <c r="K56" s="21" t="str">
        <f>IF(J56&lt;44%,"R",IF(J56&gt;56%,"D","No projection"))</f>
        <v>No projection</v>
      </c>
      <c r="L56" s="21" t="b">
        <f>_xlfn.ISFORMULA(K56)</f>
        <v>1</v>
      </c>
      <c r="M56" s="21" t="str">
        <f>IF(P56&lt;44%,"R",IF(P56&gt;56%,"D","No projection"))</f>
        <v>No projection</v>
      </c>
      <c r="N56" s="21" t="str">
        <f>IF(J56&lt;42%,"Safe R",IF(AND(J56&gt;42%,J56&lt;44%),"Likely R",IF(AND(J56&gt;44%,J56&lt;47%),"Lean R",IF(AND(J56&gt;47%,J56&lt;53%),"Toss Up",IF(AND(J56&gt;53%,J56&lt;56%),"Lean D",IF(AND(J56&gt;56%,J56&lt;58%),"Likely D","Safe D"))))))</f>
        <v>Toss Up</v>
      </c>
      <c r="O56" s="63">
        <f>'Raw data'!Z49</f>
        <v>0.53225</v>
      </c>
      <c r="P56" s="69">
        <f>O56+$A$3-50%</f>
        <v>0.53224999999999989</v>
      </c>
      <c r="Q56" s="82">
        <f>'Raw data'!O49</f>
        <v>0</v>
      </c>
      <c r="R56" s="64">
        <f>Q56/2+50%</f>
        <v>0.5</v>
      </c>
      <c r="S56" s="64">
        <f>'Raw data'!M49-O56</f>
        <v>-3.2250000000000001E-2</v>
      </c>
      <c r="T56" s="64">
        <f>IF(E56="(R)",-S56,S56)</f>
        <v>-3.2250000000000001E-2</v>
      </c>
      <c r="U56" s="89">
        <f>IF(G56=1,Q56+4%,IF(G56=2,Q56+9%,IF(G56=3,Q56+14%,IF(G56=4,Q56-4.1%,IF(G56=5,Q56+1%,IF(G56=6,Q56+6.1%,IF(G56=7,Q56+5.1%,Q56+5.1%)))))))</f>
        <v>0.04</v>
      </c>
      <c r="V56" s="64">
        <f>'Raw data'!W49</f>
        <v>5.3835224581809893E-2</v>
      </c>
      <c r="W56" s="64">
        <f>V56/2+50%</f>
        <v>0.52691761229090495</v>
      </c>
      <c r="X56" s="65">
        <f>IF(H56=1,V56-4%,IF(H56=2,V56+5%,IF(H56=3,V56+14%,IF(H56=4,V56+4%,IF(H56=5,V56+13%,IF(H56=6,V56+22%,IF(H56=7,V56+9%,V56+9%)))))))</f>
        <v>0.1038352245818099</v>
      </c>
      <c r="Y56" s="65"/>
      <c r="Z56" s="65"/>
      <c r="AA56" s="66"/>
      <c r="AB56" s="65" t="str">
        <f>IF(I56=1,Y56+AA56+7.6%,IF(I56=2,Y56+AA56+16.6%,IF(I56=3,Y56+AA56+25.6%,IF(I56=4,Y56-AA56-7.6%,IF(I56=5,Y56-AA56+1.4%,IF(I56=6,Y56-AA56+10.4%,IF(I56=7,Y56+AA56+9%,IF(I56=8,Y56-AA56+9%,""))))))))</f>
        <v/>
      </c>
      <c r="AC56" s="65">
        <f>IF(E56="(D)",50%+U56/2,50%-U56/2)</f>
        <v>0.52</v>
      </c>
      <c r="AD56" s="65">
        <f>IF(E56="(D)",50%+X56/2,50%-X56/2)</f>
        <v>0.55191761229090497</v>
      </c>
      <c r="AE56" s="65"/>
      <c r="AF56" s="63">
        <f>AC56-O56</f>
        <v>-1.2249999999999983E-2</v>
      </c>
      <c r="AG56" s="84">
        <f>IF(E56="(D)",AF56,-AF56)</f>
        <v>-1.2249999999999983E-2</v>
      </c>
      <c r="AH56" s="84">
        <f>AG56-4.5%</f>
        <v>-5.7249999999999981E-2</v>
      </c>
      <c r="AI56" s="63">
        <f>AD56-O56</f>
        <v>1.9667612290904968E-2</v>
      </c>
      <c r="AJ56" s="63">
        <f>IF(E56="(D)",AI56,-AI56)</f>
        <v>1.9667612290904968E-2</v>
      </c>
      <c r="AK56" s="63">
        <f>AJ56-4.5%</f>
        <v>-2.5332387709095031E-2</v>
      </c>
      <c r="AL56" s="63"/>
      <c r="AM56" s="63"/>
      <c r="AN56" s="63"/>
      <c r="AO56" s="67">
        <f>AK56</f>
        <v>-2.5332387709095031E-2</v>
      </c>
    </row>
    <row r="57" spans="1:41" ht="15" customHeight="1" x14ac:dyDescent="0.25">
      <c r="A57" s="68" t="s">
        <v>41</v>
      </c>
      <c r="B57" s="61">
        <v>27</v>
      </c>
      <c r="C57" s="61"/>
      <c r="D57" s="59" t="str">
        <f>('Raw data'!C50)</f>
        <v>Judy Chu</v>
      </c>
      <c r="E57" s="59" t="str">
        <f>('Raw data'!D50)</f>
        <v>(D)</v>
      </c>
      <c r="F57" s="62">
        <f>('Raw data'!G50)</f>
        <v>2009</v>
      </c>
      <c r="G57" s="88">
        <v>1</v>
      </c>
      <c r="H57" s="68">
        <v>1</v>
      </c>
      <c r="I57" s="68">
        <v>1</v>
      </c>
      <c r="J57" s="91">
        <f>IF(H57="",O57+0.15*(AF57-2.77%+$B$3)+($A$3-50%),O57+0.85*(0.6*AF57+0.2*AI57+0.2*AL57-2.77%+$B$3)+($A$3-50%))</f>
        <v>0.63051208918391233</v>
      </c>
      <c r="K57" s="21" t="str">
        <f>IF(J57&lt;44%,"R",IF(J57&gt;56%,"D","No projection"))</f>
        <v>D</v>
      </c>
      <c r="L57" s="21" t="b">
        <f>_xlfn.ISFORMULA(K57)</f>
        <v>1</v>
      </c>
      <c r="M57" s="21" t="str">
        <f>IF(P57&lt;44%,"R",IF(P57&gt;56%,"D","No projection"))</f>
        <v>D</v>
      </c>
      <c r="N57" s="21" t="str">
        <f>IF(J57&lt;42%,"Safe R",IF(AND(J57&gt;42%,J57&lt;44%),"Likely R",IF(AND(J57&gt;44%,J57&lt;47%),"Lean R",IF(AND(J57&gt;47%,J57&lt;53%),"Toss Up",IF(AND(J57&gt;53%,J57&lt;56%),"Lean D",IF(AND(J57&gt;56%,J57&lt;58%),"Likely D","Safe D"))))))</f>
        <v>Safe D</v>
      </c>
      <c r="O57" s="63">
        <f>'Raw data'!Z50</f>
        <v>0.61875000000000002</v>
      </c>
      <c r="P57" s="69">
        <f>O57+$A$3-50%</f>
        <v>0.61874999999999991</v>
      </c>
      <c r="Q57" s="82">
        <f>'Raw data'!O50</f>
        <v>0.18</v>
      </c>
      <c r="R57" s="64">
        <f>Q57/2+50%</f>
        <v>0.59</v>
      </c>
      <c r="S57" s="64">
        <f>'Raw data'!M50-O57</f>
        <v>-2.8750000000000053E-2</v>
      </c>
      <c r="T57" s="64">
        <f>IF(E57="(R)",-S57,S57)</f>
        <v>-2.8750000000000053E-2</v>
      </c>
      <c r="U57" s="89">
        <f>IF(G57=1,Q57+4%,IF(G57=2,Q57+9%,IF(G57=3,Q57+14%,IF(G57=4,Q57-4.1%,IF(G57=5,Q57+1%,IF(G57=6,Q57+6.1%,IF(G57=7,Q57+5.1%,Q57+5.1%)))))))</f>
        <v>0.22</v>
      </c>
      <c r="V57" s="64">
        <f>'Raw data'!W50</f>
        <v>0.27955088627763391</v>
      </c>
      <c r="W57" s="64">
        <f>V57/2+50%</f>
        <v>0.63977544313881696</v>
      </c>
      <c r="X57" s="65">
        <f>IF(H57=1,V57-4%,IF(H57=2,V57+5%,IF(H57=3,V57+14%,IF(H57=4,V57+4%,IF(H57=5,V57+13%,IF(H57=6,V57+22%,IF(H57=7,V57+9%,V57+9%)))))))</f>
        <v>0.23955088627763391</v>
      </c>
      <c r="Y57" s="65">
        <f>'Raw data'!AC50</f>
        <v>0.42082663353310923</v>
      </c>
      <c r="Z57" s="65">
        <f>'Raw data'!AF50</f>
        <v>0.65400000000000003</v>
      </c>
      <c r="AA57" s="66">
        <f>2*(O57-50)-2*(Z57-50)</f>
        <v>-7.0500000000009777E-2</v>
      </c>
      <c r="AB57" s="65">
        <f>IF(I57=1,Y57+AA57+7.6%,IF(I57=2,Y57+AA57+16.6%,IF(I57=3,Y57+AA57+25.6%,IF(I57=4,Y57-AA57-7.6%,IF(I57=5,Y57-AA57+1.4%,IF(I57=6,Y57-AA57+10.4%,IF(I57=7,Y57+AA57+9%,IF(I57=8,Y57-AA57+9%,""))))))))</f>
        <v>0.42632663353309946</v>
      </c>
      <c r="AC57" s="65">
        <f>IF(E57="(D)",50%+U57/2,50%-U57/2)</f>
        <v>0.61</v>
      </c>
      <c r="AD57" s="65">
        <f>IF(E57="(D)",50%+X57/2,50%-X57/2)</f>
        <v>0.61977544313881694</v>
      </c>
      <c r="AE57" s="65">
        <f>50%+AB57/2</f>
        <v>0.71316331676654976</v>
      </c>
      <c r="AF57" s="63">
        <f>AC57-O57</f>
        <v>-8.7500000000000355E-3</v>
      </c>
      <c r="AG57" s="84">
        <f>IF(E57="(D)",AF57,-AF57)</f>
        <v>-8.7500000000000355E-3</v>
      </c>
      <c r="AH57" s="84">
        <f>AG57-4.5%</f>
        <v>-5.3750000000000034E-2</v>
      </c>
      <c r="AI57" s="63">
        <f>AD57-O57</f>
        <v>1.0254431388169172E-3</v>
      </c>
      <c r="AJ57" s="63">
        <f>IF(E57="(D)",AI57,-AI57)</f>
        <v>1.0254431388169172E-3</v>
      </c>
      <c r="AK57" s="63">
        <f>AJ57-4.5%</f>
        <v>-4.3974556861183081E-2</v>
      </c>
      <c r="AL57" s="63">
        <f>AE57-O57</f>
        <v>9.4413316766549737E-2</v>
      </c>
      <c r="AM57" s="63">
        <f>IF(E57="(D)",AL57,-(AL57))</f>
        <v>9.4413316766549737E-2</v>
      </c>
      <c r="AN57" s="63">
        <f>AM57-4.5%</f>
        <v>4.9413316766549739E-2</v>
      </c>
      <c r="AO57" s="67">
        <f>(AK57+AN57)/2</f>
        <v>2.719379952683329E-3</v>
      </c>
    </row>
    <row r="58" spans="1:41" ht="15" customHeight="1" x14ac:dyDescent="0.25">
      <c r="A58" s="68" t="s">
        <v>41</v>
      </c>
      <c r="B58" s="61">
        <v>28</v>
      </c>
      <c r="C58" s="61"/>
      <c r="D58" s="59" t="str">
        <f>('Raw data'!C51)</f>
        <v>Adam Schiff</v>
      </c>
      <c r="E58" s="59" t="str">
        <f>('Raw data'!D51)</f>
        <v>(D)</v>
      </c>
      <c r="F58" s="62">
        <f>('Raw data'!G51)</f>
        <v>2000</v>
      </c>
      <c r="G58" s="88">
        <v>1</v>
      </c>
      <c r="H58" s="68">
        <v>1</v>
      </c>
      <c r="I58" s="68">
        <v>1</v>
      </c>
      <c r="J58" s="91">
        <f>IF(H58="",O58+0.15*(AF58-2.77%+$B$3)+($A$3-50%),O58+0.85*(0.6*AF58+0.2*AI58+0.2*AL58-2.77%+$B$3)+($A$3-50%))</f>
        <v>0.73063621252809563</v>
      </c>
      <c r="K58" s="21" t="str">
        <f>IF(J58&lt;44%,"R",IF(J58&gt;56%,"D","No projection"))</f>
        <v>D</v>
      </c>
      <c r="L58" s="21" t="b">
        <f>_xlfn.ISFORMULA(K58)</f>
        <v>1</v>
      </c>
      <c r="M58" s="21" t="str">
        <f>IF(P58&lt;44%,"R",IF(P58&gt;56%,"D","No projection"))</f>
        <v>D</v>
      </c>
      <c r="N58" s="21" t="str">
        <f>IF(J58&lt;42%,"Safe R",IF(AND(J58&gt;42%,J58&lt;44%),"Likely R",IF(AND(J58&gt;44%,J58&lt;47%),"Lean R",IF(AND(J58&gt;47%,J58&lt;53%),"Toss Up",IF(AND(J58&gt;53%,J58&lt;56%),"Lean D",IF(AND(J58&gt;56%,J58&lt;58%),"Likely D","Safe D"))))))</f>
        <v>Safe D</v>
      </c>
      <c r="O58" s="63">
        <f>'Raw data'!Z51</f>
        <v>0.69974999999999998</v>
      </c>
      <c r="P58" s="69">
        <f>O58+$A$3-50%</f>
        <v>0.69974999999999987</v>
      </c>
      <c r="Q58" s="82">
        <f>'Raw data'!O51</f>
        <v>1</v>
      </c>
      <c r="R58" s="64">
        <f>Q58/2+50%</f>
        <v>1</v>
      </c>
      <c r="S58" s="64">
        <f>'Raw data'!M51-O58</f>
        <v>0.30025000000000002</v>
      </c>
      <c r="T58" s="64">
        <f>IF(E58="(R)",-S58,S58)</f>
        <v>0.30025000000000002</v>
      </c>
      <c r="U58" s="89">
        <f>IF(G58=1,Q58+4%,IF(G58=2,Q58+9%,IF(G58=3,Q58+14%,IF(G58=4,Q58-4.1%,IF(G58=5,Q58+1%,IF(G58=6,Q58+6.1%,IF(G58=7,Q58+5.1%,Q58+5.1%)))))))</f>
        <v>1.04</v>
      </c>
      <c r="V58" s="64">
        <f>'Raw data'!W51</f>
        <v>0.52974938288118478</v>
      </c>
      <c r="W58" s="64">
        <f>V58/2+50%</f>
        <v>0.76487469144059239</v>
      </c>
      <c r="X58" s="65">
        <f>IF(H58=1,V58-4%,IF(H58=2,V58+5%,IF(H58=3,V58+14%,IF(H58=4,V58+4%,IF(H58=5,V58+13%,IF(H58=6,V58+22%,IF(H58=7,V58+9%,V58+9%)))))))</f>
        <v>0.4897493828811848</v>
      </c>
      <c r="Y58" s="65">
        <f>'Raw data'!AC51</f>
        <v>0.33891782333170845</v>
      </c>
      <c r="Z58" s="65">
        <f>'Raw data'!AF51</f>
        <v>0.65400000000000003</v>
      </c>
      <c r="AA58" s="66">
        <f>2*(O58-50)-2*(Z58-50)</f>
        <v>9.1499999999996362E-2</v>
      </c>
      <c r="AB58" s="65">
        <f>IF(I58=1,Y58+AA58+7.6%,IF(I58=2,Y58+AA58+16.6%,IF(I58=3,Y58+AA58+25.6%,IF(I58=4,Y58-AA58-7.6%,IF(I58=5,Y58-AA58+1.4%,IF(I58=6,Y58-AA58+10.4%,IF(I58=7,Y58+AA58+9%,IF(I58=8,Y58-AA58+9%,""))))))))</f>
        <v>0.50641782333170482</v>
      </c>
      <c r="AC58" s="65">
        <f>IF(E58="(D)",50%+U58/2,50%-U58/2)</f>
        <v>1.02</v>
      </c>
      <c r="AD58" s="65">
        <f>IF(E58="(D)",50%+X58/2,50%-X58/2)</f>
        <v>0.74487469144059237</v>
      </c>
      <c r="AE58" s="65">
        <f>50%+AB58/2</f>
        <v>0.75320891166585247</v>
      </c>
      <c r="AF58" s="63">
        <v>2.7699999999999999E-2</v>
      </c>
      <c r="AG58" s="84">
        <f>IF(E58="(D)",AF58,-AF58)</f>
        <v>2.7699999999999999E-2</v>
      </c>
      <c r="AH58" s="84">
        <f>AG58-4.5%</f>
        <v>-1.7299999999999999E-2</v>
      </c>
      <c r="AI58" s="63">
        <f>AD58-O58</f>
        <v>4.512469144059239E-2</v>
      </c>
      <c r="AJ58" s="63">
        <f>IF(E58="(D)",AI58,-AI58)</f>
        <v>4.512469144059239E-2</v>
      </c>
      <c r="AK58" s="63">
        <f>AJ58-4.5%</f>
        <v>1.2469144059239212E-4</v>
      </c>
      <c r="AL58" s="63">
        <f>AE58-O58</f>
        <v>5.3458911665852482E-2</v>
      </c>
      <c r="AM58" s="63">
        <f>IF(E58="(D)",AL58,-(AL58))</f>
        <v>5.3458911665852482E-2</v>
      </c>
      <c r="AN58" s="63">
        <f>AM58-4.5%</f>
        <v>8.4589116658524838E-3</v>
      </c>
      <c r="AO58" s="67">
        <f>(AK58+AN58)/2</f>
        <v>4.2918015532224379E-3</v>
      </c>
    </row>
    <row r="59" spans="1:41" ht="15" customHeight="1" x14ac:dyDescent="0.25">
      <c r="A59" s="68" t="s">
        <v>41</v>
      </c>
      <c r="B59" s="61">
        <v>29</v>
      </c>
      <c r="C59" s="61"/>
      <c r="D59" s="59" t="str">
        <f>('Raw data'!C52)</f>
        <v>Tony Cardenas</v>
      </c>
      <c r="E59" s="59" t="str">
        <f>('Raw data'!D52)</f>
        <v>(D)</v>
      </c>
      <c r="F59" s="62">
        <f>('Raw data'!G52)</f>
        <v>2012</v>
      </c>
      <c r="G59" s="88">
        <v>1</v>
      </c>
      <c r="H59" s="68">
        <v>2</v>
      </c>
      <c r="I59" s="68"/>
      <c r="J59" s="91">
        <f>IF(H59="",O59+0.15*(AF59-2.77%+$B$3)+($A$3-50%),O59+0.85*(0.6*AF59+0.2*AI59+0.2*AL59-2.77%+$B$3)+($A$3-50%))</f>
        <v>0.76924250000000005</v>
      </c>
      <c r="K59" s="21" t="str">
        <f>IF(J59&lt;44%,"R",IF(J59&gt;56%,"D","No projection"))</f>
        <v>D</v>
      </c>
      <c r="L59" s="21" t="b">
        <f>_xlfn.ISFORMULA(K59)</f>
        <v>1</v>
      </c>
      <c r="M59" s="21" t="str">
        <f>IF(P59&lt;44%,"R",IF(P59&gt;56%,"D","No projection"))</f>
        <v>D</v>
      </c>
      <c r="N59" s="21" t="str">
        <f>IF(J59&lt;42%,"Safe R",IF(AND(J59&gt;42%,J59&lt;44%),"Likely R",IF(AND(J59&gt;44%,J59&lt;47%),"Lean R",IF(AND(J59&gt;47%,J59&lt;53%),"Toss Up",IF(AND(J59&gt;53%,J59&lt;56%),"Lean D",IF(AND(J59&gt;56%,J59&lt;58%),"Likely D","Safe D"))))))</f>
        <v>Safe D</v>
      </c>
      <c r="O59" s="63">
        <f>'Raw data'!Z52</f>
        <v>0.76324999999999998</v>
      </c>
      <c r="P59" s="69">
        <f>O59+$A$3-50%</f>
        <v>0.76324999999999998</v>
      </c>
      <c r="Q59" s="82">
        <f>'Raw data'!O52</f>
        <v>0.48</v>
      </c>
      <c r="R59" s="64">
        <f>Q59/2+50%</f>
        <v>0.74</v>
      </c>
      <c r="S59" s="64">
        <f>'Raw data'!M52-O59</f>
        <v>-2.3249999999999993E-2</v>
      </c>
      <c r="T59" s="64">
        <f>IF(E59="(R)",-S59,S59)</f>
        <v>-2.3249999999999993E-2</v>
      </c>
      <c r="U59" s="89">
        <f>IF(G59=1,Q59+4%,IF(G59=2,Q59+9%,IF(G59=3,Q59+14%,IF(G59=4,Q59-4.1%,IF(G59=5,Q59+1%,IF(G59=6,Q59+6.1%,IF(G59=7,Q59+5.1%,Q59+5.1%)))))))</f>
        <v>0.52</v>
      </c>
      <c r="V59" s="64">
        <f>'Raw data'!W52</f>
        <v>1</v>
      </c>
      <c r="W59" s="64">
        <f>V59/2+50%</f>
        <v>1</v>
      </c>
      <c r="X59" s="65">
        <f>IF(H59=1,V59-4%,IF(H59=2,V59+5%,IF(H59=3,V59+14%,IF(H59=4,V59+4%,IF(H59=5,V59+13%,IF(H59=6,V59+22%,IF(H59=7,V59+9%,V59+9%)))))))</f>
        <v>1.05</v>
      </c>
      <c r="Y59" s="65"/>
      <c r="Z59" s="65"/>
      <c r="AA59" s="66"/>
      <c r="AB59" s="65" t="str">
        <f>IF(I59=1,Y59+AA59+7.6%,IF(I59=2,Y59+AA59+16.6%,IF(I59=3,Y59+AA59+25.6%,IF(I59=4,Y59-AA59-7.6%,IF(I59=5,Y59-AA59+1.4%,IF(I59=6,Y59-AA59+10.4%,IF(I59=7,Y59+AA59+9%,IF(I59=8,Y59-AA59+9%,""))))))))</f>
        <v/>
      </c>
      <c r="AC59" s="65">
        <f>IF(E59="(D)",50%+U59/2,50%-U59/2)</f>
        <v>0.76</v>
      </c>
      <c r="AD59" s="65">
        <f>IF(E59="(D)",50%+X59/2,50%-X59/2)</f>
        <v>1.0249999999999999</v>
      </c>
      <c r="AE59" s="65"/>
      <c r="AF59" s="63">
        <f>AC59-O59</f>
        <v>-3.2499999999999751E-3</v>
      </c>
      <c r="AG59" s="84">
        <f>IF(E59="(D)",AF59,-AF59)</f>
        <v>-3.2499999999999751E-3</v>
      </c>
      <c r="AH59" s="84">
        <f>AG59-4.5%</f>
        <v>-4.8249999999999973E-2</v>
      </c>
      <c r="AI59" s="63">
        <v>4.4999999999999998E-2</v>
      </c>
      <c r="AJ59" s="63">
        <f>IF(E59="(D)",AI59,-AI59)</f>
        <v>4.4999999999999998E-2</v>
      </c>
      <c r="AK59" s="63">
        <f>AJ59-4.5%</f>
        <v>0</v>
      </c>
      <c r="AL59" s="63"/>
      <c r="AM59" s="63"/>
      <c r="AN59" s="63"/>
      <c r="AO59" s="67">
        <f>AK59</f>
        <v>0</v>
      </c>
    </row>
    <row r="60" spans="1:41" ht="15" customHeight="1" x14ac:dyDescent="0.25">
      <c r="A60" s="68" t="s">
        <v>41</v>
      </c>
      <c r="B60" s="61">
        <v>30</v>
      </c>
      <c r="C60" s="61"/>
      <c r="D60" s="59" t="str">
        <f>('Raw data'!C53)</f>
        <v>Brad Sherman</v>
      </c>
      <c r="E60" s="59" t="str">
        <f>('Raw data'!D53)</f>
        <v>(D)</v>
      </c>
      <c r="F60" s="62">
        <f>('Raw data'!G53)</f>
        <v>1982</v>
      </c>
      <c r="G60" s="88">
        <v>1</v>
      </c>
      <c r="H60" s="68">
        <v>1</v>
      </c>
      <c r="I60" s="68">
        <v>1</v>
      </c>
      <c r="J60" s="91">
        <f>IF(H60="",O60+0.15*(AF60-2.77%+$B$3)+($A$3-50%),O60+0.85*(0.6*AF60+0.2*AI60+0.2*AL60-2.77%+$B$3)+($A$3-50%))</f>
        <v>0.67649420014887252</v>
      </c>
      <c r="K60" s="21" t="str">
        <f>IF(J60&lt;44%,"R",IF(J60&gt;56%,"D","No projection"))</f>
        <v>D</v>
      </c>
      <c r="L60" s="21" t="b">
        <f>_xlfn.ISFORMULA(K60)</f>
        <v>1</v>
      </c>
      <c r="M60" s="21" t="str">
        <f>IF(P60&lt;44%,"R",IF(P60&gt;56%,"D","No projection"))</f>
        <v>D</v>
      </c>
      <c r="N60" s="21" t="str">
        <f>IF(J60&lt;42%,"Safe R",IF(AND(J60&gt;42%,J60&lt;44%),"Likely R",IF(AND(J60&gt;44%,J60&lt;47%),"Lean R",IF(AND(J60&gt;47%,J60&lt;53%),"Toss Up",IF(AND(J60&gt;53%,J60&lt;56%),"Lean D",IF(AND(J60&gt;56%,J60&lt;58%),"Likely D","Safe D"))))))</f>
        <v>Safe D</v>
      </c>
      <c r="O60" s="63">
        <f>'Raw data'!Z53</f>
        <v>0.64675000000000005</v>
      </c>
      <c r="P60" s="69">
        <f>O60+$A$3-50%</f>
        <v>0.64674999999999994</v>
      </c>
      <c r="Q60" s="82">
        <f>'Raw data'!O53</f>
        <v>0.30000000000000004</v>
      </c>
      <c r="R60" s="64">
        <f>Q60/2+50%</f>
        <v>0.65</v>
      </c>
      <c r="S60" s="64">
        <f>'Raw data'!M53-O60</f>
        <v>3.2499999999999751E-3</v>
      </c>
      <c r="T60" s="64">
        <f>IF(E60="(R)",-S60,S60)</f>
        <v>3.2499999999999751E-3</v>
      </c>
      <c r="U60" s="89">
        <f>IF(G60=1,Q60+4%,IF(G60=2,Q60+9%,IF(G60=3,Q60+14%,IF(G60=4,Q60-4.1%,IF(G60=5,Q60+1%,IF(G60=6,Q60+6.1%,IF(G60=7,Q60+5.1%,Q60+5.1%)))))))</f>
        <v>0.34</v>
      </c>
      <c r="V60" s="64">
        <f>'Raw data'!W53</f>
        <v>1</v>
      </c>
      <c r="W60" s="64">
        <f>V60/2+50%</f>
        <v>1</v>
      </c>
      <c r="X60" s="65">
        <f>IF(H60=1,V60-4%,IF(H60=2,V60+5%,IF(H60=3,V60+14%,IF(H60=4,V60+4%,IF(H60=5,V60+13%,IF(H60=6,V60+22%,IF(H60=7,V60+9%,V60+9%)))))))</f>
        <v>0.96</v>
      </c>
      <c r="Y60" s="65">
        <f>'Raw data'!AC53</f>
        <v>0.51243176645733168</v>
      </c>
      <c r="Z60" s="65">
        <f>'Raw data'!AF53</f>
        <v>0.73399999999999999</v>
      </c>
      <c r="AA60" s="66">
        <f>2*(O60-50)-2*(Z60-50)</f>
        <v>-0.17450000000000898</v>
      </c>
      <c r="AB60" s="65">
        <f>IF(I60=1,Y60+AA60+7.6%,IF(I60=2,Y60+AA60+16.6%,IF(I60=3,Y60+AA60+25.6%,IF(I60=4,Y60-AA60-7.6%,IF(I60=5,Y60-AA60+1.4%,IF(I60=6,Y60-AA60+10.4%,IF(I60=7,Y60+AA60+9%,IF(I60=8,Y60-AA60+9%,""))))))))</f>
        <v>0.41393176645732271</v>
      </c>
      <c r="AC60" s="65">
        <f>IF(E60="(D)",50%+U60/2,50%-U60/2)</f>
        <v>0.67</v>
      </c>
      <c r="AD60" s="65">
        <f>IF(E60="(D)",50%+X60/2,50%-X60/2)</f>
        <v>0.98</v>
      </c>
      <c r="AE60" s="65">
        <f>50%+AB60/2</f>
        <v>0.70696588322866138</v>
      </c>
      <c r="AF60" s="63">
        <f>AC60-O60</f>
        <v>2.3249999999999993E-2</v>
      </c>
      <c r="AG60" s="84">
        <f>IF(E60="(D)",AF60,-AF60)</f>
        <v>2.3249999999999993E-2</v>
      </c>
      <c r="AH60" s="84">
        <f>AG60-4.5%</f>
        <v>-2.1750000000000005E-2</v>
      </c>
      <c r="AI60" s="63">
        <v>4.4999999999999998E-2</v>
      </c>
      <c r="AJ60" s="63">
        <f>IF(E60="(D)",AI60,-AI60)</f>
        <v>4.4999999999999998E-2</v>
      </c>
      <c r="AK60" s="63">
        <f>AJ60-4.5%</f>
        <v>0</v>
      </c>
      <c r="AL60" s="63">
        <f>AE60-O60</f>
        <v>6.0215883228661338E-2</v>
      </c>
      <c r="AM60" s="63">
        <f>IF(E60="(D)",AL60,-(AL60))</f>
        <v>6.0215883228661338E-2</v>
      </c>
      <c r="AN60" s="63">
        <f>AM60-4.5%</f>
        <v>1.5215883228661339E-2</v>
      </c>
      <c r="AO60" s="67">
        <f>(AK60+AN60)/2</f>
        <v>7.6079416143306697E-3</v>
      </c>
    </row>
    <row r="61" spans="1:41" ht="15" customHeight="1" x14ac:dyDescent="0.25">
      <c r="A61" s="68" t="s">
        <v>41</v>
      </c>
      <c r="B61" s="61">
        <v>31</v>
      </c>
      <c r="C61" s="61" t="s">
        <v>477</v>
      </c>
      <c r="D61" s="59" t="str">
        <f>('Raw data'!C54)</f>
        <v>Pete Aguilar</v>
      </c>
      <c r="E61" s="59" t="str">
        <f>('Raw data'!D54)</f>
        <v>(D)</v>
      </c>
      <c r="F61" s="62">
        <f>('Raw data'!G54)</f>
        <v>2014</v>
      </c>
      <c r="G61" s="88">
        <v>2</v>
      </c>
      <c r="H61" s="68"/>
      <c r="I61" s="68"/>
      <c r="J61" s="91">
        <f>IF(H61="",O61+0.15*(AF61-2.77%+$B$3)+($A$3-50%),O61+0.85*(0.6*AF61+0.2*AI61+0.2*AL61-2.77%+$B$3)+($A$3-50%))</f>
        <v>0.56243750000000003</v>
      </c>
      <c r="K61" s="21" t="s">
        <v>479</v>
      </c>
      <c r="L61" s="21" t="b">
        <f>_xlfn.ISFORMULA(K61)</f>
        <v>0</v>
      </c>
      <c r="M61" s="21" t="str">
        <f>IF(P61&lt;44%,"R",IF(P61&gt;56%,"D","No projection"))</f>
        <v>D</v>
      </c>
      <c r="N61" s="21" t="str">
        <f>IF(J61&lt;42%,"Safe R",IF(AND(J61&gt;42%,J61&lt;44%),"Likely R",IF(AND(J61&gt;44%,J61&lt;47%),"Lean R",IF(AND(J61&gt;47%,J61&lt;53%),"Toss Up",IF(AND(J61&gt;53%,J61&lt;56%),"Lean D",IF(AND(J61&gt;56%,J61&lt;58%),"Likely D","Safe D"))))))</f>
        <v>Likely D</v>
      </c>
      <c r="O61" s="63">
        <f>'Raw data'!Z54</f>
        <v>0.56374999999999997</v>
      </c>
      <c r="P61" s="69">
        <f>O61+$A$3-50%</f>
        <v>0.56374999999999997</v>
      </c>
      <c r="Q61" s="82">
        <f>'Raw data'!O54</f>
        <v>2.0000000000000018E-2</v>
      </c>
      <c r="R61" s="64">
        <f>Q61/2+50%</f>
        <v>0.51</v>
      </c>
      <c r="S61" s="64">
        <f>'Raw data'!M54-O61</f>
        <v>-5.3749999999999964E-2</v>
      </c>
      <c r="T61" s="64">
        <f>IF(E61="(R)",-S61,S61)</f>
        <v>-5.3749999999999964E-2</v>
      </c>
      <c r="U61" s="89">
        <f>IF(G61=1,Q61+4%,IF(G61=2,Q61+9%,IF(G61=3,Q61+14%,IF(G61=4,Q61-4.1%,IF(G61=5,Q61+1%,IF(G61=6,Q61+6.1%,IF(G61=7,Q61+5.1%,Q61+5.1%)))))))</f>
        <v>0.11000000000000001</v>
      </c>
      <c r="V61" s="64">
        <f>'Raw data'!W54</f>
        <v>0</v>
      </c>
      <c r="W61" s="64"/>
      <c r="X61" s="65"/>
      <c r="Y61" s="65">
        <f>'Raw data'!AC54</f>
        <v>0</v>
      </c>
      <c r="Z61" s="65">
        <f>'Raw data'!AF54</f>
        <v>0.42399999999999999</v>
      </c>
      <c r="AA61" s="66">
        <f>2*(O61-50)-2*(Z61-50)</f>
        <v>0.27949999999999875</v>
      </c>
      <c r="AB61" s="65"/>
      <c r="AC61" s="65">
        <f>IF(E61="(D)",50%+U61/2,50%-U61/2)</f>
        <v>0.55500000000000005</v>
      </c>
      <c r="AD61" s="65"/>
      <c r="AE61" s="65"/>
      <c r="AF61" s="63">
        <f>AC61-O61</f>
        <v>-8.7499999999999245E-3</v>
      </c>
      <c r="AG61" s="84">
        <f>IF(E61="(D)",AF61,-AF61)</f>
        <v>-8.7499999999999245E-3</v>
      </c>
      <c r="AH61" s="84">
        <f>AG61-4.5%</f>
        <v>-5.3749999999999923E-2</v>
      </c>
      <c r="AI61" s="63"/>
      <c r="AJ61" s="63"/>
      <c r="AK61" s="63">
        <f>AJ61-4.5%</f>
        <v>-4.4999999999999998E-2</v>
      </c>
      <c r="AL61" s="63"/>
      <c r="AM61" s="63"/>
      <c r="AN61" s="63">
        <f>AM61-4.5%</f>
        <v>-4.4999999999999998E-2</v>
      </c>
      <c r="AO61" s="67">
        <f>(AK61+AN61)/2</f>
        <v>-4.4999999999999998E-2</v>
      </c>
    </row>
    <row r="62" spans="1:41" ht="15" customHeight="1" x14ac:dyDescent="0.25">
      <c r="A62" s="68" t="s">
        <v>41</v>
      </c>
      <c r="B62" s="61">
        <v>32</v>
      </c>
      <c r="C62" s="61"/>
      <c r="D62" s="59" t="str">
        <f>('Raw data'!C55)</f>
        <v>Grace Napolitano</v>
      </c>
      <c r="E62" s="59" t="str">
        <f>('Raw data'!D55)</f>
        <v>(D)</v>
      </c>
      <c r="F62" s="62">
        <f>('Raw data'!G55)</f>
        <v>1998</v>
      </c>
      <c r="G62" s="88">
        <v>1</v>
      </c>
      <c r="H62" s="68">
        <v>1</v>
      </c>
      <c r="I62" s="68">
        <v>1</v>
      </c>
      <c r="J62" s="91">
        <f>IF(H62="",O62+0.15*(AF62-2.77%+$B$3)+($A$3-50%),O62+0.85*(0.6*AF62+0.2*AI62+0.2*AL62-2.77%+$B$3)+($A$3-50%))</f>
        <v>0.64060354175218592</v>
      </c>
      <c r="K62" s="21" t="str">
        <f>IF(J62&lt;44%,"R",IF(J62&gt;56%,"D","No projection"))</f>
        <v>D</v>
      </c>
      <c r="L62" s="21" t="b">
        <f>_xlfn.ISFORMULA(K62)</f>
        <v>1</v>
      </c>
      <c r="M62" s="21" t="str">
        <f>IF(P62&lt;44%,"R",IF(P62&gt;56%,"D","No projection"))</f>
        <v>D</v>
      </c>
      <c r="N62" s="21" t="str">
        <f>IF(J62&lt;42%,"Safe R",IF(AND(J62&gt;42%,J62&lt;44%),"Likely R",IF(AND(J62&gt;44%,J62&lt;47%),"Lean R",IF(AND(J62&gt;47%,J62&lt;53%),"Toss Up",IF(AND(J62&gt;53%,J62&lt;56%),"Lean D",IF(AND(J62&gt;56%,J62&lt;58%),"Likely D","Safe D"))))))</f>
        <v>Safe D</v>
      </c>
      <c r="O62" s="63">
        <f>'Raw data'!Z55</f>
        <v>0.64424999999999999</v>
      </c>
      <c r="P62" s="69">
        <f>O62+$A$3-50%</f>
        <v>0.64424999999999999</v>
      </c>
      <c r="Q62" s="82">
        <f>'Raw data'!O55</f>
        <v>0.18</v>
      </c>
      <c r="R62" s="64">
        <f>Q62/2+50%</f>
        <v>0.59</v>
      </c>
      <c r="S62" s="64">
        <f>'Raw data'!M55-O62</f>
        <v>-5.425000000000002E-2</v>
      </c>
      <c r="T62" s="64">
        <f>IF(E62="(R)",-S62,S62)</f>
        <v>-5.425000000000002E-2</v>
      </c>
      <c r="U62" s="89">
        <f>IF(G62=1,Q62+4%,IF(G62=2,Q62+9%,IF(G62=3,Q62+14%,IF(G62=4,Q62-4.1%,IF(G62=5,Q62+1%,IF(G62=6,Q62+6.1%,IF(G62=7,Q62+5.1%,Q62+5.1%)))))))</f>
        <v>0.22</v>
      </c>
      <c r="V62" s="64">
        <f>'Raw data'!W55</f>
        <v>0.31400076797239507</v>
      </c>
      <c r="W62" s="64">
        <f>V62/2+50%</f>
        <v>0.65700038398619753</v>
      </c>
      <c r="X62" s="65">
        <f>IF(H62=1,V62-4%,IF(H62=2,V62+5%,IF(H62=3,V62+14%,IF(H62=4,V62+4%,IF(H62=5,V62+13%,IF(H62=6,V62+22%,IF(H62=7,V62+9%,V62+9%)))))))</f>
        <v>0.27400076797239509</v>
      </c>
      <c r="Y62" s="65">
        <f>'Raw data'!AC55</f>
        <v>0.46909972322978799</v>
      </c>
      <c r="Z62" s="65">
        <f>'Raw data'!AF55</f>
        <v>0.68399999999999994</v>
      </c>
      <c r="AA62" s="66">
        <f>2*(O62-50)-2*(Z62-50)</f>
        <v>-7.9499999999995907E-2</v>
      </c>
      <c r="AB62" s="65">
        <f>IF(I62=1,Y62+AA62+7.6%,IF(I62=2,Y62+AA62+16.6%,IF(I62=3,Y62+AA62+25.6%,IF(I62=4,Y62-AA62-7.6%,IF(I62=5,Y62-AA62+1.4%,IF(I62=6,Y62-AA62+10.4%,IF(I62=7,Y62+AA62+9%,IF(I62=8,Y62-AA62+9%,""))))))))</f>
        <v>0.4655997232297921</v>
      </c>
      <c r="AC62" s="65">
        <f>IF(E62="(D)",50%+U62/2,50%-U62/2)</f>
        <v>0.61</v>
      </c>
      <c r="AD62" s="65">
        <f>IF(E62="(D)",50%+X62/2,50%-X62/2)</f>
        <v>0.63700038398619752</v>
      </c>
      <c r="AE62" s="65">
        <f>50%+AB62/2</f>
        <v>0.73279986161489608</v>
      </c>
      <c r="AF62" s="63">
        <f>AC62-O62</f>
        <v>-3.4250000000000003E-2</v>
      </c>
      <c r="AG62" s="84">
        <f>IF(E62="(D)",AF62,-AF62)</f>
        <v>-3.4250000000000003E-2</v>
      </c>
      <c r="AH62" s="84">
        <f>AG62-4.5%</f>
        <v>-7.9250000000000001E-2</v>
      </c>
      <c r="AI62" s="63">
        <f>AD62-O62</f>
        <v>-7.2496160138024734E-3</v>
      </c>
      <c r="AJ62" s="63">
        <f>IF(E62="(D)",AI62,-AI62)</f>
        <v>-7.2496160138024734E-3</v>
      </c>
      <c r="AK62" s="63">
        <f>AJ62-4.5%</f>
        <v>-5.2249616013802472E-2</v>
      </c>
      <c r="AL62" s="63">
        <f>AE62-O62</f>
        <v>8.8549861614896086E-2</v>
      </c>
      <c r="AM62" s="63">
        <f>IF(E62="(D)",AL62,-(AL62))</f>
        <v>8.8549861614896086E-2</v>
      </c>
      <c r="AN62" s="63">
        <f>AM62-4.5%</f>
        <v>4.3549861614896088E-2</v>
      </c>
      <c r="AO62" s="67">
        <f>(AK62+AN62)/2</f>
        <v>-4.3498771994531921E-3</v>
      </c>
    </row>
    <row r="63" spans="1:41" ht="15" customHeight="1" x14ac:dyDescent="0.25">
      <c r="A63" s="68" t="s">
        <v>41</v>
      </c>
      <c r="B63" s="61">
        <v>33</v>
      </c>
      <c r="C63" s="61" t="s">
        <v>477</v>
      </c>
      <c r="D63" s="59" t="str">
        <f>('Raw data'!C56)</f>
        <v>Ted Lieu</v>
      </c>
      <c r="E63" s="59" t="str">
        <f>('Raw data'!D56)</f>
        <v>(D)</v>
      </c>
      <c r="F63" s="62">
        <f>('Raw data'!G56)</f>
        <v>2014</v>
      </c>
      <c r="G63" s="88">
        <v>2</v>
      </c>
      <c r="H63" s="68"/>
      <c r="I63" s="68"/>
      <c r="J63" s="91">
        <f>IF(H63="",O63+0.15*(AF63-2.77%+$B$3)+($A$3-50%),O63+0.85*(0.6*AF63+0.2*AI63+0.2*AL63-2.77%+$B$3)+($A$3-50%))</f>
        <v>0.60353750000000006</v>
      </c>
      <c r="K63" s="21" t="str">
        <f>IF(J63&lt;44%,"R",IF(J63&gt;56%,"D","No projection"))</f>
        <v>D</v>
      </c>
      <c r="L63" s="21" t="b">
        <f>_xlfn.ISFORMULA(K63)</f>
        <v>1</v>
      </c>
      <c r="M63" s="21" t="str">
        <f>IF(P63&lt;44%,"R",IF(P63&gt;56%,"D","No projection"))</f>
        <v>D</v>
      </c>
      <c r="N63" s="21" t="str">
        <f>IF(J63&lt;42%,"Safe R",IF(AND(J63&gt;42%,J63&lt;44%),"Likely R",IF(AND(J63&gt;44%,J63&lt;47%),"Lean R",IF(AND(J63&gt;47%,J63&lt;53%),"Toss Up",IF(AND(J63&gt;53%,J63&lt;56%),"Lean D",IF(AND(J63&gt;56%,J63&lt;58%),"Likely D","Safe D"))))))</f>
        <v>Safe D</v>
      </c>
      <c r="O63" s="63">
        <f>'Raw data'!Z56</f>
        <v>0.59975000000000001</v>
      </c>
      <c r="P63" s="69">
        <f>O63+$A$3-50%</f>
        <v>0.59975000000000001</v>
      </c>
      <c r="Q63" s="82">
        <f>'Raw data'!O56</f>
        <v>0.15999999999999998</v>
      </c>
      <c r="R63" s="64">
        <f>Q63/2+50%</f>
        <v>0.57999999999999996</v>
      </c>
      <c r="S63" s="64">
        <f>'Raw data'!M56-O63</f>
        <v>-1.9750000000000045E-2</v>
      </c>
      <c r="T63" s="64">
        <f>IF(E63="(R)",-S63,S63)</f>
        <v>-1.9750000000000045E-2</v>
      </c>
      <c r="U63" s="89">
        <f>IF(G63=1,Q63+4%,IF(G63=2,Q63+9%,IF(G63=3,Q63+14%,IF(G63=4,Q63-4.1%,IF(G63=5,Q63+1%,IF(G63=6,Q63+6.1%,IF(G63=7,Q63+5.1%,Q63+5.1%)))))))</f>
        <v>0.24999999999999997</v>
      </c>
      <c r="V63" s="64">
        <f>'Raw data'!W56</f>
        <v>0</v>
      </c>
      <c r="W63" s="64"/>
      <c r="X63" s="65"/>
      <c r="Y63" s="65">
        <f>'Raw data'!AC56</f>
        <v>0</v>
      </c>
      <c r="Z63" s="65">
        <f>'Raw data'!AF56</f>
        <v>0.67399999999999993</v>
      </c>
      <c r="AA63" s="66">
        <f>2*(O63-50)-2*(Z63-50)</f>
        <v>-0.14849999999999852</v>
      </c>
      <c r="AB63" s="65"/>
      <c r="AC63" s="65">
        <f>IF(E63="(D)",50%+U63/2,50%-U63/2)</f>
        <v>0.625</v>
      </c>
      <c r="AD63" s="65"/>
      <c r="AE63" s="65"/>
      <c r="AF63" s="63">
        <f>AC63-O63</f>
        <v>2.5249999999999995E-2</v>
      </c>
      <c r="AG63" s="84">
        <f>IF(E63="(D)",AF63,-AF63)</f>
        <v>2.5249999999999995E-2</v>
      </c>
      <c r="AH63" s="84">
        <f>AG63-4.5%</f>
        <v>-1.9750000000000004E-2</v>
      </c>
      <c r="AI63" s="63"/>
      <c r="AJ63" s="63"/>
      <c r="AK63" s="63">
        <f>AJ63-4.5%</f>
        <v>-4.4999999999999998E-2</v>
      </c>
      <c r="AL63" s="63"/>
      <c r="AM63" s="63"/>
      <c r="AN63" s="63">
        <f>AM63-4.5%</f>
        <v>-4.4999999999999998E-2</v>
      </c>
      <c r="AO63" s="67">
        <f>(AK63+AN63)/2</f>
        <v>-4.4999999999999998E-2</v>
      </c>
    </row>
    <row r="64" spans="1:41" ht="15" customHeight="1" x14ac:dyDescent="0.25">
      <c r="A64" s="68" t="s">
        <v>41</v>
      </c>
      <c r="B64" s="61">
        <v>34</v>
      </c>
      <c r="C64" s="61"/>
      <c r="D64" s="59" t="str">
        <f>('Raw data'!C57)</f>
        <v>Xavier Becerra</v>
      </c>
      <c r="E64" s="59" t="str">
        <f>('Raw data'!D57)</f>
        <v>(D)</v>
      </c>
      <c r="F64" s="62">
        <f>('Raw data'!G57)</f>
        <v>1992</v>
      </c>
      <c r="G64" s="88">
        <v>1</v>
      </c>
      <c r="H64" s="68">
        <v>1</v>
      </c>
      <c r="I64" s="68">
        <v>1</v>
      </c>
      <c r="J64" s="91">
        <f>IF(H64="",O64+0.15*(AF64-2.77%+$B$3)+($A$3-50%),O64+0.85*(0.6*AF64+0.2*AI64+0.2*AL64-2.77%+$B$3)+($A$3-50%))</f>
        <v>0.8586059222545529</v>
      </c>
      <c r="K64" s="21" t="str">
        <f>IF(J64&lt;44%,"R",IF(J64&gt;56%,"D","No projection"))</f>
        <v>D</v>
      </c>
      <c r="L64" s="21" t="b">
        <f>_xlfn.ISFORMULA(K64)</f>
        <v>1</v>
      </c>
      <c r="M64" s="21" t="str">
        <f>IF(P64&lt;44%,"R",IF(P64&gt;56%,"D","No projection"))</f>
        <v>D</v>
      </c>
      <c r="N64" s="21" t="str">
        <f>IF(J64&lt;42%,"Safe R",IF(AND(J64&gt;42%,J64&lt;44%),"Likely R",IF(AND(J64&gt;44%,J64&lt;47%),"Lean R",IF(AND(J64&gt;47%,J64&lt;53%),"Toss Up",IF(AND(J64&gt;53%,J64&lt;56%),"Lean D",IF(AND(J64&gt;56%,J64&lt;58%),"Likely D","Safe D"))))))</f>
        <v>Safe D</v>
      </c>
      <c r="O64" s="63">
        <f>'Raw data'!Z57</f>
        <v>0.82525000000000004</v>
      </c>
      <c r="P64" s="69">
        <f>O64+$A$3-50%</f>
        <v>0.82525000000000004</v>
      </c>
      <c r="Q64" s="82">
        <f>'Raw data'!O57</f>
        <v>1</v>
      </c>
      <c r="R64" s="64">
        <f>Q64/2+50%</f>
        <v>1</v>
      </c>
      <c r="S64" s="64">
        <f>'Raw data'!M57-O64</f>
        <v>0.17474999999999996</v>
      </c>
      <c r="T64" s="64">
        <f>IF(E64="(R)",-S64,S64)</f>
        <v>0.17474999999999996</v>
      </c>
      <c r="U64" s="89">
        <f>IF(G64=1,Q64+4%,IF(G64=2,Q64+9%,IF(G64=3,Q64+14%,IF(G64=4,Q64-4.1%,IF(G64=5,Q64+1%,IF(G64=6,Q64+6.1%,IF(G64=7,Q64+5.1%,Q64+5.1%)))))))</f>
        <v>1.04</v>
      </c>
      <c r="V64" s="64">
        <f>'Raw data'!W57</f>
        <v>0.71231239775232957</v>
      </c>
      <c r="W64" s="64">
        <f>V64/2+50%</f>
        <v>0.85615619887616479</v>
      </c>
      <c r="X64" s="65">
        <f>IF(H64=1,V64-4%,IF(H64=2,V64+5%,IF(H64=3,V64+14%,IF(H64=4,V64+4%,IF(H64=5,V64+13%,IF(H64=6,V64+22%,IF(H64=7,V64+9%,V64+9%)))))))</f>
        <v>0.67231239775232954</v>
      </c>
      <c r="Y64" s="65">
        <f>'Raw data'!AC57</f>
        <v>0.67641021700712378</v>
      </c>
      <c r="Z64" s="65">
        <f>'Raw data'!AF57</f>
        <v>0.77400000000000002</v>
      </c>
      <c r="AA64" s="66">
        <f>2*(O64-50)-2*(Z64-50)</f>
        <v>0.10249999999999204</v>
      </c>
      <c r="AB64" s="65">
        <f>IF(I64=1,Y64+AA64+7.6%,IF(I64=2,Y64+AA64+16.6%,IF(I64=3,Y64+AA64+25.6%,IF(I64=4,Y64-AA64-7.6%,IF(I64=5,Y64-AA64+1.4%,IF(I64=6,Y64-AA64+10.4%,IF(I64=7,Y64+AA64+9%,IF(I64=8,Y64-AA64+9%,""))))))))</f>
        <v>0.85491021700711578</v>
      </c>
      <c r="AC64" s="65">
        <f>IF(E64="(D)",50%+U64/2,50%-U64/2)</f>
        <v>1.02</v>
      </c>
      <c r="AD64" s="65">
        <f>IF(E64="(D)",50%+X64/2,50%-X64/2)</f>
        <v>0.83615619887616477</v>
      </c>
      <c r="AE64" s="65">
        <f>50%+AB64/2</f>
        <v>0.92745510850355783</v>
      </c>
      <c r="AF64" s="63">
        <v>2.7699999999999999E-2</v>
      </c>
      <c r="AG64" s="84">
        <f>IF(E64="(D)",AF64,-AF64)</f>
        <v>2.7699999999999999E-2</v>
      </c>
      <c r="AH64" s="84">
        <f>AG64-4.5%</f>
        <v>-1.7299999999999999E-2</v>
      </c>
      <c r="AI64" s="63">
        <f>AD64-O64</f>
        <v>1.090619887616473E-2</v>
      </c>
      <c r="AJ64" s="63">
        <f>IF(E64="(D)",AI64,-AI64)</f>
        <v>1.090619887616473E-2</v>
      </c>
      <c r="AK64" s="63">
        <f>AJ64-4.5%</f>
        <v>-3.4093801123835268E-2</v>
      </c>
      <c r="AL64" s="63">
        <f>AE64-O64</f>
        <v>0.1022051085035578</v>
      </c>
      <c r="AM64" s="63">
        <f>IF(E64="(D)",AL64,-(AL64))</f>
        <v>0.1022051085035578</v>
      </c>
      <c r="AN64" s="63">
        <f>AM64-4.5%</f>
        <v>5.7205108503557797E-2</v>
      </c>
      <c r="AO64" s="67">
        <f>(AK64+AN64)/2</f>
        <v>1.1555653689861264E-2</v>
      </c>
    </row>
    <row r="65" spans="1:41" ht="15" customHeight="1" x14ac:dyDescent="0.25">
      <c r="A65" s="68" t="s">
        <v>41</v>
      </c>
      <c r="B65" s="61">
        <v>35</v>
      </c>
      <c r="C65" s="61" t="s">
        <v>477</v>
      </c>
      <c r="D65" s="59" t="str">
        <f>('Raw data'!C58)</f>
        <v>Norma Torres</v>
      </c>
      <c r="E65" s="59" t="str">
        <f>('Raw data'!D58)</f>
        <v>(D)</v>
      </c>
      <c r="F65" s="62">
        <f>('Raw data'!G58)</f>
        <v>2014</v>
      </c>
      <c r="G65" s="88">
        <v>2</v>
      </c>
      <c r="H65" s="68"/>
      <c r="I65" s="68"/>
      <c r="J65" s="91">
        <f>IF(H65="",O65+0.15*(AF65-2.77%+$B$3)+($A$3-50%),O65+0.85*(0.6*AF65+0.2*AI65+0.2*AL65-2.77%+$B$3)+($A$3-50%))</f>
        <v>0.66890500000000008</v>
      </c>
      <c r="K65" s="21" t="str">
        <f>IF(J65&lt;44%,"R",IF(J65&gt;56%,"D","No projection"))</f>
        <v>D</v>
      </c>
      <c r="L65" s="21" t="b">
        <f>_xlfn.ISFORMULA(K65)</f>
        <v>1</v>
      </c>
      <c r="M65" s="21" t="str">
        <f>IF(P65&lt;44%,"R",IF(P65&gt;56%,"D","No projection"))</f>
        <v>D</v>
      </c>
      <c r="N65" s="21" t="str">
        <f>IF(J65&lt;42%,"Safe R",IF(AND(J65&gt;42%,J65&lt;44%),"Likely R",IF(AND(J65&gt;44%,J65&lt;47%),"Lean R",IF(AND(J65&gt;47%,J65&lt;53%),"Toss Up",IF(AND(J65&gt;53%,J65&lt;56%),"Lean D",IF(AND(J65&gt;56%,J65&lt;58%),"Likely D","Safe D"))))))</f>
        <v>Safe D</v>
      </c>
      <c r="O65" s="63">
        <f>'Raw data'!Z58</f>
        <v>0.66475000000000006</v>
      </c>
      <c r="P65" s="69">
        <f>O65+$A$3-50%</f>
        <v>0.66475000000000017</v>
      </c>
      <c r="Q65" s="82">
        <f>'Raw data'!O58</f>
        <v>1</v>
      </c>
      <c r="R65" s="64">
        <f>Q65/2+50%</f>
        <v>1</v>
      </c>
      <c r="S65" s="64">
        <f>'Raw data'!M58-O65</f>
        <v>0.33524999999999994</v>
      </c>
      <c r="T65" s="64">
        <f>IF(E65="(R)",-S65,S65)</f>
        <v>0.33524999999999994</v>
      </c>
      <c r="U65" s="89">
        <f>IF(G65=1,Q65+4%,IF(G65=2,Q65+9%,IF(G65=3,Q65+14%,IF(G65=4,Q65-4.1%,IF(G65=5,Q65+1%,IF(G65=6,Q65+6.1%,IF(G65=7,Q65+5.1%,Q65+5.1%)))))))</f>
        <v>1.0900000000000001</v>
      </c>
      <c r="V65" s="64">
        <f>'Raw data'!W58</f>
        <v>0</v>
      </c>
      <c r="W65" s="64"/>
      <c r="X65" s="65"/>
      <c r="Y65" s="65"/>
      <c r="Z65" s="65"/>
      <c r="AA65" s="66"/>
      <c r="AB65" s="65"/>
      <c r="AC65" s="65">
        <f>IF(E65="(D)",50%+U65/2,50%-U65/2)</f>
        <v>1.0449999999999999</v>
      </c>
      <c r="AD65" s="65"/>
      <c r="AE65" s="65"/>
      <c r="AF65" s="63">
        <v>2.7699999999999999E-2</v>
      </c>
      <c r="AG65" s="84">
        <f>IF(E65="(D)",AF65,-AF65)</f>
        <v>2.7699999999999999E-2</v>
      </c>
      <c r="AH65" s="84">
        <f>AG65-4.5%</f>
        <v>-1.7299999999999999E-2</v>
      </c>
      <c r="AI65" s="63"/>
      <c r="AJ65" s="63"/>
      <c r="AK65" s="63">
        <f>AJ65-4.5%</f>
        <v>-4.4999999999999998E-2</v>
      </c>
      <c r="AL65" s="63"/>
      <c r="AM65" s="63"/>
      <c r="AN65" s="63"/>
      <c r="AO65" s="67">
        <f>AK65</f>
        <v>-4.4999999999999998E-2</v>
      </c>
    </row>
    <row r="66" spans="1:41" ht="15" customHeight="1" x14ac:dyDescent="0.25">
      <c r="A66" s="68" t="s">
        <v>41</v>
      </c>
      <c r="B66" s="61">
        <v>36</v>
      </c>
      <c r="C66" s="61"/>
      <c r="D66" s="59" t="str">
        <f>('Raw data'!C59)</f>
        <v>Raul Ruiz</v>
      </c>
      <c r="E66" s="59" t="str">
        <f>('Raw data'!D59)</f>
        <v>(D)</v>
      </c>
      <c r="F66" s="62">
        <f>('Raw data'!G59)</f>
        <v>2012</v>
      </c>
      <c r="G66" s="88">
        <v>1</v>
      </c>
      <c r="H66" s="68">
        <v>3</v>
      </c>
      <c r="I66" s="68"/>
      <c r="J66" s="91">
        <f>IF(H66="",O66+0.15*(AF66-2.77%+$B$3)+($A$3-50%),O66+0.85*(0.6*AF66+0.2*AI66+0.2*AL66-2.77%+$B$3)+($A$3-50%))</f>
        <v>0.54135687713195801</v>
      </c>
      <c r="K66" s="21" t="str">
        <f>IF(J66&lt;44%,"R",IF(J66&gt;56%,"D","No projection"))</f>
        <v>No projection</v>
      </c>
      <c r="L66" s="21" t="b">
        <f>_xlfn.ISFORMULA(K66)</f>
        <v>1</v>
      </c>
      <c r="M66" s="21" t="str">
        <f>IF(P66&lt;44%,"R",IF(P66&gt;56%,"D","No projection"))</f>
        <v>No projection</v>
      </c>
      <c r="N66" s="21" t="str">
        <f>IF(J66&lt;42%,"Safe R",IF(AND(J66&gt;42%,J66&lt;44%),"Likely R",IF(AND(J66&gt;44%,J66&lt;47%),"Lean R",IF(AND(J66&gt;47%,J66&lt;53%),"Toss Up",IF(AND(J66&gt;53%,J66&lt;56%),"Lean D",IF(AND(J66&gt;56%,J66&lt;58%),"Likely D","Safe D"))))))</f>
        <v>Lean D</v>
      </c>
      <c r="O66" s="63">
        <f>'Raw data'!Z59</f>
        <v>0.49675000000000002</v>
      </c>
      <c r="P66" s="69">
        <f>O66+$A$3-50%</f>
        <v>0.49675000000000002</v>
      </c>
      <c r="Q66" s="82">
        <f>'Raw data'!O59</f>
        <v>6.0000000000000053E-2</v>
      </c>
      <c r="R66" s="64">
        <f>Q66/2+50%</f>
        <v>0.53</v>
      </c>
      <c r="S66" s="64">
        <f>'Raw data'!M59-O66</f>
        <v>3.3250000000000002E-2</v>
      </c>
      <c r="T66" s="64">
        <f>IF(E66="(R)",-S66,S66)</f>
        <v>3.3250000000000002E-2</v>
      </c>
      <c r="U66" s="89">
        <f>IF(G66=1,Q66+4%,IF(G66=2,Q66+9%,IF(G66=3,Q66+14%,IF(G66=4,Q66-4.1%,IF(G66=5,Q66+1%,IF(G66=6,Q66+6.1%,IF(G66=7,Q66+5.1%,Q66+5.1%)))))))</f>
        <v>0.10000000000000006</v>
      </c>
      <c r="V66" s="64">
        <f>'Raw data'!W59</f>
        <v>5.8786789787741045E-2</v>
      </c>
      <c r="W66" s="64">
        <f>V66/2+50%</f>
        <v>0.52939339489387049</v>
      </c>
      <c r="X66" s="65">
        <f>IF(H66=1,V66-4%,IF(H66=2,V66+5%,IF(H66=3,V66+14%,IF(H66=4,V66+4%,IF(H66=5,V66+13%,IF(H66=6,V66+22%,IF(H66=7,V66+9%,V66+9%)))))))</f>
        <v>0.19878678978774106</v>
      </c>
      <c r="Y66" s="65"/>
      <c r="Z66" s="65"/>
      <c r="AA66" s="66"/>
      <c r="AB66" s="65" t="str">
        <f>IF(I66=1,Y66+AA66+7.6%,IF(I66=2,Y66+AA66+16.6%,IF(I66=3,Y66+AA66+25.6%,IF(I66=4,Y66-AA66-7.6%,IF(I66=5,Y66-AA66+1.4%,IF(I66=6,Y66-AA66+10.4%,IF(I66=7,Y66+AA66+9%,IF(I66=8,Y66-AA66+9%,""))))))))</f>
        <v/>
      </c>
      <c r="AC66" s="65">
        <f>IF(E66="(D)",50%+U66/2,50%-U66/2)</f>
        <v>0.55000000000000004</v>
      </c>
      <c r="AD66" s="65">
        <f>IF(E66="(D)",50%+X66/2,50%-X66/2)</f>
        <v>0.59939339489387056</v>
      </c>
      <c r="AE66" s="65"/>
      <c r="AF66" s="63">
        <f>AC66-O66</f>
        <v>5.325000000000002E-2</v>
      </c>
      <c r="AG66" s="84">
        <f>IF(E66="(D)",AF66,-AF66)</f>
        <v>5.325000000000002E-2</v>
      </c>
      <c r="AH66" s="84">
        <f>AG66-4.5%</f>
        <v>8.2500000000000212E-3</v>
      </c>
      <c r="AI66" s="63">
        <f>AD66-O66</f>
        <v>0.10264339489387053</v>
      </c>
      <c r="AJ66" s="63">
        <f>IF(E66="(D)",AI66,-AI66)</f>
        <v>0.10264339489387053</v>
      </c>
      <c r="AK66" s="63">
        <f>AJ66-4.5%</f>
        <v>5.7643394893870534E-2</v>
      </c>
      <c r="AL66" s="63"/>
      <c r="AM66" s="63"/>
      <c r="AN66" s="63"/>
      <c r="AO66" s="67">
        <f>AK66</f>
        <v>5.7643394893870534E-2</v>
      </c>
    </row>
    <row r="67" spans="1:41" ht="15" customHeight="1" x14ac:dyDescent="0.25">
      <c r="A67" s="68" t="s">
        <v>41</v>
      </c>
      <c r="B67" s="61">
        <v>37</v>
      </c>
      <c r="C67" s="61"/>
      <c r="D67" s="59" t="str">
        <f>('Raw data'!C60)</f>
        <v>Karen Bass</v>
      </c>
      <c r="E67" s="59" t="str">
        <f>('Raw data'!D60)</f>
        <v>(D)</v>
      </c>
      <c r="F67" s="62">
        <f>('Raw data'!G60)</f>
        <v>2010</v>
      </c>
      <c r="G67" s="88">
        <v>1</v>
      </c>
      <c r="H67" s="68">
        <v>1</v>
      </c>
      <c r="I67" s="68">
        <v>2</v>
      </c>
      <c r="J67" s="91">
        <f>IF(H67="",O67+0.15*(AF67-2.77%+$B$3)+($A$3-50%),O67+0.85*(0.6*AF67+0.2*AI67+0.2*AL67-2.77%+$B$3)+($A$3-50%))</f>
        <v>0.86928772863964188</v>
      </c>
      <c r="K67" s="21" t="str">
        <f>IF(J67&lt;44%,"R",IF(J67&gt;56%,"D","No projection"))</f>
        <v>D</v>
      </c>
      <c r="L67" s="21" t="b">
        <f>_xlfn.ISFORMULA(K67)</f>
        <v>1</v>
      </c>
      <c r="M67" s="21" t="str">
        <f>IF(P67&lt;44%,"R",IF(P67&gt;56%,"D","No projection"))</f>
        <v>D</v>
      </c>
      <c r="N67" s="21" t="str">
        <f>IF(J67&lt;42%,"Safe R",IF(AND(J67&gt;42%,J67&lt;44%),"Likely R",IF(AND(J67&gt;44%,J67&lt;47%),"Lean R",IF(AND(J67&gt;47%,J67&lt;53%),"Toss Up",IF(AND(J67&gt;53%,J67&lt;56%),"Lean D",IF(AND(J67&gt;56%,J67&lt;58%),"Likely D","Safe D"))))))</f>
        <v>Safe D</v>
      </c>
      <c r="O67" s="63">
        <f>'Raw data'!Z60</f>
        <v>0.84175</v>
      </c>
      <c r="P67" s="69">
        <f>O67+$A$3-50%</f>
        <v>0.84175</v>
      </c>
      <c r="Q67" s="82">
        <f>'Raw data'!O60</f>
        <v>0.67999999999999994</v>
      </c>
      <c r="R67" s="64">
        <f>Q67/2+50%</f>
        <v>0.84</v>
      </c>
      <c r="S67" s="64">
        <f>'Raw data'!M60-O67</f>
        <v>-1.7500000000000293E-3</v>
      </c>
      <c r="T67" s="64">
        <f>IF(E67="(R)",-S67,S67)</f>
        <v>-1.7500000000000293E-3</v>
      </c>
      <c r="U67" s="89">
        <f>IF(G67=1,Q67+4%,IF(G67=2,Q67+9%,IF(G67=3,Q67+14%,IF(G67=4,Q67-4.1%,IF(G67=5,Q67+1%,IF(G67=6,Q67+6.1%,IF(G67=7,Q67+5.1%,Q67+5.1%)))))))</f>
        <v>0.72</v>
      </c>
      <c r="V67" s="64">
        <f>'Raw data'!W60</f>
        <v>0.72834961182068625</v>
      </c>
      <c r="W67" s="64">
        <f>V67/2+50%</f>
        <v>0.86417480591034312</v>
      </c>
      <c r="X67" s="65">
        <f>IF(H67=1,V67-4%,IF(H67=2,V67+5%,IF(H67=3,V67+14%,IF(H67=4,V67+4%,IF(H67=5,V67+13%,IF(H67=6,V67+22%,IF(H67=7,V67+9%,V67+9%)))))))</f>
        <v>0.68834961182068621</v>
      </c>
      <c r="Y67" s="65">
        <f>'Raw data'!AC60</f>
        <v>0.72162366629275043</v>
      </c>
      <c r="Z67" s="65">
        <f>'Raw data'!AF60</f>
        <v>0.83899999999999997</v>
      </c>
      <c r="AA67" s="66">
        <f>2*(O67-50)-2*(Z67-50)</f>
        <v>5.49999999999784E-3</v>
      </c>
      <c r="AB67" s="65">
        <f>IF(I67=1,Y67+AA67+7.6%,IF(I67=2,Y67+AA67+16.6%,IF(I67=3,Y67+AA67+25.6%,IF(I67=4,Y67-AA67-7.6%,IF(I67=5,Y67-AA67+1.4%,IF(I67=6,Y67-AA67+10.4%,IF(I67=7,Y67+AA67+9%,IF(I67=8,Y67-AA67+9%,""))))))))</f>
        <v>0.89312366629274831</v>
      </c>
      <c r="AC67" s="65">
        <f>IF(E67="(D)",50%+U67/2,50%-U67/2)</f>
        <v>0.86</v>
      </c>
      <c r="AD67" s="65">
        <f>IF(E67="(D)",50%+X67/2,50%-X67/2)</f>
        <v>0.84417480591034311</v>
      </c>
      <c r="AE67" s="65">
        <f>50%+AB67/2</f>
        <v>0.9465618331463741</v>
      </c>
      <c r="AF67" s="63">
        <f>AC67-O67</f>
        <v>1.8249999999999988E-2</v>
      </c>
      <c r="AG67" s="84">
        <f>IF(E67="(D)",AF67,-AF67)</f>
        <v>1.8249999999999988E-2</v>
      </c>
      <c r="AH67" s="84">
        <f>AG67-4.5%</f>
        <v>-2.675000000000001E-2</v>
      </c>
      <c r="AI67" s="63">
        <f>AD67-O67</f>
        <v>2.4248059103431086E-3</v>
      </c>
      <c r="AJ67" s="63">
        <f>IF(E67="(D)",AI67,-AI67)</f>
        <v>2.4248059103431086E-3</v>
      </c>
      <c r="AK67" s="63">
        <f>AJ67-4.5%</f>
        <v>-4.257519408965689E-2</v>
      </c>
      <c r="AL67" s="63">
        <f>AE67-O67</f>
        <v>0.1048118331463741</v>
      </c>
      <c r="AM67" s="63">
        <f>IF(E67="(D)",AL67,-(AL67))</f>
        <v>0.1048118331463741</v>
      </c>
      <c r="AN67" s="63">
        <f>AM67-4.5%</f>
        <v>5.9811833146374102E-2</v>
      </c>
      <c r="AO67" s="67">
        <f>(AK67+AN67)/2</f>
        <v>8.6183195283586062E-3</v>
      </c>
    </row>
    <row r="68" spans="1:41" ht="15" customHeight="1" x14ac:dyDescent="0.25">
      <c r="A68" s="68" t="s">
        <v>41</v>
      </c>
      <c r="B68" s="61">
        <v>38</v>
      </c>
      <c r="C68" s="61"/>
      <c r="D68" s="59" t="str">
        <f>('Raw data'!C61)</f>
        <v>Linda Sanchez</v>
      </c>
      <c r="E68" s="59" t="str">
        <f>('Raw data'!D61)</f>
        <v>(D)</v>
      </c>
      <c r="F68" s="62">
        <f>('Raw data'!G61)</f>
        <v>2002</v>
      </c>
      <c r="G68" s="88">
        <v>1</v>
      </c>
      <c r="H68" s="68">
        <v>1</v>
      </c>
      <c r="I68" s="68">
        <v>1</v>
      </c>
      <c r="J68" s="91">
        <f>IF(H68="",O68+0.15*(AF68-2.77%+$B$3)+($A$3-50%),O68+0.85*(0.6*AF68+0.2*AI68+0.2*AL68-2.77%+$B$3)+($A$3-50%))</f>
        <v>0.63913084072940085</v>
      </c>
      <c r="K68" s="21" t="str">
        <f>IF(J68&lt;44%,"R",IF(J68&gt;56%,"D","No projection"))</f>
        <v>D</v>
      </c>
      <c r="L68" s="21" t="b">
        <f>_xlfn.ISFORMULA(K68)</f>
        <v>1</v>
      </c>
      <c r="M68" s="21" t="str">
        <f>IF(P68&lt;44%,"R",IF(P68&gt;56%,"D","No projection"))</f>
        <v>D</v>
      </c>
      <c r="N68" s="21" t="str">
        <f>IF(J68&lt;42%,"Safe R",IF(AND(J68&gt;42%,J68&lt;44%),"Likely R",IF(AND(J68&gt;44%,J68&lt;47%),"Lean R",IF(AND(J68&gt;47%,J68&lt;53%),"Toss Up",IF(AND(J68&gt;53%,J68&lt;56%),"Lean D",IF(AND(J68&gt;56%,J68&lt;58%),"Likely D","Safe D"))))))</f>
        <v>Safe D</v>
      </c>
      <c r="O68" s="63">
        <f>'Raw data'!Z61</f>
        <v>0.64024999999999999</v>
      </c>
      <c r="P68" s="69">
        <f>O68+$A$3-50%</f>
        <v>0.64024999999999999</v>
      </c>
      <c r="Q68" s="82">
        <f>'Raw data'!O61</f>
        <v>0.18</v>
      </c>
      <c r="R68" s="64">
        <f>Q68/2+50%</f>
        <v>0.59</v>
      </c>
      <c r="S68" s="64">
        <f>'Raw data'!M61-O68</f>
        <v>-5.0250000000000017E-2</v>
      </c>
      <c r="T68" s="64">
        <f>IF(E68="(R)",-S68,S68)</f>
        <v>-5.0250000000000017E-2</v>
      </c>
      <c r="U68" s="89">
        <f>IF(G68=1,Q68+4%,IF(G68=2,Q68+9%,IF(G68=3,Q68+14%,IF(G68=4,Q68-4.1%,IF(G68=5,Q68+1%,IF(G68=6,Q68+6.1%,IF(G68=7,Q68+5.1%,Q68+5.1%)))))))</f>
        <v>0.22</v>
      </c>
      <c r="V68" s="64">
        <f>'Raw data'!W61</f>
        <v>0.35089521914388128</v>
      </c>
      <c r="W68" s="64">
        <f>V68/2+50%</f>
        <v>0.67544760957194061</v>
      </c>
      <c r="X68" s="65">
        <f>IF(H68=1,V68-4%,IF(H68=2,V68+5%,IF(H68=3,V68+14%,IF(H68=4,V68+4%,IF(H68=5,V68+13%,IF(H68=6,V68+22%,IF(H68=7,V68+9%,V68+9%)))))))</f>
        <v>0.3108952191438813</v>
      </c>
      <c r="Y68" s="65">
        <f>'Raw data'!AC61</f>
        <v>0.31993820120200284</v>
      </c>
      <c r="Z68" s="65">
        <f>'Raw data'!AF61</f>
        <v>0.629</v>
      </c>
      <c r="AA68" s="66">
        <f>2*(O68-50)-2*(Z68-50)</f>
        <v>2.2500000000007958E-2</v>
      </c>
      <c r="AB68" s="65">
        <f>IF(I68=1,Y68+AA68+7.6%,IF(I68=2,Y68+AA68+16.6%,IF(I68=3,Y68+AA68+25.6%,IF(I68=4,Y68-AA68-7.6%,IF(I68=5,Y68-AA68+1.4%,IF(I68=6,Y68-AA68+10.4%,IF(I68=7,Y68+AA68+9%,IF(I68=8,Y68-AA68+9%,""))))))))</f>
        <v>0.41843820120201081</v>
      </c>
      <c r="AC68" s="65">
        <f>IF(E68="(D)",50%+U68/2,50%-U68/2)</f>
        <v>0.61</v>
      </c>
      <c r="AD68" s="65">
        <f>IF(E68="(D)",50%+X68/2,50%-X68/2)</f>
        <v>0.65544760957194059</v>
      </c>
      <c r="AE68" s="65">
        <f>50%+AB68/2</f>
        <v>0.70921910060100535</v>
      </c>
      <c r="AF68" s="63">
        <f>AC68-O68</f>
        <v>-3.0249999999999999E-2</v>
      </c>
      <c r="AG68" s="84">
        <f>IF(E68="(D)",AF68,-AF68)</f>
        <v>-3.0249999999999999E-2</v>
      </c>
      <c r="AH68" s="84">
        <f>AG68-4.5%</f>
        <v>-7.5249999999999997E-2</v>
      </c>
      <c r="AI68" s="63">
        <f>AD68-O68</f>
        <v>1.5197609571940607E-2</v>
      </c>
      <c r="AJ68" s="63">
        <f>IF(E68="(D)",AI68,-AI68)</f>
        <v>1.5197609571940607E-2</v>
      </c>
      <c r="AK68" s="63">
        <f>AJ68-4.5%</f>
        <v>-2.9802390428059392E-2</v>
      </c>
      <c r="AL68" s="63">
        <f>AE68-O68</f>
        <v>6.8969100601005362E-2</v>
      </c>
      <c r="AM68" s="63">
        <f>IF(E68="(D)",AL68,-(AL68))</f>
        <v>6.8969100601005362E-2</v>
      </c>
      <c r="AN68" s="63">
        <f>AM68-4.5%</f>
        <v>2.3969100601005364E-2</v>
      </c>
      <c r="AO68" s="67">
        <f>(AK68+AN68)/2</f>
        <v>-2.9166449135270139E-3</v>
      </c>
    </row>
    <row r="69" spans="1:41" ht="15" customHeight="1" x14ac:dyDescent="0.25">
      <c r="A69" s="68" t="s">
        <v>41</v>
      </c>
      <c r="B69" s="61">
        <v>39</v>
      </c>
      <c r="C69" s="61"/>
      <c r="D69" s="59" t="str">
        <f>('Raw data'!C62)</f>
        <v>Ed Royce</v>
      </c>
      <c r="E69" s="59" t="str">
        <f>('Raw data'!D62)</f>
        <v>(R)</v>
      </c>
      <c r="F69" s="62">
        <f>('Raw data'!G62)</f>
        <v>1992</v>
      </c>
      <c r="G69" s="88">
        <v>4</v>
      </c>
      <c r="H69" s="68">
        <v>4</v>
      </c>
      <c r="I69" s="68">
        <v>4</v>
      </c>
      <c r="J69" s="91">
        <f>IF(H69="",O69+0.15*(AF69+2.77%-$B$3)+($A$3-50%),O69+0.85*(0.6*AF69+0.2*AI69+0.2*AL69+2.77%-$B$3)+($A$3-50%))</f>
        <v>0.37227433369974289</v>
      </c>
      <c r="K69" s="21" t="str">
        <f>IF(J69&lt;44%,"R",IF(J69&gt;56%,"D","No projection"))</f>
        <v>R</v>
      </c>
      <c r="L69" s="21" t="b">
        <f>_xlfn.ISFORMULA(K69)</f>
        <v>1</v>
      </c>
      <c r="M69" s="21" t="str">
        <f>IF(P69&lt;44%,"R",IF(P69&gt;56%,"D","No projection"))</f>
        <v>No projection</v>
      </c>
      <c r="N69" s="21" t="str">
        <f>IF(J69&lt;42%,"Safe R",IF(AND(J69&gt;42%,J69&lt;44%),"Likely R",IF(AND(J69&gt;44%,J69&lt;47%),"Lean R",IF(AND(J69&gt;47%,J69&lt;53%),"Toss Up",IF(AND(J69&gt;53%,J69&lt;56%),"Lean D",IF(AND(J69&gt;56%,J69&lt;58%),"Likely D","Safe D"))))))</f>
        <v>Safe R</v>
      </c>
      <c r="O69" s="63">
        <f>'Raw data'!Z62</f>
        <v>0.46224999999999999</v>
      </c>
      <c r="P69" s="69">
        <f>O69+$A$3-50%</f>
        <v>0.46225000000000005</v>
      </c>
      <c r="Q69" s="82">
        <f>'Raw data'!O62</f>
        <v>0.37999999999999995</v>
      </c>
      <c r="R69" s="64">
        <f>Q69/2+50%</f>
        <v>0.69</v>
      </c>
      <c r="S69" s="64">
        <f>'Raw data'!M62-O69</f>
        <v>-0.15225</v>
      </c>
      <c r="T69" s="64">
        <f>IF(E69="(R)",-S69,S69)</f>
        <v>0.15225</v>
      </c>
      <c r="U69" s="89">
        <f>IF(G69=1,Q69+4%,IF(G69=2,Q69+9%,IF(G69=3,Q69+14%,IF(G69=4,Q69-4.1%,IF(G69=5,Q69+1%,IF(G69=6,Q69+6.1%,IF(G69=7,Q69+5.1%,Q69+5.1%)))))))</f>
        <v>0.33899999999999997</v>
      </c>
      <c r="V69" s="64">
        <f>'Raw data'!W62</f>
        <v>0.15576246095718882</v>
      </c>
      <c r="W69" s="64">
        <f>V69/2+50%</f>
        <v>0.57788123047859441</v>
      </c>
      <c r="X69" s="65">
        <f>IF(H69=1,V69-4%,IF(H69=2,V69+5%,IF(H69=3,V69+14%,IF(H69=4,V69+4%,IF(H69=5,V69+13%,IF(H69=6,V69+22%,IF(H69=7,V69+9%,V69+9%)))))))</f>
        <v>0.19576246095718883</v>
      </c>
      <c r="Y69" s="65">
        <f>'Raw data'!AC62</f>
        <v>0.3357747896340611</v>
      </c>
      <c r="Z69" s="65">
        <f>'Raw data'!AF62</f>
        <v>0.44399999999999995</v>
      </c>
      <c r="AA69" s="66">
        <f>2*(O69-50)-2*(Z69-50)</f>
        <v>3.6499999999989541E-2</v>
      </c>
      <c r="AB69" s="65">
        <f>IF(I69=1,Y69+AA69+7.6%,IF(I69=2,Y69+AA69+16.6%,IF(I69=3,Y69+AA69+25.6%,IF(I69=4,Y69-AA69-7.6%,IF(I69=5,Y69-AA69+1.4%,IF(I69=6,Y69-AA69+10.4%,IF(I69=7,Y69+AA69+9%,IF(I69=8,Y69-AA69+9%,""))))))))</f>
        <v>0.22327478963407155</v>
      </c>
      <c r="AC69" s="65">
        <f>IF(E69="(D)",50%+U69/2,50%-U69/2)</f>
        <v>0.33050000000000002</v>
      </c>
      <c r="AD69" s="65">
        <f>IF(E69="(D)",50%+X69/2,50%-X69/2)</f>
        <v>0.40211876952140557</v>
      </c>
      <c r="AE69" s="65">
        <f>50%-AB69/2</f>
        <v>0.38836260518296423</v>
      </c>
      <c r="AF69" s="63">
        <f>AC69-O69</f>
        <v>-0.13174999999999998</v>
      </c>
      <c r="AG69" s="84">
        <f>IF(E69="(D)",AF69,-AF69)</f>
        <v>0.13174999999999998</v>
      </c>
      <c r="AH69" s="84">
        <f>AG69-4.5%</f>
        <v>8.674999999999998E-2</v>
      </c>
      <c r="AI69" s="63">
        <f>AD69-O69</f>
        <v>-6.0131230478594422E-2</v>
      </c>
      <c r="AJ69" s="63">
        <f>IF(E69="(D)",AI69,-AI69)</f>
        <v>6.0131230478594422E-2</v>
      </c>
      <c r="AK69" s="63">
        <f>AJ69-4.5%</f>
        <v>1.5131230478594423E-2</v>
      </c>
      <c r="AL69" s="63">
        <f>AE69-O69</f>
        <v>-7.3887394817035768E-2</v>
      </c>
      <c r="AM69" s="63">
        <f>IF(E69="(D)",AL69,-(AL69))</f>
        <v>7.3887394817035768E-2</v>
      </c>
      <c r="AN69" s="63">
        <f>AM69-4.5%</f>
        <v>2.8887394817035769E-2</v>
      </c>
      <c r="AO69" s="67">
        <f>(AK69+AN69)/2</f>
        <v>2.2009312647815096E-2</v>
      </c>
    </row>
    <row r="70" spans="1:41" ht="15" customHeight="1" x14ac:dyDescent="0.25">
      <c r="A70" s="68" t="s">
        <v>41</v>
      </c>
      <c r="B70" s="61">
        <v>40</v>
      </c>
      <c r="C70" s="61"/>
      <c r="D70" s="59" t="str">
        <f>('Raw data'!C63)</f>
        <v>Lucille Roybal0Allard</v>
      </c>
      <c r="E70" s="59" t="str">
        <f>('Raw data'!D63)</f>
        <v>(D)</v>
      </c>
      <c r="F70" s="62">
        <f>('Raw data'!G63)</f>
        <v>1992</v>
      </c>
      <c r="G70" s="88">
        <v>1</v>
      </c>
      <c r="H70" s="68">
        <v>1</v>
      </c>
      <c r="I70" s="68">
        <v>1</v>
      </c>
      <c r="J70" s="91">
        <f>IF(H70="",O70+0.15*(AF70-2.77%+$B$3)+($A$3-50%),O70+0.85*(0.6*AF70+0.2*AI70+0.2*AL70-2.77%+$B$3)+($A$3-50%))</f>
        <v>0.8421967516668718</v>
      </c>
      <c r="K70" s="21" t="str">
        <f>IF(J70&lt;44%,"R",IF(J70&gt;56%,"D","No projection"))</f>
        <v>D</v>
      </c>
      <c r="L70" s="21" t="b">
        <f>_xlfn.ISFORMULA(K70)</f>
        <v>1</v>
      </c>
      <c r="M70" s="21" t="str">
        <f>IF(P70&lt;44%,"R",IF(P70&gt;56%,"D","No projection"))</f>
        <v>D</v>
      </c>
      <c r="N70" s="21" t="str">
        <f>IF(J70&lt;42%,"Safe R",IF(AND(J70&gt;42%,J70&lt;44%),"Likely R",IF(AND(J70&gt;44%,J70&lt;47%),"Lean R",IF(AND(J70&gt;47%,J70&lt;53%),"Toss Up",IF(AND(J70&gt;53%,J70&lt;56%),"Lean D",IF(AND(J70&gt;56%,J70&lt;58%),"Likely D","Safe D"))))))</f>
        <v>Safe D</v>
      </c>
      <c r="O70" s="63">
        <f>'Raw data'!Z63</f>
        <v>0.80574999999999997</v>
      </c>
      <c r="P70" s="69">
        <f>O70+$A$3-50%</f>
        <v>0.80574999999999997</v>
      </c>
      <c r="Q70" s="82">
        <f>'Raw data'!O63</f>
        <v>1</v>
      </c>
      <c r="R70" s="64">
        <f>Q70/2+50%</f>
        <v>1</v>
      </c>
      <c r="S70" s="64">
        <f>'Raw data'!M63-O70</f>
        <v>0.19425000000000003</v>
      </c>
      <c r="T70" s="64">
        <f>IF(E70="(R)",-S70,S70)</f>
        <v>0.19425000000000003</v>
      </c>
      <c r="U70" s="89">
        <f>IF(G70=1,Q70+4%,IF(G70=2,Q70+9%,IF(G70=3,Q70+14%,IF(G70=4,Q70-4.1%,IF(G70=5,Q70+1%,IF(G70=6,Q70+6.1%,IF(G70=7,Q70+5.1%,Q70+5.1%)))))))</f>
        <v>1.04</v>
      </c>
      <c r="V70" s="64">
        <f>'Raw data'!W63</f>
        <v>1</v>
      </c>
      <c r="W70" s="64">
        <f>V70/2+50%</f>
        <v>1</v>
      </c>
      <c r="X70" s="65">
        <f>IF(H70=1,V70-4%,IF(H70=2,V70+5%,IF(H70=3,V70+14%,IF(H70=4,V70+4%,IF(H70=5,V70+13%,IF(H70=6,V70+22%,IF(H70=7,V70+9%,V70+9%)))))))</f>
        <v>0.96</v>
      </c>
      <c r="Y70" s="65">
        <f>'Raw data'!AC63</f>
        <v>0.5445853137278911</v>
      </c>
      <c r="Z70" s="65">
        <f>'Raw data'!AF63</f>
        <v>0.72399999999999998</v>
      </c>
      <c r="AA70" s="66">
        <f>2*(O70-50)-2*(Z70-50)</f>
        <v>0.1635000000000133</v>
      </c>
      <c r="AB70" s="65">
        <f>IF(I70=1,Y70+AA70+7.6%,IF(I70=2,Y70+AA70+16.6%,IF(I70=3,Y70+AA70+25.6%,IF(I70=4,Y70-AA70-7.6%,IF(I70=5,Y70-AA70+1.4%,IF(I70=6,Y70-AA70+10.4%,IF(I70=7,Y70+AA70+9%,IF(I70=8,Y70-AA70+9%,""))))))))</f>
        <v>0.78408531372790435</v>
      </c>
      <c r="AC70" s="65">
        <f>IF(E70="(D)",50%+U70/2,50%-U70/2)</f>
        <v>1.02</v>
      </c>
      <c r="AD70" s="65">
        <f>IF(E70="(D)",50%+X70/2,50%-X70/2)</f>
        <v>0.98</v>
      </c>
      <c r="AE70" s="65">
        <f>50%+AB70/2</f>
        <v>0.89204265686395212</v>
      </c>
      <c r="AF70" s="63">
        <v>2.7699999999999999E-2</v>
      </c>
      <c r="AG70" s="84">
        <f>IF(E70="(D)",AF70,-AF70)</f>
        <v>2.7699999999999999E-2</v>
      </c>
      <c r="AH70" s="84">
        <f>AG70-4.5%</f>
        <v>-1.7299999999999999E-2</v>
      </c>
      <c r="AI70" s="63">
        <v>4.4999999999999998E-2</v>
      </c>
      <c r="AJ70" s="63">
        <f>IF(E70="(D)",AI70,-AI70)</f>
        <v>4.4999999999999998E-2</v>
      </c>
      <c r="AK70" s="63">
        <f>AJ70-4.5%</f>
        <v>0</v>
      </c>
      <c r="AL70" s="63">
        <f>AE70-O70</f>
        <v>8.6292656863952155E-2</v>
      </c>
      <c r="AM70" s="63">
        <f>IF(E70="(D)",AL70,-(AL70))</f>
        <v>8.6292656863952155E-2</v>
      </c>
      <c r="AN70" s="63">
        <f>AM70-4.5%</f>
        <v>4.1292656863952157E-2</v>
      </c>
      <c r="AO70" s="67">
        <f>(AK70+AN70)/2</f>
        <v>2.0646328431976078E-2</v>
      </c>
    </row>
    <row r="71" spans="1:41" ht="15" customHeight="1" x14ac:dyDescent="0.25">
      <c r="A71" s="68" t="s">
        <v>41</v>
      </c>
      <c r="B71" s="61">
        <v>41</v>
      </c>
      <c r="C71" s="61"/>
      <c r="D71" s="59" t="str">
        <f>('Raw data'!C64)</f>
        <v>Mark Takano</v>
      </c>
      <c r="E71" s="59" t="str">
        <f>('Raw data'!D64)</f>
        <v>(D)</v>
      </c>
      <c r="F71" s="62">
        <f>('Raw data'!G64)</f>
        <v>2012</v>
      </c>
      <c r="G71" s="88">
        <v>1</v>
      </c>
      <c r="H71" s="68">
        <v>2</v>
      </c>
      <c r="I71" s="68"/>
      <c r="J71" s="91">
        <f>IF(H71="",O71+0.15*(AF71-2.77%+$B$3)+($A$3-50%),O71+0.85*(0.6*AF71+0.2*AI71+0.2*AL71-2.77%+$B$3)+($A$3-50%))</f>
        <v>0.5893551438070731</v>
      </c>
      <c r="K71" s="21" t="str">
        <f>IF(J71&lt;44%,"R",IF(J71&gt;56%,"D","No projection"))</f>
        <v>D</v>
      </c>
      <c r="L71" s="21" t="b">
        <f>_xlfn.ISFORMULA(K71)</f>
        <v>1</v>
      </c>
      <c r="M71" s="21" t="str">
        <f>IF(P71&lt;44%,"R",IF(P71&gt;56%,"D","No projection"))</f>
        <v>D</v>
      </c>
      <c r="N71" s="21" t="str">
        <f>IF(J71&lt;42%,"Safe R",IF(AND(J71&gt;42%,J71&lt;44%),"Likely R",IF(AND(J71&gt;44%,J71&lt;47%),"Lean R",IF(AND(J71&gt;47%,J71&lt;53%),"Toss Up",IF(AND(J71&gt;53%,J71&lt;56%),"Lean D",IF(AND(J71&gt;56%,J71&lt;58%),"Likely D","Safe D"))))))</f>
        <v>Safe D</v>
      </c>
      <c r="O71" s="63">
        <f>'Raw data'!Z64</f>
        <v>0.60675000000000001</v>
      </c>
      <c r="P71" s="69">
        <f>O71+$A$3-50%</f>
        <v>0.6067499999999999</v>
      </c>
      <c r="Q71" s="82">
        <f>'Raw data'!O64</f>
        <v>0.10000000000000003</v>
      </c>
      <c r="R71" s="64">
        <f>Q71/2+50%</f>
        <v>0.55000000000000004</v>
      </c>
      <c r="S71" s="64">
        <f>'Raw data'!M64-O71</f>
        <v>-5.6749999999999967E-2</v>
      </c>
      <c r="T71" s="64">
        <f>IF(E71="(R)",-S71,S71)</f>
        <v>-5.6749999999999967E-2</v>
      </c>
      <c r="U71" s="89">
        <f>IF(G71=1,Q71+4%,IF(G71=2,Q71+9%,IF(G71=3,Q71+14%,IF(G71=4,Q71-4.1%,IF(G71=5,Q71+1%,IF(G71=6,Q71+6.1%,IF(G71=7,Q71+5.1%,Q71+5.1%)))))))</f>
        <v>0.14000000000000004</v>
      </c>
      <c r="V71" s="64">
        <f>'Raw data'!W64</f>
        <v>0.17935463302438914</v>
      </c>
      <c r="W71" s="64">
        <f>V71/2+50%</f>
        <v>0.58967731651219457</v>
      </c>
      <c r="X71" s="65">
        <f>IF(H71=1,V71-4%,IF(H71=2,V71+5%,IF(H71=3,V71+14%,IF(H71=4,V71+4%,IF(H71=5,V71+13%,IF(H71=6,V71+22%,IF(H71=7,V71+9%,V71+9%)))))))</f>
        <v>0.22935463302438913</v>
      </c>
      <c r="Y71" s="65"/>
      <c r="Z71" s="65"/>
      <c r="AA71" s="66"/>
      <c r="AB71" s="65" t="str">
        <f>IF(I71=1,Y71+AA71+7.6%,IF(I71=2,Y71+AA71+16.6%,IF(I71=3,Y71+AA71+25.6%,IF(I71=4,Y71-AA71-7.6%,IF(I71=5,Y71-AA71+1.4%,IF(I71=6,Y71-AA71+10.4%,IF(I71=7,Y71+AA71+9%,IF(I71=8,Y71-AA71+9%,""))))))))</f>
        <v/>
      </c>
      <c r="AC71" s="65">
        <f>IF(E71="(D)",50%+U71/2,50%-U71/2)</f>
        <v>0.57000000000000006</v>
      </c>
      <c r="AD71" s="65">
        <f>IF(E71="(D)",50%+X71/2,50%-X71/2)</f>
        <v>0.61467731651219459</v>
      </c>
      <c r="AE71" s="65"/>
      <c r="AF71" s="63">
        <f>AC71-O71</f>
        <v>-3.6749999999999949E-2</v>
      </c>
      <c r="AG71" s="84">
        <f>IF(E71="(D)",AF71,-AF71)</f>
        <v>-3.6749999999999949E-2</v>
      </c>
      <c r="AH71" s="84">
        <f>AG71-4.5%</f>
        <v>-8.1749999999999948E-2</v>
      </c>
      <c r="AI71" s="63">
        <f>AD71-O71</f>
        <v>7.9273165121945821E-3</v>
      </c>
      <c r="AJ71" s="63">
        <f>IF(E71="(D)",AI71,-AI71)</f>
        <v>7.9273165121945821E-3</v>
      </c>
      <c r="AK71" s="63">
        <f>AJ71-4.5%</f>
        <v>-3.7072683487805416E-2</v>
      </c>
      <c r="AL71" s="63"/>
      <c r="AM71" s="63"/>
      <c r="AN71" s="63"/>
      <c r="AO71" s="67">
        <f>AK71</f>
        <v>-3.7072683487805416E-2</v>
      </c>
    </row>
    <row r="72" spans="1:41" ht="15" customHeight="1" x14ac:dyDescent="0.25">
      <c r="A72" s="68" t="s">
        <v>41</v>
      </c>
      <c r="B72" s="61">
        <v>42</v>
      </c>
      <c r="C72" s="61"/>
      <c r="D72" s="59" t="str">
        <f>('Raw data'!C65)</f>
        <v>Ken Calvert</v>
      </c>
      <c r="E72" s="59" t="str">
        <f>('Raw data'!D65)</f>
        <v>(R)</v>
      </c>
      <c r="F72" s="62">
        <f>('Raw data'!G65)</f>
        <v>1992</v>
      </c>
      <c r="G72" s="88">
        <v>4</v>
      </c>
      <c r="H72" s="68">
        <v>4</v>
      </c>
      <c r="I72" s="68">
        <v>4</v>
      </c>
      <c r="J72" s="91">
        <f>IF(H72="",O72+0.15*(AF72+2.77%-$B$3)+($A$3-50%),O72+0.85*(0.6*AF72+0.2*AI72+0.2*AL72+2.77%-$B$3)+($A$3-50%))</f>
        <v>0.37931222676478876</v>
      </c>
      <c r="K72" s="21" t="str">
        <f>IF(J72&lt;44%,"R",IF(J72&gt;56%,"D","No projection"))</f>
        <v>R</v>
      </c>
      <c r="L72" s="21" t="b">
        <f>_xlfn.ISFORMULA(K72)</f>
        <v>1</v>
      </c>
      <c r="M72" s="21" t="str">
        <f>IF(P72&lt;44%,"R",IF(P72&gt;56%,"D","No projection"))</f>
        <v>R</v>
      </c>
      <c r="N72" s="21" t="str">
        <f>IF(J72&lt;42%,"Safe R",IF(AND(J72&gt;42%,J72&lt;44%),"Likely R",IF(AND(J72&gt;44%,J72&lt;47%),"Lean R",IF(AND(J72&gt;47%,J72&lt;53%),"Toss Up",IF(AND(J72&gt;53%,J72&lt;56%),"Lean D",IF(AND(J72&gt;56%,J72&lt;58%),"Likely D","Safe D"))))))</f>
        <v>Safe R</v>
      </c>
      <c r="O72" s="63">
        <f>'Raw data'!Z65</f>
        <v>0.40525</v>
      </c>
      <c r="P72" s="69">
        <f>O72+$A$3-50%</f>
        <v>0.40525</v>
      </c>
      <c r="Q72" s="82">
        <f>'Raw data'!O65</f>
        <v>0.32</v>
      </c>
      <c r="R72" s="64">
        <f>Q72/2+50%</f>
        <v>0.66</v>
      </c>
      <c r="S72" s="64">
        <f>'Raw data'!M65-O72</f>
        <v>-6.5249999999999975E-2</v>
      </c>
      <c r="T72" s="64">
        <f>IF(E72="(R)",-S72,S72)</f>
        <v>6.5249999999999975E-2</v>
      </c>
      <c r="U72" s="89">
        <f>IF(G72=1,Q72+4%,IF(G72=2,Q72+9%,IF(G72=3,Q72+14%,IF(G72=4,Q72-4.1%,IF(G72=5,Q72+1%,IF(G72=6,Q72+6.1%,IF(G72=7,Q72+5.1%,Q72+5.1%)))))))</f>
        <v>0.27900000000000003</v>
      </c>
      <c r="V72" s="64">
        <f>'Raw data'!W65</f>
        <v>0.2118801378944577</v>
      </c>
      <c r="W72" s="64">
        <f>V72/2+50%</f>
        <v>0.60594006894722885</v>
      </c>
      <c r="X72" s="65">
        <f>IF(H72=1,V72-4%,IF(H72=2,V72+5%,IF(H72=3,V72+14%,IF(H72=4,V72+4%,IF(H72=5,V72+13%,IF(H72=6,V72+22%,IF(H72=7,V72+9%,V72+9%)))))))</f>
        <v>0.25188013789445768</v>
      </c>
      <c r="Y72" s="65">
        <f>'Raw data'!AC65</f>
        <v>0.11227013546097092</v>
      </c>
      <c r="Z72" s="65">
        <f>'Raw data'!AF65</f>
        <v>0.46899999999999997</v>
      </c>
      <c r="AA72" s="66">
        <f>2*(O72-50)-2*(Z72-50)</f>
        <v>-0.12749999999999773</v>
      </c>
      <c r="AB72" s="65">
        <f>IF(I72=1,Y72+AA72+7.6%,IF(I72=2,Y72+AA72+16.6%,IF(I72=3,Y72+AA72+25.6%,IF(I72=4,Y72-AA72-7.6%,IF(I72=5,Y72-AA72+1.4%,IF(I72=6,Y72-AA72+10.4%,IF(I72=7,Y72+AA72+9%,IF(I72=8,Y72-AA72+9%,""))))))))</f>
        <v>0.16377013546096864</v>
      </c>
      <c r="AC72" s="65">
        <f>IF(E72="(D)",50%+U72/2,50%-U72/2)</f>
        <v>0.36049999999999999</v>
      </c>
      <c r="AD72" s="65">
        <f>IF(E72="(D)",50%+X72/2,50%-X72/2)</f>
        <v>0.37405993105277113</v>
      </c>
      <c r="AE72" s="65">
        <f>50%-AB72/2</f>
        <v>0.41811493226951568</v>
      </c>
      <c r="AF72" s="63">
        <f>AC72-O72</f>
        <v>-4.4750000000000012E-2</v>
      </c>
      <c r="AG72" s="84">
        <f>IF(E72="(D)",AF72,-AF72)</f>
        <v>4.4750000000000012E-2</v>
      </c>
      <c r="AH72" s="84">
        <f>AG72-4.5%</f>
        <v>-2.4999999999998634E-4</v>
      </c>
      <c r="AI72" s="63">
        <f>AD72-O72</f>
        <v>-3.1190068947228866E-2</v>
      </c>
      <c r="AJ72" s="63">
        <f>IF(E72="(D)",AI72,-AI72)</f>
        <v>3.1190068947228866E-2</v>
      </c>
      <c r="AK72" s="63">
        <f>AJ72-4.5%</f>
        <v>-1.3809931052771132E-2</v>
      </c>
      <c r="AL72" s="63">
        <f>AE72-O72</f>
        <v>1.2864932269515683E-2</v>
      </c>
      <c r="AM72" s="63">
        <f>IF(E72="(D)",AL72,-(AL72))</f>
        <v>-1.2864932269515683E-2</v>
      </c>
      <c r="AN72" s="63">
        <f>AM72-4.5%</f>
        <v>-5.7864932269515681E-2</v>
      </c>
      <c r="AO72" s="67">
        <f>(AK72+AN72)/2</f>
        <v>-3.5837431661143407E-2</v>
      </c>
    </row>
    <row r="73" spans="1:41" ht="15" customHeight="1" x14ac:dyDescent="0.25">
      <c r="A73" s="68" t="s">
        <v>41</v>
      </c>
      <c r="B73" s="61">
        <v>43</v>
      </c>
      <c r="C73" s="61"/>
      <c r="D73" s="59" t="str">
        <f>('Raw data'!C66)</f>
        <v>Maxine Waters</v>
      </c>
      <c r="E73" s="59" t="str">
        <f>('Raw data'!D66)</f>
        <v>(D)</v>
      </c>
      <c r="F73" s="62">
        <f>('Raw data'!G66)</f>
        <v>1990</v>
      </c>
      <c r="G73" s="88">
        <v>1</v>
      </c>
      <c r="H73" s="68">
        <v>1</v>
      </c>
      <c r="I73" s="68">
        <v>1</v>
      </c>
      <c r="J73" s="91">
        <f>IF(H73="",O73+0.15*(AF73-2.77%+$B$3)+($A$3-50%),O73+0.85*(0.6*AF73+0.2*AI73+0.2*AL73-2.77%+$B$3)+($A$3-50%))</f>
        <v>0.75546693375481022</v>
      </c>
      <c r="K73" s="21" t="str">
        <f>IF(J73&lt;44%,"R",IF(J73&gt;56%,"D","No projection"))</f>
        <v>D</v>
      </c>
      <c r="L73" s="21" t="b">
        <f>_xlfn.ISFORMULA(K73)</f>
        <v>1</v>
      </c>
      <c r="M73" s="21" t="str">
        <f>IF(P73&lt;44%,"R",IF(P73&gt;56%,"D","No projection"))</f>
        <v>D</v>
      </c>
      <c r="N73" s="21" t="str">
        <f>IF(J73&lt;42%,"Safe R",IF(AND(J73&gt;42%,J73&lt;44%),"Likely R",IF(AND(J73&gt;44%,J73&lt;47%),"Lean R",IF(AND(J73&gt;47%,J73&lt;53%),"Toss Up",IF(AND(J73&gt;53%,J73&lt;56%),"Lean D",IF(AND(J73&gt;56%,J73&lt;58%),"Likely D","Safe D"))))))</f>
        <v>Safe D</v>
      </c>
      <c r="O73" s="63">
        <f>'Raw data'!Z66</f>
        <v>0.77075000000000005</v>
      </c>
      <c r="P73" s="69">
        <f>O73+$A$3-50%</f>
        <v>0.77075000000000005</v>
      </c>
      <c r="Q73" s="82">
        <f>'Raw data'!O66</f>
        <v>0.39999999999999997</v>
      </c>
      <c r="R73" s="64">
        <f>Q73/2+50%</f>
        <v>0.7</v>
      </c>
      <c r="S73" s="64">
        <f>'Raw data'!M66-O73</f>
        <v>-7.0750000000000091E-2</v>
      </c>
      <c r="T73" s="64">
        <f>IF(E73="(R)",-S73,S73)</f>
        <v>-7.0750000000000091E-2</v>
      </c>
      <c r="U73" s="89">
        <f>IF(G73=1,Q73+4%,IF(G73=2,Q73+9%,IF(G73=3,Q73+14%,IF(G73=4,Q73-4.1%,IF(G73=5,Q73+1%,IF(G73=6,Q73+6.1%,IF(G73=7,Q73+5.1%,Q73+5.1%)))))))</f>
        <v>0.43999999999999995</v>
      </c>
      <c r="V73" s="64">
        <f>'Raw data'!W66</f>
        <v>1</v>
      </c>
      <c r="W73" s="64">
        <f>V73/2+50%</f>
        <v>1</v>
      </c>
      <c r="X73" s="65">
        <f>IF(H73=1,V73-4%,IF(H73=2,V73+5%,IF(H73=3,V73+14%,IF(H73=4,V73+4%,IF(H73=5,V73+13%,IF(H73=6,V73+22%,IF(H73=7,V73+9%,V73+9%)))))))</f>
        <v>0.96</v>
      </c>
      <c r="Y73" s="65">
        <f>'Raw data'!AC66</f>
        <v>0.58669922064482738</v>
      </c>
      <c r="Z73" s="65">
        <f>'Raw data'!AF66</f>
        <v>0.81399999999999995</v>
      </c>
      <c r="AA73" s="66">
        <f>2*(O73-50)-2*(Z73-50)</f>
        <v>-8.6500000000000909E-2</v>
      </c>
      <c r="AB73" s="65">
        <f>IF(I73=1,Y73+AA73+7.6%,IF(I73=2,Y73+AA73+16.6%,IF(I73=3,Y73+AA73+25.6%,IF(I73=4,Y73-AA73-7.6%,IF(I73=5,Y73-AA73+1.4%,IF(I73=6,Y73-AA73+10.4%,IF(I73=7,Y73+AA73+9%,IF(I73=8,Y73-AA73+9%,""))))))))</f>
        <v>0.57619922064482643</v>
      </c>
      <c r="AC73" s="65">
        <f>IF(E73="(D)",50%+U73/2,50%-U73/2)</f>
        <v>0.72</v>
      </c>
      <c r="AD73" s="65">
        <f>IF(E73="(D)",50%+X73/2,50%-X73/2)</f>
        <v>0.98</v>
      </c>
      <c r="AE73" s="65">
        <f>50%+AB73/2</f>
        <v>0.78809961032241316</v>
      </c>
      <c r="AF73" s="63">
        <f>AC73-O73</f>
        <v>-5.0750000000000073E-2</v>
      </c>
      <c r="AG73" s="84">
        <f>IF(E73="(D)",AF73,-AF73)</f>
        <v>-5.0750000000000073E-2</v>
      </c>
      <c r="AH73" s="84">
        <f>AG73-4.5%</f>
        <v>-9.5750000000000071E-2</v>
      </c>
      <c r="AI73" s="63">
        <v>4.4999999999999998E-2</v>
      </c>
      <c r="AJ73" s="63">
        <f>IF(E73="(D)",AI73,-AI73)</f>
        <v>4.4999999999999998E-2</v>
      </c>
      <c r="AK73" s="63">
        <f>AJ73-4.5%</f>
        <v>0</v>
      </c>
      <c r="AL73" s="63">
        <f>AE73-O73</f>
        <v>1.7349610322413112E-2</v>
      </c>
      <c r="AM73" s="63">
        <f>IF(E73="(D)",AL73,-(AL73))</f>
        <v>1.7349610322413112E-2</v>
      </c>
      <c r="AN73" s="63">
        <f>AM73-4.5%</f>
        <v>-2.7650389677586887E-2</v>
      </c>
      <c r="AO73" s="67">
        <f>(AK73+AN73)/2</f>
        <v>-1.3825194838793443E-2</v>
      </c>
    </row>
    <row r="74" spans="1:41" ht="15" customHeight="1" x14ac:dyDescent="0.25">
      <c r="A74" s="68" t="s">
        <v>41</v>
      </c>
      <c r="B74" s="61">
        <v>44</v>
      </c>
      <c r="C74" s="61"/>
      <c r="D74" s="59" t="str">
        <f>('Raw data'!C67)</f>
        <v>Janice Hahn</v>
      </c>
      <c r="E74" s="59" t="str">
        <f>('Raw data'!D67)</f>
        <v>(D)</v>
      </c>
      <c r="F74" s="62">
        <f>('Raw data'!G67)</f>
        <v>2011</v>
      </c>
      <c r="G74" s="88">
        <v>1</v>
      </c>
      <c r="H74" s="68">
        <v>1</v>
      </c>
      <c r="I74" s="68">
        <v>7</v>
      </c>
      <c r="J74" s="91">
        <f>IF(H74="",O74+0.15*(AF74-2.77%+$B$3)+($A$3-50%),O74+0.85*(0.6*AF74+0.2*AI74+0.2*AL74-2.77%+$B$3)+($A$3-50%))</f>
        <v>0.84629700000000041</v>
      </c>
      <c r="K74" s="21" t="str">
        <f>IF(J74&lt;44%,"R",IF(J74&gt;56%,"D","No projection"))</f>
        <v>D</v>
      </c>
      <c r="L74" s="21" t="b">
        <f>_xlfn.ISFORMULA(K74)</f>
        <v>1</v>
      </c>
      <c r="M74" s="21" t="str">
        <f>IF(P74&lt;44%,"R",IF(P74&gt;56%,"D","No projection"))</f>
        <v>D</v>
      </c>
      <c r="N74" s="21" t="str">
        <f>IF(J74&lt;42%,"Safe R",IF(AND(J74&gt;42%,J74&lt;44%),"Likely R",IF(AND(J74&gt;44%,J74&lt;47%),"Lean R",IF(AND(J74&gt;47%,J74&lt;53%),"Toss Up",IF(AND(J74&gt;53%,J74&lt;56%),"Lean D",IF(AND(J74&gt;56%,J74&lt;58%),"Likely D","Safe D"))))))</f>
        <v>Safe D</v>
      </c>
      <c r="O74" s="63">
        <f>'Raw data'!Z67</f>
        <v>0.83624999999999994</v>
      </c>
      <c r="P74" s="69">
        <f>O74+$A$3-50%</f>
        <v>0.83624999999999994</v>
      </c>
      <c r="Q74" s="82">
        <f>'Raw data'!O67</f>
        <v>1</v>
      </c>
      <c r="R74" s="64">
        <f>Q74/2+50%</f>
        <v>1</v>
      </c>
      <c r="S74" s="64">
        <f>'Raw data'!M67-O74</f>
        <v>0.16375000000000006</v>
      </c>
      <c r="T74" s="64">
        <f>IF(E74="(R)",-S74,S74)</f>
        <v>0.16375000000000006</v>
      </c>
      <c r="U74" s="89">
        <f>IF(G74=1,Q74+4%,IF(G74=2,Q74+9%,IF(G74=3,Q74+14%,IF(G74=4,Q74-4.1%,IF(G74=5,Q74+1%,IF(G74=6,Q74+6.1%,IF(G74=7,Q74+5.1%,Q74+5.1%)))))))</f>
        <v>1.04</v>
      </c>
      <c r="V74" s="64">
        <f>'Raw data'!W67</f>
        <v>1</v>
      </c>
      <c r="W74" s="64">
        <f>V74/2+50%</f>
        <v>1</v>
      </c>
      <c r="X74" s="65">
        <f>IF(H74=1,V74-4%,IF(H74=2,V74+5%,IF(H74=3,V74+14%,IF(H74=4,V74+4%,IF(H74=5,V74+13%,IF(H74=6,V74+22%,IF(H74=7,V74+9%,V74+9%)))))))</f>
        <v>0.96</v>
      </c>
      <c r="Y74" s="65">
        <f>'Raw data'!AC67</f>
        <v>0</v>
      </c>
      <c r="Z74" s="65">
        <f>'Raw data'!AF67</f>
        <v>0.61399999999999999</v>
      </c>
      <c r="AA74" s="66">
        <f>2*(O74-50)-2*(Z74-50)</f>
        <v>0.444500000000005</v>
      </c>
      <c r="AB74" s="65">
        <f>IF(I74=1,Y74+AA74+7.6%,IF(I74=2,Y74+AA74+16.6%,IF(I74=3,Y74+AA74+25.6%,IF(I74=4,Y74-AA74-7.6%,IF(I74=5,Y74-AA74+1.4%,IF(I74=6,Y74-AA74+10.4%,IF(I74=7,Y74+AA74+9%,IF(I74=8,Y74-AA74+9%,""))))))))</f>
        <v>0.53450000000000497</v>
      </c>
      <c r="AC74" s="65">
        <f>IF(E74="(D)",50%+U74/2,50%-U74/2)</f>
        <v>1.02</v>
      </c>
      <c r="AD74" s="65">
        <f>IF(E74="(D)",50%+X74/2,50%-X74/2)</f>
        <v>0.98</v>
      </c>
      <c r="AE74" s="65">
        <f>50%+AB74/2</f>
        <v>0.76725000000000243</v>
      </c>
      <c r="AF74" s="63">
        <v>2.7699999999999999E-2</v>
      </c>
      <c r="AG74" s="84">
        <f>IF(E74="(D)",AF74,-AF74)</f>
        <v>2.7699999999999999E-2</v>
      </c>
      <c r="AH74" s="84">
        <f>AG74-4.5%</f>
        <v>-1.7299999999999999E-2</v>
      </c>
      <c r="AI74" s="63">
        <v>4.4999999999999998E-2</v>
      </c>
      <c r="AJ74" s="63">
        <f>IF(E74="(D)",AI74,-AI74)</f>
        <v>4.4999999999999998E-2</v>
      </c>
      <c r="AK74" s="63">
        <f>AJ74-4.5%</f>
        <v>0</v>
      </c>
      <c r="AL74" s="63">
        <f>AE74-O74</f>
        <v>-6.8999999999997508E-2</v>
      </c>
      <c r="AM74" s="63">
        <f>IF(E74="(D)",AL74,-(AL74))</f>
        <v>-6.8999999999997508E-2</v>
      </c>
      <c r="AN74" s="63">
        <f>AM74-4.5%</f>
        <v>-0.11399999999999751</v>
      </c>
      <c r="AO74" s="67">
        <f>(AK74+AN74)/2</f>
        <v>-5.6999999999998753E-2</v>
      </c>
    </row>
    <row r="75" spans="1:41" ht="15" customHeight="1" x14ac:dyDescent="0.25">
      <c r="A75" s="68" t="s">
        <v>41</v>
      </c>
      <c r="B75" s="61">
        <v>45</v>
      </c>
      <c r="C75" s="61" t="s">
        <v>477</v>
      </c>
      <c r="D75" s="59" t="str">
        <f>('Raw data'!C68)</f>
        <v>Mimi Walters</v>
      </c>
      <c r="E75" s="59" t="str">
        <f>('Raw data'!D68)</f>
        <v>(R)</v>
      </c>
      <c r="F75" s="62">
        <f>('Raw data'!G68)</f>
        <v>2014</v>
      </c>
      <c r="G75" s="88">
        <v>5</v>
      </c>
      <c r="H75" s="68"/>
      <c r="I75" s="68"/>
      <c r="J75" s="91">
        <f>IF(H75="",O75+0.15*(AF75+2.77%-$B$3)+($A$3-50%),O75+0.85*(0.6*AF75+0.2*AI75+0.2*AL75+2.77%-$B$3)+($A$3-50%))</f>
        <v>0.41023750000000003</v>
      </c>
      <c r="K75" s="21" t="str">
        <f>IF(J75&lt;44%,"R",IF(J75&gt;56%,"D","No projection"))</f>
        <v>R</v>
      </c>
      <c r="L75" s="21" t="b">
        <f>_xlfn.ISFORMULA(K75)</f>
        <v>1</v>
      </c>
      <c r="M75" s="21" t="str">
        <f>IF(P75&lt;44%,"R",IF(P75&gt;56%,"D","No projection"))</f>
        <v>R</v>
      </c>
      <c r="N75" s="21" t="str">
        <f>IF(J75&lt;42%,"Safe R",IF(AND(J75&gt;42%,J75&lt;44%),"Likely R",IF(AND(J75&gt;44%,J75&lt;47%),"Lean R",IF(AND(J75&gt;47%,J75&lt;53%),"Toss Up",IF(AND(J75&gt;53%,J75&lt;56%),"Lean D",IF(AND(J75&gt;56%,J75&lt;58%),"Likely D","Safe D"))))))</f>
        <v>Safe R</v>
      </c>
      <c r="O75" s="63">
        <f>'Raw data'!Z68</f>
        <v>0.42175000000000001</v>
      </c>
      <c r="P75" s="69">
        <f>O75+$A$3-50%</f>
        <v>0.42175000000000007</v>
      </c>
      <c r="Q75" s="82">
        <f>'Raw data'!O68</f>
        <v>0.30000000000000004</v>
      </c>
      <c r="R75" s="64">
        <f>Q75/2+50%</f>
        <v>0.65</v>
      </c>
      <c r="S75" s="64">
        <f>'Raw data'!M68-O75</f>
        <v>-7.1750000000000036E-2</v>
      </c>
      <c r="T75" s="64">
        <f>IF(E75="(R)",-S75,S75)</f>
        <v>7.1750000000000036E-2</v>
      </c>
      <c r="U75" s="89">
        <f>IF(G75=1,Q75+4%,IF(G75=2,Q75+9%,IF(G75=3,Q75+14%,IF(G75=4,Q75-4.1%,IF(G75=5,Q75+1%,IF(G75=6,Q75+6.1%,IF(G75=7,Q75+5.1%,Q75+5.1%)))))))</f>
        <v>0.31000000000000005</v>
      </c>
      <c r="V75" s="64">
        <f>'Raw data'!W68</f>
        <v>0</v>
      </c>
      <c r="W75" s="64"/>
      <c r="X75" s="65"/>
      <c r="Y75" s="65">
        <f>'Raw data'!AC68</f>
        <v>0</v>
      </c>
      <c r="Z75" s="65">
        <f>'Raw data'!AF68</f>
        <v>0.46399999999999997</v>
      </c>
      <c r="AA75" s="66">
        <f>2*(O75-50)-2*(Z75-50)</f>
        <v>-8.449999999999136E-2</v>
      </c>
      <c r="AB75" s="65"/>
      <c r="AC75" s="65">
        <f>IF(E75="(D)",50%+U75/2,50%-U75/2)</f>
        <v>0.34499999999999997</v>
      </c>
      <c r="AD75" s="65"/>
      <c r="AE75" s="65"/>
      <c r="AF75" s="63">
        <f>AC75-O75</f>
        <v>-7.675000000000004E-2</v>
      </c>
      <c r="AG75" s="84">
        <f>IF(E75="(D)",AF75,-AF75)</f>
        <v>7.675000000000004E-2</v>
      </c>
      <c r="AH75" s="84">
        <f>AG75-4.5%</f>
        <v>3.1750000000000042E-2</v>
      </c>
      <c r="AI75" s="63"/>
      <c r="AJ75" s="63"/>
      <c r="AK75" s="63">
        <f>AJ75-4.5%</f>
        <v>-4.4999999999999998E-2</v>
      </c>
      <c r="AL75" s="63"/>
      <c r="AM75" s="63"/>
      <c r="AN75" s="63">
        <f>AM75-4.5%</f>
        <v>-4.4999999999999998E-2</v>
      </c>
      <c r="AO75" s="67">
        <f>(AK75+AN75)/2</f>
        <v>-4.4999999999999998E-2</v>
      </c>
    </row>
    <row r="76" spans="1:41" ht="15" customHeight="1" x14ac:dyDescent="0.25">
      <c r="A76" s="68" t="s">
        <v>41</v>
      </c>
      <c r="B76" s="61">
        <v>46</v>
      </c>
      <c r="C76" s="61"/>
      <c r="D76" s="59" t="str">
        <f>('Raw data'!C69)</f>
        <v>Loretta Sanchez</v>
      </c>
      <c r="E76" s="59" t="str">
        <f>('Raw data'!D69)</f>
        <v>(D)</v>
      </c>
      <c r="F76" s="62">
        <f>('Raw data'!G69)</f>
        <v>1996</v>
      </c>
      <c r="G76" s="88">
        <v>1</v>
      </c>
      <c r="H76" s="68">
        <v>1</v>
      </c>
      <c r="I76" s="68">
        <v>1</v>
      </c>
      <c r="J76" s="91">
        <f>IF(H76="",O76+0.15*(AF76-2.77%+$B$3)+($A$3-50%),O76+0.85*(0.6*AF76+0.2*AI76+0.2*AL76-2.77%+$B$3)+($A$3-50%))</f>
        <v>0.60675837899202345</v>
      </c>
      <c r="K76" s="21" t="str">
        <f>IF(J76&lt;44%,"R",IF(J76&gt;56%,"D","No projection"))</f>
        <v>D</v>
      </c>
      <c r="L76" s="21" t="b">
        <f>_xlfn.ISFORMULA(K76)</f>
        <v>1</v>
      </c>
      <c r="M76" s="21" t="str">
        <f>IF(P76&lt;44%,"R",IF(P76&gt;56%,"D","No projection"))</f>
        <v>D</v>
      </c>
      <c r="N76" s="21" t="str">
        <f>IF(J76&lt;42%,"Safe R",IF(AND(J76&gt;42%,J76&lt;44%),"Likely R",IF(AND(J76&gt;44%,J76&lt;47%),"Lean R",IF(AND(J76&gt;47%,J76&lt;53%),"Toss Up",IF(AND(J76&gt;53%,J76&lt;56%),"Lean D",IF(AND(J76&gt;56%,J76&lt;58%),"Likely D","Safe D"))))))</f>
        <v>Safe D</v>
      </c>
      <c r="O76" s="63">
        <f>'Raw data'!Z69</f>
        <v>0.60675000000000001</v>
      </c>
      <c r="P76" s="69">
        <f>O76+$A$3-50%</f>
        <v>0.6067499999999999</v>
      </c>
      <c r="Q76" s="82">
        <f>'Raw data'!O69</f>
        <v>0.13999999999999996</v>
      </c>
      <c r="R76" s="64">
        <f>Q76/2+50%</f>
        <v>0.56999999999999995</v>
      </c>
      <c r="S76" s="64">
        <f>'Raw data'!M69-O76</f>
        <v>-3.675000000000006E-2</v>
      </c>
      <c r="T76" s="64">
        <f>IF(E76="(R)",-S76,S76)</f>
        <v>-3.675000000000006E-2</v>
      </c>
      <c r="U76" s="89">
        <f>IF(G76=1,Q76+4%,IF(G76=2,Q76+9%,IF(G76=3,Q76+14%,IF(G76=4,Q76-4.1%,IF(G76=5,Q76+1%,IF(G76=6,Q76+6.1%,IF(G76=7,Q76+5.1%,Q76+5.1%)))))))</f>
        <v>0.17999999999999997</v>
      </c>
      <c r="V76" s="64">
        <f>'Raw data'!W69</f>
        <v>0.27749557787938461</v>
      </c>
      <c r="W76" s="64">
        <f>V76/2+50%</f>
        <v>0.63874778893969231</v>
      </c>
      <c r="X76" s="65">
        <f>IF(H76=1,V76-4%,IF(H76=2,V76+5%,IF(H76=3,V76+14%,IF(H76=4,V76+4%,IF(H76=5,V76+13%,IF(H76=6,V76+22%,IF(H76=7,V76+9%,V76+9%)))))))</f>
        <v>0.23749557787938461</v>
      </c>
      <c r="Y76" s="65">
        <f>'Raw data'!AC69</f>
        <v>0.14860299849736186</v>
      </c>
      <c r="Z76" s="65">
        <f>'Raw data'!AF69</f>
        <v>0.57399999999999995</v>
      </c>
      <c r="AA76" s="66">
        <f>2*(O76-50)-2*(Z76-50)</f>
        <v>6.5500000000000114E-2</v>
      </c>
      <c r="AB76" s="65">
        <f>IF(I76=1,Y76+AA76+7.6%,IF(I76=2,Y76+AA76+16.6%,IF(I76=3,Y76+AA76+25.6%,IF(I76=4,Y76-AA76-7.6%,IF(I76=5,Y76-AA76+1.4%,IF(I76=6,Y76-AA76+10.4%,IF(I76=7,Y76+AA76+9%,IF(I76=8,Y76-AA76+9%,""))))))))</f>
        <v>0.29010299849736199</v>
      </c>
      <c r="AC76" s="65">
        <f>IF(E76="(D)",50%+U76/2,50%-U76/2)</f>
        <v>0.59</v>
      </c>
      <c r="AD76" s="65">
        <f>IF(E76="(D)",50%+X76/2,50%-X76/2)</f>
        <v>0.61874778893969229</v>
      </c>
      <c r="AE76" s="65">
        <f>50%+AB76/2</f>
        <v>0.64505149924868099</v>
      </c>
      <c r="AF76" s="63">
        <f>AC76-O76</f>
        <v>-1.6750000000000043E-2</v>
      </c>
      <c r="AG76" s="84">
        <f>IF(E76="(D)",AF76,-AF76)</f>
        <v>-1.6750000000000043E-2</v>
      </c>
      <c r="AH76" s="84">
        <f>AG76-4.5%</f>
        <v>-6.1750000000000041E-2</v>
      </c>
      <c r="AI76" s="63">
        <f>AD76-O76</f>
        <v>1.1997788939692278E-2</v>
      </c>
      <c r="AJ76" s="63">
        <f>IF(E76="(D)",AI76,-AI76)</f>
        <v>1.1997788939692278E-2</v>
      </c>
      <c r="AK76" s="63">
        <f>AJ76-4.5%</f>
        <v>-3.3002211060307721E-2</v>
      </c>
      <c r="AL76" s="63">
        <f>AE76-O76</f>
        <v>3.8301499248680981E-2</v>
      </c>
      <c r="AM76" s="63">
        <f>IF(E76="(D)",AL76,-(AL76))</f>
        <v>3.8301499248680981E-2</v>
      </c>
      <c r="AN76" s="63">
        <f>AM76-4.5%</f>
        <v>-6.698500751319017E-3</v>
      </c>
      <c r="AO76" s="67">
        <f>(AK76+AN76)/2</f>
        <v>-1.9850355905813369E-2</v>
      </c>
    </row>
    <row r="77" spans="1:41" ht="15" customHeight="1" x14ac:dyDescent="0.25">
      <c r="A77" s="68" t="s">
        <v>41</v>
      </c>
      <c r="B77" s="61">
        <v>47</v>
      </c>
      <c r="C77" s="61"/>
      <c r="D77" s="59" t="str">
        <f>('Raw data'!C70)</f>
        <v>Alan Lowenthal</v>
      </c>
      <c r="E77" s="59" t="str">
        <f>('Raw data'!D70)</f>
        <v>(D)</v>
      </c>
      <c r="F77" s="62">
        <f>('Raw data'!G70)</f>
        <v>2012</v>
      </c>
      <c r="G77" s="88">
        <v>1</v>
      </c>
      <c r="H77" s="68">
        <v>2</v>
      </c>
      <c r="I77" s="68"/>
      <c r="J77" s="91">
        <f>IF(H77="",O77+0.15*(AF77-2.77%+$B$3)+($A$3-50%),O77+0.85*(0.6*AF77+0.2*AI77+0.2*AL77-2.77%+$B$3)+($A$3-50%))</f>
        <v>0.5809406790950038</v>
      </c>
      <c r="K77" s="21" t="str">
        <f>IF(J77&lt;44%,"R",IF(J77&gt;56%,"D","No projection"))</f>
        <v>D</v>
      </c>
      <c r="L77" s="21" t="b">
        <f>_xlfn.ISFORMULA(K77)</f>
        <v>1</v>
      </c>
      <c r="M77" s="21" t="str">
        <f>IF(P77&lt;44%,"R",IF(P77&gt;56%,"D","No projection"))</f>
        <v>D</v>
      </c>
      <c r="N77" s="21" t="str">
        <f>IF(J77&lt;42%,"Safe R",IF(AND(J77&gt;42%,J77&lt;44%),"Likely R",IF(AND(J77&gt;44%,J77&lt;47%),"Lean R",IF(AND(J77&gt;47%,J77&lt;53%),"Toss Up",IF(AND(J77&gt;53%,J77&lt;56%),"Lean D",IF(AND(J77&gt;56%,J77&lt;58%),"Likely D","Safe D"))))))</f>
        <v>Safe D</v>
      </c>
      <c r="O77" s="63">
        <f>'Raw data'!Z70</f>
        <v>0.59324999999999994</v>
      </c>
      <c r="P77" s="69">
        <f>O77+$A$3-50%</f>
        <v>0.59324999999999983</v>
      </c>
      <c r="Q77" s="82">
        <f>'Raw data'!O70</f>
        <v>0.10000000000000003</v>
      </c>
      <c r="R77" s="64">
        <f>Q77/2+50%</f>
        <v>0.55000000000000004</v>
      </c>
      <c r="S77" s="64">
        <f>'Raw data'!M70-O77</f>
        <v>-4.32499999999999E-2</v>
      </c>
      <c r="T77" s="64">
        <f>IF(E77="(R)",-S77,S77)</f>
        <v>-4.32499999999999E-2</v>
      </c>
      <c r="U77" s="89">
        <f>IF(G77=1,Q77+4%,IF(G77=2,Q77+9%,IF(G77=3,Q77+14%,IF(G77=4,Q77-4.1%,IF(G77=5,Q77+1%,IF(G77=6,Q77+6.1%,IF(G77=7,Q77+5.1%,Q77+5.1%)))))))</f>
        <v>0.14000000000000004</v>
      </c>
      <c r="V77" s="64">
        <f>'Raw data'!W70</f>
        <v>0.13118445994122041</v>
      </c>
      <c r="W77" s="64">
        <f>V77/2+50%</f>
        <v>0.56559222997061021</v>
      </c>
      <c r="X77" s="65">
        <f>IF(H77=1,V77-4%,IF(H77=2,V77+5%,IF(H77=3,V77+14%,IF(H77=4,V77+4%,IF(H77=5,V77+13%,IF(H77=6,V77+22%,IF(H77=7,V77+9%,V77+9%)))))))</f>
        <v>0.1811844599412204</v>
      </c>
      <c r="Y77" s="65"/>
      <c r="Z77" s="65"/>
      <c r="AA77" s="66"/>
      <c r="AB77" s="65" t="str">
        <f>IF(I77=1,Y77+AA77+7.6%,IF(I77=2,Y77+AA77+16.6%,IF(I77=3,Y77+AA77+25.6%,IF(I77=4,Y77-AA77-7.6%,IF(I77=5,Y77-AA77+1.4%,IF(I77=6,Y77-AA77+10.4%,IF(I77=7,Y77+AA77+9%,IF(I77=8,Y77-AA77+9%,""))))))))</f>
        <v/>
      </c>
      <c r="AC77" s="65">
        <f>IF(E77="(D)",50%+U77/2,50%-U77/2)</f>
        <v>0.57000000000000006</v>
      </c>
      <c r="AD77" s="65">
        <f>IF(E77="(D)",50%+X77/2,50%-X77/2)</f>
        <v>0.59059222997061023</v>
      </c>
      <c r="AE77" s="65"/>
      <c r="AF77" s="63">
        <f>AC77-O77</f>
        <v>-2.3249999999999882E-2</v>
      </c>
      <c r="AG77" s="84">
        <f>IF(E77="(D)",AF77,-AF77)</f>
        <v>-2.3249999999999882E-2</v>
      </c>
      <c r="AH77" s="84">
        <f>AG77-4.5%</f>
        <v>-6.824999999999988E-2</v>
      </c>
      <c r="AI77" s="63">
        <f>AD77-O77</f>
        <v>-2.6577700293897166E-3</v>
      </c>
      <c r="AJ77" s="63">
        <f>IF(E77="(D)",AI77,-AI77)</f>
        <v>-2.6577700293897166E-3</v>
      </c>
      <c r="AK77" s="63">
        <f>AJ77-4.5%</f>
        <v>-4.7657770029389715E-2</v>
      </c>
      <c r="AL77" s="63"/>
      <c r="AM77" s="63"/>
      <c r="AN77" s="63"/>
      <c r="AO77" s="67">
        <f>AK77</f>
        <v>-4.7657770029389715E-2</v>
      </c>
    </row>
    <row r="78" spans="1:41" ht="15" customHeight="1" x14ac:dyDescent="0.25">
      <c r="A78" s="68" t="s">
        <v>41</v>
      </c>
      <c r="B78" s="61">
        <v>48</v>
      </c>
      <c r="C78" s="61"/>
      <c r="D78" s="59" t="str">
        <f>('Raw data'!C71)</f>
        <v>Dana Rohrabacher</v>
      </c>
      <c r="E78" s="59" t="str">
        <f>('Raw data'!D71)</f>
        <v>(R)</v>
      </c>
      <c r="F78" s="62">
        <f>('Raw data'!G71)</f>
        <v>1988</v>
      </c>
      <c r="G78" s="88">
        <v>4</v>
      </c>
      <c r="H78" s="68">
        <v>4</v>
      </c>
      <c r="I78" s="68">
        <v>4</v>
      </c>
      <c r="J78" s="91">
        <f>IF(H78="",O78+0.15*(AF78+2.77%-$B$3)+($A$3-50%),O78+0.85*(0.6*AF78+0.2*AI78+0.2*AL78+2.77%-$B$3)+($A$3-50%))</f>
        <v>0.3856362564237773</v>
      </c>
      <c r="K78" s="21" t="str">
        <f>IF(J78&lt;44%,"R",IF(J78&gt;56%,"D","No projection"))</f>
        <v>R</v>
      </c>
      <c r="L78" s="21" t="b">
        <f>_xlfn.ISFORMULA(K78)</f>
        <v>1</v>
      </c>
      <c r="M78" s="21" t="str">
        <f>IF(P78&lt;44%,"R",IF(P78&gt;56%,"D","No projection"))</f>
        <v>R</v>
      </c>
      <c r="N78" s="21" t="str">
        <f>IF(J78&lt;42%,"Safe R",IF(AND(J78&gt;42%,J78&lt;44%),"Likely R",IF(AND(J78&gt;44%,J78&lt;47%),"Lean R",IF(AND(J78&gt;47%,J78&lt;53%),"Toss Up",IF(AND(J78&gt;53%,J78&lt;56%),"Lean D",IF(AND(J78&gt;56%,J78&lt;58%),"Likely D","Safe D"))))))</f>
        <v>Safe R</v>
      </c>
      <c r="O78" s="63">
        <f>'Raw data'!Z71</f>
        <v>0.42224999999999996</v>
      </c>
      <c r="P78" s="69">
        <f>O78+$A$3-50%</f>
        <v>0.42225000000000001</v>
      </c>
      <c r="Q78" s="82">
        <f>'Raw data'!O71</f>
        <v>0.28000000000000003</v>
      </c>
      <c r="R78" s="64">
        <f>Q78/2+50%</f>
        <v>0.64</v>
      </c>
      <c r="S78" s="64">
        <f>'Raw data'!M71-O78</f>
        <v>-6.2249999999999972E-2</v>
      </c>
      <c r="T78" s="64">
        <f>IF(E78="(R)",-S78,S78)</f>
        <v>6.2249999999999972E-2</v>
      </c>
      <c r="U78" s="89">
        <f>IF(G78=1,Q78+4%,IF(G78=2,Q78+9%,IF(G78=3,Q78+14%,IF(G78=4,Q78-4.1%,IF(G78=5,Q78+1%,IF(G78=6,Q78+6.1%,IF(G78=7,Q78+5.1%,Q78+5.1%)))))))</f>
        <v>0.23900000000000005</v>
      </c>
      <c r="V78" s="64">
        <f>'Raw data'!W71</f>
        <v>0.2195716380610116</v>
      </c>
      <c r="W78" s="64">
        <f>V78/2+50%</f>
        <v>0.60978581903050577</v>
      </c>
      <c r="X78" s="65">
        <f>IF(H78=1,V78-4%,IF(H78=2,V78+5%,IF(H78=3,V78+14%,IF(H78=4,V78+4%,IF(H78=5,V78+13%,IF(H78=6,V78+22%,IF(H78=7,V78+9%,V78+9%)))))))</f>
        <v>0.25957163806101158</v>
      </c>
      <c r="Y78" s="65">
        <f>'Raw data'!AC71</f>
        <v>0.24417828636513295</v>
      </c>
      <c r="Z78" s="65">
        <f>'Raw data'!AF71</f>
        <v>0.45399999999999996</v>
      </c>
      <c r="AA78" s="66">
        <f>2*(O78-50)-2*(Z78-50)</f>
        <v>-6.3500000000004775E-2</v>
      </c>
      <c r="AB78" s="65">
        <f>IF(I78=1,Y78+AA78+7.6%,IF(I78=2,Y78+AA78+16.6%,IF(I78=3,Y78+AA78+25.6%,IF(I78=4,Y78-AA78-7.6%,IF(I78=5,Y78-AA78+1.4%,IF(I78=6,Y78-AA78+10.4%,IF(I78=7,Y78+AA78+9%,IF(I78=8,Y78-AA78+9%,""))))))))</f>
        <v>0.23167828636513771</v>
      </c>
      <c r="AC78" s="65">
        <f>IF(E78="(D)",50%+U78/2,50%-U78/2)</f>
        <v>0.38049999999999995</v>
      </c>
      <c r="AD78" s="65">
        <f>IF(E78="(D)",50%+X78/2,50%-X78/2)</f>
        <v>0.37021418096949421</v>
      </c>
      <c r="AE78" s="65">
        <f>50%-AB78/2</f>
        <v>0.38416085681743117</v>
      </c>
      <c r="AF78" s="63">
        <f>AC78-O78</f>
        <v>-4.1750000000000009E-2</v>
      </c>
      <c r="AG78" s="84">
        <f>IF(E78="(D)",AF78,-AF78)</f>
        <v>4.1750000000000009E-2</v>
      </c>
      <c r="AH78" s="84">
        <f>AG78-4.5%</f>
        <v>-3.249999999999989E-3</v>
      </c>
      <c r="AI78" s="63">
        <f>AD78-O78</f>
        <v>-5.2035819030505748E-2</v>
      </c>
      <c r="AJ78" s="63">
        <f>IF(E78="(D)",AI78,-AI78)</f>
        <v>5.2035819030505748E-2</v>
      </c>
      <c r="AK78" s="63">
        <f>AJ78-4.5%</f>
        <v>7.0358190305057494E-3</v>
      </c>
      <c r="AL78" s="63">
        <f>AE78-O78</f>
        <v>-3.8089143182568785E-2</v>
      </c>
      <c r="AM78" s="63">
        <f>IF(E78="(D)",AL78,-(AL78))</f>
        <v>3.8089143182568785E-2</v>
      </c>
      <c r="AN78" s="63">
        <f>AM78-4.5%</f>
        <v>-6.9108568174312129E-3</v>
      </c>
      <c r="AO78" s="67">
        <f>(AK78+AN78)/2</f>
        <v>6.2481106537268238E-5</v>
      </c>
    </row>
    <row r="79" spans="1:41" ht="15" customHeight="1" x14ac:dyDescent="0.25">
      <c r="A79" s="68" t="s">
        <v>41</v>
      </c>
      <c r="B79" s="61">
        <v>49</v>
      </c>
      <c r="C79" s="61"/>
      <c r="D79" s="59" t="str">
        <f>('Raw data'!C72)</f>
        <v>Darrell Issa</v>
      </c>
      <c r="E79" s="59" t="str">
        <f>('Raw data'!D72)</f>
        <v>(R)</v>
      </c>
      <c r="F79" s="62">
        <f>('Raw data'!G72)</f>
        <v>2000</v>
      </c>
      <c r="G79" s="88">
        <v>4</v>
      </c>
      <c r="H79" s="68">
        <v>4</v>
      </c>
      <c r="I79" s="68">
        <v>4</v>
      </c>
      <c r="J79" s="91">
        <f>IF(H79="",O79+0.15*(AF79+2.77%-$B$3)+($A$3-50%),O79+0.85*(0.6*AF79+0.2*AI79+0.2*AL79+2.77%-$B$3)+($A$3-50%))</f>
        <v>0.41135298159576811</v>
      </c>
      <c r="K79" s="21" t="str">
        <f>IF(J79&lt;44%,"R",IF(J79&gt;56%,"D","No projection"))</f>
        <v>R</v>
      </c>
      <c r="L79" s="21" t="b">
        <f>_xlfn.ISFORMULA(K79)</f>
        <v>1</v>
      </c>
      <c r="M79" s="21" t="str">
        <f>IF(P79&lt;44%,"R",IF(P79&gt;56%,"D","No projection"))</f>
        <v>No projection</v>
      </c>
      <c r="N79" s="21" t="str">
        <f>IF(J79&lt;42%,"Safe R",IF(AND(J79&gt;42%,J79&lt;44%),"Likely R",IF(AND(J79&gt;44%,J79&lt;47%),"Lean R",IF(AND(J79&gt;47%,J79&lt;53%),"Toss Up",IF(AND(J79&gt;53%,J79&lt;56%),"Lean D",IF(AND(J79&gt;56%,J79&lt;58%),"Likely D","Safe D"))))))</f>
        <v>Safe R</v>
      </c>
      <c r="O79" s="63">
        <f>'Raw data'!Z72</f>
        <v>0.44724999999999998</v>
      </c>
      <c r="P79" s="69">
        <f>O79+$A$3-50%</f>
        <v>0.44724999999999993</v>
      </c>
      <c r="Q79" s="82">
        <f>'Raw data'!O72</f>
        <v>0.21999999999999997</v>
      </c>
      <c r="R79" s="64">
        <f>Q79/2+50%</f>
        <v>0.61</v>
      </c>
      <c r="S79" s="64">
        <f>'Raw data'!M72-O79</f>
        <v>-5.7249999999999968E-2</v>
      </c>
      <c r="T79" s="64">
        <f>IF(E79="(R)",-S79,S79)</f>
        <v>5.7249999999999968E-2</v>
      </c>
      <c r="U79" s="89">
        <f>IF(G79=1,Q79+4%,IF(G79=2,Q79+9%,IF(G79=3,Q79+14%,IF(G79=4,Q79-4.1%,IF(G79=5,Q79+1%,IF(G79=6,Q79+6.1%,IF(G79=7,Q79+5.1%,Q79+5.1%)))))))</f>
        <v>0.17899999999999999</v>
      </c>
      <c r="V79" s="64">
        <f>'Raw data'!W72</f>
        <v>0.16325222672949335</v>
      </c>
      <c r="W79" s="64">
        <f>V79/2+50%</f>
        <v>0.58162611336474668</v>
      </c>
      <c r="X79" s="65">
        <f>IF(H79=1,V79-4%,IF(H79=2,V79+5%,IF(H79=3,V79+14%,IF(H79=4,V79+4%,IF(H79=5,V79+13%,IF(H79=6,V79+22%,IF(H79=7,V79+9%,V79+9%)))))))</f>
        <v>0.20325222672949336</v>
      </c>
      <c r="Y79" s="65">
        <f>'Raw data'!AC72</f>
        <v>0.3320656368496997</v>
      </c>
      <c r="Z79" s="65">
        <f>'Raw data'!AF72</f>
        <v>0.42399999999999999</v>
      </c>
      <c r="AA79" s="66">
        <f>2*(O79-50)-2*(Z79-50)</f>
        <v>4.6499999999994657E-2</v>
      </c>
      <c r="AB79" s="65">
        <f>IF(I79=1,Y79+AA79+7.6%,IF(I79=2,Y79+AA79+16.6%,IF(I79=3,Y79+AA79+25.6%,IF(I79=4,Y79-AA79-7.6%,IF(I79=5,Y79-AA79+1.4%,IF(I79=6,Y79-AA79+10.4%,IF(I79=7,Y79+AA79+9%,IF(I79=8,Y79-AA79+9%,""))))))))</f>
        <v>0.20956563684970503</v>
      </c>
      <c r="AC79" s="65">
        <f>IF(E79="(D)",50%+U79/2,50%-U79/2)</f>
        <v>0.41049999999999998</v>
      </c>
      <c r="AD79" s="65">
        <f>IF(E79="(D)",50%+X79/2,50%-X79/2)</f>
        <v>0.3983738866352533</v>
      </c>
      <c r="AE79" s="65">
        <f>50%-AB79/2</f>
        <v>0.39521718157514751</v>
      </c>
      <c r="AF79" s="63">
        <f>AC79-O79</f>
        <v>-3.6750000000000005E-2</v>
      </c>
      <c r="AG79" s="84">
        <f>IF(E79="(D)",AF79,-AF79)</f>
        <v>3.6750000000000005E-2</v>
      </c>
      <c r="AH79" s="84">
        <f>AG79-4.5%</f>
        <v>-8.2499999999999934E-3</v>
      </c>
      <c r="AI79" s="63">
        <f>AD79-O79</f>
        <v>-4.8876113364746676E-2</v>
      </c>
      <c r="AJ79" s="63">
        <f>IF(E79="(D)",AI79,-AI79)</f>
        <v>4.8876113364746676E-2</v>
      </c>
      <c r="AK79" s="63">
        <f>AJ79-4.5%</f>
        <v>3.8761133647466778E-3</v>
      </c>
      <c r="AL79" s="63">
        <f>AE79-O79</f>
        <v>-5.2032818424852467E-2</v>
      </c>
      <c r="AM79" s="63">
        <f>IF(E79="(D)",AL79,-(AL79))</f>
        <v>5.2032818424852467E-2</v>
      </c>
      <c r="AN79" s="63">
        <f>AM79-4.5%</f>
        <v>7.0328184248524689E-3</v>
      </c>
      <c r="AO79" s="67">
        <f>(AK79+AN79)/2</f>
        <v>5.4544658947995733E-3</v>
      </c>
    </row>
    <row r="80" spans="1:41" ht="15" customHeight="1" x14ac:dyDescent="0.25">
      <c r="A80" s="68" t="s">
        <v>41</v>
      </c>
      <c r="B80" s="61">
        <v>50</v>
      </c>
      <c r="C80" s="61"/>
      <c r="D80" s="59" t="str">
        <f>('Raw data'!C73)</f>
        <v>Duncan D. Hunter</v>
      </c>
      <c r="E80" s="59" t="str">
        <f>('Raw data'!D73)</f>
        <v>(R)</v>
      </c>
      <c r="F80" s="62">
        <f>('Raw data'!G73)</f>
        <v>2008</v>
      </c>
      <c r="G80" s="88">
        <v>4</v>
      </c>
      <c r="H80" s="68">
        <v>4</v>
      </c>
      <c r="I80" s="68">
        <v>4</v>
      </c>
      <c r="J80" s="91">
        <f>IF(H80="",O80+0.15*(AF80+2.77%-$B$3)+($A$3-50%),O80+0.85*(0.6*AF80+0.2*AI80+0.2*AL80+2.77%-$B$3)+($A$3-50%))</f>
        <v>0.31380328942360225</v>
      </c>
      <c r="K80" s="21" t="str">
        <f>IF(J80&lt;44%,"R",IF(J80&gt;56%,"D","No projection"))</f>
        <v>R</v>
      </c>
      <c r="L80" s="21" t="b">
        <f>_xlfn.ISFORMULA(K80)</f>
        <v>1</v>
      </c>
      <c r="M80" s="21" t="str">
        <f>IF(P80&lt;44%,"R",IF(P80&gt;56%,"D","No projection"))</f>
        <v>R</v>
      </c>
      <c r="N80" s="21" t="str">
        <f>IF(J80&lt;42%,"Safe R",IF(AND(J80&gt;42%,J80&lt;44%),"Likely R",IF(AND(J80&gt;44%,J80&lt;47%),"Lean R",IF(AND(J80&gt;47%,J80&lt;53%),"Toss Up",IF(AND(J80&gt;53%,J80&lt;56%),"Lean D",IF(AND(J80&gt;56%,J80&lt;58%),"Likely D","Safe D"))))))</f>
        <v>Safe R</v>
      </c>
      <c r="O80" s="63">
        <f>'Raw data'!Z73</f>
        <v>0.36675000000000002</v>
      </c>
      <c r="P80" s="69">
        <f>O80+$A$3-50%</f>
        <v>0.36675000000000002</v>
      </c>
      <c r="Q80" s="82">
        <f>'Raw data'!O73</f>
        <v>0.43999999999999995</v>
      </c>
      <c r="R80" s="64">
        <f>Q80/2+50%</f>
        <v>0.72</v>
      </c>
      <c r="S80" s="64">
        <f>'Raw data'!M73-O80</f>
        <v>-8.6749999999999994E-2</v>
      </c>
      <c r="T80" s="64">
        <f>IF(E80="(R)",-S80,S80)</f>
        <v>8.6749999999999994E-2</v>
      </c>
      <c r="U80" s="89">
        <f>IF(G80=1,Q80+4%,IF(G80=2,Q80+9%,IF(G80=3,Q80+14%,IF(G80=4,Q80-4.1%,IF(G80=5,Q80+1%,IF(G80=6,Q80+6.1%,IF(G80=7,Q80+5.1%,Q80+5.1%)))))))</f>
        <v>0.39899999999999997</v>
      </c>
      <c r="V80" s="64">
        <f>'Raw data'!W73</f>
        <v>0.35379588297011533</v>
      </c>
      <c r="W80" s="64">
        <f>V80/2+50%</f>
        <v>0.67689794148505766</v>
      </c>
      <c r="X80" s="65">
        <f>IF(H80=1,V80-4%,IF(H80=2,V80+5%,IF(H80=3,V80+14%,IF(H80=4,V80+4%,IF(H80=5,V80+13%,IF(H80=6,V80+22%,IF(H80=7,V80+9%,V80+9%)))))))</f>
        <v>0.39379588297011531</v>
      </c>
      <c r="Y80" s="65">
        <f>'Raw data'!AC73</f>
        <v>0.32610659439927736</v>
      </c>
      <c r="Z80" s="65">
        <f>'Raw data'!AF73</f>
        <v>0.42399999999999999</v>
      </c>
      <c r="AA80" s="66">
        <f>2*(O80-50)-2*(Z80-50)</f>
        <v>-0.1144999999999925</v>
      </c>
      <c r="AB80" s="65">
        <f>IF(I80=1,Y80+AA80+7.6%,IF(I80=2,Y80+AA80+16.6%,IF(I80=3,Y80+AA80+25.6%,IF(I80=4,Y80-AA80-7.6%,IF(I80=5,Y80-AA80+1.4%,IF(I80=6,Y80-AA80+10.4%,IF(I80=7,Y80+AA80+9%,IF(I80=8,Y80-AA80+9%,""))))))))</f>
        <v>0.36460659439926985</v>
      </c>
      <c r="AC80" s="65">
        <f>IF(E80="(D)",50%+U80/2,50%-U80/2)</f>
        <v>0.30049999999999999</v>
      </c>
      <c r="AD80" s="65">
        <f>IF(E80="(D)",50%+X80/2,50%-X80/2)</f>
        <v>0.30310205851494232</v>
      </c>
      <c r="AE80" s="65">
        <f>50%-AB80/2</f>
        <v>0.31769670280036511</v>
      </c>
      <c r="AF80" s="63">
        <f>AC80-O80</f>
        <v>-6.6250000000000031E-2</v>
      </c>
      <c r="AG80" s="84">
        <f>IF(E80="(D)",AF80,-AF80)</f>
        <v>6.6250000000000031E-2</v>
      </c>
      <c r="AH80" s="84">
        <f>AG80-4.5%</f>
        <v>2.1250000000000033E-2</v>
      </c>
      <c r="AI80" s="63">
        <f>AD80-O80</f>
        <v>-6.3647941485057702E-2</v>
      </c>
      <c r="AJ80" s="63">
        <f>IF(E80="(D)",AI80,-AI80)</f>
        <v>6.3647941485057702E-2</v>
      </c>
      <c r="AK80" s="63">
        <f>AJ80-4.5%</f>
        <v>1.8647941485057704E-2</v>
      </c>
      <c r="AL80" s="63">
        <f>AE80-O80</f>
        <v>-4.9053297199634915E-2</v>
      </c>
      <c r="AM80" s="63">
        <f>IF(E80="(D)",AL80,-(AL80))</f>
        <v>4.9053297199634915E-2</v>
      </c>
      <c r="AN80" s="63">
        <f>AM80-4.5%</f>
        <v>4.0532971996349171E-3</v>
      </c>
      <c r="AO80" s="67">
        <f>(AK80+AN80)/2</f>
        <v>1.135061934234631E-2</v>
      </c>
    </row>
    <row r="81" spans="1:41" ht="15" customHeight="1" x14ac:dyDescent="0.25">
      <c r="A81" s="68" t="s">
        <v>41</v>
      </c>
      <c r="B81" s="61">
        <v>51</v>
      </c>
      <c r="C81" s="61"/>
      <c r="D81" s="59" t="str">
        <f>('Raw data'!C74)</f>
        <v>Juan Vargas</v>
      </c>
      <c r="E81" s="59" t="str">
        <f>('Raw data'!D74)</f>
        <v>(D)</v>
      </c>
      <c r="F81" s="62">
        <f>('Raw data'!G74)</f>
        <v>2012</v>
      </c>
      <c r="G81" s="88">
        <v>1</v>
      </c>
      <c r="H81" s="68">
        <v>2</v>
      </c>
      <c r="I81" s="68"/>
      <c r="J81" s="91">
        <f>IF(H81="",O81+0.15*(AF81-2.77%+$B$3)+($A$3-50%),O81+0.85*(0.6*AF81+0.2*AI81+0.2*AL81-2.77%+$B$3)+($A$3-50%))</f>
        <v>0.69630206414133178</v>
      </c>
      <c r="K81" s="21" t="str">
        <f>IF(J81&lt;44%,"R",IF(J81&gt;56%,"D","No projection"))</f>
        <v>D</v>
      </c>
      <c r="L81" s="21" t="b">
        <f>_xlfn.ISFORMULA(K81)</f>
        <v>1</v>
      </c>
      <c r="M81" s="21" t="str">
        <f>IF(P81&lt;44%,"R",IF(P81&gt;56%,"D","No projection"))</f>
        <v>D</v>
      </c>
      <c r="N81" s="21" t="str">
        <f>IF(J81&lt;42%,"Safe R",IF(AND(J81&gt;42%,J81&lt;44%),"Likely R",IF(AND(J81&gt;44%,J81&lt;47%),"Lean R",IF(AND(J81&gt;47%,J81&lt;53%),"Toss Up",IF(AND(J81&gt;53%,J81&lt;56%),"Lean D",IF(AND(J81&gt;56%,J81&lt;58%),"Likely D","Safe D"))))))</f>
        <v>Safe D</v>
      </c>
      <c r="O81" s="63">
        <f>'Raw data'!Z74</f>
        <v>0.68325000000000002</v>
      </c>
      <c r="P81" s="69">
        <f>O81+$A$3-50%</f>
        <v>0.68325000000000014</v>
      </c>
      <c r="Q81" s="82">
        <f>'Raw data'!O74</f>
        <v>0.34</v>
      </c>
      <c r="R81" s="64">
        <f>Q81/2+50%</f>
        <v>0.67</v>
      </c>
      <c r="S81" s="64">
        <f>'Raw data'!M74-O81</f>
        <v>-1.3249999999999984E-2</v>
      </c>
      <c r="T81" s="64">
        <f>IF(E81="(R)",-S81,S81)</f>
        <v>-1.3249999999999984E-2</v>
      </c>
      <c r="U81" s="89">
        <f>IF(G81=1,Q81+4%,IF(G81=2,Q81+9%,IF(G81=3,Q81+14%,IF(G81=4,Q81-4.1%,IF(G81=5,Q81+1%,IF(G81=6,Q81+6.1%,IF(G81=7,Q81+5.1%,Q81+5.1%)))))))</f>
        <v>0.38</v>
      </c>
      <c r="V81" s="64">
        <f>'Raw data'!W74</f>
        <v>0.42955369578037361</v>
      </c>
      <c r="W81" s="64">
        <f>V81/2+50%</f>
        <v>0.71477684789018681</v>
      </c>
      <c r="X81" s="65">
        <f>IF(H81=1,V81-4%,IF(H81=2,V81+5%,IF(H81=3,V81+14%,IF(H81=4,V81+4%,IF(H81=5,V81+13%,IF(H81=6,V81+22%,IF(H81=7,V81+9%,V81+9%)))))))</f>
        <v>0.4795536957803736</v>
      </c>
      <c r="Y81" s="65"/>
      <c r="Z81" s="65"/>
      <c r="AA81" s="66"/>
      <c r="AB81" s="65" t="str">
        <f>IF(I81=1,Y81+AA81+7.6%,IF(I81=2,Y81+AA81+16.6%,IF(I81=3,Y81+AA81+25.6%,IF(I81=4,Y81-AA81-7.6%,IF(I81=5,Y81-AA81+1.4%,IF(I81=6,Y81-AA81+10.4%,IF(I81=7,Y81+AA81+9%,IF(I81=8,Y81-AA81+9%,""))))))))</f>
        <v/>
      </c>
      <c r="AC81" s="65">
        <f>IF(E81="(D)",50%+U81/2,50%-U81/2)</f>
        <v>0.69</v>
      </c>
      <c r="AD81" s="65">
        <f>IF(E81="(D)",50%+X81/2,50%-X81/2)</f>
        <v>0.73977684789018683</v>
      </c>
      <c r="AE81" s="65"/>
      <c r="AF81" s="63">
        <f>AC81-O81</f>
        <v>6.7499999999999227E-3</v>
      </c>
      <c r="AG81" s="84">
        <f>IF(E81="(D)",AF81,-AF81)</f>
        <v>6.7499999999999227E-3</v>
      </c>
      <c r="AH81" s="84">
        <f>AG81-4.5%</f>
        <v>-3.8250000000000076E-2</v>
      </c>
      <c r="AI81" s="63">
        <f>AD81-O81</f>
        <v>5.6526847890186804E-2</v>
      </c>
      <c r="AJ81" s="63">
        <f>IF(E81="(D)",AI81,-AI81)</f>
        <v>5.6526847890186804E-2</v>
      </c>
      <c r="AK81" s="63">
        <f>AJ81-4.5%</f>
        <v>1.1526847890186806E-2</v>
      </c>
      <c r="AL81" s="63"/>
      <c r="AM81" s="63"/>
      <c r="AN81" s="63"/>
      <c r="AO81" s="67">
        <f>AK81</f>
        <v>1.1526847890186806E-2</v>
      </c>
    </row>
    <row r="82" spans="1:41" ht="15" customHeight="1" x14ac:dyDescent="0.25">
      <c r="A82" s="68" t="s">
        <v>41</v>
      </c>
      <c r="B82" s="61">
        <v>52</v>
      </c>
      <c r="C82" s="61"/>
      <c r="D82" s="59" t="str">
        <f>('Raw data'!C75)</f>
        <v>Carl DeMaio</v>
      </c>
      <c r="E82" s="59" t="str">
        <f>('Raw data'!D75)</f>
        <v>(R)</v>
      </c>
      <c r="F82" s="62">
        <f>('Raw data'!G75)</f>
        <v>2014</v>
      </c>
      <c r="G82" s="88">
        <v>6</v>
      </c>
      <c r="H82" s="68"/>
      <c r="I82" s="68"/>
      <c r="J82" s="91">
        <f>IF(H82="",O82+0.15*(AF82+2.77%-$B$3)+($A$3-50%),O82+0.85*(0.6*AF82+0.2*AI82+0.2*AL82+2.77%-$B$3)+($A$3-50%))</f>
        <v>0.50626250000000006</v>
      </c>
      <c r="K82" s="21" t="s">
        <v>479</v>
      </c>
      <c r="L82" s="21" t="b">
        <f>_xlfn.ISFORMULA(K82)</f>
        <v>0</v>
      </c>
      <c r="M82" s="21" t="str">
        <f>IF(P82&lt;44%,"R",IF(P82&gt;56%,"D","No projection"))</f>
        <v>No projection</v>
      </c>
      <c r="N82" s="21" t="str">
        <f>IF(J82&lt;42%,"Safe R",IF(AND(J82&gt;42%,J82&lt;44%),"Likely R",IF(AND(J82&gt;44%,J82&lt;47%),"Lean R",IF(AND(J82&gt;47%,J82&lt;53%),"Toss Up",IF(AND(J82&gt;53%,J82&lt;56%),"Lean D",IF(AND(J82&gt;56%,J82&lt;58%),"Likely D","Safe D"))))))</f>
        <v>Toss Up</v>
      </c>
      <c r="O82" s="63">
        <f>'Raw data'!Z75</f>
        <v>0.51275000000000004</v>
      </c>
      <c r="P82" s="69">
        <f>O82+$A$3-50%</f>
        <v>0.51275000000000004</v>
      </c>
      <c r="Q82" s="82">
        <f>'Raw data'!O75</f>
        <v>0</v>
      </c>
      <c r="R82" s="64">
        <f>Q82/2+50%</f>
        <v>0.5</v>
      </c>
      <c r="S82" s="64">
        <f>'Raw data'!M75-O82</f>
        <v>-1.2750000000000039E-2</v>
      </c>
      <c r="T82" s="64">
        <f>IF(E82="(R)",-S82,S82)</f>
        <v>1.2750000000000039E-2</v>
      </c>
      <c r="U82" s="89">
        <f>IF(G82=1,Q82+4%,IF(G82=2,Q82+9%,IF(G82=3,Q82+14%,IF(G82=4,Q82-4.1%,IF(G82=5,Q82+1%,IF(G82=6,Q82+6.1%,IF(G82=7,Q82+5.1%,Q82+5.1%)))))))</f>
        <v>6.0999999999999999E-2</v>
      </c>
      <c r="V82" s="64">
        <f>'Raw data'!W75</f>
        <v>0</v>
      </c>
      <c r="W82" s="64"/>
      <c r="X82" s="65"/>
      <c r="Y82" s="65"/>
      <c r="Z82" s="65"/>
      <c r="AA82" s="66"/>
      <c r="AB82" s="65" t="str">
        <f>IF(I82=1,Y82+AA82+7.6%,IF(I82=2,Y82+AA82+16.6%,IF(I82=3,Y82+AA82+25.6%,IF(I82=4,Y82-AA82-7.6%,IF(I82=5,Y82-AA82+1.4%,IF(I82=6,Y82-AA82+10.4%,IF(I82=7,Y82+AA82+9%,IF(I82=8,Y82-AA82+9%,""))))))))</f>
        <v/>
      </c>
      <c r="AC82" s="65">
        <f>IF(E82="(D)",50%+U82/2,50%-U82/2)</f>
        <v>0.46950000000000003</v>
      </c>
      <c r="AD82" s="65"/>
      <c r="AE82" s="65"/>
      <c r="AF82" s="63">
        <f>AC82-O82</f>
        <v>-4.3250000000000011E-2</v>
      </c>
      <c r="AG82" s="84">
        <f>IF(E82="(D)",AF82,-AF82)</f>
        <v>4.3250000000000011E-2</v>
      </c>
      <c r="AH82" s="84">
        <f>AG82-4.5%</f>
        <v>-1.7499999999999877E-3</v>
      </c>
      <c r="AI82" s="63"/>
      <c r="AJ82" s="63"/>
      <c r="AK82" s="63"/>
      <c r="AL82" s="63"/>
      <c r="AM82" s="63"/>
      <c r="AN82" s="63"/>
      <c r="AO82" s="67">
        <f>AK82</f>
        <v>0</v>
      </c>
    </row>
    <row r="83" spans="1:41" ht="15" customHeight="1" x14ac:dyDescent="0.25">
      <c r="A83" s="68" t="s">
        <v>41</v>
      </c>
      <c r="B83" s="61">
        <v>53</v>
      </c>
      <c r="C83" s="61"/>
      <c r="D83" s="59" t="str">
        <f>('Raw data'!C76)</f>
        <v>Susan Davis</v>
      </c>
      <c r="E83" s="59" t="str">
        <f>('Raw data'!D76)</f>
        <v>(D)</v>
      </c>
      <c r="F83" s="62">
        <f>('Raw data'!G76)</f>
        <v>2000</v>
      </c>
      <c r="G83" s="88">
        <v>1</v>
      </c>
      <c r="H83" s="68">
        <v>1</v>
      </c>
      <c r="I83" s="68">
        <v>1</v>
      </c>
      <c r="J83" s="91">
        <f>IF(H83="",O83+0.15*(AF83-2.77%+$B$3)+($A$3-50%),O83+0.85*(0.6*AF83+0.2*AI83+0.2*AL83-2.77%+$B$3)+($A$3-50%))</f>
        <v>0.6061084872976984</v>
      </c>
      <c r="K83" s="21" t="str">
        <f>IF(J83&lt;44%,"R",IF(J83&gt;56%,"D","No projection"))</f>
        <v>D</v>
      </c>
      <c r="L83" s="21" t="b">
        <f>_xlfn.ISFORMULA(K83)</f>
        <v>1</v>
      </c>
      <c r="M83" s="21" t="str">
        <f>IF(P83&lt;44%,"R",IF(P83&gt;56%,"D","No projection"))</f>
        <v>D</v>
      </c>
      <c r="N83" s="21" t="str">
        <f>IF(J83&lt;42%,"Safe R",IF(AND(J83&gt;42%,J83&lt;44%),"Likely R",IF(AND(J83&gt;44%,J83&lt;47%),"Lean R",IF(AND(J83&gt;47%,J83&lt;53%),"Toss Up",IF(AND(J83&gt;53%,J83&lt;56%),"Lean D",IF(AND(J83&gt;56%,J83&lt;58%),"Likely D","Safe D"))))))</f>
        <v>Safe D</v>
      </c>
      <c r="O83" s="63">
        <f>'Raw data'!Z76</f>
        <v>0.60575000000000001</v>
      </c>
      <c r="P83" s="69">
        <f>O83+$A$3-50%</f>
        <v>0.60575000000000001</v>
      </c>
      <c r="Q83" s="82">
        <f>'Raw data'!O76</f>
        <v>0.15999999999999998</v>
      </c>
      <c r="R83" s="64">
        <f>Q83/2+50%</f>
        <v>0.57999999999999996</v>
      </c>
      <c r="S83" s="64">
        <f>'Raw data'!M76-O83</f>
        <v>-2.5750000000000051E-2</v>
      </c>
      <c r="T83" s="64">
        <f>IF(E83="(R)",-S83,S83)</f>
        <v>-2.5750000000000051E-2</v>
      </c>
      <c r="U83" s="89">
        <f>IF(G83=1,Q83+4%,IF(G83=2,Q83+9%,IF(G83=3,Q83+14%,IF(G83=4,Q83-4.1%,IF(G83=5,Q83+1%,IF(G83=6,Q83+6.1%,IF(G83=7,Q83+5.1%,Q83+5.1%)))))))</f>
        <v>0.19999999999999998</v>
      </c>
      <c r="V83" s="64">
        <f>'Raw data'!W76</f>
        <v>0.22862989038675846</v>
      </c>
      <c r="W83" s="64">
        <f>V83/2+50%</f>
        <v>0.61431494519337926</v>
      </c>
      <c r="X83" s="65">
        <f>IF(H83=1,V83-4%,IF(H83=2,V83+5%,IF(H83=3,V83+14%,IF(H83=4,V83+4%,IF(H83=5,V83+13%,IF(H83=6,V83+22%,IF(H83=7,V83+9%,V83+9%)))))))</f>
        <v>0.18862989038675845</v>
      </c>
      <c r="Y83" s="65">
        <f>'Raw data'!AC76</f>
        <v>0.29358760723322841</v>
      </c>
      <c r="Z83" s="65">
        <f>'Raw data'!AF76</f>
        <v>0.65400000000000003</v>
      </c>
      <c r="AA83" s="66">
        <f>2*(O83-50)-2*(Z83-50)</f>
        <v>-9.6500000000006025E-2</v>
      </c>
      <c r="AB83" s="65">
        <f>IF(I83=1,Y83+AA83+7.6%,IF(I83=2,Y83+AA83+16.6%,IF(I83=3,Y83+AA83+25.6%,IF(I83=4,Y83-AA83-7.6%,IF(I83=5,Y83-AA83+1.4%,IF(I83=6,Y83-AA83+10.4%,IF(I83=7,Y83+AA83+9%,IF(I83=8,Y83-AA83+9%,""))))))))</f>
        <v>0.2730876072332224</v>
      </c>
      <c r="AC83" s="65">
        <f>IF(E83="(D)",50%+U83/2,50%-U83/2)</f>
        <v>0.6</v>
      </c>
      <c r="AD83" s="65">
        <f>IF(E83="(D)",50%+X83/2,50%-X83/2)</f>
        <v>0.59431494519337924</v>
      </c>
      <c r="AE83" s="65">
        <f>50%+AB83/2</f>
        <v>0.63654380361661123</v>
      </c>
      <c r="AF83" s="63">
        <f>AC83-O83</f>
        <v>-5.7500000000000329E-3</v>
      </c>
      <c r="AG83" s="84">
        <f>IF(E83="(D)",AF83,-AF83)</f>
        <v>-5.7500000000000329E-3</v>
      </c>
      <c r="AH83" s="84">
        <f>AG83-4.5%</f>
        <v>-5.0750000000000031E-2</v>
      </c>
      <c r="AI83" s="63">
        <f>AD83-O83</f>
        <v>-1.143505480662077E-2</v>
      </c>
      <c r="AJ83" s="63">
        <f>IF(E83="(D)",AI83,-AI83)</f>
        <v>-1.143505480662077E-2</v>
      </c>
      <c r="AK83" s="63">
        <f>AJ83-4.5%</f>
        <v>-5.6435054806620769E-2</v>
      </c>
      <c r="AL83" s="63">
        <f>AE83-O83</f>
        <v>3.0793803616611215E-2</v>
      </c>
      <c r="AM83" s="63">
        <f>IF(E83="(D)",AL83,-(AL83))</f>
        <v>3.0793803616611215E-2</v>
      </c>
      <c r="AN83" s="63">
        <f>AM83-4.5%</f>
        <v>-1.4206196383388783E-2</v>
      </c>
      <c r="AO83" s="67">
        <f>(AK83+AN83)/2</f>
        <v>-3.5320625595004776E-2</v>
      </c>
    </row>
    <row r="84" spans="1:41" ht="15" customHeight="1" x14ac:dyDescent="0.25">
      <c r="A84" s="68" t="s">
        <v>86</v>
      </c>
      <c r="B84" s="61">
        <v>1</v>
      </c>
      <c r="C84" s="61"/>
      <c r="D84" s="59" t="str">
        <f>('Raw data'!C77)</f>
        <v>Diana DeGette</v>
      </c>
      <c r="E84" s="59" t="str">
        <f>('Raw data'!D77)</f>
        <v>(D)</v>
      </c>
      <c r="F84" s="62">
        <f>('Raw data'!G77)</f>
        <v>1996</v>
      </c>
      <c r="G84" s="88">
        <v>1</v>
      </c>
      <c r="H84" s="68">
        <v>1</v>
      </c>
      <c r="I84" s="68">
        <v>1</v>
      </c>
      <c r="J84" s="91">
        <f>IF(H84="",O84+0.15*(AF84-2.77%+$B$3)+($A$3-50%),O84+0.85*(0.6*AF84+0.2*AI84+0.2*AL84-2.77%+$B$3)+($A$3-50%))</f>
        <v>0.70396355150375922</v>
      </c>
      <c r="K84" s="21" t="str">
        <f>IF(J84&lt;44%,"R",IF(J84&gt;56%,"D","No projection"))</f>
        <v>D</v>
      </c>
      <c r="L84" s="21" t="b">
        <f>_xlfn.ISFORMULA(K84)</f>
        <v>1</v>
      </c>
      <c r="M84" s="21" t="str">
        <f>IF(P84&lt;44%,"R",IF(P84&gt;56%,"D","No projection"))</f>
        <v>D</v>
      </c>
      <c r="N84" s="21" t="str">
        <f>IF(J84&lt;42%,"Safe R",IF(AND(J84&gt;42%,J84&lt;44%),"Likely R",IF(AND(J84&gt;44%,J84&lt;47%),"Lean R",IF(AND(J84&gt;47%,J84&lt;53%),"Toss Up",IF(AND(J84&gt;53%,J84&lt;56%),"Lean D",IF(AND(J84&gt;56%,J84&lt;58%),"Likely D","Safe D"))))))</f>
        <v>Safe D</v>
      </c>
      <c r="O84" s="63">
        <f>'Raw data'!Z77</f>
        <v>0.68174999999999997</v>
      </c>
      <c r="P84" s="69">
        <f>O84+$A$3-50%</f>
        <v>0.68175000000000008</v>
      </c>
      <c r="Q84" s="82">
        <f>'Raw data'!O77</f>
        <v>0.38297872340425537</v>
      </c>
      <c r="R84" s="64">
        <f>Q84/2+50%</f>
        <v>0.69148936170212771</v>
      </c>
      <c r="S84" s="64">
        <f>'Raw data'!M77-O84</f>
        <v>9.7393617021277468E-3</v>
      </c>
      <c r="T84" s="64">
        <f>IF(E84="(R)",-S84,S84)</f>
        <v>9.7393617021277468E-3</v>
      </c>
      <c r="U84" s="89">
        <f>IF(G84=1,Q84+4%,IF(G84=2,Q84+9%,IF(G84=3,Q84+14%,IF(G84=4,Q84-4.1%,IF(G84=5,Q84+1%,IF(G84=6,Q84+6.1%,IF(G84=7,Q84+5.1%,Q84+5.1%)))))))</f>
        <v>0.42297872340425535</v>
      </c>
      <c r="V84" s="64">
        <f>'Raw data'!W77</f>
        <v>0.43640793721810422</v>
      </c>
      <c r="W84" s="64">
        <f>V84/2+50%</f>
        <v>0.71820396860905211</v>
      </c>
      <c r="X84" s="65">
        <f>IF(H84=1,V84-4%,IF(H84=2,V84+5%,IF(H84=3,V84+14%,IF(H84=4,V84+4%,IF(H84=5,V84+13%,IF(H84=6,V84+22%,IF(H84=7,V84+9%,V84+9%)))))))</f>
        <v>0.39640793721810424</v>
      </c>
      <c r="Y84" s="65">
        <f>'Raw data'!AC77</f>
        <v>0.40199179261335205</v>
      </c>
      <c r="Z84" s="65">
        <f>'Raw data'!AF77</f>
        <v>0.71399999999999997</v>
      </c>
      <c r="AA84" s="66">
        <f>2*(O84-50)-2*(Z84-50)</f>
        <v>-6.4499999999995339E-2</v>
      </c>
      <c r="AB84" s="65">
        <f>IF(I84=1,Y84+AA84+7.6%,IF(I84=2,Y84+AA84+16.6%,IF(I84=3,Y84+AA84+25.6%,IF(I84=4,Y84-AA84-7.6%,IF(I84=5,Y84-AA84+1.4%,IF(I84=6,Y84-AA84+10.4%,IF(I84=7,Y84+AA84+9%,IF(I84=8,Y84-AA84+9%,""))))))))</f>
        <v>0.41349179261335672</v>
      </c>
      <c r="AC84" s="65">
        <f>IF(E84="(D)",50%+U84/2,50%-U84/2)</f>
        <v>0.71148936170212762</v>
      </c>
      <c r="AD84" s="65">
        <f>IF(E84="(D)",50%+X84/2,50%-X84/2)</f>
        <v>0.69820396860905209</v>
      </c>
      <c r="AE84" s="65">
        <f>50%+AB84/2</f>
        <v>0.70674589630667839</v>
      </c>
      <c r="AF84" s="63">
        <f>AC84-O84</f>
        <v>2.9739361702127654E-2</v>
      </c>
      <c r="AG84" s="84">
        <f>IF(E84="(D)",AF84,-AF84)</f>
        <v>2.9739361702127654E-2</v>
      </c>
      <c r="AH84" s="84">
        <f>AG84-4.5%</f>
        <v>-1.5260638297872345E-2</v>
      </c>
      <c r="AI84" s="63">
        <f>AD84-O84</f>
        <v>1.6453968609052128E-2</v>
      </c>
      <c r="AJ84" s="63">
        <f>IF(E84="(D)",AI84,-AI84)</f>
        <v>1.6453968609052128E-2</v>
      </c>
      <c r="AK84" s="63">
        <f>AJ84-4.5%</f>
        <v>-2.8546031390947871E-2</v>
      </c>
      <c r="AL84" s="63">
        <f>AE84-O84</f>
        <v>2.4995896306678422E-2</v>
      </c>
      <c r="AM84" s="63">
        <f>IF(E84="(D)",AL84,-(AL84))</f>
        <v>2.4995896306678422E-2</v>
      </c>
      <c r="AN84" s="63">
        <f>AM84-4.5%</f>
        <v>-2.0004103693321576E-2</v>
      </c>
      <c r="AO84" s="67">
        <f>(AK84+AN84)/2</f>
        <v>-2.4275067542134723E-2</v>
      </c>
    </row>
    <row r="85" spans="1:41" ht="15" customHeight="1" x14ac:dyDescent="0.25">
      <c r="A85" s="68" t="s">
        <v>86</v>
      </c>
      <c r="B85" s="61">
        <v>2</v>
      </c>
      <c r="C85" s="61"/>
      <c r="D85" s="59" t="str">
        <f>('Raw data'!C78)</f>
        <v>Jared Polis</v>
      </c>
      <c r="E85" s="59" t="str">
        <f>('Raw data'!D78)</f>
        <v>(D)</v>
      </c>
      <c r="F85" s="62">
        <f>('Raw data'!G78)</f>
        <v>2008</v>
      </c>
      <c r="G85" s="88">
        <v>1</v>
      </c>
      <c r="H85" s="68">
        <v>1</v>
      </c>
      <c r="I85" s="68">
        <v>1</v>
      </c>
      <c r="J85" s="91">
        <f>IF(H85="",O85+0.15*(AF85-2.77%+$B$3)+($A$3-50%),O85+0.85*(0.6*AF85+0.2*AI85+0.2*AL85-2.77%+$B$3)+($A$3-50%))</f>
        <v>0.58058875480993821</v>
      </c>
      <c r="K85" s="21" t="str">
        <f>IF(J85&lt;44%,"R",IF(J85&gt;56%,"D","No projection"))</f>
        <v>D</v>
      </c>
      <c r="L85" s="21" t="b">
        <f>_xlfn.ISFORMULA(K85)</f>
        <v>1</v>
      </c>
      <c r="M85" s="21" t="str">
        <f>IF(P85&lt;44%,"R",IF(P85&gt;56%,"D","No projection"))</f>
        <v>D</v>
      </c>
      <c r="N85" s="21" t="str">
        <f>IF(J85&lt;42%,"Safe R",IF(AND(J85&gt;42%,J85&lt;44%),"Likely R",IF(AND(J85&gt;44%,J85&lt;47%),"Lean R",IF(AND(J85&gt;47%,J85&lt;53%),"Toss Up",IF(AND(J85&gt;53%,J85&lt;56%),"Lean D",IF(AND(J85&gt;56%,J85&lt;58%),"Likely D","Safe D"))))))</f>
        <v>Safe D</v>
      </c>
      <c r="O85" s="63">
        <f>'Raw data'!Z78</f>
        <v>0.57274999999999998</v>
      </c>
      <c r="P85" s="69">
        <f>O85+$A$3-50%</f>
        <v>0.57275000000000009</v>
      </c>
      <c r="Q85" s="82">
        <f>'Raw data'!O78</f>
        <v>0.12000000000000005</v>
      </c>
      <c r="R85" s="64">
        <f>Q85/2+50%</f>
        <v>0.56000000000000005</v>
      </c>
      <c r="S85" s="64">
        <f>'Raw data'!M78-O85</f>
        <v>-1.2749999999999928E-2</v>
      </c>
      <c r="T85" s="64">
        <f>IF(E85="(R)",-S85,S85)</f>
        <v>-1.2749999999999928E-2</v>
      </c>
      <c r="U85" s="89">
        <f>IF(G85=1,Q85+4%,IF(G85=2,Q85+9%,IF(G85=3,Q85+14%,IF(G85=4,Q85-4.1%,IF(G85=5,Q85+1%,IF(G85=6,Q85+6.1%,IF(G85=7,Q85+5.1%,Q85+5.1%)))))))</f>
        <v>0.16000000000000006</v>
      </c>
      <c r="V85" s="64">
        <f>'Raw data'!W78</f>
        <v>0.18147847115101529</v>
      </c>
      <c r="W85" s="64">
        <f>V85/2+50%</f>
        <v>0.59073923557550767</v>
      </c>
      <c r="X85" s="65">
        <f>IF(H85=1,V85-4%,IF(H85=2,V85+5%,IF(H85=3,V85+14%,IF(H85=4,V85+4%,IF(H85=5,V85+13%,IF(H85=6,V85+22%,IF(H85=7,V85+9%,V85+9%)))))))</f>
        <v>0.14147847115101528</v>
      </c>
      <c r="Y85" s="65">
        <f>'Raw data'!AC78</f>
        <v>0.20474217367178227</v>
      </c>
      <c r="Z85" s="65">
        <f>'Raw data'!AF78</f>
        <v>0.61399999999999999</v>
      </c>
      <c r="AA85" s="66">
        <f>2*(O85-50)-2*(Z85-50)</f>
        <v>-8.2499999999996021E-2</v>
      </c>
      <c r="AB85" s="65">
        <f>IF(I85=1,Y85+AA85+7.6%,IF(I85=2,Y85+AA85+16.6%,IF(I85=3,Y85+AA85+25.6%,IF(I85=4,Y85-AA85-7.6%,IF(I85=5,Y85-AA85+1.4%,IF(I85=6,Y85-AA85+10.4%,IF(I85=7,Y85+AA85+9%,IF(I85=8,Y85-AA85+9%,""))))))))</f>
        <v>0.19824217367178626</v>
      </c>
      <c r="AC85" s="65">
        <f>IF(E85="(D)",50%+U85/2,50%-U85/2)</f>
        <v>0.58000000000000007</v>
      </c>
      <c r="AD85" s="65">
        <f>IF(E85="(D)",50%+X85/2,50%-X85/2)</f>
        <v>0.57073923557550765</v>
      </c>
      <c r="AE85" s="65">
        <f>50%+AB85/2</f>
        <v>0.59912108683589316</v>
      </c>
      <c r="AF85" s="63">
        <f>AC85-O85</f>
        <v>7.2500000000000897E-3</v>
      </c>
      <c r="AG85" s="84">
        <f>IF(E85="(D)",AF85,-AF85)</f>
        <v>7.2500000000000897E-3</v>
      </c>
      <c r="AH85" s="84">
        <f>AG85-4.5%</f>
        <v>-3.7749999999999909E-2</v>
      </c>
      <c r="AI85" s="63">
        <f>AD85-O85</f>
        <v>-2.0107644244923284E-3</v>
      </c>
      <c r="AJ85" s="63">
        <f>IF(E85="(D)",AI85,-AI85)</f>
        <v>-2.0107644244923284E-3</v>
      </c>
      <c r="AK85" s="63">
        <f>AJ85-4.5%</f>
        <v>-4.7010764424492327E-2</v>
      </c>
      <c r="AL85" s="63">
        <f>AE85-O85</f>
        <v>2.6371086835893176E-2</v>
      </c>
      <c r="AM85" s="63">
        <f>IF(E85="(D)",AL85,-(AL85))</f>
        <v>2.6371086835893176E-2</v>
      </c>
      <c r="AN85" s="63">
        <f>AM85-4.5%</f>
        <v>-1.8628913164106822E-2</v>
      </c>
      <c r="AO85" s="67">
        <f>(AK85+AN85)/2</f>
        <v>-3.2819838794299575E-2</v>
      </c>
    </row>
    <row r="86" spans="1:41" ht="15" customHeight="1" x14ac:dyDescent="0.25">
      <c r="A86" s="68" t="s">
        <v>86</v>
      </c>
      <c r="B86" s="61">
        <v>3</v>
      </c>
      <c r="C86" s="61"/>
      <c r="D86" s="59" t="str">
        <f>('Raw data'!C79)</f>
        <v>Scott Tipton</v>
      </c>
      <c r="E86" s="59" t="str">
        <f>('Raw data'!D79)</f>
        <v>(R)</v>
      </c>
      <c r="F86" s="62">
        <f>('Raw data'!G79)</f>
        <v>2010</v>
      </c>
      <c r="G86" s="88">
        <v>4</v>
      </c>
      <c r="H86" s="68">
        <v>4</v>
      </c>
      <c r="I86" s="68">
        <v>6</v>
      </c>
      <c r="J86" s="91">
        <f>IF(H86="",O86+0.15*(AF86+2.77%-$B$3)+($A$3-50%),O86+0.85*(0.6*AF86+0.2*AI86+0.2*AL86+2.77%-$B$3)+($A$3-50%))</f>
        <v>0.41653023020258184</v>
      </c>
      <c r="K86" s="21" t="str">
        <f>IF(J86&lt;44%,"R",IF(J86&gt;56%,"D","No projection"))</f>
        <v>R</v>
      </c>
      <c r="L86" s="21" t="b">
        <f>_xlfn.ISFORMULA(K86)</f>
        <v>1</v>
      </c>
      <c r="M86" s="21" t="str">
        <f>IF(P86&lt;44%,"R",IF(P86&gt;56%,"D","No projection"))</f>
        <v>No projection</v>
      </c>
      <c r="N86" s="21" t="str">
        <f>IF(J86&lt;42%,"Safe R",IF(AND(J86&gt;42%,J86&lt;44%),"Likely R",IF(AND(J86&gt;44%,J86&lt;47%),"Lean R",IF(AND(J86&gt;47%,J86&lt;53%),"Toss Up",IF(AND(J86&gt;53%,J86&lt;56%),"Lean D",IF(AND(J86&gt;56%,J86&lt;58%),"Likely D","Safe D"))))))</f>
        <v>Safe R</v>
      </c>
      <c r="O86" s="63">
        <f>'Raw data'!Z79</f>
        <v>0.45074999999999998</v>
      </c>
      <c r="P86" s="69">
        <f>O86+$A$3-50%</f>
        <v>0.45074999999999998</v>
      </c>
      <c r="Q86" s="82">
        <f>'Raw data'!O79</f>
        <v>0.23404255319148937</v>
      </c>
      <c r="R86" s="64">
        <f>Q86/2+50%</f>
        <v>0.61702127659574468</v>
      </c>
      <c r="S86" s="64">
        <f>'Raw data'!M79-O86</f>
        <v>-6.7771276595744667E-2</v>
      </c>
      <c r="T86" s="64">
        <f>IF(E86="(R)",-S86,S86)</f>
        <v>6.7771276595744667E-2</v>
      </c>
      <c r="U86" s="89">
        <f>IF(G86=1,Q86+4%,IF(G86=2,Q86+9%,IF(G86=3,Q86+14%,IF(G86=4,Q86-4.1%,IF(G86=5,Q86+1%,IF(G86=6,Q86+6.1%,IF(G86=7,Q86+5.1%,Q86+5.1%)))))))</f>
        <v>0.19304255319148939</v>
      </c>
      <c r="V86" s="64">
        <f>'Raw data'!W79</f>
        <v>0.1301332682748314</v>
      </c>
      <c r="W86" s="64">
        <f>V86/2+50%</f>
        <v>0.56506663413741576</v>
      </c>
      <c r="X86" s="65">
        <f>IF(H86=1,V86-4%,IF(H86=2,V86+5%,IF(H86=3,V86+14%,IF(H86=4,V86+4%,IF(H86=5,V86+13%,IF(H86=6,V86+22%,IF(H86=7,V86+9%,V86+9%)))))))</f>
        <v>0.17013326827483141</v>
      </c>
      <c r="Y86" s="65">
        <f>'Raw data'!AC79</f>
        <v>4.532459917915127E-2</v>
      </c>
      <c r="Z86" s="65">
        <f>'Raw data'!AF79</f>
        <v>0.44899999999999995</v>
      </c>
      <c r="AA86" s="66">
        <f>2*(O86-50)-2*(Z86-50)</f>
        <v>3.5000000000025011E-3</v>
      </c>
      <c r="AB86" s="65">
        <f>IF(I86=1,Y86+AA86+7.6%,IF(I86=2,Y86+AA86+16.6%,IF(I86=3,Y86+AA86+25.6%,IF(I86=4,Y86-AA86-7.6%,IF(I86=5,Y86-AA86+1.4%,IF(I86=6,Y86-AA86+10.4%,IF(I86=7,Y86+AA86+9%,IF(I86=8,Y86-AA86+9%,""))))))))</f>
        <v>0.14582459917914878</v>
      </c>
      <c r="AC86" s="65">
        <f>IF(E86="(D)",50%+U86/2,50%-U86/2)</f>
        <v>0.40347872340425528</v>
      </c>
      <c r="AD86" s="65">
        <f>IF(E86="(D)",50%+X86/2,50%-X86/2)</f>
        <v>0.41493336586258428</v>
      </c>
      <c r="AE86" s="65">
        <f>50%-AB86/2</f>
        <v>0.4270877004104256</v>
      </c>
      <c r="AF86" s="63">
        <f>AC86-O86</f>
        <v>-4.7271276595744705E-2</v>
      </c>
      <c r="AG86" s="84">
        <f>IF(E86="(D)",AF86,-AF86)</f>
        <v>4.7271276595744705E-2</v>
      </c>
      <c r="AH86" s="84">
        <f>AG86-4.5%</f>
        <v>2.2712765957447062E-3</v>
      </c>
      <c r="AI86" s="63">
        <f>AD86-O86</f>
        <v>-3.5816634137415704E-2</v>
      </c>
      <c r="AJ86" s="63">
        <f>IF(E86="(D)",AI86,-AI86)</f>
        <v>3.5816634137415704E-2</v>
      </c>
      <c r="AK86" s="63">
        <f>AJ86-4.5%</f>
        <v>-9.1833658625842945E-3</v>
      </c>
      <c r="AL86" s="63">
        <f>AE86-O86</f>
        <v>-2.3662299589574387E-2</v>
      </c>
      <c r="AM86" s="63">
        <f>IF(E86="(D)",AL86,-(AL86))</f>
        <v>2.3662299589574387E-2</v>
      </c>
      <c r="AN86" s="63">
        <f>AM86-4.5%</f>
        <v>-2.1337700410425611E-2</v>
      </c>
      <c r="AO86" s="67">
        <f>(AK86+AN86)/2</f>
        <v>-1.5260533136504953E-2</v>
      </c>
    </row>
    <row r="87" spans="1:41" ht="15" customHeight="1" x14ac:dyDescent="0.25">
      <c r="A87" s="68" t="s">
        <v>86</v>
      </c>
      <c r="B87" s="61">
        <v>4</v>
      </c>
      <c r="C87" s="61" t="s">
        <v>477</v>
      </c>
      <c r="D87" s="59" t="str">
        <f>('Raw data'!C80)</f>
        <v>Ken Buck</v>
      </c>
      <c r="E87" s="59" t="str">
        <f>('Raw data'!D80)</f>
        <v>(R)</v>
      </c>
      <c r="F87" s="62">
        <f>('Raw data'!G80)</f>
        <v>2014</v>
      </c>
      <c r="G87" s="88">
        <v>5</v>
      </c>
      <c r="H87" s="68"/>
      <c r="I87" s="68"/>
      <c r="J87" s="91">
        <f>IF(H87="",O87+0.15*(AF87+2.77%-$B$3)+($A$3-50%),O87+0.85*(0.6*AF87+0.2*AI87+0.2*AL87+2.77%-$B$3)+($A$3-50%))</f>
        <v>0.37213909574468085</v>
      </c>
      <c r="K87" s="21" t="str">
        <f>IF(J87&lt;44%,"R",IF(J87&gt;56%,"D","No projection"))</f>
        <v>R</v>
      </c>
      <c r="L87" s="21" t="b">
        <f>_xlfn.ISFORMULA(K87)</f>
        <v>1</v>
      </c>
      <c r="M87" s="21" t="str">
        <f>IF(P87&lt;44%,"R",IF(P87&gt;56%,"D","No projection"))</f>
        <v>R</v>
      </c>
      <c r="N87" s="21" t="str">
        <f>IF(J87&lt;42%,"Safe R",IF(AND(J87&gt;42%,J87&lt;44%),"Likely R",IF(AND(J87&gt;44%,J87&lt;47%),"Lean R",IF(AND(J87&gt;47%,J87&lt;53%),"Toss Up",IF(AND(J87&gt;53%,J87&lt;56%),"Lean D",IF(AND(J87&gt;56%,J87&lt;58%),"Likely D","Safe D"))))))</f>
        <v>Safe R</v>
      </c>
      <c r="O87" s="63">
        <f>'Raw data'!Z80</f>
        <v>0.38425000000000004</v>
      </c>
      <c r="P87" s="69">
        <f>O87+$A$3-50%</f>
        <v>0.38424999999999998</v>
      </c>
      <c r="Q87" s="82">
        <f>'Raw data'!O80</f>
        <v>0.38297872340425537</v>
      </c>
      <c r="R87" s="64">
        <f>Q87/2+50%</f>
        <v>0.69148936170212771</v>
      </c>
      <c r="S87" s="64">
        <f>'Raw data'!M80-O87</f>
        <v>-7.5739361702127694E-2</v>
      </c>
      <c r="T87" s="64">
        <f>IF(E87="(R)",-S87,S87)</f>
        <v>7.5739361702127694E-2</v>
      </c>
      <c r="U87" s="89">
        <f>IF(G87=1,Q87+4%,IF(G87=2,Q87+9%,IF(G87=3,Q87+14%,IF(G87=4,Q87-4.1%,IF(G87=5,Q87+1%,IF(G87=6,Q87+6.1%,IF(G87=7,Q87+5.1%,Q87+5.1%)))))))</f>
        <v>0.39297872340425538</v>
      </c>
      <c r="V87" s="64">
        <f>'Raw data'!W80</f>
        <v>0</v>
      </c>
      <c r="W87" s="64"/>
      <c r="X87" s="65"/>
      <c r="Y87" s="65">
        <f>'Raw data'!AC80</f>
        <v>0</v>
      </c>
      <c r="Z87" s="65">
        <f>'Raw data'!AF80</f>
        <v>0.45899999999999996</v>
      </c>
      <c r="AA87" s="66">
        <f>2*(O87-50)-2*(Z87-50)</f>
        <v>-0.1495000000000033</v>
      </c>
      <c r="AB87" s="65"/>
      <c r="AC87" s="65">
        <f>IF(E87="(D)",50%+U87/2,50%-U87/2)</f>
        <v>0.30351063829787228</v>
      </c>
      <c r="AD87" s="65"/>
      <c r="AE87" s="65"/>
      <c r="AF87" s="63">
        <f>AC87-O87</f>
        <v>-8.0739361702127754E-2</v>
      </c>
      <c r="AG87" s="84">
        <f>IF(E87="(D)",AF87,-AF87)</f>
        <v>8.0739361702127754E-2</v>
      </c>
      <c r="AH87" s="84">
        <f>AG87-4.5%</f>
        <v>3.5739361702127756E-2</v>
      </c>
      <c r="AI87" s="63"/>
      <c r="AJ87" s="63"/>
      <c r="AK87" s="63">
        <f>AJ87-4.5%</f>
        <v>-4.4999999999999998E-2</v>
      </c>
      <c r="AL87" s="63"/>
      <c r="AM87" s="63"/>
      <c r="AN87" s="63">
        <f>AM87-4.5%</f>
        <v>-4.4999999999999998E-2</v>
      </c>
      <c r="AO87" s="67">
        <f>(AK87+AN87)/2</f>
        <v>-4.4999999999999998E-2</v>
      </c>
    </row>
    <row r="88" spans="1:41" ht="15" customHeight="1" x14ac:dyDescent="0.25">
      <c r="A88" s="68" t="s">
        <v>86</v>
      </c>
      <c r="B88" s="61">
        <v>5</v>
      </c>
      <c r="C88" s="61"/>
      <c r="D88" s="59" t="str">
        <f>('Raw data'!C81)</f>
        <v>Doug Lamborn</v>
      </c>
      <c r="E88" s="59" t="str">
        <f>('Raw data'!D81)</f>
        <v>(R)</v>
      </c>
      <c r="F88" s="62">
        <f>('Raw data'!G81)</f>
        <v>2006</v>
      </c>
      <c r="G88" s="88">
        <v>4</v>
      </c>
      <c r="H88" s="68">
        <v>4</v>
      </c>
      <c r="I88" s="68">
        <v>4</v>
      </c>
      <c r="J88" s="91">
        <f>IF(H88="",O88+0.15*(AF88+2.77%-$B$3)+($A$3-50%),O88+0.85*(0.6*AF88+0.2*AI88+0.2*AL88+2.77%-$B$3)+($A$3-50%))</f>
        <v>0.38751147151239679</v>
      </c>
      <c r="K88" s="21" t="str">
        <f>IF(J88&lt;44%,"R",IF(J88&gt;56%,"D","No projection"))</f>
        <v>R</v>
      </c>
      <c r="L88" s="21" t="b">
        <f>_xlfn.ISFORMULA(K88)</f>
        <v>1</v>
      </c>
      <c r="M88" s="21" t="str">
        <f>IF(P88&lt;44%,"R",IF(P88&gt;56%,"D","No projection"))</f>
        <v>R</v>
      </c>
      <c r="N88" s="21" t="str">
        <f>IF(J88&lt;42%,"Safe R",IF(AND(J88&gt;42%,J88&lt;44%),"Likely R",IF(AND(J88&gt;44%,J88&lt;47%),"Lean R",IF(AND(J88&gt;47%,J88&lt;53%),"Toss Up",IF(AND(J88&gt;53%,J88&lt;56%),"Lean D",IF(AND(J88&gt;56%,J88&lt;58%),"Likely D","Safe D"))))))</f>
        <v>Safe R</v>
      </c>
      <c r="O88" s="63">
        <f>'Raw data'!Z81</f>
        <v>0.37674999999999997</v>
      </c>
      <c r="P88" s="69">
        <f>O88+$A$3-50%</f>
        <v>0.37674999999999992</v>
      </c>
      <c r="Q88" s="82">
        <f>'Raw data'!O81</f>
        <v>0.19999999999999996</v>
      </c>
      <c r="R88" s="64">
        <f>Q88/2+50%</f>
        <v>0.6</v>
      </c>
      <c r="S88" s="64">
        <f>'Raw data'!M81-O88</f>
        <v>2.3250000000000048E-2</v>
      </c>
      <c r="T88" s="64">
        <f>IF(E88="(R)",-S88,S88)</f>
        <v>-2.3250000000000048E-2</v>
      </c>
      <c r="U88" s="89">
        <f>IF(G88=1,Q88+4%,IF(G88=2,Q88+9%,IF(G88=3,Q88+14%,IF(G88=4,Q88-4.1%,IF(G88=5,Q88+1%,IF(G88=6,Q88+6.1%,IF(G88=7,Q88+5.1%,Q88+5.1%)))))))</f>
        <v>0.15899999999999997</v>
      </c>
      <c r="V88" s="64">
        <f>'Raw data'!W81</f>
        <v>1</v>
      </c>
      <c r="W88" s="64">
        <f>V88/2+50%</f>
        <v>1</v>
      </c>
      <c r="X88" s="65">
        <f>IF(H88=1,V88-4%,IF(H88=2,V88+5%,IF(H88=3,V88+14%,IF(H88=4,V88+4%,IF(H88=5,V88+13%,IF(H88=6,V88+22%,IF(H88=7,V88+9%,V88+9%)))))))</f>
        <v>1.04</v>
      </c>
      <c r="Y88" s="65">
        <f>'Raw data'!AC81</f>
        <v>0.38389445279533474</v>
      </c>
      <c r="Z88" s="65">
        <f>'Raw data'!AF81</f>
        <v>0.36899999999999999</v>
      </c>
      <c r="AA88" s="66">
        <f>2*(O88-50)-2*(Z88-50)</f>
        <v>1.5500000000002956E-2</v>
      </c>
      <c r="AB88" s="65">
        <f>IF(I88=1,Y88+AA88+7.6%,IF(I88=2,Y88+AA88+16.6%,IF(I88=3,Y88+AA88+25.6%,IF(I88=4,Y88-AA88-7.6%,IF(I88=5,Y88-AA88+1.4%,IF(I88=6,Y88-AA88+10.4%,IF(I88=7,Y88+AA88+9%,IF(I88=8,Y88-AA88+9%,""))))))))</f>
        <v>0.29239445279533177</v>
      </c>
      <c r="AC88" s="65">
        <f>IF(E88="(D)",50%+U88/2,50%-U88/2)</f>
        <v>0.42049999999999998</v>
      </c>
      <c r="AD88" s="65">
        <f>IF(E88="(D)",50%+X88/2,50%-X88/2)</f>
        <v>-2.0000000000000018E-2</v>
      </c>
      <c r="AE88" s="65">
        <f>50%-AB88/2</f>
        <v>0.35380277360233414</v>
      </c>
      <c r="AF88" s="63">
        <f>AC88-O88</f>
        <v>4.3750000000000011E-2</v>
      </c>
      <c r="AG88" s="84">
        <f>IF(E88="(D)",AF88,-AF88)</f>
        <v>-4.3750000000000011E-2</v>
      </c>
      <c r="AH88" s="84">
        <f>AG88-4.5%</f>
        <v>-8.8750000000000009E-2</v>
      </c>
      <c r="AI88" s="63">
        <v>-4.4999999999999998E-2</v>
      </c>
      <c r="AJ88" s="63">
        <f>IF(E88="(D)",AI88,-AI88)</f>
        <v>4.4999999999999998E-2</v>
      </c>
      <c r="AK88" s="63">
        <f>AJ88-4.5%</f>
        <v>0</v>
      </c>
      <c r="AL88" s="63">
        <f>AE88-O88</f>
        <v>-2.2947226397665832E-2</v>
      </c>
      <c r="AM88" s="63">
        <f>IF(E88="(D)",AL88,-(AL88))</f>
        <v>2.2947226397665832E-2</v>
      </c>
      <c r="AN88" s="63">
        <f>AM88-4.5%</f>
        <v>-2.2052773602334166E-2</v>
      </c>
      <c r="AO88" s="67">
        <f>(AK88+AN88)/2</f>
        <v>-1.1026386801167083E-2</v>
      </c>
    </row>
    <row r="89" spans="1:41" ht="15" customHeight="1" x14ac:dyDescent="0.25">
      <c r="A89" s="68" t="s">
        <v>86</v>
      </c>
      <c r="B89" s="61">
        <v>6</v>
      </c>
      <c r="C89" s="61"/>
      <c r="D89" s="59" t="str">
        <f>('Raw data'!C82)</f>
        <v>Mike Coffman</v>
      </c>
      <c r="E89" s="59" t="str">
        <f>('Raw data'!D82)</f>
        <v>(R)</v>
      </c>
      <c r="F89" s="62">
        <f>('Raw data'!G82)</f>
        <v>2008</v>
      </c>
      <c r="G89" s="88">
        <v>4</v>
      </c>
      <c r="H89" s="68">
        <v>4</v>
      </c>
      <c r="I89" s="68">
        <v>4</v>
      </c>
      <c r="J89" s="91">
        <f>IF(H89="",O89+0.15*(AF89+2.77%-$B$3)+($A$3-50%),O89+0.85*(0.6*AF89+0.2*AI89+0.2*AL89+2.77%-$B$3)+($A$3-50%))</f>
        <v>0.47162454647728141</v>
      </c>
      <c r="K89" s="21" t="s">
        <v>479</v>
      </c>
      <c r="L89" s="21" t="b">
        <f>_xlfn.ISFORMULA(K89)</f>
        <v>0</v>
      </c>
      <c r="M89" s="21" t="str">
        <f>IF(P89&lt;44%,"R",IF(P89&gt;56%,"D","No projection"))</f>
        <v>No projection</v>
      </c>
      <c r="N89" s="21" t="str">
        <f>IF(J89&lt;42%,"Safe R",IF(AND(J89&gt;42%,J89&lt;44%),"Likely R",IF(AND(J89&gt;44%,J89&lt;47%),"Lean R",IF(AND(J89&gt;47%,J89&lt;53%),"Toss Up",IF(AND(J89&gt;53%,J89&lt;56%),"Lean D",IF(AND(J89&gt;56%,J89&lt;58%),"Likely D","Safe D"))))))</f>
        <v>Toss Up</v>
      </c>
      <c r="O89" s="63">
        <f>'Raw data'!Z82</f>
        <v>0.50624999999999998</v>
      </c>
      <c r="P89" s="69">
        <f>O89+$A$3-50%</f>
        <v>0.50625000000000009</v>
      </c>
      <c r="Q89" s="82">
        <f>'Raw data'!O82</f>
        <v>9.4736842105263175E-2</v>
      </c>
      <c r="R89" s="64">
        <f>Q89/2+50%</f>
        <v>0.54736842105263162</v>
      </c>
      <c r="S89" s="64">
        <f>'Raw data'!M82-O89</f>
        <v>-5.3618421052631537E-2</v>
      </c>
      <c r="T89" s="64">
        <f>IF(E89="(R)",-S89,S89)</f>
        <v>5.3618421052631537E-2</v>
      </c>
      <c r="U89" s="89">
        <f>IF(G89=1,Q89+4%,IF(G89=2,Q89+9%,IF(G89=3,Q89+14%,IF(G89=4,Q89-4.1%,IF(G89=5,Q89+1%,IF(G89=6,Q89+6.1%,IF(G89=7,Q89+5.1%,Q89+5.1%)))))))</f>
        <v>5.373684210526318E-2</v>
      </c>
      <c r="V89" s="64">
        <f>'Raw data'!W82</f>
        <v>2.1818465134398168E-2</v>
      </c>
      <c r="W89" s="64">
        <f>V89/2+50%</f>
        <v>0.51090923256719911</v>
      </c>
      <c r="X89" s="65">
        <f>IF(H89=1,V89-4%,IF(H89=2,V89+5%,IF(H89=3,V89+14%,IF(H89=4,V89+4%,IF(H89=5,V89+13%,IF(H89=6,V89+22%,IF(H89=7,V89+9%,V89+9%)))))))</f>
        <v>6.1818465134398169E-2</v>
      </c>
      <c r="Y89" s="65">
        <f>'Raw data'!AC82</f>
        <v>0.35232928528767671</v>
      </c>
      <c r="Z89" s="65">
        <f>'Raw data'!AF82</f>
        <v>0.42899999999999999</v>
      </c>
      <c r="AA89" s="66">
        <f>2*(O89-50)-2*(Z89-50)</f>
        <v>0.15449999999999875</v>
      </c>
      <c r="AB89" s="65">
        <f>IF(I89=1,Y89+AA89+7.6%,IF(I89=2,Y89+AA89+16.6%,IF(I89=3,Y89+AA89+25.6%,IF(I89=4,Y89-AA89-7.6%,IF(I89=5,Y89-AA89+1.4%,IF(I89=6,Y89-AA89+10.4%,IF(I89=7,Y89+AA89+9%,IF(I89=8,Y89-AA89+9%,""))))))))</f>
        <v>0.12182928528767796</v>
      </c>
      <c r="AC89" s="65">
        <f>IF(E89="(D)",50%+U89/2,50%-U89/2)</f>
        <v>0.4731315789473684</v>
      </c>
      <c r="AD89" s="65">
        <f>IF(E89="(D)",50%+X89/2,50%-X89/2)</f>
        <v>0.46909076743280093</v>
      </c>
      <c r="AE89" s="65">
        <f>50%-AB89/2</f>
        <v>0.439085357356161</v>
      </c>
      <c r="AF89" s="63">
        <f>AC89-O89</f>
        <v>-3.3118421052631575E-2</v>
      </c>
      <c r="AG89" s="84">
        <f>IF(E89="(D)",AF89,-AF89)</f>
        <v>3.3118421052631575E-2</v>
      </c>
      <c r="AH89" s="84">
        <f>AG89-4.5%</f>
        <v>-1.1881578947368424E-2</v>
      </c>
      <c r="AI89" s="63">
        <f>AD89-O89</f>
        <v>-3.7159232567199052E-2</v>
      </c>
      <c r="AJ89" s="63">
        <f>IF(E89="(D)",AI89,-AI89)</f>
        <v>3.7159232567199052E-2</v>
      </c>
      <c r="AK89" s="63">
        <f>AJ89-4.5%</f>
        <v>-7.8407674328009463E-3</v>
      </c>
      <c r="AL89" s="63">
        <f>AE89-O89</f>
        <v>-6.7164642643838979E-2</v>
      </c>
      <c r="AM89" s="63">
        <f>IF(E89="(D)",AL89,-(AL89))</f>
        <v>6.7164642643838979E-2</v>
      </c>
      <c r="AN89" s="63">
        <f>AM89-4.5%</f>
        <v>2.216464264383898E-2</v>
      </c>
      <c r="AO89" s="67">
        <f>(AK89+AN89)/2</f>
        <v>7.161937605519017E-3</v>
      </c>
    </row>
    <row r="90" spans="1:41" ht="15" customHeight="1" x14ac:dyDescent="0.25">
      <c r="A90" s="68" t="s">
        <v>86</v>
      </c>
      <c r="B90" s="61">
        <v>7</v>
      </c>
      <c r="C90" s="61"/>
      <c r="D90" s="59" t="str">
        <f>('Raw data'!C83)</f>
        <v>Ed Perlmutter</v>
      </c>
      <c r="E90" s="59" t="str">
        <f>('Raw data'!D83)</f>
        <v>(D)</v>
      </c>
      <c r="F90" s="62">
        <f>('Raw data'!G83)</f>
        <v>2006</v>
      </c>
      <c r="G90" s="88">
        <v>1</v>
      </c>
      <c r="H90" s="68">
        <v>1</v>
      </c>
      <c r="I90" s="68">
        <v>1</v>
      </c>
      <c r="J90" s="91">
        <f>IF(H90="",O90+0.15*(AF90-2.77%+$B$3)+($A$3-50%),O90+0.85*(0.6*AF90+0.2*AI90+0.2*AL90-2.77%+$B$3)+($A$3-50%))</f>
        <v>0.56815808833210579</v>
      </c>
      <c r="K90" s="21" t="str">
        <f>IF(J90&lt;44%,"R",IF(J90&gt;56%,"D","No projection"))</f>
        <v>D</v>
      </c>
      <c r="L90" s="21" t="b">
        <f>_xlfn.ISFORMULA(K90)</f>
        <v>1</v>
      </c>
      <c r="M90" s="21" t="str">
        <f>IF(P90&lt;44%,"R",IF(P90&gt;56%,"D","No projection"))</f>
        <v>No projection</v>
      </c>
      <c r="N90" s="21" t="str">
        <f>IF(J90&lt;42%,"Safe R",IF(AND(J90&gt;42%,J90&lt;44%),"Likely R",IF(AND(J90&gt;44%,J90&lt;47%),"Lean R",IF(AND(J90&gt;47%,J90&lt;53%),"Toss Up",IF(AND(J90&gt;53%,J90&lt;56%),"Lean D",IF(AND(J90&gt;56%,J90&lt;58%),"Likely D","Safe D"))))))</f>
        <v>Likely D</v>
      </c>
      <c r="O90" s="63">
        <f>'Raw data'!Z83</f>
        <v>0.55475000000000008</v>
      </c>
      <c r="P90" s="69">
        <f>O90+$A$3-50%</f>
        <v>0.55475000000000008</v>
      </c>
      <c r="Q90" s="82">
        <f>'Raw data'!O83</f>
        <v>0.10000000000000003</v>
      </c>
      <c r="R90" s="64">
        <f>Q90/2+50%</f>
        <v>0.55000000000000004</v>
      </c>
      <c r="S90" s="64">
        <f>'Raw data'!M83-O90</f>
        <v>-4.750000000000032E-3</v>
      </c>
      <c r="T90" s="64">
        <f>IF(E90="(R)",-S90,S90)</f>
        <v>-4.750000000000032E-3</v>
      </c>
      <c r="U90" s="89">
        <f>IF(G90=1,Q90+4%,IF(G90=2,Q90+9%,IF(G90=3,Q90+14%,IF(G90=4,Q90-4.1%,IF(G90=5,Q90+1%,IF(G90=6,Q90+6.1%,IF(G90=7,Q90+5.1%,Q90+5.1%)))))))</f>
        <v>0.14000000000000004</v>
      </c>
      <c r="V90" s="64">
        <f>'Raw data'!W83</f>
        <v>0.13496264687770204</v>
      </c>
      <c r="W90" s="64">
        <f>V90/2+50%</f>
        <v>0.56748132343885105</v>
      </c>
      <c r="X90" s="65">
        <f>IF(H90=1,V90-4%,IF(H90=2,V90+5%,IF(H90=3,V90+14%,IF(H90=4,V90+4%,IF(H90=5,V90+13%,IF(H90=6,V90+22%,IF(H90=7,V90+9%,V90+9%)))))))</f>
        <v>9.4962646877702034E-2</v>
      </c>
      <c r="Y90" s="65">
        <f>'Raw data'!AC83</f>
        <v>0.12277956879412838</v>
      </c>
      <c r="Z90" s="65">
        <f>'Raw data'!AF83</f>
        <v>0.55899999999999994</v>
      </c>
      <c r="AA90" s="66">
        <f>2*(O90-50)-2*(Z90-50)</f>
        <v>-8.4999999999979536E-3</v>
      </c>
      <c r="AB90" s="65">
        <f>IF(I90=1,Y90+AA90+7.6%,IF(I90=2,Y90+AA90+16.6%,IF(I90=3,Y90+AA90+25.6%,IF(I90=4,Y90-AA90-7.6%,IF(I90=5,Y90-AA90+1.4%,IF(I90=6,Y90-AA90+10.4%,IF(I90=7,Y90+AA90+9%,IF(I90=8,Y90-AA90+9%,""))))))))</f>
        <v>0.19027956879413044</v>
      </c>
      <c r="AC90" s="65">
        <f>IF(E90="(D)",50%+U90/2,50%-U90/2)</f>
        <v>0.57000000000000006</v>
      </c>
      <c r="AD90" s="65">
        <f>IF(E90="(D)",50%+X90/2,50%-X90/2)</f>
        <v>0.54748132343885103</v>
      </c>
      <c r="AE90" s="65">
        <f>50%+AB90/2</f>
        <v>0.59513978439706516</v>
      </c>
      <c r="AF90" s="63">
        <f>AC90-O90</f>
        <v>1.5249999999999986E-2</v>
      </c>
      <c r="AG90" s="84">
        <f>IF(E90="(D)",AF90,-AF90)</f>
        <v>1.5249999999999986E-2</v>
      </c>
      <c r="AH90" s="84">
        <f>AG90-4.5%</f>
        <v>-2.9750000000000013E-2</v>
      </c>
      <c r="AI90" s="63">
        <f>AD90-O90</f>
        <v>-7.2686765611490456E-3</v>
      </c>
      <c r="AJ90" s="63">
        <f>IF(E90="(D)",AI90,-AI90)</f>
        <v>-7.2686765611490456E-3</v>
      </c>
      <c r="AK90" s="63">
        <f>AJ90-4.5%</f>
        <v>-5.2268676561149044E-2</v>
      </c>
      <c r="AL90" s="63">
        <f>AE90-O90</f>
        <v>4.0389784397065087E-2</v>
      </c>
      <c r="AM90" s="63">
        <f>IF(E90="(D)",AL90,-(AL90))</f>
        <v>4.0389784397065087E-2</v>
      </c>
      <c r="AN90" s="63">
        <f>AM90-4.5%</f>
        <v>-4.6102156029349112E-3</v>
      </c>
      <c r="AO90" s="67">
        <f>(AK90+AN90)/2</f>
        <v>-2.8439446082041978E-2</v>
      </c>
    </row>
    <row r="91" spans="1:41" ht="15" customHeight="1" x14ac:dyDescent="0.25">
      <c r="A91" s="68" t="s">
        <v>93</v>
      </c>
      <c r="B91" s="61">
        <v>1</v>
      </c>
      <c r="C91" s="61"/>
      <c r="D91" s="59" t="str">
        <f>('Raw data'!C84)</f>
        <v>John Larson</v>
      </c>
      <c r="E91" s="59" t="str">
        <f>('Raw data'!D84)</f>
        <v>(D)</v>
      </c>
      <c r="F91" s="62">
        <f>('Raw data'!G84)</f>
        <v>1998</v>
      </c>
      <c r="G91" s="88">
        <v>1</v>
      </c>
      <c r="H91" s="68">
        <v>1</v>
      </c>
      <c r="I91" s="68">
        <v>1</v>
      </c>
      <c r="J91" s="91">
        <f>IF(H91="",O91+0.15*(AF91-2.77%+$B$3)+($A$3-50%),O91+0.85*(0.6*AF91+0.2*AI91+0.2*AL91-2.77%+$B$3)+($A$3-50%))</f>
        <v>0.65341493174102561</v>
      </c>
      <c r="K91" s="21" t="str">
        <f>IF(J91&lt;44%,"R",IF(J91&gt;56%,"D","No projection"))</f>
        <v>D</v>
      </c>
      <c r="L91" s="21" t="b">
        <f>_xlfn.ISFORMULA(K91)</f>
        <v>1</v>
      </c>
      <c r="M91" s="21" t="str">
        <f>IF(P91&lt;44%,"R",IF(P91&gt;56%,"D","No projection"))</f>
        <v>D</v>
      </c>
      <c r="N91" s="21" t="str">
        <f>IF(J91&lt;42%,"Safe R",IF(AND(J91&gt;42%,J91&lt;44%),"Likely R",IF(AND(J91&gt;44%,J91&lt;47%),"Lean R",IF(AND(J91&gt;47%,J91&lt;53%),"Toss Up",IF(AND(J91&gt;53%,J91&lt;56%),"Lean D",IF(AND(J91&gt;56%,J91&lt;58%),"Likely D","Safe D"))))))</f>
        <v>Safe D</v>
      </c>
      <c r="O91" s="63">
        <f>'Raw data'!Z84</f>
        <v>0.61575000000000002</v>
      </c>
      <c r="P91" s="69">
        <f>O91+$A$3-50%</f>
        <v>0.61575000000000002</v>
      </c>
      <c r="Q91" s="82">
        <f>'Raw data'!O84</f>
        <v>0.26530612244897961</v>
      </c>
      <c r="R91" s="64">
        <f>Q91/2+50%</f>
        <v>0.63265306122448983</v>
      </c>
      <c r="S91" s="64">
        <f>'Raw data'!M84-O91</f>
        <v>1.6903061224489813E-2</v>
      </c>
      <c r="T91" s="64">
        <f>IF(E91="(R)",-S91,S91)</f>
        <v>1.6903061224489813E-2</v>
      </c>
      <c r="U91" s="89">
        <f>IF(G91=1,Q91+4%,IF(G91=2,Q91+9%,IF(G91=3,Q91+14%,IF(G91=4,Q91-4.1%,IF(G91=5,Q91+1%,IF(G91=6,Q91+6.1%,IF(G91=7,Q91+5.1%,Q91+5.1%)))))))</f>
        <v>0.30530612244897959</v>
      </c>
      <c r="V91" s="64">
        <f>'Raw data'!W84</f>
        <v>0.4308834611156816</v>
      </c>
      <c r="W91" s="64">
        <f>V91/2+50%</f>
        <v>0.71544173055784077</v>
      </c>
      <c r="X91" s="65">
        <f>IF(H91=1,V91-4%,IF(H91=2,V91+5%,IF(H91=3,V91+14%,IF(H91=4,V91+4%,IF(H91=5,V91+13%,IF(H91=6,V91+22%,IF(H91=7,V91+9%,V91+9%)))))))</f>
        <v>0.39088346111568162</v>
      </c>
      <c r="Y91" s="65">
        <f>'Raw data'!AC84</f>
        <v>0.24431501554944363</v>
      </c>
      <c r="Z91" s="65">
        <f>'Raw data'!AF84</f>
        <v>0.629</v>
      </c>
      <c r="AA91" s="66">
        <f>2*(O91-50)-2*(Z91-50)</f>
        <v>-2.6499999999998636E-2</v>
      </c>
      <c r="AB91" s="65">
        <f>IF(I91=1,Y91+AA91+7.6%,IF(I91=2,Y91+AA91+16.6%,IF(I91=3,Y91+AA91+25.6%,IF(I91=4,Y91-AA91-7.6%,IF(I91=5,Y91-AA91+1.4%,IF(I91=6,Y91-AA91+10.4%,IF(I91=7,Y91+AA91+9%,IF(I91=8,Y91-AA91+9%,""))))))))</f>
        <v>0.293815015549445</v>
      </c>
      <c r="AC91" s="65">
        <f>IF(E91="(D)",50%+U91/2,50%-U91/2)</f>
        <v>0.65265306122448985</v>
      </c>
      <c r="AD91" s="65">
        <f>IF(E91="(D)",50%+X91/2,50%-X91/2)</f>
        <v>0.69544173055784086</v>
      </c>
      <c r="AE91" s="65">
        <f>50%+AB91/2</f>
        <v>0.6469075077747225</v>
      </c>
      <c r="AF91" s="63">
        <f>AC91-O91</f>
        <v>3.690306122448983E-2</v>
      </c>
      <c r="AG91" s="84">
        <f>IF(E91="(D)",AF91,-AF91)</f>
        <v>3.690306122448983E-2</v>
      </c>
      <c r="AH91" s="84">
        <f>AG91-4.5%</f>
        <v>-8.0969387755101679E-3</v>
      </c>
      <c r="AI91" s="63">
        <f>AD91-O91</f>
        <v>7.9691730557840845E-2</v>
      </c>
      <c r="AJ91" s="63">
        <f>IF(E91="(D)",AI91,-AI91)</f>
        <v>7.9691730557840845E-2</v>
      </c>
      <c r="AK91" s="63">
        <f>AJ91-4.5%</f>
        <v>3.4691730557840847E-2</v>
      </c>
      <c r="AL91" s="63">
        <f>AE91-O91</f>
        <v>3.1157507774722482E-2</v>
      </c>
      <c r="AM91" s="63">
        <f>IF(E91="(D)",AL91,-(AL91))</f>
        <v>3.1157507774722482E-2</v>
      </c>
      <c r="AN91" s="63">
        <f>AM91-4.5%</f>
        <v>-1.3842492225277517E-2</v>
      </c>
      <c r="AO91" s="67">
        <f>(AK91+AN91)/2</f>
        <v>1.0424619166281665E-2</v>
      </c>
    </row>
    <row r="92" spans="1:41" ht="15" customHeight="1" x14ac:dyDescent="0.25">
      <c r="A92" s="68" t="s">
        <v>93</v>
      </c>
      <c r="B92" s="61">
        <v>2</v>
      </c>
      <c r="C92" s="61"/>
      <c r="D92" s="59" t="str">
        <f>('Raw data'!C85)</f>
        <v>Joe Courtney</v>
      </c>
      <c r="E92" s="59" t="str">
        <f>('Raw data'!D85)</f>
        <v>(D)</v>
      </c>
      <c r="F92" s="62">
        <f>('Raw data'!G85)</f>
        <v>2006</v>
      </c>
      <c r="G92" s="88">
        <v>1</v>
      </c>
      <c r="H92" s="68">
        <v>1</v>
      </c>
      <c r="I92" s="68">
        <v>1</v>
      </c>
      <c r="J92" s="91">
        <f>IF(H92="",O92+0.15*(AF92-2.77%+$B$3)+($A$3-50%),O92+0.85*(0.6*AF92+0.2*AI92+0.2*AL92-2.77%+$B$3)+($A$3-50%))</f>
        <v>0.64088348375205606</v>
      </c>
      <c r="K92" s="21" t="str">
        <f>IF(J92&lt;44%,"R",IF(J92&gt;56%,"D","No projection"))</f>
        <v>D</v>
      </c>
      <c r="L92" s="21" t="b">
        <f>_xlfn.ISFORMULA(K92)</f>
        <v>1</v>
      </c>
      <c r="M92" s="21" t="str">
        <f>IF(P92&lt;44%,"R",IF(P92&gt;56%,"D","No projection"))</f>
        <v>No projection</v>
      </c>
      <c r="N92" s="21" t="str">
        <f>IF(J92&lt;42%,"Safe R",IF(AND(J92&gt;42%,J92&lt;44%),"Likely R",IF(AND(J92&gt;44%,J92&lt;47%),"Lean R",IF(AND(J92&gt;47%,J92&lt;53%),"Toss Up",IF(AND(J92&gt;53%,J92&lt;56%),"Lean D",IF(AND(J92&gt;56%,J92&lt;58%),"Likely D","Safe D"))))))</f>
        <v>Safe D</v>
      </c>
      <c r="O92" s="63">
        <f>'Raw data'!Z85</f>
        <v>0.54575000000000007</v>
      </c>
      <c r="P92" s="69">
        <f>O92+$A$3-50%</f>
        <v>0.54574999999999996</v>
      </c>
      <c r="Q92" s="82">
        <f>'Raw data'!O85</f>
        <v>0.27835051546391759</v>
      </c>
      <c r="R92" s="64">
        <f>Q92/2+50%</f>
        <v>0.63917525773195882</v>
      </c>
      <c r="S92" s="64">
        <f>'Raw data'!M85-O92</f>
        <v>9.3425257731958755E-2</v>
      </c>
      <c r="T92" s="64">
        <f>IF(E92="(R)",-S92,S92)</f>
        <v>9.3425257731958755E-2</v>
      </c>
      <c r="U92" s="89">
        <f>IF(G92=1,Q92+4%,IF(G92=2,Q92+9%,IF(G92=3,Q92+14%,IF(G92=4,Q92-4.1%,IF(G92=5,Q92+1%,IF(G92=6,Q92+6.1%,IF(G92=7,Q92+5.1%,Q92+5.1%)))))))</f>
        <v>0.31835051546391757</v>
      </c>
      <c r="V92" s="64">
        <f>'Raw data'!W85</f>
        <v>0.39822615953635615</v>
      </c>
      <c r="W92" s="64">
        <f>V92/2+50%</f>
        <v>0.69911307976817805</v>
      </c>
      <c r="X92" s="65">
        <f>IF(H92=1,V92-4%,IF(H92=2,V92+5%,IF(H92=3,V92+14%,IF(H92=4,V92+4%,IF(H92=5,V92+13%,IF(H92=6,V92+22%,IF(H92=7,V92+9%,V92+9%)))))))</f>
        <v>0.35822615953635617</v>
      </c>
      <c r="Y92" s="65">
        <f>'Raw data'!AC85</f>
        <v>0.21393974997843229</v>
      </c>
      <c r="Z92" s="65">
        <f>'Raw data'!AF85</f>
        <v>0.55899999999999994</v>
      </c>
      <c r="AA92" s="66">
        <f>2*(O92-50)-2*(Z92-50)</f>
        <v>-2.6499999999998636E-2</v>
      </c>
      <c r="AB92" s="65">
        <f>IF(I92=1,Y92+AA92+7.6%,IF(I92=2,Y92+AA92+16.6%,IF(I92=3,Y92+AA92+25.6%,IF(I92=4,Y92-AA92-7.6%,IF(I92=5,Y92-AA92+1.4%,IF(I92=6,Y92-AA92+10.4%,IF(I92=7,Y92+AA92+9%,IF(I92=8,Y92-AA92+9%,""))))))))</f>
        <v>0.26343974997843367</v>
      </c>
      <c r="AC92" s="65">
        <f>IF(E92="(D)",50%+U92/2,50%-U92/2)</f>
        <v>0.65917525773195873</v>
      </c>
      <c r="AD92" s="65">
        <f>IF(E92="(D)",50%+X92/2,50%-X92/2)</f>
        <v>0.67911307976817814</v>
      </c>
      <c r="AE92" s="65">
        <f>50%+AB92/2</f>
        <v>0.63171987498921678</v>
      </c>
      <c r="AF92" s="63">
        <f>AC92-O92</f>
        <v>0.11342525773195866</v>
      </c>
      <c r="AG92" s="84">
        <f>IF(E92="(D)",AF92,-AF92)</f>
        <v>0.11342525773195866</v>
      </c>
      <c r="AH92" s="84">
        <f>AG92-4.5%</f>
        <v>6.8425257731958664E-2</v>
      </c>
      <c r="AI92" s="63">
        <f>AD92-O92</f>
        <v>0.13336307976817807</v>
      </c>
      <c r="AJ92" s="63">
        <f>IF(E92="(D)",AI92,-AI92)</f>
        <v>0.13336307976817807</v>
      </c>
      <c r="AK92" s="63">
        <f>AJ92-4.5%</f>
        <v>8.8363079768178074E-2</v>
      </c>
      <c r="AL92" s="63">
        <f>AE92-O92</f>
        <v>8.596987498921671E-2</v>
      </c>
      <c r="AM92" s="63">
        <f>IF(E92="(D)",AL92,-(AL92))</f>
        <v>8.596987498921671E-2</v>
      </c>
      <c r="AN92" s="63">
        <f>AM92-4.5%</f>
        <v>4.0969874989216712E-2</v>
      </c>
      <c r="AO92" s="67">
        <f>(AK92+AN92)/2</f>
        <v>6.4666477378697393E-2</v>
      </c>
    </row>
    <row r="93" spans="1:41" ht="15" customHeight="1" x14ac:dyDescent="0.25">
      <c r="A93" s="68" t="s">
        <v>93</v>
      </c>
      <c r="B93" s="61">
        <v>3</v>
      </c>
      <c r="C93" s="61"/>
      <c r="D93" s="59" t="str">
        <f>('Raw data'!C86)</f>
        <v>Rosa DeLauro</v>
      </c>
      <c r="E93" s="59" t="str">
        <f>('Raw data'!D86)</f>
        <v>(D)</v>
      </c>
      <c r="F93" s="62">
        <f>('Raw data'!G86)</f>
        <v>1990</v>
      </c>
      <c r="G93" s="88">
        <v>1</v>
      </c>
      <c r="H93" s="68">
        <v>1</v>
      </c>
      <c r="I93" s="68">
        <v>1</v>
      </c>
      <c r="J93" s="91">
        <f>IF(H93="",O93+0.15*(AF93-2.77%+$B$3)+($A$3-50%),O93+0.85*(0.6*AF93+0.2*AI93+0.2*AL93-2.77%+$B$3)+($A$3-50%))</f>
        <v>0.68926709369522954</v>
      </c>
      <c r="K93" s="21" t="str">
        <f>IF(J93&lt;44%,"R",IF(J93&gt;56%,"D","No projection"))</f>
        <v>D</v>
      </c>
      <c r="L93" s="21" t="b">
        <f>_xlfn.ISFORMULA(K93)</f>
        <v>1</v>
      </c>
      <c r="M93" s="21" t="str">
        <f>IF(P93&lt;44%,"R",IF(P93&gt;56%,"D","No projection"))</f>
        <v>D</v>
      </c>
      <c r="N93" s="21" t="str">
        <f>IF(J93&lt;42%,"Safe R",IF(AND(J93&gt;42%,J93&lt;44%),"Likely R",IF(AND(J93&gt;44%,J93&lt;47%),"Lean R",IF(AND(J93&gt;47%,J93&lt;53%),"Toss Up",IF(AND(J93&gt;53%,J93&lt;56%),"Lean D",IF(AND(J93&gt;56%,J93&lt;58%),"Likely D","Safe D"))))))</f>
        <v>Safe D</v>
      </c>
      <c r="O93" s="63">
        <f>'Raw data'!Z86</f>
        <v>0.61575000000000002</v>
      </c>
      <c r="P93" s="69">
        <f>O93+$A$3-50%</f>
        <v>0.61575000000000002</v>
      </c>
      <c r="Q93" s="82">
        <f>'Raw data'!O86</f>
        <v>0.34</v>
      </c>
      <c r="R93" s="64">
        <f>Q93/2+50%</f>
        <v>0.67</v>
      </c>
      <c r="S93" s="64">
        <f>'Raw data'!M86-O93</f>
        <v>5.425000000000002E-2</v>
      </c>
      <c r="T93" s="64">
        <f>IF(E93="(R)",-S93,S93)</f>
        <v>5.425000000000002E-2</v>
      </c>
      <c r="U93" s="89">
        <f>IF(G93=1,Q93+4%,IF(G93=2,Q93+9%,IF(G93=3,Q93+14%,IF(G93=4,Q93-4.1%,IF(G93=5,Q93+1%,IF(G93=6,Q93+6.1%,IF(G93=7,Q93+5.1%,Q93+5.1%)))))))</f>
        <v>0.38</v>
      </c>
      <c r="V93" s="64">
        <f>'Raw data'!W86</f>
        <v>0.49381219983590746</v>
      </c>
      <c r="W93" s="64">
        <f>V93/2+50%</f>
        <v>0.74690609991795376</v>
      </c>
      <c r="X93" s="65">
        <f>IF(H93=1,V93-4%,IF(H93=2,V93+5%,IF(H93=3,V93+14%,IF(H93=4,V93+4%,IF(H93=5,V93+13%,IF(H93=6,V93+22%,IF(H93=7,V93+9%,V93+9%)))))))</f>
        <v>0.45381219983590748</v>
      </c>
      <c r="Y93" s="65">
        <f>'Raw data'!AC86</f>
        <v>0.31909478481384834</v>
      </c>
      <c r="Z93" s="65">
        <f>'Raw data'!AF86</f>
        <v>0.59899999999999998</v>
      </c>
      <c r="AA93" s="66">
        <f>2*(O93-50)-2*(Z93-50)</f>
        <v>3.3500000000003638E-2</v>
      </c>
      <c r="AB93" s="65">
        <f>IF(I93=1,Y93+AA93+7.6%,IF(I93=2,Y93+AA93+16.6%,IF(I93=3,Y93+AA93+25.6%,IF(I93=4,Y93-AA93-7.6%,IF(I93=5,Y93-AA93+1.4%,IF(I93=6,Y93-AA93+10.4%,IF(I93=7,Y93+AA93+9%,IF(I93=8,Y93-AA93+9%,""))))))))</f>
        <v>0.42859478481385199</v>
      </c>
      <c r="AC93" s="65">
        <f>IF(E93="(D)",50%+U93/2,50%-U93/2)</f>
        <v>0.69</v>
      </c>
      <c r="AD93" s="65">
        <f>IF(E93="(D)",50%+X93/2,50%-X93/2)</f>
        <v>0.72690609991795374</v>
      </c>
      <c r="AE93" s="65">
        <f>50%+AB93/2</f>
        <v>0.71429739240692602</v>
      </c>
      <c r="AF93" s="63">
        <f>AC93-O93</f>
        <v>7.4249999999999927E-2</v>
      </c>
      <c r="AG93" s="84">
        <f>IF(E93="(D)",AF93,-AF93)</f>
        <v>7.4249999999999927E-2</v>
      </c>
      <c r="AH93" s="84">
        <f>AG93-4.5%</f>
        <v>2.9249999999999929E-2</v>
      </c>
      <c r="AI93" s="63">
        <f>AD93-O93</f>
        <v>0.11115609991795372</v>
      </c>
      <c r="AJ93" s="63">
        <f>IF(E93="(D)",AI93,-AI93)</f>
        <v>0.11115609991795372</v>
      </c>
      <c r="AK93" s="63">
        <f>AJ93-4.5%</f>
        <v>6.6156099917953723E-2</v>
      </c>
      <c r="AL93" s="63">
        <f>AE93-O93</f>
        <v>9.8547392406926004E-2</v>
      </c>
      <c r="AM93" s="63">
        <f>IF(E93="(D)",AL93,-(AL93))</f>
        <v>9.8547392406926004E-2</v>
      </c>
      <c r="AN93" s="63">
        <f>AM93-4.5%</f>
        <v>5.3547392406926006E-2</v>
      </c>
      <c r="AO93" s="67">
        <f>(AK93+AN93)/2</f>
        <v>5.9851746162439864E-2</v>
      </c>
    </row>
    <row r="94" spans="1:41" ht="15" customHeight="1" x14ac:dyDescent="0.25">
      <c r="A94" s="68" t="s">
        <v>93</v>
      </c>
      <c r="B94" s="61">
        <v>4</v>
      </c>
      <c r="C94" s="61"/>
      <c r="D94" s="59" t="str">
        <f>('Raw data'!C87)</f>
        <v>Jim Himes</v>
      </c>
      <c r="E94" s="59" t="str">
        <f>('Raw data'!D87)</f>
        <v>(D)</v>
      </c>
      <c r="F94" s="62">
        <f>('Raw data'!G87)</f>
        <v>2008</v>
      </c>
      <c r="G94" s="88">
        <v>1</v>
      </c>
      <c r="H94" s="68">
        <v>1</v>
      </c>
      <c r="I94" s="68">
        <v>1</v>
      </c>
      <c r="J94" s="91">
        <f>IF(H94="",O94+0.15*(AF94-2.77%+$B$3)+($A$3-50%),O94+0.85*(0.6*AF94+0.2*AI94+0.2*AL94-2.77%+$B$3)+($A$3-50%))</f>
        <v>0.55635332644933788</v>
      </c>
      <c r="K94" s="21" t="str">
        <f>IF(J94&lt;44%,"R",IF(J94&gt;56%,"D","No projection"))</f>
        <v>No projection</v>
      </c>
      <c r="L94" s="21" t="b">
        <f>_xlfn.ISFORMULA(K94)</f>
        <v>1</v>
      </c>
      <c r="M94" s="21" t="str">
        <f>IF(P94&lt;44%,"R",IF(P94&gt;56%,"D","No projection"))</f>
        <v>No projection</v>
      </c>
      <c r="N94" s="21" t="str">
        <f>IF(J94&lt;42%,"Safe R",IF(AND(J94&gt;42%,J94&lt;44%),"Likely R",IF(AND(J94&gt;44%,J94&lt;47%),"Lean R",IF(AND(J94&gt;47%,J94&lt;53%),"Toss Up",IF(AND(J94&gt;53%,J94&lt;56%),"Lean D",IF(AND(J94&gt;56%,J94&lt;58%),"Likely D","Safe D"))))))</f>
        <v>Lean D</v>
      </c>
      <c r="O94" s="63">
        <f>'Raw data'!Z87</f>
        <v>0.53575000000000006</v>
      </c>
      <c r="P94" s="69">
        <f>O94+$A$3-50%</f>
        <v>0.53575000000000017</v>
      </c>
      <c r="Q94" s="82">
        <f>'Raw data'!O87</f>
        <v>8.0000000000000016E-2</v>
      </c>
      <c r="R94" s="64">
        <f>Q94/2+50%</f>
        <v>0.54</v>
      </c>
      <c r="S94" s="64">
        <f>'Raw data'!M87-O94</f>
        <v>4.249999999999976E-3</v>
      </c>
      <c r="T94" s="64">
        <f>IF(E94="(R)",-S94,S94)</f>
        <v>4.249999999999976E-3</v>
      </c>
      <c r="U94" s="89">
        <f>IF(G94=1,Q94+4%,IF(G94=2,Q94+9%,IF(G94=3,Q94+14%,IF(G94=4,Q94-4.1%,IF(G94=5,Q94+1%,IF(G94=6,Q94+6.1%,IF(G94=7,Q94+5.1%,Q94+5.1%)))))))</f>
        <v>0.12000000000000002</v>
      </c>
      <c r="V94" s="64">
        <f>'Raw data'!W87</f>
        <v>0.1991125712260422</v>
      </c>
      <c r="W94" s="64">
        <f>V94/2+50%</f>
        <v>0.5995562856130211</v>
      </c>
      <c r="X94" s="65">
        <f>IF(H94=1,V94-4%,IF(H94=2,V94+5%,IF(H94=3,V94+14%,IF(H94=4,V94+4%,IF(H94=5,V94+13%,IF(H94=6,V94+22%,IF(H94=7,V94+9%,V94+9%)))))))</f>
        <v>0.15911257122604219</v>
      </c>
      <c r="Y94" s="65">
        <f>'Raw data'!AC87</f>
        <v>6.1279504648520389E-2</v>
      </c>
      <c r="Z94" s="65">
        <f>'Raw data'!AF87</f>
        <v>0.56399999999999995</v>
      </c>
      <c r="AA94" s="66">
        <f>2*(O94-50)-2*(Z94-50)</f>
        <v>-5.6499999999999773E-2</v>
      </c>
      <c r="AB94" s="65">
        <f>IF(I94=1,Y94+AA94+7.6%,IF(I94=2,Y94+AA94+16.6%,IF(I94=3,Y94+AA94+25.6%,IF(I94=4,Y94-AA94-7.6%,IF(I94=5,Y94-AA94+1.4%,IF(I94=6,Y94-AA94+10.4%,IF(I94=7,Y94+AA94+9%,IF(I94=8,Y94-AA94+9%,""))))))))</f>
        <v>8.0779504648520614E-2</v>
      </c>
      <c r="AC94" s="65">
        <f>IF(E94="(D)",50%+U94/2,50%-U94/2)</f>
        <v>0.56000000000000005</v>
      </c>
      <c r="AD94" s="65">
        <f>IF(E94="(D)",50%+X94/2,50%-X94/2)</f>
        <v>0.57955628561302108</v>
      </c>
      <c r="AE94" s="65">
        <f>50%+AB94/2</f>
        <v>0.54038975232426034</v>
      </c>
      <c r="AF94" s="63">
        <f>AC94-O94</f>
        <v>2.4249999999999994E-2</v>
      </c>
      <c r="AG94" s="84">
        <f>IF(E94="(D)",AF94,-AF94)</f>
        <v>2.4249999999999994E-2</v>
      </c>
      <c r="AH94" s="84">
        <f>AG94-4.5%</f>
        <v>-2.0750000000000005E-2</v>
      </c>
      <c r="AI94" s="63">
        <f>AD94-O94</f>
        <v>4.3806285613021023E-2</v>
      </c>
      <c r="AJ94" s="63">
        <f>IF(E94="(D)",AI94,-AI94)</f>
        <v>4.3806285613021023E-2</v>
      </c>
      <c r="AK94" s="63">
        <f>AJ94-4.5%</f>
        <v>-1.1937143869789751E-3</v>
      </c>
      <c r="AL94" s="63">
        <f>AE94-O94</f>
        <v>4.6397523242602823E-3</v>
      </c>
      <c r="AM94" s="63">
        <f>IF(E94="(D)",AL94,-(AL94))</f>
        <v>4.6397523242602823E-3</v>
      </c>
      <c r="AN94" s="63">
        <f>AM94-4.5%</f>
        <v>-4.0360247675739716E-2</v>
      </c>
      <c r="AO94" s="67">
        <f>(AK94+AN94)/2</f>
        <v>-2.0776981031359346E-2</v>
      </c>
    </row>
    <row r="95" spans="1:41" ht="15" customHeight="1" x14ac:dyDescent="0.25">
      <c r="A95" s="68" t="s">
        <v>93</v>
      </c>
      <c r="B95" s="61">
        <v>5</v>
      </c>
      <c r="C95" s="61"/>
      <c r="D95" s="59" t="str">
        <f>('Raw data'!C88)</f>
        <v>Elizabeth Esty</v>
      </c>
      <c r="E95" s="59" t="str">
        <f>('Raw data'!D88)</f>
        <v>(D)</v>
      </c>
      <c r="F95" s="62">
        <f>('Raw data'!G88)</f>
        <v>2012</v>
      </c>
      <c r="G95" s="88">
        <v>1</v>
      </c>
      <c r="H95" s="68">
        <v>2</v>
      </c>
      <c r="I95" s="68"/>
      <c r="J95" s="91">
        <f>IF(H95="",O95+0.15*(AF95-2.77%+$B$3)+($A$3-50%),O95+0.85*(0.6*AF95+0.2*AI95+0.2*AL95-2.77%+$B$3)+($A$3-50%))</f>
        <v>0.54294758453766956</v>
      </c>
      <c r="K95" s="21" t="s">
        <v>479</v>
      </c>
      <c r="L95" s="21" t="b">
        <f>_xlfn.ISFORMULA(K95)</f>
        <v>0</v>
      </c>
      <c r="M95" s="21" t="str">
        <f>IF(P95&lt;44%,"R",IF(P95&gt;56%,"D","No projection"))</f>
        <v>No projection</v>
      </c>
      <c r="N95" s="21" t="str">
        <f>IF(J95&lt;42%,"Safe R",IF(AND(J95&gt;42%,J95&lt;44%),"Likely R",IF(AND(J95&gt;44%,J95&lt;47%),"Lean R",IF(AND(J95&gt;47%,J95&lt;53%),"Toss Up",IF(AND(J95&gt;53%,J95&lt;56%),"Lean D",IF(AND(J95&gt;56%,J95&lt;58%),"Likely D","Safe D"))))))</f>
        <v>Lean D</v>
      </c>
      <c r="O95" s="63">
        <f>'Raw data'!Z88</f>
        <v>0.52575000000000005</v>
      </c>
      <c r="P95" s="69">
        <f>O95+$A$3-50%</f>
        <v>0.52574999999999994</v>
      </c>
      <c r="Q95" s="82">
        <f>'Raw data'!O88</f>
        <v>7.0707070707070663E-2</v>
      </c>
      <c r="R95" s="64">
        <f>Q95/2+50%</f>
        <v>0.53535353535353536</v>
      </c>
      <c r="S95" s="64">
        <f>'Raw data'!M88-O95</f>
        <v>9.6035353535353085E-3</v>
      </c>
      <c r="T95" s="64">
        <f>IF(E95="(R)",-S95,S95)</f>
        <v>9.6035353535353085E-3</v>
      </c>
      <c r="U95" s="89">
        <f>IF(G95=1,Q95+4%,IF(G95=2,Q95+9%,IF(G95=3,Q95+14%,IF(G95=4,Q95-4.1%,IF(G95=5,Q95+1%,IF(G95=6,Q95+6.1%,IF(G95=7,Q95+5.1%,Q95+5.1%)))))))</f>
        <v>0.11070707070707067</v>
      </c>
      <c r="V95" s="64">
        <f>'Raw data'!W88</f>
        <v>2.6203311851370481E-2</v>
      </c>
      <c r="W95" s="64">
        <f>V95/2+50%</f>
        <v>0.51310165592568524</v>
      </c>
      <c r="X95" s="65">
        <f>IF(H95=1,V95-4%,IF(H95=2,V95+5%,IF(H95=3,V95+14%,IF(H95=4,V95+4%,IF(H95=5,V95+13%,IF(H95=6,V95+22%,IF(H95=7,V95+9%,V95+9%)))))))</f>
        <v>7.6203311851370484E-2</v>
      </c>
      <c r="Y95" s="65"/>
      <c r="Z95" s="65"/>
      <c r="AA95" s="66"/>
      <c r="AB95" s="65" t="str">
        <f>IF(I95=1,Y95+AA95+7.6%,IF(I95=2,Y95+AA95+16.6%,IF(I95=3,Y95+AA95+25.6%,IF(I95=4,Y95-AA95-7.6%,IF(I95=5,Y95-AA95+1.4%,IF(I95=6,Y95-AA95+10.4%,IF(I95=7,Y95+AA95+9%,IF(I95=8,Y95-AA95+9%,""))))))))</f>
        <v/>
      </c>
      <c r="AC95" s="65">
        <f>IF(E95="(D)",50%+U95/2,50%-U95/2)</f>
        <v>0.55535353535353538</v>
      </c>
      <c r="AD95" s="65">
        <f>IF(E95="(D)",50%+X95/2,50%-X95/2)</f>
        <v>0.53810165592568526</v>
      </c>
      <c r="AE95" s="65"/>
      <c r="AF95" s="63">
        <f>AC95-O95</f>
        <v>2.9603535353535326E-2</v>
      </c>
      <c r="AG95" s="84">
        <f>IF(E95="(D)",AF95,-AF95)</f>
        <v>2.9603535353535326E-2</v>
      </c>
      <c r="AH95" s="84">
        <f>AG95-4.5%</f>
        <v>-1.5396464646464672E-2</v>
      </c>
      <c r="AI95" s="63">
        <f>AD95-O95</f>
        <v>1.2351655925685212E-2</v>
      </c>
      <c r="AJ95" s="63">
        <f>IF(E95="(D)",AI95,-AI95)</f>
        <v>1.2351655925685212E-2</v>
      </c>
      <c r="AK95" s="63">
        <f>AJ95-4.5%</f>
        <v>-3.2648344074314786E-2</v>
      </c>
      <c r="AL95" s="63"/>
      <c r="AM95" s="63"/>
      <c r="AN95" s="63"/>
      <c r="AO95" s="67">
        <f>AK95</f>
        <v>-3.2648344074314786E-2</v>
      </c>
    </row>
    <row r="96" spans="1:41" ht="15" customHeight="1" x14ac:dyDescent="0.25">
      <c r="A96" s="59" t="s">
        <v>99</v>
      </c>
      <c r="B96" s="60" t="s">
        <v>27</v>
      </c>
      <c r="C96" s="61"/>
      <c r="D96" s="59" t="str">
        <f>('Raw data'!C89)</f>
        <v>John Carney</v>
      </c>
      <c r="E96" s="59" t="str">
        <f>('Raw data'!D89)</f>
        <v>(D)</v>
      </c>
      <c r="F96" s="62">
        <f>('Raw data'!G89)</f>
        <v>2010</v>
      </c>
      <c r="G96" s="88">
        <v>1</v>
      </c>
      <c r="H96" s="59">
        <v>1</v>
      </c>
      <c r="I96" s="59">
        <v>2</v>
      </c>
      <c r="J96" s="91">
        <f>IF(H96="",O96+0.15*(AF96-2.77%+$B$3)+($A$3-50%),O96+0.85*(0.6*AF96+0.2*AI96+0.2*AL96-2.77%+$B$3)+($A$3-50%))</f>
        <v>0.62839580456739341</v>
      </c>
      <c r="K96" s="31" t="str">
        <f>IF(J96&lt;44%,"R",IF(J96&gt;56%,"D","No projection"))</f>
        <v>D</v>
      </c>
      <c r="L96" s="21" t="b">
        <f>_xlfn.ISFORMULA(K96)</f>
        <v>1</v>
      </c>
      <c r="M96" s="21" t="str">
        <f>IF(P96&lt;44%,"R",IF(P96&gt;56%,"D","No projection"))</f>
        <v>D</v>
      </c>
      <c r="N96" s="31" t="str">
        <f>IF(J96&lt;42%,"Safe R",IF(AND(J96&gt;42%,J96&lt;44%),"Likely R",IF(AND(J96&gt;44%,J96&lt;47%),"Lean R",IF(AND(J96&gt;47%,J96&lt;53%),"Toss Up",IF(AND(J96&gt;53%,J96&lt;56%),"Lean D",IF(AND(J96&gt;56%,J96&lt;58%),"Likely D","Safe D"))))))</f>
        <v>Safe D</v>
      </c>
      <c r="O96" s="63">
        <f>'Raw data'!Z89</f>
        <v>0.57374999999999998</v>
      </c>
      <c r="P96" s="63">
        <f>O96+$A$3-50%</f>
        <v>0.57374999999999998</v>
      </c>
      <c r="Q96" s="82">
        <f>'Raw data'!O89</f>
        <v>0.22916666666666669</v>
      </c>
      <c r="R96" s="64">
        <f>Q96/2+50%</f>
        <v>0.61458333333333337</v>
      </c>
      <c r="S96" s="64">
        <f>'Raw data'!M89-O96</f>
        <v>4.0833333333333388E-2</v>
      </c>
      <c r="T96" s="64">
        <f>IF(E96="(R)",-S96,S96)</f>
        <v>4.0833333333333388E-2</v>
      </c>
      <c r="U96" s="89">
        <f>IF(G96=1,Q96+4%,IF(G96=2,Q96+9%,IF(G96=3,Q96+14%,IF(G96=4,Q96-4.1%,IF(G96=5,Q96+1%,IF(G96=6,Q96+6.1%,IF(G96=7,Q96+5.1%,Q96+5.1%)))))))</f>
        <v>0.26916666666666667</v>
      </c>
      <c r="V96" s="64">
        <f>'Raw data'!W89</f>
        <v>0.31651083778872247</v>
      </c>
      <c r="W96" s="64">
        <f>V96/2+50%</f>
        <v>0.65825541889436123</v>
      </c>
      <c r="X96" s="65">
        <f>IF(H96=1,V96-4%,IF(H96=2,V96+5%,IF(H96=3,V96+14%,IF(H96=4,V96+4%,IF(H96=5,V96+13%,IF(H96=6,V96+22%,IF(H96=7,V96+9%,V96+9%)))))))</f>
        <v>0.27651083778872249</v>
      </c>
      <c r="Y96" s="65">
        <f>'Raw data'!AC89</f>
        <v>0.16088098065120326</v>
      </c>
      <c r="Z96" s="65">
        <f>'Raw data'!AF89</f>
        <v>0.58899999999999997</v>
      </c>
      <c r="AA96" s="66">
        <f>2*(O96-50)-2*(Z96-50)</f>
        <v>-3.0500000000003524E-2</v>
      </c>
      <c r="AB96" s="65">
        <f>IF(I96=1,Y96+AA96+7.6%,IF(I96=2,Y96+AA96+16.6%,IF(I96=3,Y96+AA96+25.6%,IF(I96=4,Y96-AA96-7.6%,IF(I96=5,Y96-AA96+1.4%,IF(I96=6,Y96-AA96+10.4%,IF(I96=7,Y96+AA96+9%,IF(I96=8,Y96-AA96+9%,""))))))))</f>
        <v>0.29638098065119978</v>
      </c>
      <c r="AC96" s="65">
        <f>IF(E96="(D)",50%+U96/2,50%-U96/2)</f>
        <v>0.63458333333333328</v>
      </c>
      <c r="AD96" s="65">
        <f>IF(E96="(D)",50%+X96/2,50%-X96/2)</f>
        <v>0.63825541889436122</v>
      </c>
      <c r="AE96" s="65">
        <f>50%+AB96/2</f>
        <v>0.64819049032559994</v>
      </c>
      <c r="AF96" s="63">
        <f>AC96-O96</f>
        <v>6.0833333333333295E-2</v>
      </c>
      <c r="AG96" s="84">
        <f>IF(E96="(D)",AF96,-AF96)</f>
        <v>6.0833333333333295E-2</v>
      </c>
      <c r="AH96" s="84">
        <f>AG96-4.5%</f>
        <v>1.5833333333333297E-2</v>
      </c>
      <c r="AI96" s="63">
        <f>AD96-O96</f>
        <v>6.4505418894361233E-2</v>
      </c>
      <c r="AJ96" s="63">
        <f>IF(E96="(D)",AI96,-AI96)</f>
        <v>6.4505418894361233E-2</v>
      </c>
      <c r="AK96" s="63">
        <f>AJ96-4.5%</f>
        <v>1.9505418894361234E-2</v>
      </c>
      <c r="AL96" s="63">
        <f>AE96-O96</f>
        <v>7.4440490325599962E-2</v>
      </c>
      <c r="AM96" s="63">
        <f>IF(E96="(D)",AL96,-(AL96))</f>
        <v>7.4440490325599962E-2</v>
      </c>
      <c r="AN96" s="63">
        <f>AM96-4.5%</f>
        <v>2.9440490325599963E-2</v>
      </c>
      <c r="AO96" s="67">
        <f>(AK96+AN96)/2</f>
        <v>2.4472954609980599E-2</v>
      </c>
    </row>
    <row r="97" spans="1:41" ht="15" customHeight="1" x14ac:dyDescent="0.25">
      <c r="A97" s="68" t="s">
        <v>101</v>
      </c>
      <c r="B97" s="61">
        <v>1</v>
      </c>
      <c r="C97" s="61"/>
      <c r="D97" s="59" t="str">
        <f>('Raw data'!C90)</f>
        <v>Jeff Miller</v>
      </c>
      <c r="E97" s="59" t="str">
        <f>('Raw data'!D90)</f>
        <v>(R)</v>
      </c>
      <c r="F97" s="62">
        <f>('Raw data'!G90)</f>
        <v>2001</v>
      </c>
      <c r="G97" s="88">
        <v>4</v>
      </c>
      <c r="H97" s="68">
        <v>4</v>
      </c>
      <c r="I97" s="68">
        <v>4</v>
      </c>
      <c r="J97" s="91">
        <f>IF(H97="",O97+0.15*(AF97+2.77%-$B$3)+($A$3-50%),O97+0.85*(0.6*AF97+0.2*AI97+0.2*AL97+2.77%-$B$3)+($A$3-50%))</f>
        <v>0.26546058118217758</v>
      </c>
      <c r="K97" s="21" t="str">
        <f>IF(J97&lt;44%,"R",IF(J97&gt;56%,"D","No projection"))</f>
        <v>R</v>
      </c>
      <c r="L97" s="21" t="b">
        <f>_xlfn.ISFORMULA(K97)</f>
        <v>1</v>
      </c>
      <c r="M97" s="21" t="str">
        <f>IF(P97&lt;44%,"R",IF(P97&gt;56%,"D","No projection"))</f>
        <v>R</v>
      </c>
      <c r="N97" s="21" t="str">
        <f>IF(J97&lt;42%,"Safe R",IF(AND(J97&gt;42%,J97&lt;44%),"Likely R",IF(AND(J97&gt;44%,J97&lt;47%),"Lean R",IF(AND(J97&gt;47%,J97&lt;53%),"Toss Up",IF(AND(J97&gt;53%,J97&lt;56%),"Lean D",IF(AND(J97&gt;56%,J97&lt;58%),"Likely D","Safe D"))))))</f>
        <v>Safe R</v>
      </c>
      <c r="O97" s="63">
        <f>'Raw data'!Z90</f>
        <v>0.28825000000000001</v>
      </c>
      <c r="P97" s="69">
        <f>O97+$A$3-50%</f>
        <v>0.28825000000000001</v>
      </c>
      <c r="Q97" s="82">
        <f>'Raw data'!O90</f>
        <v>0.5053763440860215</v>
      </c>
      <c r="R97" s="64">
        <f>Q97/2+50%</f>
        <v>0.75268817204301075</v>
      </c>
      <c r="S97" s="64">
        <f>'Raw data'!M90-O97</f>
        <v>-4.0938172043010729E-2</v>
      </c>
      <c r="T97" s="64">
        <f>IF(E97="(R)",-S97,S97)</f>
        <v>4.0938172043010729E-2</v>
      </c>
      <c r="U97" s="89">
        <f>IF(G97=1,Q97+4%,IF(G97=2,Q97+9%,IF(G97=3,Q97+14%,IF(G97=4,Q97-4.1%,IF(G97=5,Q97+1%,IF(G97=6,Q97+6.1%,IF(G97=7,Q97+5.1%,Q97+5.1%)))))))</f>
        <v>0.46437634408602152</v>
      </c>
      <c r="V97" s="64">
        <f>'Raw data'!W90</f>
        <v>0.43898177736337546</v>
      </c>
      <c r="W97" s="64">
        <f>V97/2+50%</f>
        <v>0.71949088868168776</v>
      </c>
      <c r="X97" s="65">
        <f>IF(H97=1,V97-4%,IF(H97=2,V97+5%,IF(H97=3,V97+14%,IF(H97=4,V97+4%,IF(H97=5,V97+13%,IF(H97=6,V97+22%,IF(H97=7,V97+9%,V97+9%)))))))</f>
        <v>0.47898177736337544</v>
      </c>
      <c r="Y97" s="65">
        <f>'Raw data'!AC90</f>
        <v>1</v>
      </c>
      <c r="Z97" s="65">
        <f>'Raw data'!AF90</f>
        <v>0.28899999999999998</v>
      </c>
      <c r="AA97" s="66">
        <f>2*(O97-50)-2*(Z97-50)</f>
        <v>-1.5000000000071623E-3</v>
      </c>
      <c r="AB97" s="65">
        <f>IF(I97=1,Y97+AA97+7.6%,IF(I97=2,Y97+AA97+16.6%,IF(I97=3,Y97+AA97+25.6%,IF(I97=4,Y97-AA97-7.6%,IF(I97=5,Y97-AA97+1.4%,IF(I97=6,Y97-AA97+10.4%,IF(I97=7,Y97+AA97+9%,IF(I97=8,Y97-AA97+9%,""))))))))</f>
        <v>0.92550000000000721</v>
      </c>
      <c r="AC97" s="65">
        <f>IF(E97="(D)",50%+U97/2,50%-U97/2)</f>
        <v>0.26781182795698921</v>
      </c>
      <c r="AD97" s="65">
        <f>IF(E97="(D)",50%+X97/2,50%-X97/2)</f>
        <v>0.26050911131831228</v>
      </c>
      <c r="AE97" s="65">
        <f>50%-AB97/2</f>
        <v>3.7249999999996397E-2</v>
      </c>
      <c r="AF97" s="63">
        <f>AC97-O97</f>
        <v>-2.0438172043010794E-2</v>
      </c>
      <c r="AG97" s="84">
        <f>IF(E97="(D)",AF97,-AF97)</f>
        <v>2.0438172043010794E-2</v>
      </c>
      <c r="AH97" s="84">
        <f>AG97-4.5%</f>
        <v>-2.4561827956989205E-2</v>
      </c>
      <c r="AI97" s="63">
        <f>AD97-O97</f>
        <v>-2.7740888681687725E-2</v>
      </c>
      <c r="AJ97" s="63">
        <f>IF(E97="(D)",AI97,-AI97)</f>
        <v>2.7740888681687725E-2</v>
      </c>
      <c r="AK97" s="63">
        <f>AJ97-4.5%</f>
        <v>-1.7259111318312273E-2</v>
      </c>
      <c r="AL97" s="63">
        <v>-4.4999999999999998E-2</v>
      </c>
      <c r="AM97" s="63">
        <f>IF(E97="(D)",AL97,-(AL97))</f>
        <v>4.4999999999999998E-2</v>
      </c>
      <c r="AN97" s="63">
        <f>AM97-4.5%</f>
        <v>0</v>
      </c>
      <c r="AO97" s="67">
        <f>(AK97+AN97)/2</f>
        <v>-8.6295556591561365E-3</v>
      </c>
    </row>
    <row r="98" spans="1:41" ht="15" customHeight="1" x14ac:dyDescent="0.25">
      <c r="A98" s="68" t="s">
        <v>101</v>
      </c>
      <c r="B98" s="61">
        <v>2</v>
      </c>
      <c r="C98" s="61"/>
      <c r="D98" s="59" t="str">
        <f>('Raw data'!C91)</f>
        <v>Gwen Graham</v>
      </c>
      <c r="E98" s="59" t="str">
        <f>('Raw data'!D91)</f>
        <v>(D)</v>
      </c>
      <c r="F98" s="62">
        <f>('Raw data'!G91)</f>
        <v>2014</v>
      </c>
      <c r="G98" s="88">
        <v>3</v>
      </c>
      <c r="H98" s="68"/>
      <c r="I98" s="68"/>
      <c r="J98" s="91">
        <f>IF(H98="",O98+0.15*(AF98-2.77%+$B$3)+($A$3-50%),O98+0.85*(0.6*AF98+0.2*AI98+0.2*AL98-2.77%+$B$3)+($A$3-50%))</f>
        <v>0.4694875</v>
      </c>
      <c r="K98" s="21" t="str">
        <f>IF(J98&lt;44%,"R",IF(J98&gt;56%,"D","No projection"))</f>
        <v>No projection</v>
      </c>
      <c r="L98" s="21" t="b">
        <f>_xlfn.ISFORMULA(K98)</f>
        <v>1</v>
      </c>
      <c r="M98" s="21" t="str">
        <f>IF(P98&lt;44%,"R",IF(P98&gt;56%,"D","No projection"))</f>
        <v>No projection</v>
      </c>
      <c r="N98" s="21" t="str">
        <f>IF(J98&lt;42%,"Safe R",IF(AND(J98&gt;42%,J98&lt;44%),"Likely R",IF(AND(J98&gt;44%,J98&lt;47%),"Lean R",IF(AND(J98&gt;47%,J98&lt;53%),"Toss Up",IF(AND(J98&gt;53%,J98&lt;56%),"Lean D",IF(AND(J98&gt;56%,J98&lt;58%),"Likely D","Safe D"))))))</f>
        <v>Lean R</v>
      </c>
      <c r="O98" s="63">
        <f>'Raw data'!Z91</f>
        <v>0.45174999999999998</v>
      </c>
      <c r="P98" s="69">
        <f>O98+$A$3-50%</f>
        <v>0.45174999999999998</v>
      </c>
      <c r="Q98" s="82">
        <f>'Raw data'!O91</f>
        <v>0</v>
      </c>
      <c r="R98" s="64">
        <f>Q98/2+50%</f>
        <v>0.5</v>
      </c>
      <c r="S98" s="64">
        <f>'Raw data'!M91-O98</f>
        <v>4.8250000000000015E-2</v>
      </c>
      <c r="T98" s="64">
        <f>IF(E98="(R)",-S98,S98)</f>
        <v>4.8250000000000015E-2</v>
      </c>
      <c r="U98" s="89">
        <f>IF(G98=1,Q98+4%,IF(G98=2,Q98+9%,IF(G98=3,Q98+14%,IF(G98=4,Q98-4.1%,IF(G98=5,Q98+1%,IF(G98=6,Q98+6.1%,IF(G98=7,Q98+5.1%,Q98+5.1%)))))))</f>
        <v>0.14000000000000001</v>
      </c>
      <c r="V98" s="64">
        <f>'Raw data'!W91</f>
        <v>0</v>
      </c>
      <c r="W98" s="64">
        <f>V98/2+50%</f>
        <v>0.5</v>
      </c>
      <c r="X98" s="65">
        <f>IF(H98=1,V98-4%,IF(H98=2,V98+5%,IF(H98=3,V98+14%,IF(H98=4,V98+4%,IF(H98=5,V98+13%,IF(H98=6,V98+22%,IF(H98=7,V98+9%,V98+9%)))))))</f>
        <v>0.09</v>
      </c>
      <c r="Y98" s="65">
        <f>'Raw data'!AC91</f>
        <v>0</v>
      </c>
      <c r="Z98" s="65">
        <f>'Raw data'!AF91</f>
        <v>0.41899999999999998</v>
      </c>
      <c r="AA98" s="66">
        <f>2*(O98-50)-2*(Z98-50)</f>
        <v>6.5500000000000114E-2</v>
      </c>
      <c r="AB98" s="65" t="str">
        <f>IF(I98=1,Y98+AA98+7.6%,IF(I98=2,Y98+AA98+16.6%,IF(I98=3,Y98+AA98+25.6%,IF(I98=4,Y98-AA98-7.6%,IF(I98=5,Y98-AA98+1.4%,IF(I98=6,Y98-AA98+10.4%,IF(I98=7,Y98+AA98+9%,IF(I98=8,Y98-AA98+9%,""))))))))</f>
        <v/>
      </c>
      <c r="AC98" s="65">
        <f>IF(E98="(D)",50%+U98/2,50%-U98/2)</f>
        <v>0.57000000000000006</v>
      </c>
      <c r="AD98" s="65"/>
      <c r="AE98" s="65"/>
      <c r="AF98" s="63">
        <f>AC98-O98</f>
        <v>0.11825000000000008</v>
      </c>
      <c r="AG98" s="84">
        <f>IF(E98="(D)",AF98,-AF98)</f>
        <v>0.11825000000000008</v>
      </c>
      <c r="AH98" s="84">
        <f>AG98-4.5%</f>
        <v>7.3250000000000079E-2</v>
      </c>
      <c r="AI98" s="63"/>
      <c r="AJ98" s="63"/>
      <c r="AK98" s="63"/>
      <c r="AL98" s="63"/>
      <c r="AM98" s="63"/>
      <c r="AN98" s="63"/>
      <c r="AO98" s="67">
        <f>(AK98+AN98)/2</f>
        <v>0</v>
      </c>
    </row>
    <row r="99" spans="1:41" ht="15" customHeight="1" x14ac:dyDescent="0.25">
      <c r="A99" s="68" t="s">
        <v>101</v>
      </c>
      <c r="B99" s="61">
        <v>3</v>
      </c>
      <c r="C99" s="61"/>
      <c r="D99" s="59" t="str">
        <f>('Raw data'!C92)</f>
        <v>Ted Yoho</v>
      </c>
      <c r="E99" s="59" t="str">
        <f>('Raw data'!D92)</f>
        <v>(R)</v>
      </c>
      <c r="F99" s="62">
        <f>('Raw data'!G92)</f>
        <v>2012</v>
      </c>
      <c r="G99" s="88">
        <v>4</v>
      </c>
      <c r="H99" s="68">
        <v>5</v>
      </c>
      <c r="I99" s="68"/>
      <c r="J99" s="91">
        <f>IF(H99="",O99+0.15*(AF99+2.77%-$B$3)+($A$3-50%),O99+0.85*(0.6*AF99+0.2*AI99+0.2*AL99+2.77%-$B$3)+($A$3-50%))</f>
        <v>0.33971083460483192</v>
      </c>
      <c r="K99" s="21" t="str">
        <f>IF(J99&lt;44%,"R",IF(J99&gt;56%,"D","No projection"))</f>
        <v>R</v>
      </c>
      <c r="L99" s="21" t="b">
        <f>_xlfn.ISFORMULA(K99)</f>
        <v>1</v>
      </c>
      <c r="M99" s="21" t="str">
        <f>IF(P99&lt;44%,"R",IF(P99&gt;56%,"D","No projection"))</f>
        <v>R</v>
      </c>
      <c r="N99" s="21" t="str">
        <f>IF(J99&lt;42%,"Safe R",IF(AND(J99&gt;42%,J99&lt;44%),"Likely R",IF(AND(J99&gt;44%,J99&lt;47%),"Lean R",IF(AND(J99&gt;47%,J99&lt;53%),"Toss Up",IF(AND(J99&gt;53%,J99&lt;56%),"Lean D",IF(AND(J99&gt;56%,J99&lt;58%),"Likely D","Safe D"))))))</f>
        <v>Safe R</v>
      </c>
      <c r="O99" s="63">
        <f>'Raw data'!Z92</f>
        <v>0.36025000000000001</v>
      </c>
      <c r="P99" s="69">
        <f>O99+$A$3-50%</f>
        <v>0.36024999999999996</v>
      </c>
      <c r="Q99" s="82">
        <f>'Raw data'!O92</f>
        <v>0.34020618556701038</v>
      </c>
      <c r="R99" s="64">
        <f>Q99/2+50%</f>
        <v>0.67010309278350522</v>
      </c>
      <c r="S99" s="64">
        <f>'Raw data'!M92-O99</f>
        <v>-3.0353092783505176E-2</v>
      </c>
      <c r="T99" s="64">
        <f>IF(E99="(R)",-S99,S99)</f>
        <v>3.0353092783505176E-2</v>
      </c>
      <c r="U99" s="89">
        <f>IF(G99=1,Q99+4%,IF(G99=2,Q99+9%,IF(G99=3,Q99+14%,IF(G99=4,Q99-4.1%,IF(G99=5,Q99+1%,IF(G99=6,Q99+6.1%,IF(G99=7,Q99+5.1%,Q99+5.1%)))))))</f>
        <v>0.2992061855670104</v>
      </c>
      <c r="V99" s="64">
        <f>'Raw data'!W92</f>
        <v>0.33201868324212269</v>
      </c>
      <c r="W99" s="64">
        <f>V99/2+50%</f>
        <v>0.66600934162106129</v>
      </c>
      <c r="X99" s="65">
        <f>IF(H99=1,V99-4%,IF(H99=2,V99+5%,IF(H99=3,V99+14%,IF(H99=4,V99+4%,IF(H99=5,V99+13%,IF(H99=6,V99+22%,IF(H99=7,V99+9%,V99+9%)))))))</f>
        <v>0.4620186832421227</v>
      </c>
      <c r="Y99" s="65"/>
      <c r="Z99" s="65"/>
      <c r="AA99" s="66"/>
      <c r="AB99" s="65" t="str">
        <f>IF(I99=1,Y99+AA99+7.6%,IF(I99=2,Y99+AA99+16.6%,IF(I99=3,Y99+AA99+25.6%,IF(I99=4,Y99-AA99-7.6%,IF(I99=5,Y99-AA99+1.4%,IF(I99=6,Y99-AA99+10.4%,IF(I99=7,Y99+AA99+9%,IF(I99=8,Y99-AA99+9%,""))))))))</f>
        <v/>
      </c>
      <c r="AC99" s="65">
        <f>IF(E99="(D)",50%+U99/2,50%-U99/2)</f>
        <v>0.3503969072164948</v>
      </c>
      <c r="AD99" s="65">
        <f>IF(E99="(D)",50%+X99/2,50%-X99/2)</f>
        <v>0.26899065837893865</v>
      </c>
      <c r="AE99" s="65"/>
      <c r="AF99" s="63">
        <f>AC99-O99</f>
        <v>-9.8530927835052129E-3</v>
      </c>
      <c r="AG99" s="84">
        <f>IF(E99="(D)",AF99,-AF99)</f>
        <v>9.8530927835052129E-3</v>
      </c>
      <c r="AH99" s="84">
        <f>AG99-4.5%</f>
        <v>-3.5146907216494785E-2</v>
      </c>
      <c r="AI99" s="63">
        <f>AD99-O99</f>
        <v>-9.1259341621061363E-2</v>
      </c>
      <c r="AJ99" s="63">
        <f>IF(E99="(D)",AI99,-AI99)</f>
        <v>9.1259341621061363E-2</v>
      </c>
      <c r="AK99" s="63">
        <f>AJ99-4.5%</f>
        <v>4.6259341621061364E-2</v>
      </c>
      <c r="AL99" s="63"/>
      <c r="AM99" s="63"/>
      <c r="AN99" s="63"/>
      <c r="AO99" s="67">
        <f>AK99</f>
        <v>4.6259341621061364E-2</v>
      </c>
    </row>
    <row r="100" spans="1:41" ht="15" customHeight="1" x14ac:dyDescent="0.25">
      <c r="A100" s="68" t="s">
        <v>101</v>
      </c>
      <c r="B100" s="61">
        <v>4</v>
      </c>
      <c r="C100" s="61"/>
      <c r="D100" s="59" t="str">
        <f>('Raw data'!C93)</f>
        <v>Ander Crenshaw</v>
      </c>
      <c r="E100" s="59" t="str">
        <f>('Raw data'!D93)</f>
        <v>(R)</v>
      </c>
      <c r="F100" s="62">
        <f>('Raw data'!G93)</f>
        <v>2000</v>
      </c>
      <c r="G100" s="88">
        <v>4</v>
      </c>
      <c r="H100" s="68">
        <v>4</v>
      </c>
      <c r="I100" s="68">
        <v>4</v>
      </c>
      <c r="J100" s="91">
        <f>IF(H100="",O100+0.15*(AF100+2.77%-$B$3)+($A$3-50%),O100+0.85*(0.6*AF100+0.2*AI100+0.2*AL100+2.77%-$B$3)+($A$3-50%))</f>
        <v>0.30982300000000002</v>
      </c>
      <c r="K100" s="21" t="str">
        <f>IF(J100&lt;44%,"R",IF(J100&gt;56%,"D","No projection"))</f>
        <v>R</v>
      </c>
      <c r="L100" s="21" t="b">
        <f>_xlfn.ISFORMULA(K100)</f>
        <v>1</v>
      </c>
      <c r="M100" s="21" t="str">
        <f>IF(P100&lt;44%,"R",IF(P100&gt;56%,"D","No projection"))</f>
        <v>R</v>
      </c>
      <c r="N100" s="21" t="str">
        <f>IF(J100&lt;42%,"Safe R",IF(AND(J100&gt;42%,J100&lt;44%),"Likely R",IF(AND(J100&gt;44%,J100&lt;47%),"Lean R",IF(AND(J100&gt;47%,J100&lt;53%),"Toss Up",IF(AND(J100&gt;53%,J100&lt;56%),"Lean D",IF(AND(J100&gt;56%,J100&lt;58%),"Likely D","Safe D"))))))</f>
        <v>Safe R</v>
      </c>
      <c r="O100" s="63">
        <f>'Raw data'!Z93</f>
        <v>0.33925</v>
      </c>
      <c r="P100" s="69">
        <f>O100+$A$3-50%</f>
        <v>0.33925000000000005</v>
      </c>
      <c r="Q100" s="82">
        <f>'Raw data'!O93</f>
        <v>1</v>
      </c>
      <c r="R100" s="64">
        <f>Q100/2+50%</f>
        <v>1</v>
      </c>
      <c r="S100" s="64">
        <f>'Raw data'!M93-O100</f>
        <v>-0.33925</v>
      </c>
      <c r="T100" s="64">
        <f>IF(E100="(R)",-S100,S100)</f>
        <v>0.33925</v>
      </c>
      <c r="U100" s="89">
        <f>IF(G100=1,Q100+4%,IF(G100=2,Q100+9%,IF(G100=3,Q100+14%,IF(G100=4,Q100-4.1%,IF(G100=5,Q100+1%,IF(G100=6,Q100+6.1%,IF(G100=7,Q100+5.1%,Q100+5.1%)))))))</f>
        <v>0.95899999999999996</v>
      </c>
      <c r="V100" s="64">
        <f>'Raw data'!W93</f>
        <v>1</v>
      </c>
      <c r="W100" s="64">
        <f>V100/2+50%</f>
        <v>1</v>
      </c>
      <c r="X100" s="65">
        <f>IF(H100=1,V100-4%,IF(H100=2,V100+5%,IF(H100=3,V100+14%,IF(H100=4,V100+4%,IF(H100=5,V100+13%,IF(H100=6,V100+22%,IF(H100=7,V100+9%,V100+9%)))))))</f>
        <v>1.04</v>
      </c>
      <c r="Y100" s="65">
        <f>'Raw data'!AC93</f>
        <v>1</v>
      </c>
      <c r="Z100" s="65">
        <f>'Raw data'!AF93</f>
        <v>0.34899999999999998</v>
      </c>
      <c r="AA100" s="66">
        <f>2*(O100-50)-2*(Z100-50)</f>
        <v>-1.9499999999993634E-2</v>
      </c>
      <c r="AB100" s="65">
        <f>IF(I100=1,Y100+AA100+7.6%,IF(I100=2,Y100+AA100+16.6%,IF(I100=3,Y100+AA100+25.6%,IF(I100=4,Y100-AA100-7.6%,IF(I100=5,Y100-AA100+1.4%,IF(I100=6,Y100-AA100+10.4%,IF(I100=7,Y100+AA100+9%,IF(I100=8,Y100-AA100+9%,""))))))))</f>
        <v>0.94349999999999368</v>
      </c>
      <c r="AC100" s="65">
        <f>IF(E100="(D)",50%+U100/2,50%-U100/2)</f>
        <v>2.0500000000000018E-2</v>
      </c>
      <c r="AD100" s="65">
        <f>IF(E100="(D)",50%+X100/2,50%-X100/2)</f>
        <v>-2.0000000000000018E-2</v>
      </c>
      <c r="AE100" s="65">
        <f>50%-AB100/2</f>
        <v>2.8250000000003161E-2</v>
      </c>
      <c r="AF100" s="63">
        <v>-2.7699999999999999E-2</v>
      </c>
      <c r="AG100" s="84">
        <f>IF(E100="(D)",AF100,-AF100)</f>
        <v>2.7699999999999999E-2</v>
      </c>
      <c r="AH100" s="84">
        <f>AG100-4.5%</f>
        <v>-1.7299999999999999E-2</v>
      </c>
      <c r="AI100" s="63">
        <v>-4.4999999999999998E-2</v>
      </c>
      <c r="AJ100" s="63">
        <f>IF(E100="(D)",AI100,-AI100)</f>
        <v>4.4999999999999998E-2</v>
      </c>
      <c r="AK100" s="63">
        <f>AJ100-4.5%</f>
        <v>0</v>
      </c>
      <c r="AL100" s="63">
        <v>-4.4999999999999998E-2</v>
      </c>
      <c r="AM100" s="63">
        <f>IF(E100="(D)",AL100,-(AL100))</f>
        <v>4.4999999999999998E-2</v>
      </c>
      <c r="AN100" s="63">
        <f>AM100-4.5%</f>
        <v>0</v>
      </c>
      <c r="AO100" s="67">
        <f>(AK100+AN100)/2</f>
        <v>0</v>
      </c>
    </row>
    <row r="101" spans="1:41" ht="15" customHeight="1" x14ac:dyDescent="0.25">
      <c r="A101" s="68" t="s">
        <v>101</v>
      </c>
      <c r="B101" s="61">
        <v>5</v>
      </c>
      <c r="C101" s="61"/>
      <c r="D101" s="59" t="str">
        <f>('Raw data'!C94)</f>
        <v>Corrine Brown</v>
      </c>
      <c r="E101" s="59" t="str">
        <f>('Raw data'!D94)</f>
        <v>(D)</v>
      </c>
      <c r="F101" s="62">
        <f>('Raw data'!G94)</f>
        <v>1992</v>
      </c>
      <c r="G101" s="88">
        <v>1</v>
      </c>
      <c r="H101" s="68">
        <v>1</v>
      </c>
      <c r="I101" s="68">
        <v>1</v>
      </c>
      <c r="J101" s="91">
        <f>IF(H101="",O101+0.15*(AF101-2.77%+$B$3)+($A$3-50%),O101+0.85*(0.6*AF101+0.2*AI101+0.2*AL101-2.77%+$B$3)+($A$3-50%))</f>
        <v>0.68327423532671494</v>
      </c>
      <c r="K101" s="21" t="str">
        <f>IF(J101&lt;44%,"R",IF(J101&gt;56%,"D","No projection"))</f>
        <v>D</v>
      </c>
      <c r="L101" s="21" t="b">
        <f>_xlfn.ISFORMULA(K101)</f>
        <v>1</v>
      </c>
      <c r="M101" s="21" t="str">
        <f>IF(P101&lt;44%,"R",IF(P101&gt;56%,"D","No projection"))</f>
        <v>D</v>
      </c>
      <c r="N101" s="21" t="str">
        <f>IF(J101&lt;42%,"Safe R",IF(AND(J101&gt;42%,J101&lt;44%),"Likely R",IF(AND(J101&gt;44%,J101&lt;47%),"Lean R",IF(AND(J101&gt;47%,J101&lt;53%),"Toss Up",IF(AND(J101&gt;53%,J101&lt;56%),"Lean D",IF(AND(J101&gt;56%,J101&lt;58%),"Likely D","Safe D"))))))</f>
        <v>Safe D</v>
      </c>
      <c r="O101" s="63">
        <f>'Raw data'!Z94</f>
        <v>0.69625000000000004</v>
      </c>
      <c r="P101" s="69">
        <f>O101+$A$3-50%</f>
        <v>0.69625000000000004</v>
      </c>
      <c r="Q101" s="82">
        <f>'Raw data'!O94</f>
        <v>0.30000000000000004</v>
      </c>
      <c r="R101" s="64">
        <f>Q101/2+50%</f>
        <v>0.65</v>
      </c>
      <c r="S101" s="64">
        <f>'Raw data'!M94-O101</f>
        <v>-4.6250000000000013E-2</v>
      </c>
      <c r="T101" s="64">
        <f>IF(E101="(R)",-S101,S101)</f>
        <v>-4.6250000000000013E-2</v>
      </c>
      <c r="U101" s="89">
        <f>IF(G101=1,Q101+4%,IF(G101=2,Q101+9%,IF(G101=3,Q101+14%,IF(G101=4,Q101-4.1%,IF(G101=5,Q101+1%,IF(G101=6,Q101+6.1%,IF(G101=7,Q101+5.1%,Q101+5.1%)))))))</f>
        <v>0.34</v>
      </c>
      <c r="V101" s="64">
        <f>'Raw data'!W94</f>
        <v>0.45859433629945018</v>
      </c>
      <c r="W101" s="64">
        <f>V101/2+50%</f>
        <v>0.72929716814972512</v>
      </c>
      <c r="X101" s="65">
        <f>IF(H101=1,V101-4%,IF(H101=2,V101+5%,IF(H101=3,V101+14%,IF(H101=4,V101+4%,IF(H101=5,V101+13%,IF(H101=6,V101+22%,IF(H101=7,V101+9%,V101+9%)))))))</f>
        <v>0.4185943362994502</v>
      </c>
      <c r="Y101" s="65">
        <f>'Raw data'!AC94</f>
        <v>0.30074960872072265</v>
      </c>
      <c r="Z101" s="65">
        <f>'Raw data'!AF94</f>
        <v>0.69899999999999995</v>
      </c>
      <c r="AA101" s="66">
        <f>2*(O101-50)-2*(Z101-50)</f>
        <v>-5.49999999999784E-3</v>
      </c>
      <c r="AB101" s="65">
        <f>IF(I101=1,Y101+AA101+7.6%,IF(I101=2,Y101+AA101+16.6%,IF(I101=3,Y101+AA101+25.6%,IF(I101=4,Y101-AA101-7.6%,IF(I101=5,Y101-AA101+1.4%,IF(I101=6,Y101-AA101+10.4%,IF(I101=7,Y101+AA101+9%,IF(I101=8,Y101-AA101+9%,""))))))))</f>
        <v>0.37124960872072482</v>
      </c>
      <c r="AC101" s="65">
        <f>IF(E101="(D)",50%+U101/2,50%-U101/2)</f>
        <v>0.67</v>
      </c>
      <c r="AD101" s="65">
        <f>IF(E101="(D)",50%+X101/2,50%-X101/2)</f>
        <v>0.7092971681497251</v>
      </c>
      <c r="AE101" s="65">
        <f>50%+AB101/2</f>
        <v>0.68562480436036244</v>
      </c>
      <c r="AF101" s="63">
        <f>AC101-O101</f>
        <v>-2.6249999999999996E-2</v>
      </c>
      <c r="AG101" s="84">
        <f>IF(E101="(D)",AF101,-AF101)</f>
        <v>-2.6249999999999996E-2</v>
      </c>
      <c r="AH101" s="84">
        <f>AG101-4.5%</f>
        <v>-7.1249999999999994E-2</v>
      </c>
      <c r="AI101" s="63">
        <f>AD101-O101</f>
        <v>1.3047168149725064E-2</v>
      </c>
      <c r="AJ101" s="63">
        <f>IF(E101="(D)",AI101,-AI101)</f>
        <v>1.3047168149725064E-2</v>
      </c>
      <c r="AK101" s="63">
        <f>AJ101-4.5%</f>
        <v>-3.1952831850274935E-2</v>
      </c>
      <c r="AL101" s="63">
        <f>AE101-O101</f>
        <v>-1.0625195639637597E-2</v>
      </c>
      <c r="AM101" s="63">
        <f>IF(E101="(D)",AL101,-(AL101))</f>
        <v>-1.0625195639637597E-2</v>
      </c>
      <c r="AN101" s="63">
        <f>AM101-4.5%</f>
        <v>-5.5625195639637595E-2</v>
      </c>
      <c r="AO101" s="67">
        <f>(AK101+AN101)/2</f>
        <v>-4.3789013744956265E-2</v>
      </c>
    </row>
    <row r="102" spans="1:41" ht="15" customHeight="1" x14ac:dyDescent="0.25">
      <c r="A102" s="68" t="s">
        <v>101</v>
      </c>
      <c r="B102" s="61">
        <v>6</v>
      </c>
      <c r="C102" s="61"/>
      <c r="D102" s="59" t="str">
        <f>('Raw data'!C95)</f>
        <v>Ron DeSantis</v>
      </c>
      <c r="E102" s="59" t="str">
        <f>('Raw data'!D95)</f>
        <v>(R)</v>
      </c>
      <c r="F102" s="62">
        <f>('Raw data'!G95)</f>
        <v>2012</v>
      </c>
      <c r="G102" s="88">
        <v>4</v>
      </c>
      <c r="H102" s="68">
        <v>5</v>
      </c>
      <c r="I102" s="68"/>
      <c r="J102" s="91">
        <f>IF(H102="",O102+0.15*(AF102+2.77%-$B$3)+($A$3-50%),O102+0.85*(0.6*AF102+0.2*AI102+0.2*AL102+2.77%-$B$3)+($A$3-50%))</f>
        <v>0.38858527238933449</v>
      </c>
      <c r="K102" s="21" t="str">
        <f>IF(J102&lt;44%,"R",IF(J102&gt;56%,"D","No projection"))</f>
        <v>R</v>
      </c>
      <c r="L102" s="21" t="b">
        <f>_xlfn.ISFORMULA(K102)</f>
        <v>1</v>
      </c>
      <c r="M102" s="21" t="str">
        <f>IF(P102&lt;44%,"R",IF(P102&gt;56%,"D","No projection"))</f>
        <v>R</v>
      </c>
      <c r="N102" s="21" t="str">
        <f>IF(J102&lt;42%,"Safe R",IF(AND(J102&gt;42%,J102&lt;44%),"Likely R",IF(AND(J102&gt;44%,J102&lt;47%),"Lean R",IF(AND(J102&gt;47%,J102&lt;53%),"Toss Up",IF(AND(J102&gt;53%,J102&lt;56%),"Lean D",IF(AND(J102&gt;56%,J102&lt;58%),"Likely D","Safe D"))))))</f>
        <v>Safe R</v>
      </c>
      <c r="O102" s="63">
        <f>'Raw data'!Z95</f>
        <v>0.39924999999999994</v>
      </c>
      <c r="P102" s="69">
        <f>O102+$A$3-50%</f>
        <v>0.39924999999999988</v>
      </c>
      <c r="Q102" s="82">
        <f>'Raw data'!O95</f>
        <v>0.26</v>
      </c>
      <c r="R102" s="64">
        <f>Q102/2+50%</f>
        <v>0.63</v>
      </c>
      <c r="S102" s="64">
        <f>'Raw data'!M95-O102</f>
        <v>-2.9249999999999943E-2</v>
      </c>
      <c r="T102" s="64">
        <f>IF(E102="(R)",-S102,S102)</f>
        <v>2.9249999999999943E-2</v>
      </c>
      <c r="U102" s="89">
        <f>IF(G102=1,Q102+4%,IF(G102=2,Q102+9%,IF(G102=3,Q102+14%,IF(G102=4,Q102-4.1%,IF(G102=5,Q102+1%,IF(G102=6,Q102+6.1%,IF(G102=7,Q102+5.1%,Q102+5.1%)))))))</f>
        <v>0.21900000000000003</v>
      </c>
      <c r="V102" s="64">
        <f>'Raw data'!W95</f>
        <v>0.14446738365488782</v>
      </c>
      <c r="W102" s="64">
        <f>V102/2+50%</f>
        <v>0.57223369182744388</v>
      </c>
      <c r="X102" s="65">
        <f>IF(H102=1,V102-4%,IF(H102=2,V102+5%,IF(H102=3,V102+14%,IF(H102=4,V102+4%,IF(H102=5,V102+13%,IF(H102=6,V102+22%,IF(H102=7,V102+9%,V102+9%)))))))</f>
        <v>0.27446738365488782</v>
      </c>
      <c r="Y102" s="65"/>
      <c r="Z102" s="65"/>
      <c r="AA102" s="66"/>
      <c r="AB102" s="65" t="str">
        <f>IF(I102=1,Y102+AA102+7.6%,IF(I102=2,Y102+AA102+16.6%,IF(I102=3,Y102+AA102+25.6%,IF(I102=4,Y102-AA102-7.6%,IF(I102=5,Y102-AA102+1.4%,IF(I102=6,Y102-AA102+10.4%,IF(I102=7,Y102+AA102+9%,IF(I102=8,Y102-AA102+9%,""))))))))</f>
        <v/>
      </c>
      <c r="AC102" s="65">
        <f>IF(E102="(D)",50%+U102/2,50%-U102/2)</f>
        <v>0.39049999999999996</v>
      </c>
      <c r="AD102" s="65">
        <f>IF(E102="(D)",50%+X102/2,50%-X102/2)</f>
        <v>0.36276630817255606</v>
      </c>
      <c r="AE102" s="65"/>
      <c r="AF102" s="63">
        <f>AC102-O102</f>
        <v>-8.74999999999998E-3</v>
      </c>
      <c r="AG102" s="84">
        <f>IF(E102="(D)",AF102,-AF102)</f>
        <v>8.74999999999998E-3</v>
      </c>
      <c r="AH102" s="84">
        <f>AG102-4.5%</f>
        <v>-3.6250000000000018E-2</v>
      </c>
      <c r="AI102" s="63">
        <f>AD102-O102</f>
        <v>-3.6483691827443876E-2</v>
      </c>
      <c r="AJ102" s="63">
        <f>IF(E102="(D)",AI102,-AI102)</f>
        <v>3.6483691827443876E-2</v>
      </c>
      <c r="AK102" s="63">
        <f>AJ102-4.5%</f>
        <v>-8.5163081725561224E-3</v>
      </c>
      <c r="AL102" s="63"/>
      <c r="AM102" s="63"/>
      <c r="AN102" s="63"/>
      <c r="AO102" s="67">
        <f>AK102</f>
        <v>-8.5163081725561224E-3</v>
      </c>
    </row>
    <row r="103" spans="1:41" ht="15" customHeight="1" x14ac:dyDescent="0.25">
      <c r="A103" s="68" t="s">
        <v>101</v>
      </c>
      <c r="B103" s="61">
        <v>7</v>
      </c>
      <c r="C103" s="61"/>
      <c r="D103" s="59" t="str">
        <f>('Raw data'!C96)</f>
        <v>John Mica</v>
      </c>
      <c r="E103" s="59" t="str">
        <f>('Raw data'!D96)</f>
        <v>(R)</v>
      </c>
      <c r="F103" s="62">
        <f>('Raw data'!G96)</f>
        <v>2012</v>
      </c>
      <c r="G103" s="88">
        <v>4</v>
      </c>
      <c r="H103" s="68">
        <v>4</v>
      </c>
      <c r="I103" s="68">
        <v>4</v>
      </c>
      <c r="J103" s="91">
        <f>IF(H103="",O103+0.15*(AF103+2.77%-$B$3)+($A$3-50%),O103+0.85*(0.6*AF103+0.2*AI103+0.2*AL103+2.77%-$B$3)+($A$3-50%))</f>
        <v>0.38589482537851372</v>
      </c>
      <c r="K103" s="21" t="str">
        <f>IF(J103&lt;44%,"R",IF(J103&gt;56%,"D","No projection"))</f>
        <v>R</v>
      </c>
      <c r="L103" s="21" t="b">
        <f>_xlfn.ISFORMULA(K103)</f>
        <v>1</v>
      </c>
      <c r="M103" s="21" t="str">
        <f>IF(P103&lt;44%,"R",IF(P103&gt;56%,"D","No projection"))</f>
        <v>No projection</v>
      </c>
      <c r="N103" s="21" t="str">
        <f>IF(J103&lt;42%,"Safe R",IF(AND(J103&gt;42%,J103&lt;44%),"Likely R",IF(AND(J103&gt;44%,J103&lt;47%),"Lean R",IF(AND(J103&gt;47%,J103&lt;53%),"Toss Up",IF(AND(J103&gt;53%,J103&lt;56%),"Lean D",IF(AND(J103&gt;56%,J103&lt;58%),"Likely D","Safe D"))))))</f>
        <v>Safe R</v>
      </c>
      <c r="O103" s="63">
        <f>'Raw data'!Z96</f>
        <v>0.45724999999999999</v>
      </c>
      <c r="P103" s="69">
        <f>O103+$A$3-50%</f>
        <v>0.45724999999999993</v>
      </c>
      <c r="Q103" s="82">
        <f>'Raw data'!O96</f>
        <v>0.33333333333333337</v>
      </c>
      <c r="R103" s="64">
        <f>Q103/2+50%</f>
        <v>0.66666666666666674</v>
      </c>
      <c r="S103" s="64">
        <f>'Raw data'!M96-O103</f>
        <v>-0.12391666666666662</v>
      </c>
      <c r="T103" s="64">
        <f>IF(E103="(R)",-S103,S103)</f>
        <v>0.12391666666666662</v>
      </c>
      <c r="U103" s="89">
        <f>IF(G103=1,Q103+4%,IF(G103=2,Q103+9%,IF(G103=3,Q103+14%,IF(G103=4,Q103-4.1%,IF(G103=5,Q103+1%,IF(G103=6,Q103+6.1%,IF(G103=7,Q103+5.1%,Q103+5.1%)))))))</f>
        <v>0.29233333333333339</v>
      </c>
      <c r="V103" s="64">
        <f>'Raw data'!W96</f>
        <v>0.1741757041997235</v>
      </c>
      <c r="W103" s="64">
        <f>V103/2+50%</f>
        <v>0.5870878520998617</v>
      </c>
      <c r="X103" s="65">
        <f>IF(H103=1,V103-4%,IF(H103=2,V103+5%,IF(H103=3,V103+14%,IF(H103=4,V103+4%,IF(H103=5,V103+13%,IF(H103=6,V103+22%,IF(H103=7,V103+9%,V103+9%)))))))</f>
        <v>0.21417570419972351</v>
      </c>
      <c r="Y103" s="65">
        <f>'Raw data'!AC96</f>
        <v>0.38029693840599998</v>
      </c>
      <c r="Z103" s="65">
        <f>'Raw data'!AF96</f>
        <v>0.39300000000000002</v>
      </c>
      <c r="AA103" s="66">
        <f>2*(O103-50)-2*(Z103-50)</f>
        <v>0.1285000000000025</v>
      </c>
      <c r="AB103" s="65">
        <f>IF(I103=1,Y103+AA103+7.6%,IF(I103=2,Y103+AA103+16.6%,IF(I103=3,Y103+AA103+25.6%,IF(I103=4,Y103-AA103-7.6%,IF(I103=5,Y103-AA103+1.4%,IF(I103=6,Y103-AA103+10.4%,IF(I103=7,Y103+AA103+9%,IF(I103=8,Y103-AA103+9%,""))))))))</f>
        <v>0.17579693840599747</v>
      </c>
      <c r="AC103" s="65">
        <f>IF(E103="(D)",50%+U103/2,50%-U103/2)</f>
        <v>0.35383333333333333</v>
      </c>
      <c r="AD103" s="65">
        <f>IF(E103="(D)",50%+X103/2,50%-X103/2)</f>
        <v>0.39291214790013823</v>
      </c>
      <c r="AE103" s="65">
        <f>50%-AB103/2</f>
        <v>0.41210153079700129</v>
      </c>
      <c r="AF103" s="63">
        <f>AC103-O103</f>
        <v>-0.10341666666666666</v>
      </c>
      <c r="AG103" s="84">
        <f>IF(E103="(D)",AF103,-AF103)</f>
        <v>0.10341666666666666</v>
      </c>
      <c r="AH103" s="84">
        <f>AG103-4.5%</f>
        <v>5.8416666666666658E-2</v>
      </c>
      <c r="AI103" s="63">
        <f>AD103-O103</f>
        <v>-6.4337852099861759E-2</v>
      </c>
      <c r="AJ103" s="63">
        <f>IF(E103="(D)",AI103,-AI103)</f>
        <v>6.4337852099861759E-2</v>
      </c>
      <c r="AK103" s="63">
        <f>AJ103-4.5%</f>
        <v>1.933785209986176E-2</v>
      </c>
      <c r="AL103" s="63">
        <f>AE103-O103</f>
        <v>-4.5148469202998698E-2</v>
      </c>
      <c r="AM103" s="63">
        <f>IF(E103="(D)",AL103,-(AL103))</f>
        <v>4.5148469202998698E-2</v>
      </c>
      <c r="AN103" s="63">
        <f>AM103-4.5%</f>
        <v>1.4846920299869948E-4</v>
      </c>
      <c r="AO103" s="67">
        <f>(AK103+AN103)/2</f>
        <v>9.7431606514302299E-3</v>
      </c>
    </row>
    <row r="104" spans="1:41" ht="15" customHeight="1" x14ac:dyDescent="0.25">
      <c r="A104" s="68" t="s">
        <v>101</v>
      </c>
      <c r="B104" s="61">
        <v>8</v>
      </c>
      <c r="C104" s="61"/>
      <c r="D104" s="59" t="str">
        <f>('Raw data'!C97)</f>
        <v>Bill Posey</v>
      </c>
      <c r="E104" s="59" t="str">
        <f>('Raw data'!D97)</f>
        <v>(R)</v>
      </c>
      <c r="F104" s="62">
        <f>('Raw data'!G97)</f>
        <v>2008</v>
      </c>
      <c r="G104" s="88">
        <v>4</v>
      </c>
      <c r="H104" s="68">
        <v>4</v>
      </c>
      <c r="I104" s="68">
        <v>4</v>
      </c>
      <c r="J104" s="91">
        <f>IF(H104="",O104+0.15*(AF104+2.77%-$B$3)+($A$3-50%),O104+0.85*(0.6*AF104+0.2*AI104+0.2*AL104+2.77%-$B$3)+($A$3-50%))</f>
        <v>0.36718124596546553</v>
      </c>
      <c r="K104" s="21" t="str">
        <f>IF(J104&lt;44%,"R",IF(J104&gt;56%,"D","No projection"))</f>
        <v>R</v>
      </c>
      <c r="L104" s="21" t="b">
        <f>_xlfn.ISFORMULA(K104)</f>
        <v>1</v>
      </c>
      <c r="M104" s="21" t="str">
        <f>IF(P104&lt;44%,"R",IF(P104&gt;56%,"D","No projection"))</f>
        <v>R</v>
      </c>
      <c r="N104" s="21" t="str">
        <f>IF(J104&lt;42%,"Safe R",IF(AND(J104&gt;42%,J104&lt;44%),"Likely R",IF(AND(J104&gt;44%,J104&lt;47%),"Lean R",IF(AND(J104&gt;47%,J104&lt;53%),"Toss Up",IF(AND(J104&gt;53%,J104&lt;56%),"Lean D",IF(AND(J104&gt;56%,J104&lt;58%),"Likely D","Safe D"))))))</f>
        <v>Safe R</v>
      </c>
      <c r="O104" s="63">
        <f>'Raw data'!Z97</f>
        <v>0.40775000000000006</v>
      </c>
      <c r="P104" s="69">
        <f>O104+$A$3-50%</f>
        <v>0.40775000000000006</v>
      </c>
      <c r="Q104" s="82">
        <f>'Raw data'!O97</f>
        <v>0.32</v>
      </c>
      <c r="R104" s="64">
        <f>Q104/2+50%</f>
        <v>0.66</v>
      </c>
      <c r="S104" s="64">
        <f>'Raw data'!M97-O104</f>
        <v>-6.7750000000000032E-2</v>
      </c>
      <c r="T104" s="64">
        <f>IF(E104="(R)",-S104,S104)</f>
        <v>6.7750000000000032E-2</v>
      </c>
      <c r="U104" s="89">
        <f>IF(G104=1,Q104+4%,IF(G104=2,Q104+9%,IF(G104=3,Q104+14%,IF(G104=4,Q104-4.1%,IF(G104=5,Q104+1%,IF(G104=6,Q104+6.1%,IF(G104=7,Q104+5.1%,Q104+5.1%)))))))</f>
        <v>0.27900000000000003</v>
      </c>
      <c r="V104" s="64">
        <f>'Raw data'!W97</f>
        <v>0.22171143793376186</v>
      </c>
      <c r="W104" s="64">
        <f>V104/2+50%</f>
        <v>0.61085571896688096</v>
      </c>
      <c r="X104" s="65">
        <f>IF(H104=1,V104-4%,IF(H104=2,V104+5%,IF(H104=3,V104+14%,IF(H104=4,V104+4%,IF(H104=5,V104+13%,IF(H104=6,V104+22%,IF(H104=7,V104+9%,V104+9%)))))))</f>
        <v>0.26171143793376184</v>
      </c>
      <c r="Y104" s="65">
        <f>'Raw data'!AC97</f>
        <v>0.29456802129605975</v>
      </c>
      <c r="Z104" s="65">
        <f>'Raw data'!AF97</f>
        <v>0.44899999999999995</v>
      </c>
      <c r="AA104" s="66">
        <f>2*(O104-50)-2*(Z104-50)</f>
        <v>-8.2499999999996021E-2</v>
      </c>
      <c r="AB104" s="65">
        <f>IF(I104=1,Y104+AA104+7.6%,IF(I104=2,Y104+AA104+16.6%,IF(I104=3,Y104+AA104+25.6%,IF(I104=4,Y104-AA104-7.6%,IF(I104=5,Y104-AA104+1.4%,IF(I104=6,Y104-AA104+10.4%,IF(I104=7,Y104+AA104+9%,IF(I104=8,Y104-AA104+9%,""))))))))</f>
        <v>0.30106802129605575</v>
      </c>
      <c r="AC104" s="65">
        <f>IF(E104="(D)",50%+U104/2,50%-U104/2)</f>
        <v>0.36049999999999999</v>
      </c>
      <c r="AD104" s="65">
        <f>IF(E104="(D)",50%+X104/2,50%-X104/2)</f>
        <v>0.36914428103311908</v>
      </c>
      <c r="AE104" s="65">
        <f>50%-AB104/2</f>
        <v>0.34946598935197215</v>
      </c>
      <c r="AF104" s="63">
        <f>AC104-O104</f>
        <v>-4.725000000000007E-2</v>
      </c>
      <c r="AG104" s="84">
        <f>IF(E104="(D)",AF104,-AF104)</f>
        <v>4.725000000000007E-2</v>
      </c>
      <c r="AH104" s="84">
        <f>AG104-4.5%</f>
        <v>2.2500000000000714E-3</v>
      </c>
      <c r="AI104" s="63">
        <f>AD104-O104</f>
        <v>-3.8605718966880975E-2</v>
      </c>
      <c r="AJ104" s="63">
        <f>IF(E104="(D)",AI104,-AI104)</f>
        <v>3.8605718966880975E-2</v>
      </c>
      <c r="AK104" s="63">
        <f>AJ104-4.5%</f>
        <v>-6.3942810331190231E-3</v>
      </c>
      <c r="AL104" s="63">
        <f>AE104-O104</f>
        <v>-5.8284010648027906E-2</v>
      </c>
      <c r="AM104" s="63">
        <f>IF(E104="(D)",AL104,-(AL104))</f>
        <v>5.8284010648027906E-2</v>
      </c>
      <c r="AN104" s="63">
        <f>AM104-4.5%</f>
        <v>1.3284010648027908E-2</v>
      </c>
      <c r="AO104" s="67">
        <f>(AK104+AN104)/2</f>
        <v>3.4448648074544425E-3</v>
      </c>
    </row>
    <row r="105" spans="1:41" ht="15" customHeight="1" x14ac:dyDescent="0.25">
      <c r="A105" s="68" t="s">
        <v>101</v>
      </c>
      <c r="B105" s="61">
        <v>9</v>
      </c>
      <c r="C105" s="61"/>
      <c r="D105" s="59" t="str">
        <f>('Raw data'!C98)</f>
        <v>Alan Grayson</v>
      </c>
      <c r="E105" s="59" t="str">
        <f>('Raw data'!D98)</f>
        <v>(D)</v>
      </c>
      <c r="F105" s="62">
        <f>('Raw data'!G98)</f>
        <v>2012</v>
      </c>
      <c r="G105" s="88">
        <v>1</v>
      </c>
      <c r="H105" s="68">
        <v>2</v>
      </c>
      <c r="I105" s="68">
        <v>1</v>
      </c>
      <c r="J105" s="91">
        <f>IF(H105="",O105+0.15*(AF105-2.77%+$B$3)+($A$3-50%),O105+0.85*(0.6*AF105+0.2*AI105+0.2*AL105-2.77%+$B$3)+($A$3-50%))</f>
        <v>0.58933796072480005</v>
      </c>
      <c r="K105" s="21" t="str">
        <f>IF(J105&lt;44%,"R",IF(J105&gt;56%,"D","No projection"))</f>
        <v>D</v>
      </c>
      <c r="L105" s="21" t="b">
        <f>_xlfn.ISFORMULA(K105)</f>
        <v>1</v>
      </c>
      <c r="M105" s="21" t="str">
        <f>IF(P105&lt;44%,"R",IF(P105&gt;56%,"D","No projection"))</f>
        <v>D</v>
      </c>
      <c r="N105" s="21" t="str">
        <f>IF(J105&lt;42%,"Safe R",IF(AND(J105&gt;42%,J105&lt;44%),"Likely R",IF(AND(J105&gt;44%,J105&lt;47%),"Lean R",IF(AND(J105&gt;47%,J105&lt;53%),"Toss Up",IF(AND(J105&gt;53%,J105&lt;56%),"Lean D",IF(AND(J105&gt;56%,J105&lt;58%),"Likely D","Safe D"))))))</f>
        <v>Safe D</v>
      </c>
      <c r="O105" s="63">
        <f>'Raw data'!Z98</f>
        <v>0.60424999999999995</v>
      </c>
      <c r="P105" s="69">
        <f>O105+$A$3-50%</f>
        <v>0.60424999999999995</v>
      </c>
      <c r="Q105" s="82">
        <f>'Raw data'!O98</f>
        <v>0.11340206185567014</v>
      </c>
      <c r="R105" s="64">
        <f>Q105/2+50%</f>
        <v>0.55670103092783507</v>
      </c>
      <c r="S105" s="64">
        <f>'Raw data'!M98-O105</f>
        <v>-4.7548969072164882E-2</v>
      </c>
      <c r="T105" s="64">
        <f>IF(E105="(R)",-S105,S105)</f>
        <v>-4.7548969072164882E-2</v>
      </c>
      <c r="U105" s="89">
        <f>IF(G105=1,Q105+4%,IF(G105=2,Q105+9%,IF(G105=3,Q105+14%,IF(G105=4,Q105-4.1%,IF(G105=5,Q105+1%,IF(G105=6,Q105+6.1%,IF(G105=7,Q105+5.1%,Q105+5.1%)))))))</f>
        <v>0.15340206185567015</v>
      </c>
      <c r="V105" s="64">
        <f>'Raw data'!W98</f>
        <v>0.25037251608549105</v>
      </c>
      <c r="W105" s="64">
        <f>V105/2+50%</f>
        <v>0.62518625804274552</v>
      </c>
      <c r="X105" s="65">
        <f>IF(H105=1,V105-4%,IF(H105=2,V105+5%,IF(H105=3,V105+14%,IF(H105=4,V105+4%,IF(H105=5,V105+13%,IF(H105=6,V105+22%,IF(H105=7,V105+9%,V105+9%)))))))</f>
        <v>0.30037251608549104</v>
      </c>
      <c r="Y105" s="65">
        <f>'Raw data'!AC98</f>
        <v>-0.19001445783132526</v>
      </c>
      <c r="Z105" s="65">
        <f>'Raw data'!AF98</f>
        <v>0.49399999999999999</v>
      </c>
      <c r="AA105" s="66">
        <f>2*(O105-50)-2*(Z105-50)</f>
        <v>0.22050000000000125</v>
      </c>
      <c r="AB105" s="65">
        <f>IF(I105=1,Y105+AA105+7.6%,IF(I105=2,Y105+AA105+16.6%,IF(I105=3,Y105+AA105+25.6%,IF(I105=4,Y105-AA105-7.6%,IF(I105=5,Y105-AA105+1.4%,IF(I105=6,Y105-AA105+10.4%,IF(I105=7,Y105+AA105+9%,IF(I105=8,Y105-AA105+9%,""))))))))</f>
        <v>0.10648554216867599</v>
      </c>
      <c r="AC105" s="65">
        <f>IF(E105="(D)",50%+U105/2,50%-U105/2)</f>
        <v>0.57670103092783509</v>
      </c>
      <c r="AD105" s="65">
        <f>IF(E105="(D)",50%+X105/2,50%-X105/2)</f>
        <v>0.65018625804274555</v>
      </c>
      <c r="AE105" s="65">
        <f>50%+AB105/2</f>
        <v>0.55324277108433795</v>
      </c>
      <c r="AF105" s="63">
        <f>AC105-O105</f>
        <v>-2.7548969072164864E-2</v>
      </c>
      <c r="AG105" s="84">
        <f>IF(E105="(D)",AF105,-AF105)</f>
        <v>-2.7548969072164864E-2</v>
      </c>
      <c r="AH105" s="84">
        <f>AG105-4.5%</f>
        <v>-7.2548969072164862E-2</v>
      </c>
      <c r="AI105" s="63">
        <f>AD105-O105</f>
        <v>4.5936258042745592E-2</v>
      </c>
      <c r="AJ105" s="63">
        <f>IF(E105="(D)",AI105,-AI105)</f>
        <v>4.5936258042745592E-2</v>
      </c>
      <c r="AK105" s="63">
        <f>AJ105-4.5%</f>
        <v>9.362580427455941E-4</v>
      </c>
      <c r="AL105" s="63">
        <f>AE105-O105</f>
        <v>-5.1007228915662006E-2</v>
      </c>
      <c r="AM105" s="63">
        <f>IF(E105="(D)",AL105,-(AL105))</f>
        <v>-5.1007228915662006E-2</v>
      </c>
      <c r="AN105" s="63">
        <f>AM105-4.5%</f>
        <v>-9.6007228915662005E-2</v>
      </c>
      <c r="AO105" s="67">
        <f>(AK105+AN105)/2</f>
        <v>-4.7535485436458205E-2</v>
      </c>
    </row>
    <row r="106" spans="1:41" ht="15" customHeight="1" x14ac:dyDescent="0.25">
      <c r="A106" s="59" t="s">
        <v>101</v>
      </c>
      <c r="B106" s="60">
        <v>10</v>
      </c>
      <c r="C106" s="61"/>
      <c r="D106" s="59" t="str">
        <f>('Raw data'!C99)</f>
        <v>Daniel Webster</v>
      </c>
      <c r="E106" s="59" t="str">
        <f>('Raw data'!D99)</f>
        <v>(R)</v>
      </c>
      <c r="F106" s="62">
        <f>('Raw data'!G99)</f>
        <v>2010</v>
      </c>
      <c r="G106" s="88">
        <v>4</v>
      </c>
      <c r="H106" s="59">
        <v>4</v>
      </c>
      <c r="I106" s="59">
        <v>6</v>
      </c>
      <c r="J106" s="91">
        <f>IF(H106="",O106+0.15*(AF106+2.77%-$B$3)+($A$3-50%),O106+0.85*(0.6*AF106+0.2*AI106+0.2*AL106+2.77%-$B$3)+($A$3-50%))</f>
        <v>0.40046889791943807</v>
      </c>
      <c r="K106" s="21" t="str">
        <f>IF(J106&lt;44%,"R",IF(J106&gt;56%,"D","No projection"))</f>
        <v>R</v>
      </c>
      <c r="L106" s="21" t="b">
        <f>_xlfn.ISFORMULA(K106)</f>
        <v>1</v>
      </c>
      <c r="M106" s="21" t="str">
        <f>IF(P106&lt;44%,"R",IF(P106&gt;56%,"D","No projection"))</f>
        <v>No projection</v>
      </c>
      <c r="N106" s="31" t="str">
        <f>IF(J106&lt;42%,"Safe R",IF(AND(J106&gt;42%,J106&lt;44%),"Likely R",IF(AND(J106&gt;44%,J106&lt;47%),"Lean R",IF(AND(J106&gt;47%,J106&lt;53%),"Toss Up",IF(AND(J106&gt;53%,J106&lt;56%),"Lean D",IF(AND(J106&gt;56%,J106&lt;58%),"Likely D","Safe D"))))))</f>
        <v>Safe R</v>
      </c>
      <c r="O106" s="63">
        <f>'Raw data'!Z99</f>
        <v>0.44224999999999998</v>
      </c>
      <c r="P106" s="63">
        <f>O106+$A$3-50%</f>
        <v>0.44225000000000003</v>
      </c>
      <c r="Q106" s="82">
        <f>'Raw data'!O99</f>
        <v>0.24</v>
      </c>
      <c r="R106" s="64">
        <f>Q106/2+50%</f>
        <v>0.62</v>
      </c>
      <c r="S106" s="64">
        <f>'Raw data'!M99-O106</f>
        <v>-6.2249999999999972E-2</v>
      </c>
      <c r="T106" s="64">
        <f>IF(E106="(R)",-S106,S106)</f>
        <v>6.2249999999999972E-2</v>
      </c>
      <c r="U106" s="89">
        <f>IF(G106=1,Q106+4%,IF(G106=2,Q106+9%,IF(G106=3,Q106+14%,IF(G106=4,Q106-4.1%,IF(G106=5,Q106+1%,IF(G106=6,Q106+6.1%,IF(G106=7,Q106+5.1%,Q106+5.1%)))))))</f>
        <v>0.19900000000000001</v>
      </c>
      <c r="V106" s="64">
        <f>'Raw data'!W99</f>
        <v>3.4802638401372599E-2</v>
      </c>
      <c r="W106" s="64">
        <f>V106/2+50%</f>
        <v>0.51740131920068633</v>
      </c>
      <c r="X106" s="65">
        <f>IF(H106=1,V106-4%,IF(H106=2,V106+5%,IF(H106=3,V106+14%,IF(H106=4,V106+4%,IF(H106=5,V106+13%,IF(H106=6,V106+22%,IF(H106=7,V106+9%,V106+9%)))))))</f>
        <v>7.4802638401372606E-2</v>
      </c>
      <c r="Y106" s="65">
        <f>'Raw data'!AC99</f>
        <v>0.18973973901700575</v>
      </c>
      <c r="Z106" s="65">
        <f>'Raw data'!AF99</f>
        <v>0.49399999999999999</v>
      </c>
      <c r="AA106" s="66">
        <f>2*(O106-50)-2*(Z106-50)</f>
        <v>-0.10349999999999682</v>
      </c>
      <c r="AB106" s="65">
        <f>IF(I106=1,Y106+AA106+7.6%,IF(I106=2,Y106+AA106+16.6%,IF(I106=3,Y106+AA106+25.6%,IF(I106=4,Y106-AA106-7.6%,IF(I106=5,Y106-AA106+1.4%,IF(I106=6,Y106-AA106+10.4%,IF(I106=7,Y106+AA106+9%,IF(I106=8,Y106-AA106+9%,""))))))))</f>
        <v>0.3972397390170026</v>
      </c>
      <c r="AC106" s="65">
        <f>IF(E106="(D)",50%+U106/2,50%-U106/2)</f>
        <v>0.40049999999999997</v>
      </c>
      <c r="AD106" s="65">
        <f>IF(E106="(D)",50%+X106/2,50%-X106/2)</f>
        <v>0.46259868079931371</v>
      </c>
      <c r="AE106" s="65">
        <f>50%-AB106/2</f>
        <v>0.3013801304914987</v>
      </c>
      <c r="AF106" s="63">
        <f>AC106-O106</f>
        <v>-4.1750000000000009E-2</v>
      </c>
      <c r="AG106" s="84">
        <f>IF(E106="(D)",AF106,-AF106)</f>
        <v>4.1750000000000009E-2</v>
      </c>
      <c r="AH106" s="84">
        <f>AG106-4.5%</f>
        <v>-3.249999999999989E-3</v>
      </c>
      <c r="AI106" s="63">
        <f>AD106-O106</f>
        <v>2.0348680799313734E-2</v>
      </c>
      <c r="AJ106" s="63">
        <f>IF(E106="(D)",AI106,-AI106)</f>
        <v>-2.0348680799313734E-2</v>
      </c>
      <c r="AK106" s="63">
        <f>AJ106-4.5%</f>
        <v>-6.5348680799313733E-2</v>
      </c>
      <c r="AL106" s="63">
        <f>AE106-O106</f>
        <v>-0.14086986950850128</v>
      </c>
      <c r="AM106" s="63">
        <f>IF(E106="(D)",AL106,-(AL106))</f>
        <v>0.14086986950850128</v>
      </c>
      <c r="AN106" s="63">
        <f>AM106-4.5%</f>
        <v>9.5869869508501279E-2</v>
      </c>
      <c r="AO106" s="67">
        <f>(AK106+AN106)/2</f>
        <v>1.5260594354593773E-2</v>
      </c>
    </row>
    <row r="107" spans="1:41" ht="15" customHeight="1" x14ac:dyDescent="0.25">
      <c r="A107" s="68" t="s">
        <v>101</v>
      </c>
      <c r="B107" s="61">
        <v>11</v>
      </c>
      <c r="C107" s="61"/>
      <c r="D107" s="59" t="str">
        <f>('Raw data'!C100)</f>
        <v>Richard Nugent</v>
      </c>
      <c r="E107" s="59" t="str">
        <f>('Raw data'!D100)</f>
        <v>(R)</v>
      </c>
      <c r="F107" s="62">
        <f>('Raw data'!G100)</f>
        <v>2010</v>
      </c>
      <c r="G107" s="88">
        <v>4</v>
      </c>
      <c r="H107" s="68">
        <v>4</v>
      </c>
      <c r="I107" s="68">
        <v>5</v>
      </c>
      <c r="J107" s="91">
        <f>IF(H107="",O107+0.15*(AF107+2.77%-$B$3)+($A$3-50%),O107+0.85*(0.6*AF107+0.2*AI107+0.2*AL107+2.77%-$B$3)+($A$3-50%))</f>
        <v>0.34617160047227902</v>
      </c>
      <c r="K107" s="21" t="str">
        <f>IF(J107&lt;44%,"R",IF(J107&gt;56%,"D","No projection"))</f>
        <v>R</v>
      </c>
      <c r="L107" s="21" t="b">
        <f>_xlfn.ISFORMULA(K107)</f>
        <v>1</v>
      </c>
      <c r="M107" s="21" t="str">
        <f>IF(P107&lt;44%,"R",IF(P107&gt;56%,"D","No projection"))</f>
        <v>R</v>
      </c>
      <c r="N107" s="21" t="str">
        <f>IF(J107&lt;42%,"Safe R",IF(AND(J107&gt;42%,J107&lt;44%),"Likely R",IF(AND(J107&gt;44%,J107&lt;47%),"Lean R",IF(AND(J107&gt;47%,J107&lt;53%),"Toss Up",IF(AND(J107&gt;53%,J107&lt;56%),"Lean D",IF(AND(J107&gt;56%,J107&lt;58%),"Likely D","Safe D"))))))</f>
        <v>Safe R</v>
      </c>
      <c r="O107" s="63">
        <f>'Raw data'!Z100</f>
        <v>0.38775000000000004</v>
      </c>
      <c r="P107" s="69">
        <f>O107+$A$3-50%</f>
        <v>0.38775000000000004</v>
      </c>
      <c r="Q107" s="82">
        <f>'Raw data'!O100</f>
        <v>0.34</v>
      </c>
      <c r="R107" s="64">
        <f>Q107/2+50%</f>
        <v>0.67</v>
      </c>
      <c r="S107" s="64">
        <f>'Raw data'!M100-O107</f>
        <v>-5.7750000000000024E-2</v>
      </c>
      <c r="T107" s="64">
        <f>IF(E107="(R)",-S107,S107)</f>
        <v>5.7750000000000024E-2</v>
      </c>
      <c r="U107" s="89">
        <f>IF(G107=1,Q107+4%,IF(G107=2,Q107+9%,IF(G107=3,Q107+14%,IF(G107=4,Q107-4.1%,IF(G107=5,Q107+1%,IF(G107=6,Q107+6.1%,IF(G107=7,Q107+5.1%,Q107+5.1%)))))))</f>
        <v>0.29900000000000004</v>
      </c>
      <c r="V107" s="64">
        <f>'Raw data'!W100</f>
        <v>0.28954152062669974</v>
      </c>
      <c r="W107" s="64">
        <f>V107/2+50%</f>
        <v>0.6447707603133499</v>
      </c>
      <c r="X107" s="65">
        <f>IF(H107=1,V107-4%,IF(H107=2,V107+5%,IF(H107=3,V107+14%,IF(H107=4,V107+4%,IF(H107=5,V107+13%,IF(H107=6,V107+22%,IF(H107=7,V107+9%,V107+9%)))))))</f>
        <v>0.32954152062669972</v>
      </c>
      <c r="Y107" s="65">
        <f>'Raw data'!AC100</f>
        <v>0.34861612087589172</v>
      </c>
      <c r="Z107" s="65">
        <f>'Raw data'!AF100</f>
        <v>0.39899999999999997</v>
      </c>
      <c r="AA107" s="66">
        <f>2*(O107-50)-2*(Z107-50)</f>
        <v>-2.2500000000007958E-2</v>
      </c>
      <c r="AB107" s="65">
        <f>IF(I107=1,Y107+AA107+7.6%,IF(I107=2,Y107+AA107+16.6%,IF(I107=3,Y107+AA107+25.6%,IF(I107=4,Y107-AA107-7.6%,IF(I107=5,Y107-AA107+1.4%,IF(I107=6,Y107-AA107+10.4%,IF(I107=7,Y107+AA107+9%,IF(I107=8,Y107-AA107+9%,""))))))))</f>
        <v>0.38511612087589969</v>
      </c>
      <c r="AC107" s="65">
        <f>IF(E107="(D)",50%+U107/2,50%-U107/2)</f>
        <v>0.35049999999999998</v>
      </c>
      <c r="AD107" s="65">
        <f>IF(E107="(D)",50%+X107/2,50%-X107/2)</f>
        <v>0.33522923968665014</v>
      </c>
      <c r="AE107" s="65">
        <f>50%-AB107/2</f>
        <v>0.30744193956205013</v>
      </c>
      <c r="AF107" s="63">
        <f>AC107-O107</f>
        <v>-3.7250000000000061E-2</v>
      </c>
      <c r="AG107" s="84">
        <f>IF(E107="(D)",AF107,-AF107)</f>
        <v>3.7250000000000061E-2</v>
      </c>
      <c r="AH107" s="84">
        <f>AG107-4.5%</f>
        <v>-7.7499999999999375E-3</v>
      </c>
      <c r="AI107" s="63">
        <f>AD107-O107</f>
        <v>-5.2520760313349901E-2</v>
      </c>
      <c r="AJ107" s="63">
        <f>IF(E107="(D)",AI107,-AI107)</f>
        <v>5.2520760313349901E-2</v>
      </c>
      <c r="AK107" s="63">
        <f>AJ107-4.5%</f>
        <v>7.5207603133499029E-3</v>
      </c>
      <c r="AL107" s="63">
        <f>AE107-O107</f>
        <v>-8.0308060437949913E-2</v>
      </c>
      <c r="AM107" s="63">
        <f>IF(E107="(D)",AL107,-(AL107))</f>
        <v>8.0308060437949913E-2</v>
      </c>
      <c r="AN107" s="63">
        <f>AM107-4.5%</f>
        <v>3.5308060437949915E-2</v>
      </c>
      <c r="AO107" s="67">
        <f>(AK107+AN107)/2</f>
        <v>2.1414410375649909E-2</v>
      </c>
    </row>
    <row r="108" spans="1:41" ht="15" customHeight="1" x14ac:dyDescent="0.25">
      <c r="A108" s="68" t="s">
        <v>101</v>
      </c>
      <c r="B108" s="61">
        <v>12</v>
      </c>
      <c r="C108" s="61"/>
      <c r="D108" s="59" t="str">
        <f>('Raw data'!C101)</f>
        <v>Gus Bilirakis</v>
      </c>
      <c r="E108" s="59" t="str">
        <f>('Raw data'!D101)</f>
        <v>(R)</v>
      </c>
      <c r="F108" s="62">
        <f>('Raw data'!G101)</f>
        <v>2006</v>
      </c>
      <c r="G108" s="88">
        <v>4</v>
      </c>
      <c r="H108" s="68">
        <v>4</v>
      </c>
      <c r="I108" s="68">
        <v>4</v>
      </c>
      <c r="J108" s="91">
        <f>IF(H108="",O108+0.15*(AF108+2.77%-$B$3)+($A$3-50%),O108+0.85*(0.6*AF108+0.2*AI108+0.2*AL108+2.77%-$B$3)+($A$3-50%))</f>
        <v>0.38178813617610208</v>
      </c>
      <c r="K108" s="21" t="str">
        <f>IF(J108&lt;44%,"R",IF(J108&gt;56%,"D","No projection"))</f>
        <v>R</v>
      </c>
      <c r="L108" s="21" t="b">
        <f>_xlfn.ISFORMULA(K108)</f>
        <v>1</v>
      </c>
      <c r="M108" s="21" t="str">
        <f>IF(P108&lt;44%,"R",IF(P108&gt;56%,"D","No projection"))</f>
        <v>R</v>
      </c>
      <c r="N108" s="21" t="str">
        <f>IF(J108&lt;42%,"Safe R",IF(AND(J108&gt;42%,J108&lt;44%),"Likely R",IF(AND(J108&gt;44%,J108&lt;47%),"Lean R",IF(AND(J108&gt;47%,J108&lt;53%),"Toss Up",IF(AND(J108&gt;53%,J108&lt;56%),"Lean D",IF(AND(J108&gt;56%,J108&lt;58%),"Likely D","Safe D"))))))</f>
        <v>Safe R</v>
      </c>
      <c r="O108" s="63">
        <f>'Raw data'!Z101</f>
        <v>0.43474999999999997</v>
      </c>
      <c r="P108" s="69">
        <f>O108+$A$3-50%</f>
        <v>0.43474999999999997</v>
      </c>
      <c r="Q108" s="82">
        <f>'Raw data'!O101</f>
        <v>1</v>
      </c>
      <c r="R108" s="64">
        <f>Q108/2+50%</f>
        <v>1</v>
      </c>
      <c r="S108" s="64">
        <f>'Raw data'!M101-O108</f>
        <v>-0.43474999999999997</v>
      </c>
      <c r="T108" s="64">
        <f>IF(E108="(R)",-S108,S108)</f>
        <v>0.43474999999999997</v>
      </c>
      <c r="U108" s="89">
        <f>IF(G108=1,Q108+4%,IF(G108=2,Q108+9%,IF(G108=3,Q108+14%,IF(G108=4,Q108-4.1%,IF(G108=5,Q108+1%,IF(G108=6,Q108+6.1%,IF(G108=7,Q108+5.1%,Q108+5.1%)))))))</f>
        <v>0.95899999999999996</v>
      </c>
      <c r="V108" s="64">
        <f>'Raw data'!W101</f>
        <v>0.31671556094404701</v>
      </c>
      <c r="W108" s="64">
        <f>V108/2+50%</f>
        <v>0.65835778047202353</v>
      </c>
      <c r="X108" s="65">
        <f>IF(H108=1,V108-4%,IF(H108=2,V108+5%,IF(H108=3,V108+14%,IF(H108=4,V108+4%,IF(H108=5,V108+13%,IF(H108=6,V108+22%,IF(H108=7,V108+9%,V108+9%)))))))</f>
        <v>0.35671556094404699</v>
      </c>
      <c r="Y108" s="65">
        <f>'Raw data'!AC101</f>
        <v>0.42866518992534247</v>
      </c>
      <c r="Z108" s="65">
        <f>'Raw data'!AF101</f>
        <v>0.43899999999999995</v>
      </c>
      <c r="AA108" s="66">
        <f>2*(O108-50)-2*(Z108-50)</f>
        <v>-8.4999999999979536E-3</v>
      </c>
      <c r="AB108" s="65">
        <f>IF(I108=1,Y108+AA108+7.6%,IF(I108=2,Y108+AA108+16.6%,IF(I108=3,Y108+AA108+25.6%,IF(I108=4,Y108-AA108-7.6%,IF(I108=5,Y108-AA108+1.4%,IF(I108=6,Y108-AA108+10.4%,IF(I108=7,Y108+AA108+9%,IF(I108=8,Y108-AA108+9%,""))))))))</f>
        <v>0.36116518992534041</v>
      </c>
      <c r="AC108" s="65">
        <f>IF(E108="(D)",50%+U108/2,50%-U108/2)</f>
        <v>2.0500000000000018E-2</v>
      </c>
      <c r="AD108" s="65">
        <f>IF(E108="(D)",50%+X108/2,50%-X108/2)</f>
        <v>0.3216422195279765</v>
      </c>
      <c r="AE108" s="65">
        <f>50%-AB108/2</f>
        <v>0.31941740503732979</v>
      </c>
      <c r="AF108" s="63">
        <v>-2.7699999999999999E-2</v>
      </c>
      <c r="AG108" s="84">
        <f>IF(E108="(D)",AF108,-AF108)</f>
        <v>2.7699999999999999E-2</v>
      </c>
      <c r="AH108" s="84">
        <f>AG108-4.5%</f>
        <v>-1.7299999999999999E-2</v>
      </c>
      <c r="AI108" s="63">
        <f>AD108-O108</f>
        <v>-0.11310778047202347</v>
      </c>
      <c r="AJ108" s="63">
        <f>IF(E108="(D)",AI108,-AI108)</f>
        <v>0.11310778047202347</v>
      </c>
      <c r="AK108" s="63">
        <f>AJ108-4.5%</f>
        <v>6.8107780472023469E-2</v>
      </c>
      <c r="AL108" s="63">
        <f>AE108-O108</f>
        <v>-0.11533259496267018</v>
      </c>
      <c r="AM108" s="63">
        <f>IF(E108="(D)",AL108,-(AL108))</f>
        <v>0.11533259496267018</v>
      </c>
      <c r="AN108" s="63">
        <f>AM108-4.5%</f>
        <v>7.0332594962670178E-2</v>
      </c>
      <c r="AO108" s="67">
        <f>(AK108+AN108)/2</f>
        <v>6.9220187717346823E-2</v>
      </c>
    </row>
    <row r="109" spans="1:41" ht="15" customHeight="1" x14ac:dyDescent="0.25">
      <c r="A109" s="68" t="s">
        <v>101</v>
      </c>
      <c r="B109" s="61">
        <v>13</v>
      </c>
      <c r="C109" s="61"/>
      <c r="D109" s="59" t="str">
        <f>('Raw data'!C102)</f>
        <v>David Jolly</v>
      </c>
      <c r="E109" s="59" t="str">
        <f>('Raw data'!D102)</f>
        <v>(R)</v>
      </c>
      <c r="F109" s="62">
        <f>('Raw data'!G102)</f>
        <v>2013.5</v>
      </c>
      <c r="G109" s="88">
        <v>4</v>
      </c>
      <c r="H109" s="68">
        <v>8</v>
      </c>
      <c r="I109" s="68"/>
      <c r="J109" s="91">
        <f>IF(H109="",O109+0.15*(AF109+2.77%-$B$3)+($A$3-50%),O109+0.85*(0.6*AF109+0.2*AI109+0.2*AL109+2.77%-$B$3)+($A$3-50%))</f>
        <v>0.46681436519220643</v>
      </c>
      <c r="K109" s="21" t="str">
        <f>IF(J109&lt;44%,"R",IF(J109&gt;56%,"D","No projection"))</f>
        <v>No projection</v>
      </c>
      <c r="L109" s="21" t="b">
        <f>_xlfn.ISFORMULA(K109)</f>
        <v>1</v>
      </c>
      <c r="M109" s="21" t="str">
        <f>IF(P109&lt;44%,"R",IF(P109&gt;56%,"D","No projection"))</f>
        <v>No projection</v>
      </c>
      <c r="N109" s="21" t="str">
        <f>IF(J109&lt;42%,"Safe R",IF(AND(J109&gt;42%,J109&lt;44%),"Likely R",IF(AND(J109&gt;44%,J109&lt;47%),"Lean R",IF(AND(J109&gt;47%,J109&lt;53%),"Toss Up",IF(AND(J109&gt;53%,J109&lt;56%),"Lean D",IF(AND(J109&gt;56%,J109&lt;58%),"Likely D","Safe D"))))))</f>
        <v>Lean R</v>
      </c>
      <c r="O109" s="63">
        <f>'Raw data'!Z102</f>
        <v>0.48825000000000002</v>
      </c>
      <c r="P109" s="69">
        <f>O109+$A$3-50%</f>
        <v>0.48825000000000007</v>
      </c>
      <c r="Q109" s="82">
        <f>'Raw data'!O102</f>
        <v>1</v>
      </c>
      <c r="R109" s="64">
        <f>Q109/2+50%</f>
        <v>1</v>
      </c>
      <c r="S109" s="64">
        <f>'Raw data'!M102-O109</f>
        <v>-0.48825000000000002</v>
      </c>
      <c r="T109" s="64">
        <f>IF(E109="(R)",-S109,S109)</f>
        <v>0.48825000000000002</v>
      </c>
      <c r="U109" s="89">
        <f>IF(G109=1,Q109+4%,IF(G109=2,Q109+9%,IF(G109=3,Q109+14%,IF(G109=4,Q109-4.1%,IF(G109=5,Q109+1%,IF(G109=6,Q109+6.1%,IF(G109=7,Q109+5.1%,Q109+5.1%)))))))</f>
        <v>0.95899999999999996</v>
      </c>
      <c r="V109" s="64">
        <f>'Raw data'!W102</f>
        <v>1.9483938915218546E-2</v>
      </c>
      <c r="W109" s="64">
        <f>V109/2+50%</f>
        <v>0.5097419694576093</v>
      </c>
      <c r="X109" s="65">
        <f>IF(H109=1,V109-4%,IF(H109=2,V109+5%,IF(H109=3,V109+14%,IF(H109=4,V109+4%,IF(H109=5,V109+13%,IF(H109=6,V109+22%,IF(H109=7,V109+9%,V109+9%)))))))</f>
        <v>0.10948393891521854</v>
      </c>
      <c r="Y109" s="65"/>
      <c r="Z109" s="65"/>
      <c r="AA109" s="66"/>
      <c r="AB109" s="65"/>
      <c r="AC109" s="65">
        <f>IF(E109="(D)",50%+U109/2,50%-U109/2)</f>
        <v>2.0500000000000018E-2</v>
      </c>
      <c r="AD109" s="65">
        <f>IF(E109="(D)",50%+X109/2,50%-X109/2)</f>
        <v>0.44525803054239071</v>
      </c>
      <c r="AE109" s="65"/>
      <c r="AF109" s="63">
        <v>-2.7699999999999999E-2</v>
      </c>
      <c r="AG109" s="84">
        <f>IF(E109="(D)",AF109,-AF109)</f>
        <v>2.7699999999999999E-2</v>
      </c>
      <c r="AH109" s="84">
        <f>AG109-4.5%</f>
        <v>-1.7299999999999999E-2</v>
      </c>
      <c r="AI109" s="63">
        <f>AD109-O109</f>
        <v>-4.2991969457609303E-2</v>
      </c>
      <c r="AJ109" s="63">
        <f>IF(E109="(D)",AI109,-AI109)</f>
        <v>4.2991969457609303E-2</v>
      </c>
      <c r="AK109" s="63">
        <f>AJ109-4.5%</f>
        <v>-2.0080305423906958E-3</v>
      </c>
      <c r="AL109" s="63"/>
      <c r="AM109" s="63"/>
      <c r="AN109" s="63"/>
      <c r="AO109" s="67">
        <f>AK109</f>
        <v>-2.0080305423906958E-3</v>
      </c>
    </row>
    <row r="110" spans="1:41" ht="15" customHeight="1" x14ac:dyDescent="0.25">
      <c r="A110" s="68" t="s">
        <v>101</v>
      </c>
      <c r="B110" s="61">
        <v>14</v>
      </c>
      <c r="C110" s="61"/>
      <c r="D110" s="59" t="str">
        <f>('Raw data'!C103)</f>
        <v>Kathy Castor</v>
      </c>
      <c r="E110" s="59" t="str">
        <f>('Raw data'!D103)</f>
        <v>(D)</v>
      </c>
      <c r="F110" s="62">
        <f>('Raw data'!G103)</f>
        <v>2006</v>
      </c>
      <c r="G110" s="88">
        <v>1</v>
      </c>
      <c r="H110" s="68">
        <v>1</v>
      </c>
      <c r="I110" s="68">
        <v>1</v>
      </c>
      <c r="J110" s="91">
        <f>IF(H110="",O110+0.15*(AF110-2.77%+$B$3)+($A$3-50%),O110+0.85*(0.6*AF110+0.2*AI110+0.2*AL110-2.77%+$B$3)+($A$3-50%))</f>
        <v>0.65914824844071596</v>
      </c>
      <c r="K110" s="21" t="str">
        <f>IF(J110&lt;44%,"R",IF(J110&gt;56%,"D","No projection"))</f>
        <v>D</v>
      </c>
      <c r="L110" s="21" t="b">
        <f>_xlfn.ISFORMULA(K110)</f>
        <v>1</v>
      </c>
      <c r="M110" s="21" t="str">
        <f>IF(P110&lt;44%,"R",IF(P110&gt;56%,"D","No projection"))</f>
        <v>D</v>
      </c>
      <c r="N110" s="21" t="str">
        <f>IF(J110&lt;42%,"Safe R",IF(AND(J110&gt;42%,J110&lt;44%),"Likely R",IF(AND(J110&gt;44%,J110&lt;47%),"Lean R",IF(AND(J110&gt;47%,J110&lt;53%),"Toss Up",IF(AND(J110&gt;53%,J110&lt;56%),"Lean D",IF(AND(J110&gt;56%,J110&lt;58%),"Likely D","Safe D"))))))</f>
        <v>Safe D</v>
      </c>
      <c r="O110" s="63">
        <f>'Raw data'!Z103</f>
        <v>0.63624999999999998</v>
      </c>
      <c r="P110" s="69">
        <f>O110+$A$3-50%</f>
        <v>0.63624999999999998</v>
      </c>
      <c r="Q110" s="82">
        <f>'Raw data'!O103</f>
        <v>1</v>
      </c>
      <c r="R110" s="64">
        <f>Q110/2+50%</f>
        <v>1</v>
      </c>
      <c r="S110" s="64">
        <f>'Raw data'!M103-O110</f>
        <v>0.36375000000000002</v>
      </c>
      <c r="T110" s="64">
        <f>IF(E110="(R)",-S110,S110)</f>
        <v>0.36375000000000002</v>
      </c>
      <c r="U110" s="89">
        <f>IF(G110=1,Q110+4%,IF(G110=2,Q110+9%,IF(G110=3,Q110+14%,IF(G110=4,Q110-4.1%,IF(G110=5,Q110+1%,IF(G110=6,Q110+6.1%,IF(G110=7,Q110+5.1%,Q110+5.1%)))))))</f>
        <v>1.04</v>
      </c>
      <c r="V110" s="64">
        <f>'Raw data'!W103</f>
        <v>0.40499142911108654</v>
      </c>
      <c r="W110" s="64">
        <f>V110/2+50%</f>
        <v>0.70249571455554327</v>
      </c>
      <c r="X110" s="65">
        <f>IF(H110=1,V110-4%,IF(H110=2,V110+5%,IF(H110=3,V110+14%,IF(H110=4,V110+4%,IF(H110=5,V110+13%,IF(H110=6,V110+22%,IF(H110=7,V110+9%,V110+9%)))))))</f>
        <v>0.36499142911108656</v>
      </c>
      <c r="Y110" s="65">
        <f>'Raw data'!AC103</f>
        <v>0.19269972901498583</v>
      </c>
      <c r="Z110" s="65">
        <f>'Raw data'!AF103</f>
        <v>0.629</v>
      </c>
      <c r="AA110" s="66">
        <f>2*(O110-50)-2*(Z110-50)</f>
        <v>1.4499999999998181E-2</v>
      </c>
      <c r="AB110" s="65">
        <f>IF(I110=1,Y110+AA110+7.6%,IF(I110=2,Y110+AA110+16.6%,IF(I110=3,Y110+AA110+25.6%,IF(I110=4,Y110-AA110-7.6%,IF(I110=5,Y110-AA110+1.4%,IF(I110=6,Y110-AA110+10.4%,IF(I110=7,Y110+AA110+9%,IF(I110=8,Y110-AA110+9%,""))))))))</f>
        <v>0.28319972901498403</v>
      </c>
      <c r="AC110" s="65">
        <f>IF(E110="(D)",50%+U110/2,50%-U110/2)</f>
        <v>1.02</v>
      </c>
      <c r="AD110" s="65">
        <f>IF(E110="(D)",50%+X110/2,50%-X110/2)</f>
        <v>0.68249571455554325</v>
      </c>
      <c r="AE110" s="65">
        <f>50%+AB110/2</f>
        <v>0.64159986450749207</v>
      </c>
      <c r="AF110" s="63">
        <v>2.7699999999999999E-2</v>
      </c>
      <c r="AG110" s="84">
        <f>IF(E110="(D)",AF110,-AF110)</f>
        <v>2.7699999999999999E-2</v>
      </c>
      <c r="AH110" s="84">
        <f>AG110-4.5%</f>
        <v>-1.7299999999999999E-2</v>
      </c>
      <c r="AI110" s="63">
        <f>AD110-O110</f>
        <v>4.6245714555543271E-2</v>
      </c>
      <c r="AJ110" s="63">
        <f>IF(E110="(D)",AI110,-AI110)</f>
        <v>4.6245714555543271E-2</v>
      </c>
      <c r="AK110" s="63">
        <f>AJ110-4.5%</f>
        <v>1.245714555543273E-3</v>
      </c>
      <c r="AL110" s="63">
        <f>AE110-O110</f>
        <v>5.3498645074920859E-3</v>
      </c>
      <c r="AM110" s="63">
        <f>IF(E110="(D)",AL110,-(AL110))</f>
        <v>5.3498645074920859E-3</v>
      </c>
      <c r="AN110" s="63">
        <f>AM110-4.5%</f>
        <v>-3.9650135492507912E-2</v>
      </c>
      <c r="AO110" s="67">
        <f>(AK110+AN110)/2</f>
        <v>-1.920221046848232E-2</v>
      </c>
    </row>
    <row r="111" spans="1:41" ht="15" customHeight="1" x14ac:dyDescent="0.25">
      <c r="A111" s="68" t="s">
        <v>101</v>
      </c>
      <c r="B111" s="61">
        <v>15</v>
      </c>
      <c r="C111" s="61"/>
      <c r="D111" s="59" t="str">
        <f>('Raw data'!C104)</f>
        <v>Dennis Ross</v>
      </c>
      <c r="E111" s="59" t="str">
        <f>('Raw data'!D104)</f>
        <v>(R)</v>
      </c>
      <c r="F111" s="62">
        <f>('Raw data'!G104)</f>
        <v>2010</v>
      </c>
      <c r="G111" s="88">
        <v>4</v>
      </c>
      <c r="H111" s="68">
        <v>4</v>
      </c>
      <c r="I111" s="68">
        <v>5</v>
      </c>
      <c r="J111" s="91">
        <f>IF(H111="",O111+0.15*(AF111+2.77%-$B$3)+($A$3-50%),O111+0.85*(0.6*AF111+0.2*AI111+0.2*AL111+2.77%-$B$3)+($A$3-50%))</f>
        <v>0.42262264461367199</v>
      </c>
      <c r="K111" s="21" t="str">
        <f>IF(J111&lt;44%,"R",IF(J111&gt;56%,"D","No projection"))</f>
        <v>R</v>
      </c>
      <c r="L111" s="21" t="b">
        <f>_xlfn.ISFORMULA(K111)</f>
        <v>1</v>
      </c>
      <c r="M111" s="21" t="str">
        <f>IF(P111&lt;44%,"R",IF(P111&gt;56%,"D","No projection"))</f>
        <v>No projection</v>
      </c>
      <c r="N111" s="21" t="str">
        <f>IF(J111&lt;42%,"Safe R",IF(AND(J111&gt;42%,J111&lt;44%),"Likely R",IF(AND(J111&gt;44%,J111&lt;47%),"Lean R",IF(AND(J111&gt;47%,J111&lt;53%),"Toss Up",IF(AND(J111&gt;53%,J111&lt;56%),"Lean D",IF(AND(J111&gt;56%,J111&lt;58%),"Likely D","Safe D"))))))</f>
        <v>Likely R</v>
      </c>
      <c r="O111" s="63">
        <f>'Raw data'!Z104</f>
        <v>0.44225000000000003</v>
      </c>
      <c r="P111" s="69">
        <f>O111+$A$3-50%</f>
        <v>0.44225000000000003</v>
      </c>
      <c r="Q111" s="82">
        <f>'Raw data'!O104</f>
        <v>0.19999999999999996</v>
      </c>
      <c r="R111" s="64">
        <f>Q111/2+50%</f>
        <v>0.6</v>
      </c>
      <c r="S111" s="64">
        <f>'Raw data'!M104-O111</f>
        <v>-4.225000000000001E-2</v>
      </c>
      <c r="T111" s="64">
        <f>IF(E111="(R)",-S111,S111)</f>
        <v>4.225000000000001E-2</v>
      </c>
      <c r="U111" s="89">
        <f>IF(G111=1,Q111+4%,IF(G111=2,Q111+9%,IF(G111=3,Q111+14%,IF(G111=4,Q111-4.1%,IF(G111=5,Q111+1%,IF(G111=6,Q111+6.1%,IF(G111=7,Q111+5.1%,Q111+5.1%)))))))</f>
        <v>0.15899999999999997</v>
      </c>
      <c r="V111" s="64">
        <f>'Raw data'!W104</f>
        <v>1</v>
      </c>
      <c r="W111" s="64">
        <f>V111/2+50%</f>
        <v>1</v>
      </c>
      <c r="X111" s="65">
        <f>IF(H111=1,V111-4%,IF(H111=2,V111+5%,IF(H111=3,V111+14%,IF(H111=4,V111+4%,IF(H111=5,V111+13%,IF(H111=6,V111+22%,IF(H111=7,V111+9%,V111+9%)))))))</f>
        <v>1.04</v>
      </c>
      <c r="Y111" s="65">
        <f>'Raw data'!AC104</f>
        <v>7.8410063368561378E-2</v>
      </c>
      <c r="Z111" s="65">
        <f>'Raw data'!AF104</f>
        <v>0.45899999999999996</v>
      </c>
      <c r="AA111" s="66">
        <f>2*(O111-50)-2*(Z111-50)</f>
        <v>-3.3500000000003638E-2</v>
      </c>
      <c r="AB111" s="65">
        <f>IF(I111=1,Y111+AA111+7.6%,IF(I111=2,Y111+AA111+16.6%,IF(I111=3,Y111+AA111+25.6%,IF(I111=4,Y111-AA111-7.6%,IF(I111=5,Y111-AA111+1.4%,IF(I111=6,Y111-AA111+10.4%,IF(I111=7,Y111+AA111+9%,IF(I111=8,Y111-AA111+9%,""))))))))</f>
        <v>0.12591006336856503</v>
      </c>
      <c r="AC111" s="65">
        <f>IF(E111="(D)",50%+U111/2,50%-U111/2)</f>
        <v>0.42049999999999998</v>
      </c>
      <c r="AD111" s="65">
        <f>IF(E111="(D)",50%+X111/2,50%-X111/2)</f>
        <v>-2.0000000000000018E-2</v>
      </c>
      <c r="AE111" s="65">
        <f>50%-AB111/2</f>
        <v>0.43704496831571749</v>
      </c>
      <c r="AF111" s="63">
        <f>AC111-O111</f>
        <v>-2.1750000000000047E-2</v>
      </c>
      <c r="AG111" s="84">
        <f>IF(E111="(D)",AF111,-AF111)</f>
        <v>2.1750000000000047E-2</v>
      </c>
      <c r="AH111" s="84">
        <f>AG111-4.5%</f>
        <v>-2.3249999999999951E-2</v>
      </c>
      <c r="AI111" s="63">
        <v>-4.4999999999999998E-2</v>
      </c>
      <c r="AJ111" s="63">
        <f>IF(E111="(D)",AI111,-AI111)</f>
        <v>4.4999999999999998E-2</v>
      </c>
      <c r="AK111" s="63">
        <f>AJ111-4.5%</f>
        <v>0</v>
      </c>
      <c r="AL111" s="63">
        <f>AE111-O111</f>
        <v>-5.2050316842825461E-3</v>
      </c>
      <c r="AM111" s="63">
        <f>IF(E111="(D)",AL111,-(AL111))</f>
        <v>5.2050316842825461E-3</v>
      </c>
      <c r="AN111" s="63">
        <f>AM111-4.5%</f>
        <v>-3.9794968315717452E-2</v>
      </c>
      <c r="AO111" s="67">
        <f>(AK111+AN111)/2</f>
        <v>-1.9897484157858726E-2</v>
      </c>
    </row>
    <row r="112" spans="1:41" ht="15" customHeight="1" x14ac:dyDescent="0.25">
      <c r="A112" s="68" t="s">
        <v>101</v>
      </c>
      <c r="B112" s="61">
        <v>16</v>
      </c>
      <c r="C112" s="61"/>
      <c r="D112" s="59" t="str">
        <f>('Raw data'!C105)</f>
        <v>Vern Buchanan</v>
      </c>
      <c r="E112" s="59" t="str">
        <f>('Raw data'!D105)</f>
        <v>(R)</v>
      </c>
      <c r="F112" s="62">
        <f>('Raw data'!G105)</f>
        <v>2006</v>
      </c>
      <c r="G112" s="88">
        <v>4</v>
      </c>
      <c r="H112" s="68">
        <v>4</v>
      </c>
      <c r="I112" s="68">
        <v>4</v>
      </c>
      <c r="J112" s="91">
        <f>IF(H112="",O112+0.15*(AF112+2.77%-$B$3)+($A$3-50%),O112+0.85*(0.6*AF112+0.2*AI112+0.2*AL112+2.77%-$B$3)+($A$3-50%))</f>
        <v>0.40344225974653375</v>
      </c>
      <c r="K112" s="21" t="str">
        <f>IF(J112&lt;44%,"R",IF(J112&gt;56%,"D","No projection"))</f>
        <v>R</v>
      </c>
      <c r="L112" s="21" t="b">
        <f>_xlfn.ISFORMULA(K112)</f>
        <v>1</v>
      </c>
      <c r="M112" s="21" t="str">
        <f>IF(P112&lt;44%,"R",IF(P112&gt;56%,"D","No projection"))</f>
        <v>R</v>
      </c>
      <c r="N112" s="21" t="str">
        <f>IF(J112&lt;42%,"Safe R",IF(AND(J112&gt;42%,J112&lt;44%),"Likely R",IF(AND(J112&gt;44%,J112&lt;47%),"Lean R",IF(AND(J112&gt;47%,J112&lt;53%),"Toss Up",IF(AND(J112&gt;53%,J112&lt;56%),"Lean D",IF(AND(J112&gt;56%,J112&lt;58%),"Likely D","Safe D"))))))</f>
        <v>Safe R</v>
      </c>
      <c r="O112" s="63">
        <f>'Raw data'!Z105</f>
        <v>0.43424999999999997</v>
      </c>
      <c r="P112" s="69">
        <f>O112+$A$3-50%</f>
        <v>0.43425000000000002</v>
      </c>
      <c r="Q112" s="82">
        <f>'Raw data'!O105</f>
        <v>0.24</v>
      </c>
      <c r="R112" s="64">
        <f>Q112/2+50%</f>
        <v>0.62</v>
      </c>
      <c r="S112" s="64">
        <f>'Raw data'!M105-O112</f>
        <v>-5.4249999999999965E-2</v>
      </c>
      <c r="T112" s="64">
        <f>IF(E112="(R)",-S112,S112)</f>
        <v>5.4249999999999965E-2</v>
      </c>
      <c r="U112" s="89">
        <f>IF(G112=1,Q112+4%,IF(G112=2,Q112+9%,IF(G112=3,Q112+14%,IF(G112=4,Q112-4.1%,IF(G112=5,Q112+1%,IF(G112=6,Q112+6.1%,IF(G112=7,Q112+5.1%,Q112+5.1%)))))))</f>
        <v>0.19900000000000001</v>
      </c>
      <c r="V112" s="64">
        <f>'Raw data'!W105</f>
        <v>7.2242147841730775E-2</v>
      </c>
      <c r="W112" s="64">
        <f>V112/2+50%</f>
        <v>0.53612107392086539</v>
      </c>
      <c r="X112" s="65">
        <f>IF(H112=1,V112-4%,IF(H112=2,V112+5%,IF(H112=3,V112+14%,IF(H112=4,V112+4%,IF(H112=5,V112+13%,IF(H112=6,V112+22%,IF(H112=7,V112+9%,V112+9%)))))))</f>
        <v>0.11224214784173078</v>
      </c>
      <c r="Y112" s="65">
        <f>'Raw data'!AC105</f>
        <v>0.37720185514022192</v>
      </c>
      <c r="Z112" s="65">
        <f>'Raw data'!AF105</f>
        <v>0.43899999999999995</v>
      </c>
      <c r="AA112" s="66">
        <f>2*(O112-50)-2*(Z112-50)</f>
        <v>-9.5000000000027285E-3</v>
      </c>
      <c r="AB112" s="65">
        <f>IF(I112=1,Y112+AA112+7.6%,IF(I112=2,Y112+AA112+16.6%,IF(I112=3,Y112+AA112+25.6%,IF(I112=4,Y112-AA112-7.6%,IF(I112=5,Y112-AA112+1.4%,IF(I112=6,Y112-AA112+10.4%,IF(I112=7,Y112+AA112+9%,IF(I112=8,Y112-AA112+9%,""))))))))</f>
        <v>0.31070185514022464</v>
      </c>
      <c r="AC112" s="65">
        <f>IF(E112="(D)",50%+U112/2,50%-U112/2)</f>
        <v>0.40049999999999997</v>
      </c>
      <c r="AD112" s="65">
        <f>IF(E112="(D)",50%+X112/2,50%-X112/2)</f>
        <v>0.44387892607913459</v>
      </c>
      <c r="AE112" s="65">
        <f>50%-AB112/2</f>
        <v>0.34464907242988768</v>
      </c>
      <c r="AF112" s="63">
        <f>AC112-O112</f>
        <v>-3.3750000000000002E-2</v>
      </c>
      <c r="AG112" s="84">
        <f>IF(E112="(D)",AF112,-AF112)</f>
        <v>3.3750000000000002E-2</v>
      </c>
      <c r="AH112" s="84">
        <f>AG112-4.5%</f>
        <v>-1.1249999999999996E-2</v>
      </c>
      <c r="AI112" s="63">
        <f>AD112-O112</f>
        <v>9.6289260791346254E-3</v>
      </c>
      <c r="AJ112" s="63">
        <f>IF(E112="(D)",AI112,-AI112)</f>
        <v>-9.6289260791346254E-3</v>
      </c>
      <c r="AK112" s="63">
        <f>AJ112-4.5%</f>
        <v>-5.4628926079134624E-2</v>
      </c>
      <c r="AL112" s="63">
        <f>AE112-O112</f>
        <v>-8.9600927570112288E-2</v>
      </c>
      <c r="AM112" s="63">
        <f>IF(E112="(D)",AL112,-(AL112))</f>
        <v>8.9600927570112288E-2</v>
      </c>
      <c r="AN112" s="63">
        <f>AM112-4.5%</f>
        <v>4.4600927570112289E-2</v>
      </c>
      <c r="AO112" s="67">
        <f>(AK112+AN112)/2</f>
        <v>-5.0139992545111672E-3</v>
      </c>
    </row>
    <row r="113" spans="1:41" ht="15" customHeight="1" x14ac:dyDescent="0.25">
      <c r="A113" s="68" t="s">
        <v>101</v>
      </c>
      <c r="B113" s="61">
        <v>17</v>
      </c>
      <c r="C113" s="61"/>
      <c r="D113" s="59" t="str">
        <f>('Raw data'!C106)</f>
        <v>Tom Rooney</v>
      </c>
      <c r="E113" s="59" t="str">
        <f>('Raw data'!D106)</f>
        <v>(R)</v>
      </c>
      <c r="F113" s="62">
        <f>('Raw data'!G106)</f>
        <v>2008</v>
      </c>
      <c r="G113" s="88">
        <v>4</v>
      </c>
      <c r="H113" s="68">
        <v>4</v>
      </c>
      <c r="I113" s="68">
        <v>4</v>
      </c>
      <c r="J113" s="91">
        <f>IF(H113="",O113+0.15*(AF113+2.77%-$B$3)+($A$3-50%),O113+0.85*(0.6*AF113+0.2*AI113+0.2*AL113+2.77%-$B$3)+($A$3-50%))</f>
        <v>0.38131822189375186</v>
      </c>
      <c r="K113" s="21" t="str">
        <f>IF(J113&lt;44%,"R",IF(J113&gt;56%,"D","No projection"))</f>
        <v>R</v>
      </c>
      <c r="L113" s="21" t="b">
        <f>_xlfn.ISFORMULA(K113)</f>
        <v>1</v>
      </c>
      <c r="M113" s="21" t="str">
        <f>IF(P113&lt;44%,"R",IF(P113&gt;56%,"D","No projection"))</f>
        <v>R</v>
      </c>
      <c r="N113" s="21" t="str">
        <f>IF(J113&lt;42%,"Safe R",IF(AND(J113&gt;42%,J113&lt;44%),"Likely R",IF(AND(J113&gt;44%,J113&lt;47%),"Lean R",IF(AND(J113&gt;47%,J113&lt;53%),"Toss Up",IF(AND(J113&gt;53%,J113&lt;56%),"Lean D",IF(AND(J113&gt;56%,J113&lt;58%),"Likely D","Safe D"))))))</f>
        <v>Safe R</v>
      </c>
      <c r="O113" s="63">
        <f>'Raw data'!Z106</f>
        <v>0.39725000000000005</v>
      </c>
      <c r="P113" s="69">
        <f>O113+$A$3-50%</f>
        <v>0.3972500000000001</v>
      </c>
      <c r="Q113" s="82">
        <f>'Raw data'!O106</f>
        <v>0.26</v>
      </c>
      <c r="R113" s="64">
        <f>Q113/2+50%</f>
        <v>0.63</v>
      </c>
      <c r="S113" s="64">
        <f>'Raw data'!M106-O113</f>
        <v>-2.7250000000000052E-2</v>
      </c>
      <c r="T113" s="64">
        <f>IF(E113="(R)",-S113,S113)</f>
        <v>2.7250000000000052E-2</v>
      </c>
      <c r="U113" s="89">
        <f>IF(G113=1,Q113+4%,IF(G113=2,Q113+9%,IF(G113=3,Q113+14%,IF(G113=4,Q113-4.1%,IF(G113=5,Q113+1%,IF(G113=6,Q113+6.1%,IF(G113=7,Q113+5.1%,Q113+5.1%)))))))</f>
        <v>0.21900000000000003</v>
      </c>
      <c r="V113" s="64">
        <f>'Raw data'!W106</f>
        <v>0.17261757140731393</v>
      </c>
      <c r="W113" s="64">
        <f>V113/2+50%</f>
        <v>0.58630878570365697</v>
      </c>
      <c r="X113" s="65">
        <f>IF(H113=1,V113-4%,IF(H113=2,V113+5%,IF(H113=3,V113+14%,IF(H113=4,V113+4%,IF(H113=5,V113+13%,IF(H113=6,V113+22%,IF(H113=7,V113+9%,V113+9%)))))))</f>
        <v>0.21261757140731394</v>
      </c>
      <c r="Y113" s="65">
        <f>'Raw data'!AC106</f>
        <v>0.33781511219560451</v>
      </c>
      <c r="Z113" s="65">
        <f>'Raw data'!AF106</f>
        <v>0.43899999999999995</v>
      </c>
      <c r="AA113" s="66">
        <f>2*(O113-50)-2*(Z113-50)</f>
        <v>-8.3500000000000796E-2</v>
      </c>
      <c r="AB113" s="65">
        <f>IF(I113=1,Y113+AA113+7.6%,IF(I113=2,Y113+AA113+16.6%,IF(I113=3,Y113+AA113+25.6%,IF(I113=4,Y113-AA113-7.6%,IF(I113=5,Y113-AA113+1.4%,IF(I113=6,Y113-AA113+10.4%,IF(I113=7,Y113+AA113+9%,IF(I113=8,Y113-AA113+9%,""))))))))</f>
        <v>0.34531511219560529</v>
      </c>
      <c r="AC113" s="65">
        <f>IF(E113="(D)",50%+U113/2,50%-U113/2)</f>
        <v>0.39049999999999996</v>
      </c>
      <c r="AD113" s="65">
        <f>IF(E113="(D)",50%+X113/2,50%-X113/2)</f>
        <v>0.39369121429634302</v>
      </c>
      <c r="AE113" s="65">
        <f>50%-AB113/2</f>
        <v>0.32734244390219736</v>
      </c>
      <c r="AF113" s="63">
        <f>AC113-O113</f>
        <v>-6.7500000000000893E-3</v>
      </c>
      <c r="AG113" s="84">
        <f>IF(E113="(D)",AF113,-AF113)</f>
        <v>6.7500000000000893E-3</v>
      </c>
      <c r="AH113" s="84">
        <f>AG113-4.5%</f>
        <v>-3.8249999999999909E-2</v>
      </c>
      <c r="AI113" s="63">
        <f>AD113-O113</f>
        <v>-3.5587857036570303E-3</v>
      </c>
      <c r="AJ113" s="63">
        <f>IF(E113="(D)",AI113,-AI113)</f>
        <v>3.5587857036570303E-3</v>
      </c>
      <c r="AK113" s="63">
        <f>AJ113-4.5%</f>
        <v>-4.1441214296342968E-2</v>
      </c>
      <c r="AL113" s="63">
        <f>AE113-O113</f>
        <v>-6.9907556097802692E-2</v>
      </c>
      <c r="AM113" s="63">
        <f>IF(E113="(D)",AL113,-(AL113))</f>
        <v>6.9907556097802692E-2</v>
      </c>
      <c r="AN113" s="63">
        <f>AM113-4.5%</f>
        <v>2.4907556097802694E-2</v>
      </c>
      <c r="AO113" s="67">
        <f>(AK113+AN113)/2</f>
        <v>-8.2668290992701371E-3</v>
      </c>
    </row>
    <row r="114" spans="1:41" ht="15" customHeight="1" x14ac:dyDescent="0.25">
      <c r="A114" s="68" t="s">
        <v>101</v>
      </c>
      <c r="B114" s="61">
        <v>18</v>
      </c>
      <c r="C114" s="61"/>
      <c r="D114" s="59" t="str">
        <f>('Raw data'!C107)</f>
        <v>Patrick Murphy</v>
      </c>
      <c r="E114" s="59" t="str">
        <f>('Raw data'!D107)</f>
        <v>(D)</v>
      </c>
      <c r="F114" s="62">
        <f>('Raw data'!G107)</f>
        <v>2012</v>
      </c>
      <c r="G114" s="88">
        <v>1</v>
      </c>
      <c r="H114" s="68">
        <v>3</v>
      </c>
      <c r="I114" s="68"/>
      <c r="J114" s="91">
        <f>IF(H114="",O114+0.15*(AF114-2.77%+$B$3)+($A$3-50%),O114+0.85*(0.6*AF114+0.2*AI114+0.2*AL114-2.77%+$B$3)+($A$3-50%))</f>
        <v>0.56086951937327967</v>
      </c>
      <c r="K114" s="21" t="s">
        <v>479</v>
      </c>
      <c r="L114" s="21" t="b">
        <f>_xlfn.ISFORMULA(K114)</f>
        <v>0</v>
      </c>
      <c r="M114" s="21" t="str">
        <f>IF(P114&lt;44%,"R",IF(P114&gt;56%,"D","No projection"))</f>
        <v>No projection</v>
      </c>
      <c r="N114" s="21" t="str">
        <f>IF(J114&lt;42%,"Safe R",IF(AND(J114&gt;42%,J114&lt;44%),"Likely R",IF(AND(J114&gt;44%,J114&lt;47%),"Lean R",IF(AND(J114&gt;47%,J114&lt;53%),"Toss Up",IF(AND(J114&gt;53%,J114&lt;56%),"Lean D",IF(AND(J114&gt;56%,J114&lt;58%),"Likely D","Safe D"))))))</f>
        <v>Likely D</v>
      </c>
      <c r="O114" s="63">
        <f>'Raw data'!Z107</f>
        <v>0.46024999999999999</v>
      </c>
      <c r="P114" s="69">
        <f>O114+$A$3-50%</f>
        <v>0.46025000000000005</v>
      </c>
      <c r="Q114" s="82">
        <f>'Raw data'!O107</f>
        <v>0.19999999999999996</v>
      </c>
      <c r="R114" s="64">
        <f>Q114/2+50%</f>
        <v>0.6</v>
      </c>
      <c r="S114" s="64">
        <f>'Raw data'!M107-O114</f>
        <v>0.13974999999999999</v>
      </c>
      <c r="T114" s="64">
        <f>IF(E114="(R)",-S114,S114)</f>
        <v>0.13974999999999999</v>
      </c>
      <c r="U114" s="89">
        <f>IF(G114=1,Q114+4%,IF(G114=2,Q114+9%,IF(G114=3,Q114+14%,IF(G114=4,Q114-4.1%,IF(G114=5,Q114+1%,IF(G114=6,Q114+6.1%,IF(G114=7,Q114+5.1%,Q114+5.1%)))))))</f>
        <v>0.23999999999999996</v>
      </c>
      <c r="V114" s="64">
        <f>'Raw data'!W107</f>
        <v>5.7590514503493284E-3</v>
      </c>
      <c r="W114" s="64">
        <f>V114/2+50%</f>
        <v>0.50287952572517469</v>
      </c>
      <c r="X114" s="65">
        <f>IF(H114=1,V114-4%,IF(H114=2,V114+5%,IF(H114=3,V114+14%,IF(H114=4,V114+4%,IF(H114=5,V114+13%,IF(H114=6,V114+22%,IF(H114=7,V114+9%,V114+9%)))))))</f>
        <v>0.14575905145034934</v>
      </c>
      <c r="Y114" s="65"/>
      <c r="Z114" s="65"/>
      <c r="AA114" s="66"/>
      <c r="AB114" s="65" t="str">
        <f>IF(I114=1,Y114+AA114+7.6%,IF(I114=2,Y114+AA114+16.6%,IF(I114=3,Y114+AA114+25.6%,IF(I114=4,Y114-AA114-7.6%,IF(I114=5,Y114-AA114+1.4%,IF(I114=6,Y114-AA114+10.4%,IF(I114=7,Y114+AA114+9%,IF(I114=8,Y114-AA114+9%,""))))))))</f>
        <v/>
      </c>
      <c r="AC114" s="65">
        <f>IF(E114="(D)",50%+U114/2,50%-U114/2)</f>
        <v>0.62</v>
      </c>
      <c r="AD114" s="65">
        <f>IF(E114="(D)",50%+X114/2,50%-X114/2)</f>
        <v>0.57287952572517464</v>
      </c>
      <c r="AE114" s="65"/>
      <c r="AF114" s="63">
        <f>AC114-O114</f>
        <v>0.15975</v>
      </c>
      <c r="AG114" s="84">
        <f>IF(E114="(D)",AF114,-AF114)</f>
        <v>0.15975</v>
      </c>
      <c r="AH114" s="84">
        <f>AG114-4.5%</f>
        <v>0.11475</v>
      </c>
      <c r="AI114" s="63">
        <f>AD114-O114</f>
        <v>0.11262952572517465</v>
      </c>
      <c r="AJ114" s="63">
        <f>IF(E114="(D)",AI114,-AI114)</f>
        <v>0.11262952572517465</v>
      </c>
      <c r="AK114" s="63">
        <f>AJ114-4.5%</f>
        <v>6.7629525725174652E-2</v>
      </c>
      <c r="AL114" s="63"/>
      <c r="AM114" s="63"/>
      <c r="AN114" s="63"/>
      <c r="AO114" s="67">
        <f>AK114</f>
        <v>6.7629525725174652E-2</v>
      </c>
    </row>
    <row r="115" spans="1:41" ht="15" customHeight="1" x14ac:dyDescent="0.25">
      <c r="A115" s="68" t="s">
        <v>101</v>
      </c>
      <c r="B115" s="61">
        <v>19</v>
      </c>
      <c r="C115" s="61"/>
      <c r="D115" s="59" t="str">
        <f>('Raw data'!C108)</f>
        <v>Curt Clawson</v>
      </c>
      <c r="E115" s="59" t="str">
        <f>('Raw data'!D108)</f>
        <v>(R)</v>
      </c>
      <c r="F115" s="62">
        <f>('Raw data'!G108)</f>
        <v>2014</v>
      </c>
      <c r="G115" s="88">
        <v>4</v>
      </c>
      <c r="H115" s="68">
        <v>8</v>
      </c>
      <c r="I115" s="68"/>
      <c r="J115" s="91">
        <f>IF(H115="",O115+0.15*(AF115+2.77%-$B$3)+($A$3-50%),O115+0.85*(0.6*AF115+0.2*AI115+0.2*AL115+2.77%-$B$3)+($A$3-50%))</f>
        <v>0.36434719387755105</v>
      </c>
      <c r="K115" s="21" t="str">
        <f>IF(J115&lt;44%,"R",IF(J115&gt;56%,"D","No projection"))</f>
        <v>R</v>
      </c>
      <c r="L115" s="21" t="b">
        <f>_xlfn.ISFORMULA(K115)</f>
        <v>1</v>
      </c>
      <c r="M115" s="21" t="str">
        <f>IF(P115&lt;44%,"R",IF(P115&gt;56%,"D","No projection"))</f>
        <v>R</v>
      </c>
      <c r="N115" s="21" t="str">
        <f>IF(J115&lt;42%,"Safe R",IF(AND(J115&gt;42%,J115&lt;44%),"Likely R",IF(AND(J115&gt;44%,J115&lt;47%),"Lean R",IF(AND(J115&gt;47%,J115&lt;53%),"Toss Up",IF(AND(J115&gt;53%,J115&lt;56%),"Lean D",IF(AND(J115&gt;56%,J115&lt;58%),"Likely D","Safe D"))))))</f>
        <v>Safe R</v>
      </c>
      <c r="O115" s="63">
        <f>'Raw data'!Z108</f>
        <v>0.37175000000000002</v>
      </c>
      <c r="P115" s="69">
        <f>O115+$A$3-50%</f>
        <v>0.37175000000000002</v>
      </c>
      <c r="Q115" s="82">
        <f>'Raw data'!O108</f>
        <v>0.32653061224489799</v>
      </c>
      <c r="R115" s="64">
        <f>Q115/2+50%</f>
        <v>0.66326530612244894</v>
      </c>
      <c r="S115" s="64">
        <f>'Raw data'!M108-O115</f>
        <v>-3.5015306122448964E-2</v>
      </c>
      <c r="T115" s="64">
        <f>IF(E115="(R)",-S115,S115)</f>
        <v>3.5015306122448964E-2</v>
      </c>
      <c r="U115" s="89">
        <f>IF(G115=1,Q115+4%,IF(G115=2,Q115+9%,IF(G115=3,Q115+14%,IF(G115=4,Q115-4.1%,IF(G115=5,Q115+1%,IF(G115=6,Q115+6.1%,IF(G115=7,Q115+5.1%,Q115+5.1%)))))))</f>
        <v>0.28553061224489801</v>
      </c>
      <c r="V115" s="64">
        <f>'Raw data'!W108</f>
        <v>0.39087981718084547</v>
      </c>
      <c r="W115" s="64">
        <f>V115/2+50%</f>
        <v>0.69543990859042271</v>
      </c>
      <c r="X115" s="65">
        <f>IF(H115=1,V115-4%,IF(H115=2,V115+5%,IF(H115=3,V115+14%,IF(H115=4,V115+4%,IF(H115=5,V115+13%,IF(H115=6,V115+22%,IF(H115=7,V115+9%,V115+9%)))))))</f>
        <v>0.48087981718084549</v>
      </c>
      <c r="Y115" s="65"/>
      <c r="Z115" s="65"/>
      <c r="AA115" s="66"/>
      <c r="AB115" s="65"/>
      <c r="AC115" s="65">
        <f>IF(E115="(D)",50%+U115/2,50%-U115/2)</f>
        <v>0.35723469387755102</v>
      </c>
      <c r="AD115" s="65">
        <f>IF(E115="(D)",50%+X115/2,50%-X115/2)</f>
        <v>0.25956009140957725</v>
      </c>
      <c r="AE115" s="65"/>
      <c r="AF115" s="63">
        <f>AC115-O115</f>
        <v>-1.4515306122449001E-2</v>
      </c>
      <c r="AG115" s="84">
        <f>IF(E115="(D)",AF115,-AF115)</f>
        <v>1.4515306122449001E-2</v>
      </c>
      <c r="AH115" s="84">
        <f>AG115-4.5%</f>
        <v>-3.0484693877550997E-2</v>
      </c>
      <c r="AI115" s="63"/>
      <c r="AJ115" s="63"/>
      <c r="AK115" s="63"/>
      <c r="AL115" s="63"/>
      <c r="AM115" s="63"/>
      <c r="AN115" s="63"/>
      <c r="AO115" s="67"/>
    </row>
    <row r="116" spans="1:41" ht="15" customHeight="1" x14ac:dyDescent="0.25">
      <c r="A116" s="68" t="s">
        <v>101</v>
      </c>
      <c r="B116" s="61">
        <v>20</v>
      </c>
      <c r="C116" s="61"/>
      <c r="D116" s="59" t="str">
        <f>('Raw data'!C109)</f>
        <v>Alcee Hastings</v>
      </c>
      <c r="E116" s="59" t="str">
        <f>('Raw data'!D109)</f>
        <v>(D)</v>
      </c>
      <c r="F116" s="62">
        <f>('Raw data'!G109)</f>
        <v>1992</v>
      </c>
      <c r="G116" s="88">
        <v>1</v>
      </c>
      <c r="H116" s="68">
        <v>1</v>
      </c>
      <c r="I116" s="68">
        <v>1</v>
      </c>
      <c r="J116" s="91">
        <f>IF(H116="",O116+0.15*(AF116-2.77%+$B$3)+($A$3-50%),O116+0.85*(0.6*AF116+0.2*AI116+0.2*AL116-2.77%+$B$3)+($A$3-50%))</f>
        <v>0.83831481182795808</v>
      </c>
      <c r="K116" s="21" t="str">
        <f>IF(J116&lt;44%,"R",IF(J116&gt;56%,"D","No projection"))</f>
        <v>D</v>
      </c>
      <c r="L116" s="21" t="b">
        <f>_xlfn.ISFORMULA(K116)</f>
        <v>1</v>
      </c>
      <c r="M116" s="21" t="str">
        <f>IF(P116&lt;44%,"R",IF(P116&gt;56%,"D","No projection"))</f>
        <v>D</v>
      </c>
      <c r="N116" s="21" t="str">
        <f>IF(J116&lt;42%,"Safe R",IF(AND(J116&gt;42%,J116&lt;44%),"Likely R",IF(AND(J116&gt;44%,J116&lt;47%),"Lean R",IF(AND(J116&gt;47%,J116&lt;53%),"Toss Up",IF(AND(J116&gt;53%,J116&lt;56%),"Lean D",IF(AND(J116&gt;56%,J116&lt;58%),"Likely D","Safe D"))))))</f>
        <v>Safe D</v>
      </c>
      <c r="O116" s="63">
        <f>'Raw data'!Z109</f>
        <v>0.80874999999999997</v>
      </c>
      <c r="P116" s="69">
        <f>O116+$A$3-50%</f>
        <v>0.80874999999999986</v>
      </c>
      <c r="Q116" s="82">
        <f>'Raw data'!O109</f>
        <v>0.6399999999999999</v>
      </c>
      <c r="R116" s="64">
        <f>Q116/2+50%</f>
        <v>0.82</v>
      </c>
      <c r="S116" s="64">
        <f>'Raw data'!M109-O116</f>
        <v>1.1249999999999982E-2</v>
      </c>
      <c r="T116" s="64">
        <f>IF(E116="(R)",-S116,S116)</f>
        <v>1.1249999999999982E-2</v>
      </c>
      <c r="U116" s="89">
        <f>IF(G116=1,Q116+4%,IF(G116=2,Q116+9%,IF(G116=3,Q116+14%,IF(G116=4,Q116-4.1%,IF(G116=5,Q116+1%,IF(G116=6,Q116+6.1%,IF(G116=7,Q116+5.1%,Q116+5.1%)))))))</f>
        <v>0.67999999999999994</v>
      </c>
      <c r="V116" s="64">
        <f>'Raw data'!W109</f>
        <v>1</v>
      </c>
      <c r="W116" s="64">
        <f>V116/2+50%</f>
        <v>1</v>
      </c>
      <c r="X116" s="65">
        <f>IF(H116=1,V116-4%,IF(H116=2,V116+5%,IF(H116=3,V116+14%,IF(H116=4,V116+4%,IF(H116=5,V116+13%,IF(H116=6,V116+22%,IF(H116=7,V116+9%,V116+9%)))))))</f>
        <v>0.96</v>
      </c>
      <c r="Y116" s="65">
        <f>'Raw data'!AC109</f>
        <v>0.58232131562302336</v>
      </c>
      <c r="Z116" s="65">
        <f>'Raw data'!AF109</f>
        <v>0.79399999999999993</v>
      </c>
      <c r="AA116" s="66">
        <f>2*(O116-50)-2*(Z116-50)</f>
        <v>2.950000000001296E-2</v>
      </c>
      <c r="AB116" s="65">
        <f>IF(I116=1,Y116+AA116+7.6%,IF(I116=2,Y116+AA116+16.6%,IF(I116=3,Y116+AA116+25.6%,IF(I116=4,Y116-AA116-7.6%,IF(I116=5,Y116-AA116+1.4%,IF(I116=6,Y116-AA116+10.4%,IF(I116=7,Y116+AA116+9%,IF(I116=8,Y116-AA116+9%,""))))))))</f>
        <v>0.68782131562303628</v>
      </c>
      <c r="AC116" s="65">
        <f>IF(E116="(D)",50%+U116/2,50%-U116/2)</f>
        <v>0.84</v>
      </c>
      <c r="AD116" s="65">
        <f>IF(E116="(D)",50%+X116/2,50%-X116/2)</f>
        <v>0.98</v>
      </c>
      <c r="AE116" s="65">
        <f>50%+AB116/2</f>
        <v>0.84391065781151808</v>
      </c>
      <c r="AF116" s="63">
        <f>AC116-O116</f>
        <v>3.125E-2</v>
      </c>
      <c r="AG116" s="84">
        <f>IF(E116="(D)",AF116,-AF116)</f>
        <v>3.125E-2</v>
      </c>
      <c r="AH116" s="84">
        <f>AG116-4.5%</f>
        <v>-1.3749999999999998E-2</v>
      </c>
      <c r="AI116" s="63">
        <v>4.4999999999999998E-2</v>
      </c>
      <c r="AJ116" s="63">
        <f>IF(E116="(D)",AI116,-AI116)</f>
        <v>4.4999999999999998E-2</v>
      </c>
      <c r="AK116" s="63">
        <f>AJ116-4.5%</f>
        <v>0</v>
      </c>
      <c r="AL116" s="63">
        <f>AE116-O116</f>
        <v>3.5160657811518115E-2</v>
      </c>
      <c r="AM116" s="63">
        <f>IF(E116="(D)",AL116,-(AL116))</f>
        <v>3.5160657811518115E-2</v>
      </c>
      <c r="AN116" s="63">
        <f>AM116-4.5%</f>
        <v>-9.8393421884818838E-3</v>
      </c>
      <c r="AO116" s="67">
        <f>(AK116+AN116)/2</f>
        <v>-4.9196710942409419E-3</v>
      </c>
    </row>
    <row r="117" spans="1:41" ht="15" customHeight="1" x14ac:dyDescent="0.25">
      <c r="A117" s="68" t="s">
        <v>101</v>
      </c>
      <c r="B117" s="61">
        <v>21</v>
      </c>
      <c r="C117" s="61"/>
      <c r="D117" s="59" t="str">
        <f>('Raw data'!C110)</f>
        <v>Ted Deutch</v>
      </c>
      <c r="E117" s="59" t="str">
        <f>('Raw data'!D110)</f>
        <v>(D)</v>
      </c>
      <c r="F117" s="62">
        <f>('Raw data'!G110)</f>
        <v>2010</v>
      </c>
      <c r="G117" s="88">
        <v>1</v>
      </c>
      <c r="H117" s="68">
        <v>1</v>
      </c>
      <c r="I117" s="68">
        <v>2</v>
      </c>
      <c r="J117" s="91">
        <f>IF(H117="",O117+0.15*(AF117-2.77%+$B$3)+($A$3-50%),O117+0.85*(0.6*AF117+0.2*AI117+0.2*AL117-2.77%+$B$3)+($A$3-50%))</f>
        <v>0.6264219811934677</v>
      </c>
      <c r="K117" s="21" t="str">
        <f>IF(J117&lt;44%,"R",IF(J117&gt;56%,"D","No projection"))</f>
        <v>D</v>
      </c>
      <c r="L117" s="21" t="b">
        <f>_xlfn.ISFORMULA(K117)</f>
        <v>1</v>
      </c>
      <c r="M117" s="21" t="str">
        <f>IF(P117&lt;44%,"R",IF(P117&gt;56%,"D","No projection"))</f>
        <v>D</v>
      </c>
      <c r="N117" s="21" t="str">
        <f>IF(J117&lt;42%,"Safe R",IF(AND(J117&gt;42%,J117&lt;44%),"Likely R",IF(AND(J117&gt;44%,J117&lt;47%),"Lean R",IF(AND(J117&gt;47%,J117&lt;53%),"Toss Up",IF(AND(J117&gt;53%,J117&lt;56%),"Lean D",IF(AND(J117&gt;56%,J117&lt;58%),"Likely D","Safe D"))))))</f>
        <v>Safe D</v>
      </c>
      <c r="O117" s="63">
        <f>'Raw data'!Z110</f>
        <v>0.58924999999999994</v>
      </c>
      <c r="P117" s="69">
        <f>O117+$A$3-50%</f>
        <v>0.58924999999999983</v>
      </c>
      <c r="Q117" s="82">
        <f>'Raw data'!O110</f>
        <v>1</v>
      </c>
      <c r="R117" s="64">
        <f>Q117/2+50%</f>
        <v>1</v>
      </c>
      <c r="S117" s="64">
        <f>'Raw data'!M110-O117</f>
        <v>0.41075000000000006</v>
      </c>
      <c r="T117" s="64">
        <f>IF(E117="(R)",-S117,S117)</f>
        <v>0.41075000000000006</v>
      </c>
      <c r="U117" s="89">
        <f>IF(G117=1,Q117+4%,IF(G117=2,Q117+9%,IF(G117=3,Q117+14%,IF(G117=4,Q117-4.1%,IF(G117=5,Q117+1%,IF(G117=6,Q117+6.1%,IF(G117=7,Q117+5.1%,Q117+5.1%)))))))</f>
        <v>1.04</v>
      </c>
      <c r="V117" s="64">
        <f>'Raw data'!W110</f>
        <v>1</v>
      </c>
      <c r="W117" s="64">
        <f>V117/2+50%</f>
        <v>1</v>
      </c>
      <c r="X117" s="65">
        <f>IF(H117=1,V117-4%,IF(H117=2,V117+5%,IF(H117=3,V117+14%,IF(H117=4,V117+4%,IF(H117=5,V117+13%,IF(H117=6,V117+22%,IF(H117=7,V117+9%,V117+9%)))))))</f>
        <v>0.96</v>
      </c>
      <c r="Y117" s="65">
        <f>'Raw data'!AC110</f>
        <v>0.25311742580550295</v>
      </c>
      <c r="Z117" s="65">
        <f>'Raw data'!AF110</f>
        <v>0.61899999999999999</v>
      </c>
      <c r="AA117" s="66">
        <f>2*(O117-50)-2*(Z117-50)</f>
        <v>-5.9499999999999886E-2</v>
      </c>
      <c r="AB117" s="65">
        <f>IF(I117=1,Y117+AA117+7.6%,IF(I117=2,Y117+AA117+16.6%,IF(I117=3,Y117+AA117+25.6%,IF(I117=4,Y117-AA117-7.6%,IF(I117=5,Y117-AA117+1.4%,IF(I117=6,Y117-AA117+10.4%,IF(I117=7,Y117+AA117+9%,IF(I117=8,Y117-AA117+9%,""))))))))</f>
        <v>0.35961742580550304</v>
      </c>
      <c r="AC117" s="65">
        <f>IF(E117="(D)",50%+U117/2,50%-U117/2)</f>
        <v>1.02</v>
      </c>
      <c r="AD117" s="65">
        <f>IF(E117="(D)",50%+X117/2,50%-X117/2)</f>
        <v>0.98</v>
      </c>
      <c r="AE117" s="65">
        <f>50%+AB117/2</f>
        <v>0.67980871290275147</v>
      </c>
      <c r="AF117" s="63">
        <v>2.7699999999999999E-2</v>
      </c>
      <c r="AG117" s="84">
        <f>IF(E117="(D)",AF117,-AF117)</f>
        <v>2.7699999999999999E-2</v>
      </c>
      <c r="AH117" s="84">
        <f>AG117-4.5%</f>
        <v>-1.7299999999999999E-2</v>
      </c>
      <c r="AI117" s="63">
        <v>4.4999999999999998E-2</v>
      </c>
      <c r="AJ117" s="63">
        <f>IF(E117="(D)",AI117,-AI117)</f>
        <v>4.4999999999999998E-2</v>
      </c>
      <c r="AK117" s="63">
        <f>AJ117-4.5%</f>
        <v>0</v>
      </c>
      <c r="AL117" s="63">
        <f>AE117-O117</f>
        <v>9.0558712902751526E-2</v>
      </c>
      <c r="AM117" s="63">
        <f>IF(E117="(D)",AL117,-(AL117))</f>
        <v>9.0558712902751526E-2</v>
      </c>
      <c r="AN117" s="63">
        <f>AM117-4.5%</f>
        <v>4.5558712902751528E-2</v>
      </c>
      <c r="AO117" s="67">
        <f>(AK117+AN117)/2</f>
        <v>2.2779356451375764E-2</v>
      </c>
    </row>
    <row r="118" spans="1:41" ht="15" customHeight="1" x14ac:dyDescent="0.25">
      <c r="A118" s="68" t="s">
        <v>101</v>
      </c>
      <c r="B118" s="61">
        <v>22</v>
      </c>
      <c r="C118" s="61"/>
      <c r="D118" s="59" t="str">
        <f>('Raw data'!C111)</f>
        <v>Lois Frankel</v>
      </c>
      <c r="E118" s="59" t="str">
        <f>('Raw data'!D111)</f>
        <v>(D)</v>
      </c>
      <c r="F118" s="62">
        <f>('Raw data'!G111)</f>
        <v>2012</v>
      </c>
      <c r="G118" s="88">
        <v>1</v>
      </c>
      <c r="H118" s="68">
        <v>2</v>
      </c>
      <c r="I118" s="68"/>
      <c r="J118" s="91">
        <f>IF(H118="",O118+0.15*(AF118-2.77%+$B$3)+($A$3-50%),O118+0.85*(0.6*AF118+0.2*AI118+0.2*AL118-2.77%+$B$3)+($A$3-50%))</f>
        <v>0.57215573972038292</v>
      </c>
      <c r="K118" s="21" t="str">
        <f>IF(J118&lt;44%,"R",IF(J118&gt;56%,"D","No projection"))</f>
        <v>D</v>
      </c>
      <c r="L118" s="21" t="b">
        <f>_xlfn.ISFORMULA(K118)</f>
        <v>1</v>
      </c>
      <c r="M118" s="21" t="str">
        <f>IF(P118&lt;44%,"R",IF(P118&gt;56%,"D","No projection"))</f>
        <v>No projection</v>
      </c>
      <c r="N118" s="21" t="str">
        <f>IF(J118&lt;42%,"Safe R",IF(AND(J118&gt;42%,J118&lt;44%),"Likely R",IF(AND(J118&gt;44%,J118&lt;47%),"Lean R",IF(AND(J118&gt;47%,J118&lt;53%),"Toss Up",IF(AND(J118&gt;53%,J118&lt;56%),"Lean D",IF(AND(J118&gt;56%,J118&lt;58%),"Likely D","Safe D"))))))</f>
        <v>Likely D</v>
      </c>
      <c r="O118" s="63">
        <f>'Raw data'!Z111</f>
        <v>0.52825</v>
      </c>
      <c r="P118" s="69">
        <f>O118+$A$3-50%</f>
        <v>0.52824999999999989</v>
      </c>
      <c r="Q118" s="82">
        <f>'Raw data'!O111</f>
        <v>0.15999999999999998</v>
      </c>
      <c r="R118" s="64">
        <f>Q118/2+50%</f>
        <v>0.57999999999999996</v>
      </c>
      <c r="S118" s="64">
        <f>'Raw data'!M111-O118</f>
        <v>5.1749999999999963E-2</v>
      </c>
      <c r="T118" s="64">
        <f>IF(E118="(R)",-S118,S118)</f>
        <v>5.1749999999999963E-2</v>
      </c>
      <c r="U118" s="89">
        <f>IF(G118=1,Q118+4%,IF(G118=2,Q118+9%,IF(G118=3,Q118+14%,IF(G118=4,Q118-4.1%,IF(G118=5,Q118+1%,IF(G118=6,Q118+6.1%,IF(G118=7,Q118+5.1%,Q118+5.1%)))))))</f>
        <v>0.19999999999999998</v>
      </c>
      <c r="V118" s="64">
        <f>'Raw data'!W111</f>
        <v>9.2538114357446022E-2</v>
      </c>
      <c r="W118" s="64">
        <f>V118/2+50%</f>
        <v>0.54626905717872298</v>
      </c>
      <c r="X118" s="65">
        <f>IF(H118=1,V118-4%,IF(H118=2,V118+5%,IF(H118=3,V118+14%,IF(H118=4,V118+4%,IF(H118=5,V118+13%,IF(H118=6,V118+22%,IF(H118=7,V118+9%,V118+9%)))))))</f>
        <v>0.14253811435744601</v>
      </c>
      <c r="Y118" s="65"/>
      <c r="Z118" s="65"/>
      <c r="AA118" s="66"/>
      <c r="AB118" s="65" t="str">
        <f>IF(I118=1,Y118+AA118+7.6%,IF(I118=2,Y118+AA118+16.6%,IF(I118=3,Y118+AA118+25.6%,IF(I118=4,Y118-AA118-7.6%,IF(I118=5,Y118-AA118+1.4%,IF(I118=6,Y118-AA118+10.4%,IF(I118=7,Y118+AA118+9%,IF(I118=8,Y118-AA118+9%,""))))))))</f>
        <v/>
      </c>
      <c r="AC118" s="65">
        <f>IF(E118="(D)",50%+U118/2,50%-U118/2)</f>
        <v>0.6</v>
      </c>
      <c r="AD118" s="65">
        <f>IF(E118="(D)",50%+X118/2,50%-X118/2)</f>
        <v>0.57126905717872301</v>
      </c>
      <c r="AE118" s="65"/>
      <c r="AF118" s="63">
        <f>AC118-O118</f>
        <v>7.174999999999998E-2</v>
      </c>
      <c r="AG118" s="84">
        <f>IF(E118="(D)",AF118,-AF118)</f>
        <v>7.174999999999998E-2</v>
      </c>
      <c r="AH118" s="84">
        <f>AG118-4.5%</f>
        <v>2.6749999999999982E-2</v>
      </c>
      <c r="AI118" s="63">
        <f>AD118-O118</f>
        <v>4.3019057178723008E-2</v>
      </c>
      <c r="AJ118" s="63">
        <f>IF(E118="(D)",AI118,-AI118)</f>
        <v>4.3019057178723008E-2</v>
      </c>
      <c r="AK118" s="63">
        <f>AJ118-4.5%</f>
        <v>-1.9809428212769903E-3</v>
      </c>
      <c r="AL118" s="63"/>
      <c r="AM118" s="63"/>
      <c r="AN118" s="63"/>
      <c r="AO118" s="67">
        <f>AK118</f>
        <v>-1.9809428212769903E-3</v>
      </c>
    </row>
    <row r="119" spans="1:41" ht="15" customHeight="1" x14ac:dyDescent="0.25">
      <c r="A119" s="68" t="s">
        <v>101</v>
      </c>
      <c r="B119" s="61">
        <v>23</v>
      </c>
      <c r="C119" s="61"/>
      <c r="D119" s="59" t="str">
        <f>('Raw data'!C112)</f>
        <v>Debbie Wasserman Schultz</v>
      </c>
      <c r="E119" s="59" t="str">
        <f>('Raw data'!D112)</f>
        <v>(D)</v>
      </c>
      <c r="F119" s="62">
        <f>('Raw data'!G112)</f>
        <v>2004</v>
      </c>
      <c r="G119" s="88">
        <v>1</v>
      </c>
      <c r="H119" s="68">
        <v>1</v>
      </c>
      <c r="I119" s="68">
        <v>1</v>
      </c>
      <c r="J119" s="91">
        <f>IF(H119="",O119+0.15*(AF119-2.77%+$B$3)+($A$3-50%),O119+0.85*(0.6*AF119+0.2*AI119+0.2*AL119-2.77%+$B$3)+($A$3-50%))</f>
        <v>0.63716103816720793</v>
      </c>
      <c r="K119" s="21" t="str">
        <f>IF(J119&lt;44%,"R",IF(J119&gt;56%,"D","No projection"))</f>
        <v>D</v>
      </c>
      <c r="L119" s="21" t="b">
        <f>_xlfn.ISFORMULA(K119)</f>
        <v>1</v>
      </c>
      <c r="M119" s="21" t="str">
        <f>IF(P119&lt;44%,"R",IF(P119&gt;56%,"D","No projection"))</f>
        <v>D</v>
      </c>
      <c r="N119" s="21" t="str">
        <f>IF(J119&lt;42%,"Safe R",IF(AND(J119&gt;42%,J119&lt;44%),"Likely R",IF(AND(J119&gt;44%,J119&lt;47%),"Lean R",IF(AND(J119&gt;47%,J119&lt;53%),"Toss Up",IF(AND(J119&gt;53%,J119&lt;56%),"Lean D",IF(AND(J119&gt;56%,J119&lt;58%),"Likely D","Safe D"))))))</f>
        <v>Safe D</v>
      </c>
      <c r="O119" s="63">
        <f>'Raw data'!Z112</f>
        <v>0.59875</v>
      </c>
      <c r="P119" s="69">
        <f>O119+$A$3-50%</f>
        <v>0.59874999999999989</v>
      </c>
      <c r="Q119" s="82">
        <f>'Raw data'!O112</f>
        <v>0.26</v>
      </c>
      <c r="R119" s="64">
        <f>Q119/2+50%</f>
        <v>0.63</v>
      </c>
      <c r="S119" s="64">
        <f>'Raw data'!M112-O119</f>
        <v>3.125E-2</v>
      </c>
      <c r="T119" s="64">
        <f>IF(E119="(R)",-S119,S119)</f>
        <v>3.125E-2</v>
      </c>
      <c r="U119" s="89">
        <f>IF(G119=1,Q119+4%,IF(G119=2,Q119+9%,IF(G119=3,Q119+14%,IF(G119=4,Q119-4.1%,IF(G119=5,Q119+1%,IF(G119=6,Q119+6.1%,IF(G119=7,Q119+5.1%,Q119+5.1%)))))))</f>
        <v>0.3</v>
      </c>
      <c r="V119" s="64">
        <f>'Raw data'!W112</f>
        <v>0.2795031968299786</v>
      </c>
      <c r="W119" s="64">
        <f>V119/2+50%</f>
        <v>0.6397515984149893</v>
      </c>
      <c r="X119" s="65">
        <f>IF(H119=1,V119-4%,IF(H119=2,V119+5%,IF(H119=3,V119+14%,IF(H119=4,V119+4%,IF(H119=5,V119+13%,IF(H119=6,V119+22%,IF(H119=7,V119+9%,V119+9%)))))))</f>
        <v>0.23950319682997859</v>
      </c>
      <c r="Y119" s="65">
        <f>'Raw data'!AC112</f>
        <v>0.22439136984304392</v>
      </c>
      <c r="Z119" s="65">
        <f>'Raw data'!AF112</f>
        <v>0.59899999999999998</v>
      </c>
      <c r="AA119" s="66">
        <f>2*(O119-50)-2*(Z119-50)</f>
        <v>-4.9999999998817657E-4</v>
      </c>
      <c r="AB119" s="65">
        <f>IF(I119=1,Y119+AA119+7.6%,IF(I119=2,Y119+AA119+16.6%,IF(I119=3,Y119+AA119+25.6%,IF(I119=4,Y119-AA119-7.6%,IF(I119=5,Y119-AA119+1.4%,IF(I119=6,Y119-AA119+10.4%,IF(I119=7,Y119+AA119+9%,IF(I119=8,Y119-AA119+9%,""))))))))</f>
        <v>0.29989136984305576</v>
      </c>
      <c r="AC119" s="65">
        <f>IF(E119="(D)",50%+U119/2,50%-U119/2)</f>
        <v>0.65</v>
      </c>
      <c r="AD119" s="65">
        <f>IF(E119="(D)",50%+X119/2,50%-X119/2)</f>
        <v>0.61975159841498928</v>
      </c>
      <c r="AE119" s="65">
        <f>50%+AB119/2</f>
        <v>0.64994568492152793</v>
      </c>
      <c r="AF119" s="63">
        <f>AC119-O119</f>
        <v>5.1250000000000018E-2</v>
      </c>
      <c r="AG119" s="84">
        <f>IF(E119="(D)",AF119,-AF119)</f>
        <v>5.1250000000000018E-2</v>
      </c>
      <c r="AH119" s="84">
        <f>AG119-4.5%</f>
        <v>6.2500000000000194E-3</v>
      </c>
      <c r="AI119" s="63">
        <f>AD119-O119</f>
        <v>2.1001598414989275E-2</v>
      </c>
      <c r="AJ119" s="63">
        <f>IF(E119="(D)",AI119,-AI119)</f>
        <v>2.1001598414989275E-2</v>
      </c>
      <c r="AK119" s="63">
        <f>AJ119-4.5%</f>
        <v>-2.3998401585010723E-2</v>
      </c>
      <c r="AL119" s="63">
        <f>AE119-O119</f>
        <v>5.1195684921527929E-2</v>
      </c>
      <c r="AM119" s="63">
        <f>IF(E119="(D)",AL119,-(AL119))</f>
        <v>5.1195684921527929E-2</v>
      </c>
      <c r="AN119" s="63">
        <f>AM119-4.5%</f>
        <v>6.1956849215279303E-3</v>
      </c>
      <c r="AO119" s="67">
        <f>(AK119+AN119)/2</f>
        <v>-8.9013583317413963E-3</v>
      </c>
    </row>
    <row r="120" spans="1:41" ht="15" customHeight="1" x14ac:dyDescent="0.25">
      <c r="A120" s="68" t="s">
        <v>101</v>
      </c>
      <c r="B120" s="61">
        <v>24</v>
      </c>
      <c r="C120" s="61"/>
      <c r="D120" s="59" t="str">
        <f>('Raw data'!C113)</f>
        <v>Frederica Wilson</v>
      </c>
      <c r="E120" s="59" t="str">
        <f>('Raw data'!D113)</f>
        <v>(D)</v>
      </c>
      <c r="F120" s="62">
        <f>('Raw data'!G113)</f>
        <v>2010</v>
      </c>
      <c r="G120" s="88">
        <v>1</v>
      </c>
      <c r="H120" s="68">
        <v>1</v>
      </c>
      <c r="I120" s="68">
        <v>2</v>
      </c>
      <c r="J120" s="91">
        <f>IF(H120="",O120+0.15*(AF120-2.77%+$B$3)+($A$3-50%),O120+0.85*(0.6*AF120+0.2*AI120+0.2*AL120-2.77%+$B$3)+($A$3-50%))</f>
        <v>0.90267249999999999</v>
      </c>
      <c r="K120" s="21" t="str">
        <f>IF(J120&lt;44%,"R",IF(J120&gt;56%,"D","No projection"))</f>
        <v>D</v>
      </c>
      <c r="L120" s="21" t="b">
        <f>_xlfn.ISFORMULA(K120)</f>
        <v>1</v>
      </c>
      <c r="M120" s="21" t="str">
        <f>IF(P120&lt;44%,"R",IF(P120&gt;56%,"D","No projection"))</f>
        <v>D</v>
      </c>
      <c r="N120" s="21" t="str">
        <f>IF(J120&lt;42%,"Safe R",IF(AND(J120&gt;42%,J120&lt;44%),"Likely R",IF(AND(J120&gt;44%,J120&lt;47%),"Lean R",IF(AND(J120&gt;47%,J120&lt;53%),"Toss Up",IF(AND(J120&gt;53%,J120&lt;56%),"Lean D",IF(AND(J120&gt;56%,J120&lt;58%),"Likely D","Safe D"))))))</f>
        <v>Safe D</v>
      </c>
      <c r="O120" s="63">
        <f>'Raw data'!Z113</f>
        <v>0.85775000000000001</v>
      </c>
      <c r="P120" s="69">
        <f>O120+$A$3-50%</f>
        <v>0.85775000000000001</v>
      </c>
      <c r="Q120" s="82">
        <f>'Raw data'!O113</f>
        <v>0.79166666666666674</v>
      </c>
      <c r="R120" s="64">
        <f>Q120/2+50%</f>
        <v>0.89583333333333337</v>
      </c>
      <c r="S120" s="64">
        <f>'Raw data'!M113-O120</f>
        <v>3.8083333333333358E-2</v>
      </c>
      <c r="T120" s="64">
        <f>IF(E120="(R)",-S120,S120)</f>
        <v>3.8083333333333358E-2</v>
      </c>
      <c r="U120" s="89">
        <f>IF(G120=1,Q120+4%,IF(G120=2,Q120+9%,IF(G120=3,Q120+14%,IF(G120=4,Q120-4.1%,IF(G120=5,Q120+1%,IF(G120=6,Q120+6.1%,IF(G120=7,Q120+5.1%,Q120+5.1%)))))))</f>
        <v>0.83166666666666678</v>
      </c>
      <c r="V120" s="64">
        <f>'Raw data'!W113</f>
        <v>1</v>
      </c>
      <c r="W120" s="64">
        <f>V120/2+50%</f>
        <v>1</v>
      </c>
      <c r="X120" s="65">
        <f>IF(H120=1,V120-4%,IF(H120=2,V120+5%,IF(H120=3,V120+14%,IF(H120=4,V120+4%,IF(H120=5,V120+13%,IF(H120=6,V120+22%,IF(H120=7,V120+9%,V120+9%)))))))</f>
        <v>0.96</v>
      </c>
      <c r="Y120" s="65">
        <f>'Raw data'!AC113</f>
        <v>1</v>
      </c>
      <c r="Z120" s="65">
        <f>'Raw data'!AF113</f>
        <v>0.83899999999999997</v>
      </c>
      <c r="AA120" s="66">
        <f>2*(O120-50)-2*(Z120-50)</f>
        <v>3.7500000000008527E-2</v>
      </c>
      <c r="AB120" s="65">
        <f>IF(I120=1,Y120+AA120+7.6%,IF(I120=2,Y120+AA120+16.6%,IF(I120=3,Y120+AA120+25.6%,IF(I120=4,Y120-AA120-7.6%,IF(I120=5,Y120-AA120+1.4%,IF(I120=6,Y120-AA120+10.4%,IF(I120=7,Y120+AA120+9%,IF(I120=8,Y120-AA120+9%,""))))))))</f>
        <v>1.2035000000000085</v>
      </c>
      <c r="AC120" s="65">
        <f>IF(E120="(D)",50%+U120/2,50%-U120/2)</f>
        <v>0.91583333333333339</v>
      </c>
      <c r="AD120" s="65">
        <f>IF(E120="(D)",50%+X120/2,50%-X120/2)</f>
        <v>0.98</v>
      </c>
      <c r="AE120" s="65">
        <f>50%+AB120/2</f>
        <v>1.1017500000000042</v>
      </c>
      <c r="AF120" s="63">
        <f>AC120-O120</f>
        <v>5.8083333333333376E-2</v>
      </c>
      <c r="AG120" s="84">
        <f>IF(E120="(D)",AF120,-AF120)</f>
        <v>5.8083333333333376E-2</v>
      </c>
      <c r="AH120" s="84">
        <f>AG120-4.5%</f>
        <v>1.3083333333333377E-2</v>
      </c>
      <c r="AI120" s="63">
        <v>4.4999999999999998E-2</v>
      </c>
      <c r="AJ120" s="63">
        <f>IF(E120="(D)",AI120,-AI120)</f>
        <v>4.4999999999999998E-2</v>
      </c>
      <c r="AK120" s="63">
        <f>AJ120-4.5%</f>
        <v>0</v>
      </c>
      <c r="AL120" s="63">
        <v>4.4999999999999998E-2</v>
      </c>
      <c r="AM120" s="63">
        <f>IF(E120="(D)",AL120,-(AL120))</f>
        <v>4.4999999999999998E-2</v>
      </c>
      <c r="AN120" s="63">
        <f>AM120-4.5%</f>
        <v>0</v>
      </c>
      <c r="AO120" s="67">
        <f>(AK120+AN120)/2</f>
        <v>0</v>
      </c>
    </row>
    <row r="121" spans="1:41" ht="15" customHeight="1" x14ac:dyDescent="0.25">
      <c r="A121" s="68" t="s">
        <v>101</v>
      </c>
      <c r="B121" s="61">
        <v>25</v>
      </c>
      <c r="C121" s="61"/>
      <c r="D121" s="59" t="str">
        <f>('Raw data'!C114)</f>
        <v>Mario Diaz0Balart</v>
      </c>
      <c r="E121" s="59" t="str">
        <f>('Raw data'!D114)</f>
        <v>(R)</v>
      </c>
      <c r="F121" s="62">
        <f>('Raw data'!G114)</f>
        <v>2010</v>
      </c>
      <c r="G121" s="88">
        <v>4</v>
      </c>
      <c r="H121" s="68">
        <v>4</v>
      </c>
      <c r="I121" s="68">
        <v>5</v>
      </c>
      <c r="J121" s="91">
        <f>IF(H121="",O121+0.15*(AF121+2.77%-$B$3)+($A$3-50%),O121+0.85*(0.6*AF121+0.2*AI121+0.2*AL121+2.77%-$B$3)+($A$3-50%))</f>
        <v>0.44082300000000002</v>
      </c>
      <c r="K121" s="21" t="str">
        <f>IF(J121&lt;44%,"R",IF(J121&gt;56%,"D","No projection"))</f>
        <v>No projection</v>
      </c>
      <c r="L121" s="21" t="b">
        <f>_xlfn.ISFORMULA(K121)</f>
        <v>1</v>
      </c>
      <c r="M121" s="21" t="str">
        <f>IF(P121&lt;44%,"R",IF(P121&gt;56%,"D","No projection"))</f>
        <v>No projection</v>
      </c>
      <c r="N121" s="21" t="str">
        <f>IF(J121&lt;42%,"Safe R",IF(AND(J121&gt;42%,J121&lt;44%),"Likely R",IF(AND(J121&gt;44%,J121&lt;47%),"Lean R",IF(AND(J121&gt;47%,J121&lt;53%),"Toss Up",IF(AND(J121&gt;53%,J121&lt;56%),"Lean D",IF(AND(J121&gt;56%,J121&lt;58%),"Likely D","Safe D"))))))</f>
        <v>Lean R</v>
      </c>
      <c r="O121" s="63">
        <f>'Raw data'!Z114</f>
        <v>0.47025</v>
      </c>
      <c r="P121" s="69">
        <f>O121+$A$3-50%</f>
        <v>0.47025000000000006</v>
      </c>
      <c r="Q121" s="82">
        <f>'Raw data'!O114</f>
        <v>1</v>
      </c>
      <c r="R121" s="64">
        <f>Q121/2+50%</f>
        <v>1</v>
      </c>
      <c r="S121" s="64">
        <f>'Raw data'!M114-O121</f>
        <v>-0.47025</v>
      </c>
      <c r="T121" s="64">
        <f>IF(E121="(R)",-S121,S121)</f>
        <v>0.47025</v>
      </c>
      <c r="U121" s="89">
        <f>IF(G121=1,Q121+4%,IF(G121=2,Q121+9%,IF(G121=3,Q121+14%,IF(G121=4,Q121-4.1%,IF(G121=5,Q121+1%,IF(G121=6,Q121+6.1%,IF(G121=7,Q121+5.1%,Q121+5.1%)))))))</f>
        <v>0.95899999999999996</v>
      </c>
      <c r="V121" s="64">
        <f>'Raw data'!W114</f>
        <v>1</v>
      </c>
      <c r="W121" s="64">
        <f>V121/2+50%</f>
        <v>1</v>
      </c>
      <c r="X121" s="65">
        <f>IF(H121=1,V121-4%,IF(H121=2,V121+5%,IF(H121=3,V121+14%,IF(H121=4,V121+4%,IF(H121=5,V121+13%,IF(H121=6,V121+22%,IF(H121=7,V121+9%,V121+9%)))))))</f>
        <v>1.04</v>
      </c>
      <c r="Y121" s="65">
        <f>'Raw data'!AC114</f>
        <v>1</v>
      </c>
      <c r="Z121" s="65">
        <f>'Raw data'!AF114</f>
        <v>0.45399999999999996</v>
      </c>
      <c r="AA121" s="66">
        <f>2*(O121-50)-2*(Z121-50)</f>
        <v>3.2499999999998863E-2</v>
      </c>
      <c r="AB121" s="65">
        <f>IF(I121=1,Y121+AA121+7.6%,IF(I121=2,Y121+AA121+16.6%,IF(I121=3,Y121+AA121+25.6%,IF(I121=4,Y121-AA121-7.6%,IF(I121=5,Y121-AA121+1.4%,IF(I121=6,Y121-AA121+10.4%,IF(I121=7,Y121+AA121+9%,IF(I121=8,Y121-AA121+9%,""))))))))</f>
        <v>0.98150000000000115</v>
      </c>
      <c r="AC121" s="65">
        <f>IF(E121="(D)",50%+U121/2,50%-U121/2)</f>
        <v>2.0500000000000018E-2</v>
      </c>
      <c r="AD121" s="65">
        <f>IF(E121="(D)",50%+X121/2,50%-X121/2)</f>
        <v>-2.0000000000000018E-2</v>
      </c>
      <c r="AE121" s="70">
        <v>0</v>
      </c>
      <c r="AF121" s="63">
        <v>-2.7699999999999999E-2</v>
      </c>
      <c r="AG121" s="84">
        <f>IF(E121="(D)",AF121,-AF121)</f>
        <v>2.7699999999999999E-2</v>
      </c>
      <c r="AH121" s="84">
        <f>AG121-4.5%</f>
        <v>-1.7299999999999999E-2</v>
      </c>
      <c r="AI121" s="63">
        <v>-4.4999999999999998E-2</v>
      </c>
      <c r="AJ121" s="63">
        <f>IF(E121="(D)",AI121,-AI121)</f>
        <v>4.4999999999999998E-2</v>
      </c>
      <c r="AK121" s="63">
        <f>AJ121-4.5%</f>
        <v>0</v>
      </c>
      <c r="AL121" s="63">
        <v>-4.4999999999999998E-2</v>
      </c>
      <c r="AM121" s="63">
        <f>IF(E121="(D)",AL121,-(AL121))</f>
        <v>4.4999999999999998E-2</v>
      </c>
      <c r="AN121" s="63">
        <f>AM121-4.5%</f>
        <v>0</v>
      </c>
      <c r="AO121" s="67">
        <f>(AK121+AN121)/2</f>
        <v>0</v>
      </c>
    </row>
    <row r="122" spans="1:41" ht="15" customHeight="1" x14ac:dyDescent="0.25">
      <c r="A122" s="68" t="s">
        <v>101</v>
      </c>
      <c r="B122" s="61">
        <v>26</v>
      </c>
      <c r="C122" s="61"/>
      <c r="D122" s="59" t="str">
        <f>('Raw data'!C115)</f>
        <v>Carlos Curbelo</v>
      </c>
      <c r="E122" s="59" t="str">
        <f>('Raw data'!D115)</f>
        <v>(R)</v>
      </c>
      <c r="F122" s="62">
        <f>('Raw data'!G115)</f>
        <v>2014</v>
      </c>
      <c r="G122" s="88">
        <v>6</v>
      </c>
      <c r="H122" s="68"/>
      <c r="I122" s="68"/>
      <c r="J122" s="91">
        <f>IF(H122="",O122+0.15*(AF122+2.77%-$B$3)+($A$3-50%),O122+0.85*(0.6*AF122+0.2*AI122+0.2*AL122+2.77%-$B$3)+($A$3-50%))</f>
        <v>0.50530977722772275</v>
      </c>
      <c r="K122" s="21" t="str">
        <f>IF(J122&lt;44%,"R",IF(J122&gt;56%,"D","No projection"))</f>
        <v>No projection</v>
      </c>
      <c r="L122" s="21" t="b">
        <f>_xlfn.ISFORMULA(K122)</f>
        <v>1</v>
      </c>
      <c r="M122" s="21" t="str">
        <f>IF(P122&lt;44%,"R",IF(P122&gt;56%,"D","No projection"))</f>
        <v>No projection</v>
      </c>
      <c r="N122" s="21" t="str">
        <f>IF(J122&lt;42%,"Safe R",IF(AND(J122&gt;42%,J122&lt;44%),"Likely R",IF(AND(J122&gt;44%,J122&lt;47%),"Lean R",IF(AND(J122&gt;47%,J122&lt;53%),"Toss Up",IF(AND(J122&gt;53%,J122&lt;56%),"Lean D",IF(AND(J122&gt;56%,J122&lt;58%),"Likely D","Safe D"))))))</f>
        <v>Toss Up</v>
      </c>
      <c r="O122" s="63">
        <f>'Raw data'!Z115</f>
        <v>0.51424999999999998</v>
      </c>
      <c r="P122" s="69">
        <f>O122+$A$3-50%</f>
        <v>0.5142500000000001</v>
      </c>
      <c r="Q122" s="82">
        <f>'Raw data'!O115</f>
        <v>2.9702970297029729E-2</v>
      </c>
      <c r="R122" s="64">
        <f>Q122/2+50%</f>
        <v>0.51485148514851486</v>
      </c>
      <c r="S122" s="64">
        <f>'Raw data'!M115-O122</f>
        <v>-2.910148514851485E-2</v>
      </c>
      <c r="T122" s="64">
        <f>IF(E122="(R)",-S122,S122)</f>
        <v>2.910148514851485E-2</v>
      </c>
      <c r="U122" s="89">
        <f>IF(G122=1,Q122+4%,IF(G122=2,Q122+9%,IF(G122=3,Q122+14%,IF(G122=4,Q122-4.1%,IF(G122=5,Q122+1%,IF(G122=6,Q122+6.1%,IF(G122=7,Q122+5.1%,Q122+5.1%)))))))</f>
        <v>9.0702970297029728E-2</v>
      </c>
      <c r="V122" s="64">
        <f>'Raw data'!W115</f>
        <v>0</v>
      </c>
      <c r="W122" s="64"/>
      <c r="X122" s="65"/>
      <c r="Y122" s="65"/>
      <c r="Z122" s="65"/>
      <c r="AA122" s="66"/>
      <c r="AB122" s="65"/>
      <c r="AC122" s="65">
        <f>IF(E122="(D)",50%+U122/2,50%-U122/2)</f>
        <v>0.45464851485148516</v>
      </c>
      <c r="AD122" s="65"/>
      <c r="AE122" s="65"/>
      <c r="AF122" s="63">
        <f>AC122-O122</f>
        <v>-5.9601485148514821E-2</v>
      </c>
      <c r="AG122" s="84">
        <f>IF(E122="(D)",AF122,-AF122)</f>
        <v>5.9601485148514821E-2</v>
      </c>
      <c r="AH122" s="84">
        <f>AG122-4.5%</f>
        <v>1.4601485148514823E-2</v>
      </c>
      <c r="AI122" s="63"/>
      <c r="AJ122" s="63"/>
      <c r="AK122" s="63"/>
      <c r="AL122" s="63"/>
      <c r="AM122" s="63"/>
      <c r="AN122" s="63"/>
      <c r="AO122" s="67">
        <f>AK122</f>
        <v>0</v>
      </c>
    </row>
    <row r="123" spans="1:41" ht="15" customHeight="1" x14ac:dyDescent="0.25">
      <c r="A123" s="68" t="s">
        <v>101</v>
      </c>
      <c r="B123" s="61">
        <v>27</v>
      </c>
      <c r="C123" s="61"/>
      <c r="D123" s="59" t="str">
        <f>('Raw data'!C116)</f>
        <v>Ileana Ros-Lehtinen</v>
      </c>
      <c r="E123" s="59" t="str">
        <f>('Raw data'!D116)</f>
        <v>(R)</v>
      </c>
      <c r="F123" s="62">
        <f>('Raw data'!G116)</f>
        <v>1989</v>
      </c>
      <c r="G123" s="88">
        <v>4</v>
      </c>
      <c r="H123" s="68">
        <v>4</v>
      </c>
      <c r="I123" s="68">
        <v>4</v>
      </c>
      <c r="J123" s="91">
        <f>IF(H123="",O123+0.15*(AF123+2.77%-$B$3)+($A$3-50%),O123+0.85*(0.6*AF123+0.2*AI123+0.2*AL123+2.77%-$B$3)+($A$3-50%))</f>
        <v>0.45274175930563448</v>
      </c>
      <c r="K123" s="21" t="s">
        <v>479</v>
      </c>
      <c r="L123" s="21" t="b">
        <f>_xlfn.ISFORMULA(K123)</f>
        <v>0</v>
      </c>
      <c r="M123" s="21" t="str">
        <f>IF(P123&lt;44%,"R",IF(P123&gt;56%,"D","No projection"))</f>
        <v>No projection</v>
      </c>
      <c r="N123" s="21" t="str">
        <f>IF(J123&lt;42%,"Safe R",IF(AND(J123&gt;42%,J123&lt;44%),"Likely R",IF(AND(J123&gt;44%,J123&lt;47%),"Lean R",IF(AND(J123&gt;47%,J123&lt;53%),"Toss Up",IF(AND(J123&gt;53%,J123&lt;56%),"Lean D",IF(AND(J123&gt;56%,J123&lt;58%),"Likely D","Safe D"))))))</f>
        <v>Lean R</v>
      </c>
      <c r="O123" s="63">
        <f>'Raw data'!Z116</f>
        <v>0.51424999999999998</v>
      </c>
      <c r="P123" s="69">
        <f>O123+$A$3-50%</f>
        <v>0.5142500000000001</v>
      </c>
      <c r="Q123" s="82">
        <f>'Raw data'!O116</f>
        <v>1</v>
      </c>
      <c r="R123" s="64">
        <f>Q123/2+50%</f>
        <v>1</v>
      </c>
      <c r="S123" s="64">
        <f>'Raw data'!M116-O123</f>
        <v>-0.51424999999999998</v>
      </c>
      <c r="T123" s="64">
        <f>IF(E123="(R)",-S123,S123)</f>
        <v>0.51424999999999998</v>
      </c>
      <c r="U123" s="89">
        <f>IF(G123=1,Q123+4%,IF(G123=2,Q123+9%,IF(G123=3,Q123+14%,IF(G123=4,Q123-4.1%,IF(G123=5,Q123+1%,IF(G123=6,Q123+6.1%,IF(G123=7,Q123+5.1%,Q123+5.1%)))))))</f>
        <v>0.95899999999999996</v>
      </c>
      <c r="V123" s="64">
        <f>'Raw data'!W116</f>
        <v>0.23922186230470505</v>
      </c>
      <c r="W123" s="64">
        <f>V123/2+50%</f>
        <v>0.61961093115235255</v>
      </c>
      <c r="X123" s="65">
        <f>IF(H123=1,V123-4%,IF(H123=2,V123+5%,IF(H123=3,V123+14%,IF(H123=4,V123+4%,IF(H123=5,V123+13%,IF(H123=6,V123+22%,IF(H123=7,V123+9%,V123+9%)))))))</f>
        <v>0.27922186230470503</v>
      </c>
      <c r="Y123" s="65">
        <f>'Raw data'!AC116</f>
        <v>0.37770449880547802</v>
      </c>
      <c r="Z123" s="65">
        <f>'Raw data'!AF116</f>
        <v>0.47399999999999998</v>
      </c>
      <c r="AA123" s="66">
        <f>2*(O123-50)-2*(Z123-50)</f>
        <v>8.0500000000000682E-2</v>
      </c>
      <c r="AB123" s="65">
        <f>IF(I123=1,Y123+AA123+7.6%,IF(I123=2,Y123+AA123+16.6%,IF(I123=3,Y123+AA123+25.6%,IF(I123=4,Y123-AA123-7.6%,IF(I123=5,Y123-AA123+1.4%,IF(I123=6,Y123-AA123+10.4%,IF(I123=7,Y123+AA123+9%,IF(I123=8,Y123-AA123+9%,""))))))))</f>
        <v>0.22120449880547732</v>
      </c>
      <c r="AC123" s="65">
        <f>IF(E123="(D)",50%+U123/2,50%-U123/2)</f>
        <v>2.0500000000000018E-2</v>
      </c>
      <c r="AD123" s="65">
        <f>IF(E123="(D)",50%+X123/2,50%-X123/2)</f>
        <v>0.36038906884764749</v>
      </c>
      <c r="AE123" s="65">
        <f>50%-AB123/2</f>
        <v>0.38939775059726134</v>
      </c>
      <c r="AF123" s="63">
        <v>-2.7699999999999999E-2</v>
      </c>
      <c r="AG123" s="84">
        <f>IF(E123="(D)",AF123,-AF123)</f>
        <v>2.7699999999999999E-2</v>
      </c>
      <c r="AH123" s="84">
        <f>AG123-4.5%</f>
        <v>-1.7299999999999999E-2</v>
      </c>
      <c r="AI123" s="63">
        <f>AD123-O123</f>
        <v>-0.1538609311523525</v>
      </c>
      <c r="AJ123" s="63">
        <f>IF(E123="(D)",AI123,-AI123)</f>
        <v>0.1538609311523525</v>
      </c>
      <c r="AK123" s="63">
        <f>AJ123-4.5%</f>
        <v>0.1088609311523525</v>
      </c>
      <c r="AL123" s="63">
        <f>AE123-O123</f>
        <v>-0.12485224940273865</v>
      </c>
      <c r="AM123" s="63">
        <f>IF(E123="(D)",AL123,-(AL123))</f>
        <v>0.12485224940273865</v>
      </c>
      <c r="AN123" s="63">
        <f>AM123-4.5%</f>
        <v>7.9852249402738648E-2</v>
      </c>
      <c r="AO123" s="67">
        <f>(AK123+AN123)/2</f>
        <v>9.4356590277545574E-2</v>
      </c>
    </row>
    <row r="124" spans="1:41" ht="15" customHeight="1" x14ac:dyDescent="0.25">
      <c r="A124" s="68" t="s">
        <v>125</v>
      </c>
      <c r="B124" s="61">
        <v>1</v>
      </c>
      <c r="C124" s="61" t="s">
        <v>477</v>
      </c>
      <c r="D124" s="59" t="str">
        <f>('Raw data'!C117)</f>
        <v>Earl "Buddy" Carter</v>
      </c>
      <c r="E124" s="59" t="str">
        <f>('Raw data'!D117)</f>
        <v>(R)</v>
      </c>
      <c r="F124" s="62">
        <f>('Raw data'!G117)</f>
        <v>2014</v>
      </c>
      <c r="G124" s="88">
        <v>5</v>
      </c>
      <c r="H124" s="68"/>
      <c r="I124" s="68"/>
      <c r="J124" s="91">
        <f>IF(H124="",O124+0.15*(AF124+2.77%-$B$3)+($A$3-50%),O124+0.85*(0.6*AF124+0.2*AI124+0.2*AL124+2.77%-$B$3)+($A$3-50%))</f>
        <v>0.4115625</v>
      </c>
      <c r="K124" s="21" t="str">
        <f>IF(J124&lt;44%,"R",IF(J124&gt;56%,"D","No projection"))</f>
        <v>R</v>
      </c>
      <c r="L124" s="21" t="b">
        <f>_xlfn.ISFORMULA(K124)</f>
        <v>1</v>
      </c>
      <c r="M124" s="21" t="str">
        <f>IF(P124&lt;44%,"R",IF(P124&gt;56%,"D","No projection"))</f>
        <v>R</v>
      </c>
      <c r="N124" s="21" t="str">
        <f>IF(J124&lt;42%,"Safe R",IF(AND(J124&gt;42%,J124&lt;44%),"Likely R",IF(AND(J124&gt;44%,J124&lt;47%),"Lean R",IF(AND(J124&gt;47%,J124&lt;53%),"Toss Up",IF(AND(J124&gt;53%,J124&lt;56%),"Lean D",IF(AND(J124&gt;56%,J124&lt;58%),"Likely D","Safe D"))))))</f>
        <v>Safe R</v>
      </c>
      <c r="O124" s="63">
        <f>'Raw data'!Z117</f>
        <v>0.41625000000000001</v>
      </c>
      <c r="P124" s="69">
        <f>O124+$A$3-50%</f>
        <v>0.41625000000000001</v>
      </c>
      <c r="Q124" s="82">
        <f>'Raw data'!O117</f>
        <v>0.21999999999999997</v>
      </c>
      <c r="R124" s="64">
        <f>Q124/2+50%</f>
        <v>0.61</v>
      </c>
      <c r="S124" s="64">
        <f>'Raw data'!M117-O124</f>
        <v>-2.6249999999999996E-2</v>
      </c>
      <c r="T124" s="64">
        <f>IF(E124="(R)",-S124,S124)</f>
        <v>2.6249999999999996E-2</v>
      </c>
      <c r="U124" s="89">
        <f>IF(G124=1,Q124+4%,IF(G124=2,Q124+9%,IF(G124=3,Q124+14%,IF(G124=4,Q124-4.1%,IF(G124=5,Q124+1%,IF(G124=6,Q124+6.1%,IF(G124=7,Q124+5.1%,Q124+5.1%)))))))</f>
        <v>0.22999999999999998</v>
      </c>
      <c r="V124" s="64">
        <f>'Raw data'!W117</f>
        <v>0</v>
      </c>
      <c r="W124" s="64"/>
      <c r="X124" s="65"/>
      <c r="Y124" s="65">
        <f>'Raw data'!AC117</f>
        <v>0</v>
      </c>
      <c r="Z124" s="65">
        <f>'Raw data'!AF117</f>
        <v>0.32899999999999996</v>
      </c>
      <c r="AA124" s="66">
        <f>2*(O124-50)-2*(Z124-50)</f>
        <v>0.17449999999999477</v>
      </c>
      <c r="AB124" s="65"/>
      <c r="AC124" s="65">
        <f>IF(E124="(D)",50%+U124/2,50%-U124/2)</f>
        <v>0.38500000000000001</v>
      </c>
      <c r="AD124" s="65"/>
      <c r="AE124" s="65"/>
      <c r="AF124" s="63">
        <f>AC124-O124</f>
        <v>-3.125E-2</v>
      </c>
      <c r="AG124" s="84">
        <f>IF(E124="(D)",AF124,-AF124)</f>
        <v>3.125E-2</v>
      </c>
      <c r="AH124" s="84">
        <f>AG124-4.5%</f>
        <v>-1.3749999999999998E-2</v>
      </c>
      <c r="AI124" s="63"/>
      <c r="AJ124" s="63"/>
      <c r="AK124" s="63">
        <f>AJ124-4.5%</f>
        <v>-4.4999999999999998E-2</v>
      </c>
      <c r="AL124" s="63"/>
      <c r="AM124" s="63"/>
      <c r="AN124" s="63">
        <f>AM124-4.5%</f>
        <v>-4.4999999999999998E-2</v>
      </c>
      <c r="AO124" s="67">
        <f>(AK124+AN124)/2</f>
        <v>-4.4999999999999998E-2</v>
      </c>
    </row>
    <row r="125" spans="1:41" ht="15" customHeight="1" x14ac:dyDescent="0.25">
      <c r="A125" s="68" t="s">
        <v>125</v>
      </c>
      <c r="B125" s="61">
        <v>2</v>
      </c>
      <c r="C125" s="61"/>
      <c r="D125" s="59" t="str">
        <f>('Raw data'!C118)</f>
        <v>Sanford Bishop</v>
      </c>
      <c r="E125" s="59" t="str">
        <f>('Raw data'!D118)</f>
        <v>(D)</v>
      </c>
      <c r="F125" s="62">
        <f>('Raw data'!G118)</f>
        <v>1992</v>
      </c>
      <c r="G125" s="88">
        <v>1</v>
      </c>
      <c r="H125" s="68">
        <v>1</v>
      </c>
      <c r="I125" s="68">
        <v>1</v>
      </c>
      <c r="J125" s="91">
        <f>IF(H125="",O125+0.15*(AF125-2.77%+$B$3)+($A$3-50%),O125+0.85*(0.6*AF125+0.2*AI125+0.2*AL125-2.77%+$B$3)+($A$3-50%))</f>
        <v>0.60668174268753594</v>
      </c>
      <c r="K125" s="21" t="str">
        <f>IF(J125&lt;44%,"R",IF(J125&gt;56%,"D","No projection"))</f>
        <v>D</v>
      </c>
      <c r="L125" s="21" t="b">
        <f>_xlfn.ISFORMULA(K125)</f>
        <v>1</v>
      </c>
      <c r="M125" s="21" t="str">
        <f>IF(P125&lt;44%,"R",IF(P125&gt;56%,"D","No projection"))</f>
        <v>D</v>
      </c>
      <c r="N125" s="21" t="str">
        <f>IF(J125&lt;42%,"Safe R",IF(AND(J125&gt;42%,J125&lt;44%),"Likely R",IF(AND(J125&gt;44%,J125&lt;47%),"Lean R",IF(AND(J125&gt;47%,J125&lt;53%),"Toss Up",IF(AND(J125&gt;53%,J125&lt;56%),"Lean D",IF(AND(J125&gt;56%,J125&lt;58%),"Likely D","Safe D"))))))</f>
        <v>Safe D</v>
      </c>
      <c r="O125" s="63">
        <f>'Raw data'!Z118</f>
        <v>0.56974999999999998</v>
      </c>
      <c r="P125" s="69">
        <f>O125+$A$3-50%</f>
        <v>0.56974999999999998</v>
      </c>
      <c r="Q125" s="82">
        <f>'Raw data'!O118</f>
        <v>0.18</v>
      </c>
      <c r="R125" s="64">
        <f>Q125/2+50%</f>
        <v>0.59</v>
      </c>
      <c r="S125" s="64">
        <f>'Raw data'!M118-O125</f>
        <v>2.024999999999999E-2</v>
      </c>
      <c r="T125" s="64">
        <f>IF(E125="(R)",-S125,S125)</f>
        <v>2.024999999999999E-2</v>
      </c>
      <c r="U125" s="89">
        <f>IF(G125=1,Q125+4%,IF(G125=2,Q125+9%,IF(G125=3,Q125+14%,IF(G125=4,Q125-4.1%,IF(G125=5,Q125+1%,IF(G125=6,Q125+6.1%,IF(G125=7,Q125+5.1%,Q125+5.1%)))))))</f>
        <v>0.22</v>
      </c>
      <c r="V125" s="64">
        <f>'Raw data'!W118</f>
        <v>0.27567300645474813</v>
      </c>
      <c r="W125" s="64">
        <f>V125/2+50%</f>
        <v>0.63783650322737406</v>
      </c>
      <c r="X125" s="65">
        <f>IF(H125=1,V125-4%,IF(H125=2,V125+5%,IF(H125=3,V125+14%,IF(H125=4,V125+4%,IF(H125=5,V125+13%,IF(H125=6,V125+22%,IF(H125=7,V125+9%,V125+9%)))))))</f>
        <v>0.23567300645474812</v>
      </c>
      <c r="Y125" s="65">
        <f>'Raw data'!AC118</f>
        <v>2.8818083986848431E-2</v>
      </c>
      <c r="Z125" s="65">
        <f>'Raw data'!AF118</f>
        <v>0.504</v>
      </c>
      <c r="AA125" s="66">
        <f>2*(O125-50)-2*(Z125-50)</f>
        <v>0.13150000000000261</v>
      </c>
      <c r="AB125" s="65">
        <f>IF(I125=1,Y125+AA125+7.6%,IF(I125=2,Y125+AA125+16.6%,IF(I125=3,Y125+AA125+25.6%,IF(I125=4,Y125-AA125-7.6%,IF(I125=5,Y125-AA125+1.4%,IF(I125=6,Y125-AA125+10.4%,IF(I125=7,Y125+AA125+9%,IF(I125=8,Y125-AA125+9%,""))))))))</f>
        <v>0.23631808398685106</v>
      </c>
      <c r="AC125" s="65">
        <f>IF(E125="(D)",50%+U125/2,50%-U125/2)</f>
        <v>0.61</v>
      </c>
      <c r="AD125" s="65">
        <f>IF(E125="(D)",50%+X125/2,50%-X125/2)</f>
        <v>0.61783650322737405</v>
      </c>
      <c r="AE125" s="65">
        <f>50%+AB125/2</f>
        <v>0.61815904199342553</v>
      </c>
      <c r="AF125" s="63">
        <f>AC125-O125</f>
        <v>4.0250000000000008E-2</v>
      </c>
      <c r="AG125" s="84">
        <f>IF(E125="(D)",AF125,-AF125)</f>
        <v>4.0250000000000008E-2</v>
      </c>
      <c r="AH125" s="84">
        <f>AG125-4.5%</f>
        <v>-4.7499999999999903E-3</v>
      </c>
      <c r="AI125" s="63">
        <f>AD125-O125</f>
        <v>4.8086503227374067E-2</v>
      </c>
      <c r="AJ125" s="63">
        <f>IF(E125="(D)",AI125,-AI125)</f>
        <v>4.8086503227374067E-2</v>
      </c>
      <c r="AK125" s="63">
        <f>AJ125-4.5%</f>
        <v>3.0865032273740683E-3</v>
      </c>
      <c r="AL125" s="63">
        <f>AE125-O125</f>
        <v>4.840904199342555E-2</v>
      </c>
      <c r="AM125" s="63">
        <f>IF(E125="(D)",AL125,-(AL125))</f>
        <v>4.840904199342555E-2</v>
      </c>
      <c r="AN125" s="63">
        <f>AM125-4.5%</f>
        <v>3.4090419934255517E-3</v>
      </c>
      <c r="AO125" s="67">
        <f>(AK125+AN125)/2</f>
        <v>3.24777261039981E-3</v>
      </c>
    </row>
    <row r="126" spans="1:41" ht="15" customHeight="1" x14ac:dyDescent="0.25">
      <c r="A126" s="68" t="s">
        <v>125</v>
      </c>
      <c r="B126" s="61">
        <v>3</v>
      </c>
      <c r="C126" s="61"/>
      <c r="D126" s="59" t="str">
        <f>('Raw data'!C119)</f>
        <v>Lynn Westmoreland</v>
      </c>
      <c r="E126" s="59" t="str">
        <f>('Raw data'!D119)</f>
        <v>(R)</v>
      </c>
      <c r="F126" s="62">
        <f>('Raw data'!G119)</f>
        <v>2004</v>
      </c>
      <c r="G126" s="88">
        <v>4</v>
      </c>
      <c r="H126" s="68">
        <v>4</v>
      </c>
      <c r="I126" s="68">
        <v>4</v>
      </c>
      <c r="J126" s="91">
        <f>IF(H126="",O126+0.15*(AF126+2.77%-$B$3)+($A$3-50%),O126+0.85*(0.6*AF126+0.2*AI126+0.2*AL126+2.77%-$B$3)+($A$3-50%))</f>
        <v>0.29858810378308659</v>
      </c>
      <c r="K126" s="21" t="str">
        <f>IF(J126&lt;44%,"R",IF(J126&gt;56%,"D","No projection"))</f>
        <v>R</v>
      </c>
      <c r="L126" s="21" t="b">
        <f>_xlfn.ISFORMULA(K126)</f>
        <v>1</v>
      </c>
      <c r="M126" s="21" t="str">
        <f>IF(P126&lt;44%,"R",IF(P126&gt;56%,"D","No projection"))</f>
        <v>R</v>
      </c>
      <c r="N126" s="21" t="str">
        <f>IF(J126&lt;42%,"Safe R",IF(AND(J126&gt;42%,J126&lt;44%),"Likely R",IF(AND(J126&gt;44%,J126&lt;47%),"Lean R",IF(AND(J126&gt;47%,J126&lt;53%),"Toss Up",IF(AND(J126&gt;53%,J126&lt;56%),"Lean D",IF(AND(J126&gt;56%,J126&lt;58%),"Likely D","Safe D"))))))</f>
        <v>Safe R</v>
      </c>
      <c r="O126" s="63">
        <f>'Raw data'!Z119</f>
        <v>0.31625000000000003</v>
      </c>
      <c r="P126" s="69">
        <f>O126+$A$3-50%</f>
        <v>0.31625000000000003</v>
      </c>
      <c r="Q126" s="82">
        <f>'Raw data'!O119</f>
        <v>1</v>
      </c>
      <c r="R126" s="64">
        <f>Q126/2+50%</f>
        <v>1</v>
      </c>
      <c r="S126" s="64">
        <f>'Raw data'!M119-O126</f>
        <v>-0.31625000000000003</v>
      </c>
      <c r="T126" s="64">
        <f>IF(E126="(R)",-S126,S126)</f>
        <v>0.31625000000000003</v>
      </c>
      <c r="U126" s="89">
        <f>IF(G126=1,Q126+4%,IF(G126=2,Q126+9%,IF(G126=3,Q126+14%,IF(G126=4,Q126-4.1%,IF(G126=5,Q126+1%,IF(G126=6,Q126+6.1%,IF(G126=7,Q126+5.1%,Q126+5.1%)))))))</f>
        <v>0.95899999999999996</v>
      </c>
      <c r="V126" s="64">
        <f>'Raw data'!W119</f>
        <v>1</v>
      </c>
      <c r="W126" s="64">
        <f>V126/2+50%</f>
        <v>1</v>
      </c>
      <c r="X126" s="65">
        <f>IF(H126=1,V126-4%,IF(H126=2,V126+5%,IF(H126=3,V126+14%,IF(H126=4,V126+4%,IF(H126=5,V126+13%,IF(H126=6,V126+22%,IF(H126=7,V126+9%,V126+9%)))))))</f>
        <v>1.04</v>
      </c>
      <c r="Y126" s="65">
        <f>'Raw data'!AC119</f>
        <v>0.38958701431661685</v>
      </c>
      <c r="Z126" s="65">
        <f>'Raw data'!AF119</f>
        <v>0.31899999999999995</v>
      </c>
      <c r="AA126" s="66">
        <f>2*(O126-50)-2*(Z126-50)</f>
        <v>-5.5000000000120508E-3</v>
      </c>
      <c r="AB126" s="65">
        <f>IF(I126=1,Y126+AA126+7.6%,IF(I126=2,Y126+AA126+16.6%,IF(I126=3,Y126+AA126+25.6%,IF(I126=4,Y126-AA126-7.6%,IF(I126=5,Y126-AA126+1.4%,IF(I126=6,Y126-AA126+10.4%,IF(I126=7,Y126+AA126+9%,IF(I126=8,Y126-AA126+9%,""))))))))</f>
        <v>0.31908701431662889</v>
      </c>
      <c r="AC126" s="65">
        <f>IF(E126="(D)",50%+U126/2,50%-U126/2)</f>
        <v>2.0500000000000018E-2</v>
      </c>
      <c r="AD126" s="65">
        <f>IF(E126="(D)",50%+X126/2,50%-X126/2)</f>
        <v>-2.0000000000000018E-2</v>
      </c>
      <c r="AE126" s="65">
        <f>50%-AB126/2</f>
        <v>0.34045649284168555</v>
      </c>
      <c r="AF126" s="63">
        <v>-2.7699999999999999E-2</v>
      </c>
      <c r="AG126" s="84">
        <f>IF(E126="(D)",AF126,-AF126)</f>
        <v>2.7699999999999999E-2</v>
      </c>
      <c r="AH126" s="84">
        <f>AG126-4.5%</f>
        <v>-1.7299999999999999E-2</v>
      </c>
      <c r="AI126" s="63">
        <v>-4.4999999999999998E-2</v>
      </c>
      <c r="AJ126" s="63">
        <f>IF(E126="(D)",AI126,-AI126)</f>
        <v>4.4999999999999998E-2</v>
      </c>
      <c r="AK126" s="63">
        <f>AJ126-4.5%</f>
        <v>0</v>
      </c>
      <c r="AL126" s="63">
        <f>AE126-O126</f>
        <v>2.4206492841685523E-2</v>
      </c>
      <c r="AM126" s="63">
        <f>IF(E126="(D)",AL126,-(AL126))</f>
        <v>-2.4206492841685523E-2</v>
      </c>
      <c r="AN126" s="63">
        <f>AM126-4.5%</f>
        <v>-6.9206492841685521E-2</v>
      </c>
      <c r="AO126" s="67">
        <f>(AK126+AN126)/2</f>
        <v>-3.4603246420842761E-2</v>
      </c>
    </row>
    <row r="127" spans="1:41" ht="15" customHeight="1" x14ac:dyDescent="0.25">
      <c r="A127" s="68" t="s">
        <v>125</v>
      </c>
      <c r="B127" s="61">
        <v>4</v>
      </c>
      <c r="C127" s="61"/>
      <c r="D127" s="59" t="str">
        <f>('Raw data'!C120)</f>
        <v>Hank Johnson</v>
      </c>
      <c r="E127" s="59" t="str">
        <f>('Raw data'!D120)</f>
        <v>(D)</v>
      </c>
      <c r="F127" s="62">
        <f>('Raw data'!G120)</f>
        <v>2006</v>
      </c>
      <c r="G127" s="88">
        <v>1</v>
      </c>
      <c r="H127" s="68">
        <v>1</v>
      </c>
      <c r="I127" s="68">
        <v>1</v>
      </c>
      <c r="J127" s="91">
        <f>IF(H127="",O127+0.15*(AF127-2.77%+$B$3)+($A$3-50%),O127+0.85*(0.6*AF127+0.2*AI127+0.2*AL127-2.77%+$B$3)+($A$3-50%))</f>
        <v>0.73922646695015448</v>
      </c>
      <c r="K127" s="21" t="str">
        <f>IF(J127&lt;44%,"R",IF(J127&gt;56%,"D","No projection"))</f>
        <v>D</v>
      </c>
      <c r="L127" s="21" t="b">
        <f>_xlfn.ISFORMULA(K127)</f>
        <v>1</v>
      </c>
      <c r="M127" s="21" t="str">
        <f>IF(P127&lt;44%,"R",IF(P127&gt;56%,"D","No projection"))</f>
        <v>D</v>
      </c>
      <c r="N127" s="21" t="str">
        <f>IF(J127&lt;42%,"Safe R",IF(AND(J127&gt;42%,J127&lt;44%),"Likely R",IF(AND(J127&gt;44%,J127&lt;47%),"Lean R",IF(AND(J127&gt;47%,J127&lt;53%),"Toss Up",IF(AND(J127&gt;53%,J127&lt;56%),"Lean D",IF(AND(J127&gt;56%,J127&lt;58%),"Likely D","Safe D"))))))</f>
        <v>Safe D</v>
      </c>
      <c r="O127" s="63">
        <f>'Raw data'!Z120</f>
        <v>0.72075</v>
      </c>
      <c r="P127" s="69">
        <f>O127+$A$3-50%</f>
        <v>0.72075</v>
      </c>
      <c r="Q127" s="82">
        <f>'Raw data'!O120</f>
        <v>1</v>
      </c>
      <c r="R127" s="64">
        <f>Q127/2+50%</f>
        <v>1</v>
      </c>
      <c r="S127" s="64">
        <f>'Raw data'!M120-O127</f>
        <v>0.27925</v>
      </c>
      <c r="T127" s="64">
        <f>IF(E127="(R)",-S127,S127)</f>
        <v>0.27925</v>
      </c>
      <c r="U127" s="89">
        <f>IF(G127=1,Q127+4%,IF(G127=2,Q127+9%,IF(G127=3,Q127+14%,IF(G127=4,Q127-4.1%,IF(G127=5,Q127+1%,IF(G127=6,Q127+6.1%,IF(G127=7,Q127+5.1%,Q127+5.1%)))))))</f>
        <v>1.04</v>
      </c>
      <c r="V127" s="64">
        <f>'Raw data'!W120</f>
        <v>0.4713598354361716</v>
      </c>
      <c r="W127" s="64">
        <f>V127/2+50%</f>
        <v>0.73567991771808583</v>
      </c>
      <c r="X127" s="65">
        <f>IF(H127=1,V127-4%,IF(H127=2,V127+5%,IF(H127=3,V127+14%,IF(H127=4,V127+4%,IF(H127=5,V127+13%,IF(H127=6,V127+22%,IF(H127=7,V127+9%,V127+9%)))))))</f>
        <v>0.43135983543617162</v>
      </c>
      <c r="Y127" s="65">
        <f>'Raw data'!AC120</f>
        <v>0.49331036397740086</v>
      </c>
      <c r="Z127" s="65">
        <f>'Raw data'!AF120</f>
        <v>0.754</v>
      </c>
      <c r="AA127" s="66">
        <f>2*(O127-50)-2*(Z127-50)</f>
        <v>-6.6499999999990678E-2</v>
      </c>
      <c r="AB127" s="65">
        <f>IF(I127=1,Y127+AA127+7.6%,IF(I127=2,Y127+AA127+16.6%,IF(I127=3,Y127+AA127+25.6%,IF(I127=4,Y127-AA127-7.6%,IF(I127=5,Y127-AA127+1.4%,IF(I127=6,Y127-AA127+10.4%,IF(I127=7,Y127+AA127+9%,IF(I127=8,Y127-AA127+9%,""))))))))</f>
        <v>0.50281036397741019</v>
      </c>
      <c r="AC127" s="65">
        <f>IF(E127="(D)",50%+U127/2,50%-U127/2)</f>
        <v>1.02</v>
      </c>
      <c r="AD127" s="65">
        <f>IF(E127="(D)",50%+X127/2,50%-X127/2)</f>
        <v>0.71567991771808581</v>
      </c>
      <c r="AE127" s="65">
        <f>50%+AB127/2</f>
        <v>0.7514051819887051</v>
      </c>
      <c r="AF127" s="63">
        <v>2.7699999999999999E-2</v>
      </c>
      <c r="AG127" s="84">
        <f>IF(E127="(D)",AF127,-AF127)</f>
        <v>2.7699999999999999E-2</v>
      </c>
      <c r="AH127" s="84">
        <f>AG127-4.5%</f>
        <v>-1.7299999999999999E-2</v>
      </c>
      <c r="AI127" s="63">
        <f>AD127-O127</f>
        <v>-5.07008228191419E-3</v>
      </c>
      <c r="AJ127" s="63">
        <f>IF(E127="(D)",AI127,-AI127)</f>
        <v>-5.07008228191419E-3</v>
      </c>
      <c r="AK127" s="63">
        <f>AJ127-4.5%</f>
        <v>-5.0070082281914188E-2</v>
      </c>
      <c r="AL127" s="63">
        <f>AE127-O127</f>
        <v>3.0655181988705094E-2</v>
      </c>
      <c r="AM127" s="63">
        <f>IF(E127="(D)",AL127,-(AL127))</f>
        <v>3.0655181988705094E-2</v>
      </c>
      <c r="AN127" s="63">
        <f>AM127-4.5%</f>
        <v>-1.4344818011294905E-2</v>
      </c>
      <c r="AO127" s="67">
        <f>(AK127+AN127)/2</f>
        <v>-3.2207450146604547E-2</v>
      </c>
    </row>
    <row r="128" spans="1:41" ht="15" customHeight="1" x14ac:dyDescent="0.25">
      <c r="A128" s="68" t="s">
        <v>125</v>
      </c>
      <c r="B128" s="61">
        <v>5</v>
      </c>
      <c r="C128" s="61"/>
      <c r="D128" s="59" t="str">
        <f>('Raw data'!C121)</f>
        <v>John Lewis</v>
      </c>
      <c r="E128" s="59" t="str">
        <f>('Raw data'!D121)</f>
        <v>(D)</v>
      </c>
      <c r="F128" s="62">
        <f>('Raw data'!G121)</f>
        <v>1986</v>
      </c>
      <c r="G128" s="88">
        <v>1</v>
      </c>
      <c r="H128" s="68">
        <v>1</v>
      </c>
      <c r="I128" s="68">
        <v>1</v>
      </c>
      <c r="J128" s="91">
        <f>IF(H128="",O128+0.15*(AF128-2.77%+$B$3)+($A$3-50%),O128+0.85*(0.6*AF128+0.2*AI128+0.2*AL128-2.77%+$B$3)+($A$3-50%))</f>
        <v>0.83526648884151056</v>
      </c>
      <c r="K128" s="21" t="str">
        <f>IF(J128&lt;44%,"R",IF(J128&gt;56%,"D","No projection"))</f>
        <v>D</v>
      </c>
      <c r="L128" s="21" t="b">
        <f>_xlfn.ISFORMULA(K128)</f>
        <v>1</v>
      </c>
      <c r="M128" s="21" t="str">
        <f>IF(P128&lt;44%,"R",IF(P128&gt;56%,"D","No projection"))</f>
        <v>D</v>
      </c>
      <c r="N128" s="21" t="str">
        <f>IF(J128&lt;42%,"Safe R",IF(AND(J128&gt;42%,J128&lt;44%),"Likely R",IF(AND(J128&gt;44%,J128&lt;47%),"Lean R",IF(AND(J128&gt;47%,J128&lt;53%),"Toss Up",IF(AND(J128&gt;53%,J128&lt;56%),"Lean D",IF(AND(J128&gt;56%,J128&lt;58%),"Likely D","Safe D"))))))</f>
        <v>Safe D</v>
      </c>
      <c r="O128" s="63">
        <f>'Raw data'!Z121</f>
        <v>0.81725000000000003</v>
      </c>
      <c r="P128" s="69">
        <f>O128+$A$3-50%</f>
        <v>0.81725000000000003</v>
      </c>
      <c r="Q128" s="82">
        <f>'Raw data'!O121</f>
        <v>1</v>
      </c>
      <c r="R128" s="64">
        <f>Q128/2+50%</f>
        <v>1</v>
      </c>
      <c r="S128" s="64">
        <f>'Raw data'!M121-O128</f>
        <v>0.18274999999999997</v>
      </c>
      <c r="T128" s="64">
        <f>IF(E128="(R)",-S128,S128)</f>
        <v>0.18274999999999997</v>
      </c>
      <c r="U128" s="89">
        <f>IF(G128=1,Q128+4%,IF(G128=2,Q128+9%,IF(G128=3,Q128+14%,IF(G128=4,Q128-4.1%,IF(G128=5,Q128+1%,IF(G128=6,Q128+6.1%,IF(G128=7,Q128+5.1%,Q128+5.1%)))))))</f>
        <v>1.04</v>
      </c>
      <c r="V128" s="64">
        <f>'Raw data'!W121</f>
        <v>0.68786127167630062</v>
      </c>
      <c r="W128" s="64">
        <f>V128/2+50%</f>
        <v>0.84393063583815031</v>
      </c>
      <c r="X128" s="65">
        <f>IF(H128=1,V128-4%,IF(H128=2,V128+5%,IF(H128=3,V128+14%,IF(H128=4,V128+4%,IF(H128=5,V128+13%,IF(H128=6,V128+22%,IF(H128=7,V128+9%,V128+9%)))))))</f>
        <v>0.64786127167630059</v>
      </c>
      <c r="Y128" s="65">
        <f>'Raw data'!AC121</f>
        <v>0.47439742057676265</v>
      </c>
      <c r="Z128" s="65">
        <f>'Raw data'!AF121</f>
        <v>0.75900000000000001</v>
      </c>
      <c r="AA128" s="66">
        <f>2*(O128-50)-2*(Z128-50)</f>
        <v>0.11650000000000205</v>
      </c>
      <c r="AB128" s="65">
        <f>IF(I128=1,Y128+AA128+7.6%,IF(I128=2,Y128+AA128+16.6%,IF(I128=3,Y128+AA128+25.6%,IF(I128=4,Y128-AA128-7.6%,IF(I128=5,Y128-AA128+1.4%,IF(I128=6,Y128-AA128+10.4%,IF(I128=7,Y128+AA128+9%,IF(I128=8,Y128-AA128+9%,""))))))))</f>
        <v>0.66689742057676471</v>
      </c>
      <c r="AC128" s="65">
        <f>IF(E128="(D)",50%+U128/2,50%-U128/2)</f>
        <v>1.02</v>
      </c>
      <c r="AD128" s="65">
        <f>IF(E128="(D)",50%+X128/2,50%-X128/2)</f>
        <v>0.82393063583815029</v>
      </c>
      <c r="AE128" s="65">
        <f>50%+AB128/2</f>
        <v>0.8334487102883823</v>
      </c>
      <c r="AF128" s="63">
        <v>2.7699999999999999E-2</v>
      </c>
      <c r="AG128" s="84">
        <f>IF(E128="(D)",AF128,-AF128)</f>
        <v>2.7699999999999999E-2</v>
      </c>
      <c r="AH128" s="84">
        <f>AG128-4.5%</f>
        <v>-1.7299999999999999E-2</v>
      </c>
      <c r="AI128" s="63">
        <f>AD128-O128</f>
        <v>6.6806358381502617E-3</v>
      </c>
      <c r="AJ128" s="63">
        <f>IF(E128="(D)",AI128,-AI128)</f>
        <v>6.6806358381502617E-3</v>
      </c>
      <c r="AK128" s="63">
        <f>AJ128-4.5%</f>
        <v>-3.8319364161849737E-2</v>
      </c>
      <c r="AL128" s="63">
        <f>AE128-O128</f>
        <v>1.6198710288382268E-2</v>
      </c>
      <c r="AM128" s="63">
        <f>IF(E128="(D)",AL128,-(AL128))</f>
        <v>1.6198710288382268E-2</v>
      </c>
      <c r="AN128" s="63">
        <f>AM128-4.5%</f>
        <v>-2.8801289711617731E-2</v>
      </c>
      <c r="AO128" s="67">
        <f>(AK128+AN128)/2</f>
        <v>-3.3560326936733734E-2</v>
      </c>
    </row>
    <row r="129" spans="1:41" ht="15" customHeight="1" x14ac:dyDescent="0.25">
      <c r="A129" s="68" t="s">
        <v>125</v>
      </c>
      <c r="B129" s="61">
        <v>6</v>
      </c>
      <c r="C129" s="61"/>
      <c r="D129" s="59" t="str">
        <f>('Raw data'!C122)</f>
        <v>Tom Price</v>
      </c>
      <c r="E129" s="59" t="str">
        <f>('Raw data'!D122)</f>
        <v>(R)</v>
      </c>
      <c r="F129" s="62">
        <f>('Raw data'!G122)</f>
        <v>2004</v>
      </c>
      <c r="G129" s="88">
        <v>4</v>
      </c>
      <c r="H129" s="68">
        <v>4</v>
      </c>
      <c r="I129" s="68">
        <v>4</v>
      </c>
      <c r="J129" s="91">
        <f>IF(H129="",O129+0.15*(AF129+2.77%-$B$3)+($A$3-50%),O129+0.85*(0.6*AF129+0.2*AI129+0.2*AL129+2.77%-$B$3)+($A$3-50%))</f>
        <v>0.34970513073318049</v>
      </c>
      <c r="K129" s="21" t="str">
        <f>IF(J129&lt;44%,"R",IF(J129&gt;56%,"D","No projection"))</f>
        <v>R</v>
      </c>
      <c r="L129" s="21" t="b">
        <f>_xlfn.ISFORMULA(K129)</f>
        <v>1</v>
      </c>
      <c r="M129" s="21" t="str">
        <f>IF(P129&lt;44%,"R",IF(P129&gt;56%,"D","No projection"))</f>
        <v>R</v>
      </c>
      <c r="N129" s="21" t="str">
        <f>IF(J129&lt;42%,"Safe R",IF(AND(J129&gt;42%,J129&lt;44%),"Likely R",IF(AND(J129&gt;44%,J129&lt;47%),"Lean R",IF(AND(J129&gt;47%,J129&lt;53%),"Toss Up",IF(AND(J129&gt;53%,J129&lt;56%),"Lean D",IF(AND(J129&gt;56%,J129&lt;58%),"Likely D","Safe D"))))))</f>
        <v>Safe R</v>
      </c>
      <c r="O129" s="63">
        <f>'Raw data'!Z122</f>
        <v>0.36425000000000002</v>
      </c>
      <c r="P129" s="69">
        <f>O129+$A$3-50%</f>
        <v>0.36424999999999996</v>
      </c>
      <c r="Q129" s="82">
        <f>'Raw data'!O122</f>
        <v>0.32</v>
      </c>
      <c r="R129" s="64">
        <f>Q129/2+50%</f>
        <v>0.66</v>
      </c>
      <c r="S129" s="64">
        <f>'Raw data'!M122-O129</f>
        <v>-2.4249999999999994E-2</v>
      </c>
      <c r="T129" s="64">
        <f>IF(E129="(R)",-S129,S129)</f>
        <v>2.4249999999999994E-2</v>
      </c>
      <c r="U129" s="89">
        <f>IF(G129=1,Q129+4%,IF(G129=2,Q129+9%,IF(G129=3,Q129+14%,IF(G129=4,Q129-4.1%,IF(G129=5,Q129+1%,IF(G129=6,Q129+6.1%,IF(G129=7,Q129+5.1%,Q129+5.1%)))))))</f>
        <v>0.27900000000000003</v>
      </c>
      <c r="V129" s="64">
        <f>'Raw data'!W122</f>
        <v>0.29011610902140572</v>
      </c>
      <c r="W129" s="64">
        <f>V129/2+50%</f>
        <v>0.64505805451070286</v>
      </c>
      <c r="X129" s="65">
        <f>IF(H129=1,V129-4%,IF(H129=2,V129+5%,IF(H129=3,V129+14%,IF(H129=4,V129+4%,IF(H129=5,V129+13%,IF(H129=6,V129+22%,IF(H129=7,V129+9%,V129+9%)))))))</f>
        <v>0.3301161090214057</v>
      </c>
      <c r="Y129" s="65">
        <f>'Raw data'!AC122</f>
        <v>1</v>
      </c>
      <c r="Z129" s="65">
        <f>'Raw data'!AF122</f>
        <v>0.33899999999999997</v>
      </c>
      <c r="AA129" s="66">
        <f>2*(O129-50)-2*(Z129-50)</f>
        <v>5.0499999999999545E-2</v>
      </c>
      <c r="AB129" s="65">
        <f>IF(I129=1,Y129+AA129+7.6%,IF(I129=2,Y129+AA129+16.6%,IF(I129=3,Y129+AA129+25.6%,IF(I129=4,Y129-AA129-7.6%,IF(I129=5,Y129-AA129+1.4%,IF(I129=6,Y129-AA129+10.4%,IF(I129=7,Y129+AA129+9%,IF(I129=8,Y129-AA129+9%,""))))))))</f>
        <v>0.8735000000000005</v>
      </c>
      <c r="AC129" s="65">
        <f>IF(E129="(D)",50%+U129/2,50%-U129/2)</f>
        <v>0.36049999999999999</v>
      </c>
      <c r="AD129" s="65">
        <f>IF(E129="(D)",50%+X129/2,50%-X129/2)</f>
        <v>0.33494194548929712</v>
      </c>
      <c r="AE129" s="65">
        <f>50%-AB129/2</f>
        <v>6.3249999999999751E-2</v>
      </c>
      <c r="AF129" s="63">
        <f>AC129-O129</f>
        <v>-3.7500000000000311E-3</v>
      </c>
      <c r="AG129" s="84">
        <f>IF(E129="(D)",AF129,-AF129)</f>
        <v>3.7500000000000311E-3</v>
      </c>
      <c r="AH129" s="84">
        <f>AG129-4.5%</f>
        <v>-4.1249999999999967E-2</v>
      </c>
      <c r="AI129" s="63">
        <f>AD129-O129</f>
        <v>-2.9308054510702897E-2</v>
      </c>
      <c r="AJ129" s="63">
        <f>IF(E129="(D)",AI129,-AI129)</f>
        <v>2.9308054510702897E-2</v>
      </c>
      <c r="AK129" s="63">
        <f>AJ129-4.5%</f>
        <v>-1.5691945489297102E-2</v>
      </c>
      <c r="AL129" s="63">
        <v>-4.4999999999999998E-2</v>
      </c>
      <c r="AM129" s="63">
        <f>IF(E129="(D)",AL129,-(AL129))</f>
        <v>4.4999999999999998E-2</v>
      </c>
      <c r="AN129" s="63">
        <f>AM129-4.5%</f>
        <v>0</v>
      </c>
      <c r="AO129" s="67">
        <f>(AK129+AN129)/2</f>
        <v>-7.8459727446485508E-3</v>
      </c>
    </row>
    <row r="130" spans="1:41" ht="15" customHeight="1" x14ac:dyDescent="0.25">
      <c r="A130" s="68" t="s">
        <v>125</v>
      </c>
      <c r="B130" s="61">
        <v>7</v>
      </c>
      <c r="C130" s="61"/>
      <c r="D130" s="59" t="str">
        <f>('Raw data'!C123)</f>
        <v>Rob Woodall</v>
      </c>
      <c r="E130" s="59" t="str">
        <f>('Raw data'!D123)</f>
        <v>(R)</v>
      </c>
      <c r="F130" s="62">
        <f>('Raw data'!G123)</f>
        <v>2010</v>
      </c>
      <c r="G130" s="88">
        <v>4</v>
      </c>
      <c r="H130" s="68">
        <v>4</v>
      </c>
      <c r="I130" s="68">
        <v>5</v>
      </c>
      <c r="J130" s="91">
        <f>IF(H130="",O130+0.15*(AF130+2.77%-$B$3)+($A$3-50%),O130+0.85*(0.6*AF130+0.2*AI130+0.2*AL130+2.77%-$B$3)+($A$3-50%))</f>
        <v>0.36244000461713005</v>
      </c>
      <c r="K130" s="21" t="str">
        <f>IF(J130&lt;44%,"R",IF(J130&gt;56%,"D","No projection"))</f>
        <v>R</v>
      </c>
      <c r="L130" s="21" t="b">
        <f>_xlfn.ISFORMULA(K130)</f>
        <v>1</v>
      </c>
      <c r="M130" s="21" t="str">
        <f>IF(P130&lt;44%,"R",IF(P130&gt;56%,"D","No projection"))</f>
        <v>R</v>
      </c>
      <c r="N130" s="21" t="str">
        <f>IF(J130&lt;42%,"Safe R",IF(AND(J130&gt;42%,J130&lt;44%),"Likely R",IF(AND(J130&gt;44%,J130&lt;47%),"Lean R",IF(AND(J130&gt;47%,J130&lt;53%),"Toss Up",IF(AND(J130&gt;53%,J130&lt;56%),"Lean D",IF(AND(J130&gt;56%,J130&lt;58%),"Likely D","Safe D"))))))</f>
        <v>Safe R</v>
      </c>
      <c r="O130" s="63">
        <f>'Raw data'!Z123</f>
        <v>0.37124999999999997</v>
      </c>
      <c r="P130" s="69">
        <f>O130+$A$3-50%</f>
        <v>0.37124999999999997</v>
      </c>
      <c r="Q130" s="82">
        <f>'Raw data'!O123</f>
        <v>0.30000000000000004</v>
      </c>
      <c r="R130" s="64">
        <f>Q130/2+50%</f>
        <v>0.65</v>
      </c>
      <c r="S130" s="64">
        <f>'Raw data'!M123-O130</f>
        <v>-2.1249999999999991E-2</v>
      </c>
      <c r="T130" s="64">
        <f>IF(E130="(R)",-S130,S130)</f>
        <v>2.1249999999999991E-2</v>
      </c>
      <c r="U130" s="89">
        <f>IF(G130=1,Q130+4%,IF(G130=2,Q130+9%,IF(G130=3,Q130+14%,IF(G130=4,Q130-4.1%,IF(G130=5,Q130+1%,IF(G130=6,Q130+6.1%,IF(G130=7,Q130+5.1%,Q130+5.1%)))))))</f>
        <v>0.25900000000000006</v>
      </c>
      <c r="V130" s="64">
        <f>'Raw data'!W123</f>
        <v>0.24323788214197872</v>
      </c>
      <c r="W130" s="64">
        <f>V130/2+50%</f>
        <v>0.62161894107098936</v>
      </c>
      <c r="X130" s="65">
        <f>IF(H130=1,V130-4%,IF(H130=2,V130+5%,IF(H130=3,V130+14%,IF(H130=4,V130+4%,IF(H130=5,V130+13%,IF(H130=6,V130+22%,IF(H130=7,V130+9%,V130+9%)))))))</f>
        <v>0.2832378821419787</v>
      </c>
      <c r="Y130" s="65">
        <f>'Raw data'!AC123</f>
        <v>0.34140912236237675</v>
      </c>
      <c r="Z130" s="65">
        <f>'Raw data'!AF123</f>
        <v>0.35899999999999999</v>
      </c>
      <c r="AA130" s="66">
        <f>2*(O130-50)-2*(Z130-50)</f>
        <v>2.4500000000003297E-2</v>
      </c>
      <c r="AB130" s="65">
        <f>IF(I130=1,Y130+AA130+7.6%,IF(I130=2,Y130+AA130+16.6%,IF(I130=3,Y130+AA130+25.6%,IF(I130=4,Y130-AA130-7.6%,IF(I130=5,Y130-AA130+1.4%,IF(I130=6,Y130-AA130+10.4%,IF(I130=7,Y130+AA130+9%,IF(I130=8,Y130-AA130+9%,""))))))))</f>
        <v>0.33090912236237346</v>
      </c>
      <c r="AC130" s="65">
        <f>IF(E130="(D)",50%+U130/2,50%-U130/2)</f>
        <v>0.37049999999999994</v>
      </c>
      <c r="AD130" s="65">
        <f>IF(E130="(D)",50%+X130/2,50%-X130/2)</f>
        <v>0.35838105892901062</v>
      </c>
      <c r="AE130" s="65">
        <f>50%-AB130/2</f>
        <v>0.33454543881881327</v>
      </c>
      <c r="AF130" s="63">
        <f>AC130-O130</f>
        <v>-7.5000000000002842E-4</v>
      </c>
      <c r="AG130" s="84">
        <f>IF(E130="(D)",AF130,-AF130)</f>
        <v>7.5000000000002842E-4</v>
      </c>
      <c r="AH130" s="84">
        <f>AG130-4.5%</f>
        <v>-4.424999999999997E-2</v>
      </c>
      <c r="AI130" s="63">
        <f>AD130-O130</f>
        <v>-1.2868941070989348E-2</v>
      </c>
      <c r="AJ130" s="63">
        <f>IF(E130="(D)",AI130,-AI130)</f>
        <v>1.2868941070989348E-2</v>
      </c>
      <c r="AK130" s="63">
        <f>AJ130-4.5%</f>
        <v>-3.213105892901065E-2</v>
      </c>
      <c r="AL130" s="63">
        <f>AE130-O130</f>
        <v>-3.6704561181186701E-2</v>
      </c>
      <c r="AM130" s="63">
        <f>IF(E130="(D)",AL130,-(AL130))</f>
        <v>3.6704561181186701E-2</v>
      </c>
      <c r="AN130" s="63">
        <f>AM130-4.5%</f>
        <v>-8.2954388188132971E-3</v>
      </c>
      <c r="AO130" s="67">
        <f>(AK130+AN130)/2</f>
        <v>-2.0213248873911974E-2</v>
      </c>
    </row>
    <row r="131" spans="1:41" ht="15" customHeight="1" x14ac:dyDescent="0.25">
      <c r="A131" s="68" t="s">
        <v>125</v>
      </c>
      <c r="B131" s="61">
        <v>8</v>
      </c>
      <c r="C131" s="61"/>
      <c r="D131" s="59" t="str">
        <f>('Raw data'!C124)</f>
        <v>Austin Scott</v>
      </c>
      <c r="E131" s="59" t="str">
        <f>('Raw data'!D124)</f>
        <v>(R)</v>
      </c>
      <c r="F131" s="62">
        <f>('Raw data'!G124)</f>
        <v>2010</v>
      </c>
      <c r="G131" s="88">
        <v>4</v>
      </c>
      <c r="H131" s="68">
        <v>4</v>
      </c>
      <c r="I131" s="68">
        <v>6</v>
      </c>
      <c r="J131" s="91">
        <f>IF(H131="",O131+0.15*(AF131+2.77%-$B$3)+($A$3-50%),O131+0.85*(0.6*AF131+0.2*AI131+0.2*AL131+2.77%-$B$3)+($A$3-50%))</f>
        <v>0.3422178292482822</v>
      </c>
      <c r="K131" s="21" t="str">
        <f>IF(J131&lt;44%,"R",IF(J131&gt;56%,"D","No projection"))</f>
        <v>R</v>
      </c>
      <c r="L131" s="21" t="b">
        <f>_xlfn.ISFORMULA(K131)</f>
        <v>1</v>
      </c>
      <c r="M131" s="21" t="str">
        <f>IF(P131&lt;44%,"R",IF(P131&gt;56%,"D","No projection"))</f>
        <v>R</v>
      </c>
      <c r="N131" s="21" t="str">
        <f>IF(J131&lt;42%,"Safe R",IF(AND(J131&gt;42%,J131&lt;44%),"Likely R",IF(AND(J131&gt;44%,J131&lt;47%),"Lean R",IF(AND(J131&gt;47%,J131&lt;53%),"Toss Up",IF(AND(J131&gt;53%,J131&lt;56%),"Lean D",IF(AND(J131&gt;56%,J131&lt;58%),"Likely D","Safe D"))))))</f>
        <v>Safe R</v>
      </c>
      <c r="O131" s="63">
        <f>'Raw data'!Z124</f>
        <v>0.36025000000000001</v>
      </c>
      <c r="P131" s="69">
        <f>O131+$A$3-50%</f>
        <v>0.36024999999999996</v>
      </c>
      <c r="Q131" s="82">
        <f>'Raw data'!O124</f>
        <v>1</v>
      </c>
      <c r="R131" s="64">
        <f>Q131/2+50%</f>
        <v>1</v>
      </c>
      <c r="S131" s="64">
        <f>'Raw data'!M124-O131</f>
        <v>-0.36025000000000001</v>
      </c>
      <c r="T131" s="64">
        <f>IF(E131="(R)",-S131,S131)</f>
        <v>0.36025000000000001</v>
      </c>
      <c r="U131" s="89">
        <f>IF(G131=1,Q131+4%,IF(G131=2,Q131+9%,IF(G131=3,Q131+14%,IF(G131=4,Q131-4.1%,IF(G131=5,Q131+1%,IF(G131=6,Q131+6.1%,IF(G131=7,Q131+5.1%,Q131+5.1%)))))))</f>
        <v>0.95899999999999996</v>
      </c>
      <c r="V131" s="64">
        <f>'Raw data'!W124</f>
        <v>1</v>
      </c>
      <c r="W131" s="64">
        <f>V131/2+50%</f>
        <v>1</v>
      </c>
      <c r="X131" s="65">
        <f>IF(H131=1,V131-4%,IF(H131=2,V131+5%,IF(H131=3,V131+14%,IF(H131=4,V131+4%,IF(H131=5,V131+13%,IF(H131=6,V131+22%,IF(H131=7,V131+9%,V131+9%)))))))</f>
        <v>1.04</v>
      </c>
      <c r="Y131" s="65">
        <f>'Raw data'!AC124</f>
        <v>5.394318531432668E-2</v>
      </c>
      <c r="Z131" s="65">
        <f>'Raw data'!AF124</f>
        <v>0.39899999999999997</v>
      </c>
      <c r="AA131" s="66">
        <f>2*(O131-50)-2*(Z131-50)</f>
        <v>-7.7500000000000568E-2</v>
      </c>
      <c r="AB131" s="65">
        <f>IF(I131=1,Y131+AA131+7.6%,IF(I131=2,Y131+AA131+16.6%,IF(I131=3,Y131+AA131+25.6%,IF(I131=4,Y131-AA131-7.6%,IF(I131=5,Y131-AA131+1.4%,IF(I131=6,Y131-AA131+10.4%,IF(I131=7,Y131+AA131+9%,IF(I131=8,Y131-AA131+9%,""))))))))</f>
        <v>0.23544318531432726</v>
      </c>
      <c r="AC131" s="65">
        <f>IF(E131="(D)",50%+U131/2,50%-U131/2)</f>
        <v>2.0500000000000018E-2</v>
      </c>
      <c r="AD131" s="65">
        <f>IF(E131="(D)",50%+X131/2,50%-X131/2)</f>
        <v>-2.0000000000000018E-2</v>
      </c>
      <c r="AE131" s="65">
        <f>50%-AB131/2</f>
        <v>0.38227840734283636</v>
      </c>
      <c r="AF131" s="63">
        <v>-2.7699999999999999E-2</v>
      </c>
      <c r="AG131" s="84">
        <f>IF(E131="(D)",AF131,-AF131)</f>
        <v>2.7699999999999999E-2</v>
      </c>
      <c r="AH131" s="84">
        <f>AG131-4.5%</f>
        <v>-1.7299999999999999E-2</v>
      </c>
      <c r="AI131" s="63">
        <v>-4.4999999999999998E-2</v>
      </c>
      <c r="AJ131" s="63">
        <f>IF(E131="(D)",AI131,-AI131)</f>
        <v>4.4999999999999998E-2</v>
      </c>
      <c r="AK131" s="63">
        <f>AJ131-4.5%</f>
        <v>0</v>
      </c>
      <c r="AL131" s="63">
        <f>AE131-O131</f>
        <v>2.2028407342836342E-2</v>
      </c>
      <c r="AM131" s="63">
        <f>IF(E131="(D)",AL131,-(AL131))</f>
        <v>-2.2028407342836342E-2</v>
      </c>
      <c r="AN131" s="63">
        <f>AM131-4.5%</f>
        <v>-6.7028407342836341E-2</v>
      </c>
      <c r="AO131" s="67">
        <f>(AK131+AN131)/2</f>
        <v>-3.351420367141817E-2</v>
      </c>
    </row>
    <row r="132" spans="1:41" ht="15" customHeight="1" x14ac:dyDescent="0.25">
      <c r="A132" s="68" t="s">
        <v>125</v>
      </c>
      <c r="B132" s="61">
        <v>9</v>
      </c>
      <c r="C132" s="61"/>
      <c r="D132" s="59" t="str">
        <f>('Raw data'!C125)</f>
        <v>Doug Collins</v>
      </c>
      <c r="E132" s="59" t="str">
        <f>('Raw data'!D125)</f>
        <v>(R)</v>
      </c>
      <c r="F132" s="62">
        <f>('Raw data'!G125)</f>
        <v>2012</v>
      </c>
      <c r="G132" s="88">
        <v>4</v>
      </c>
      <c r="H132" s="68">
        <v>5</v>
      </c>
      <c r="I132" s="68"/>
      <c r="J132" s="91">
        <f>IF(H132="",O132+0.15*(AF132+2.77%-$B$3)+($A$3-50%),O132+0.85*(0.6*AF132+0.2*AI132+0.2*AL132+2.77%-$B$3)+($A$3-50%))</f>
        <v>0.19847168863745424</v>
      </c>
      <c r="K132" s="21" t="str">
        <f>IF(J132&lt;44%,"R",IF(J132&gt;56%,"D","No projection"))</f>
        <v>R</v>
      </c>
      <c r="L132" s="21" t="b">
        <f>_xlfn.ISFORMULA(K132)</f>
        <v>1</v>
      </c>
      <c r="M132" s="21" t="str">
        <f>IF(P132&lt;44%,"R",IF(P132&gt;56%,"D","No projection"))</f>
        <v>R</v>
      </c>
      <c r="N132" s="21" t="str">
        <f>IF(J132&lt;42%,"Safe R",IF(AND(J132&gt;42%,J132&lt;44%),"Likely R",IF(AND(J132&gt;44%,J132&lt;47%),"Lean R",IF(AND(J132&gt;47%,J132&lt;53%),"Toss Up",IF(AND(J132&gt;53%,J132&lt;56%),"Lean D",IF(AND(J132&gt;56%,J132&lt;58%),"Likely D","Safe D"))))))</f>
        <v>Safe R</v>
      </c>
      <c r="O132" s="63">
        <f>'Raw data'!Z125</f>
        <v>0.19275000000000003</v>
      </c>
      <c r="P132" s="69">
        <f>O132+$A$3-50%</f>
        <v>0.19274999999999998</v>
      </c>
      <c r="Q132" s="82">
        <f>'Raw data'!O125</f>
        <v>0.62000000000000011</v>
      </c>
      <c r="R132" s="64">
        <f>Q132/2+50%</f>
        <v>0.81</v>
      </c>
      <c r="S132" s="64">
        <f>'Raw data'!M125-O132</f>
        <v>-2.7500000000000302E-3</v>
      </c>
      <c r="T132" s="64">
        <f>IF(E132="(R)",-S132,S132)</f>
        <v>2.7500000000000302E-3</v>
      </c>
      <c r="U132" s="89">
        <f>IF(G132=1,Q132+4%,IF(G132=2,Q132+9%,IF(G132=3,Q132+14%,IF(G132=4,Q132-4.1%,IF(G132=5,Q132+1%,IF(G132=6,Q132+6.1%,IF(G132=7,Q132+5.1%,Q132+5.1%)))))))</f>
        <v>0.57900000000000007</v>
      </c>
      <c r="V132" s="64">
        <f>'Raw data'!W125</f>
        <v>0.52368601602995013</v>
      </c>
      <c r="W132" s="64">
        <f>V132/2+50%</f>
        <v>0.76184300801497506</v>
      </c>
      <c r="X132" s="65">
        <f>IF(H132=1,V132-4%,IF(H132=2,V132+5%,IF(H132=3,V132+14%,IF(H132=4,V132+4%,IF(H132=5,V132+13%,IF(H132=6,V132+22%,IF(H132=7,V132+9%,V132+9%)))))))</f>
        <v>0.65368601602995013</v>
      </c>
      <c r="Y132" s="65"/>
      <c r="Z132" s="65"/>
      <c r="AA132" s="66"/>
      <c r="AB132" s="65" t="str">
        <f>IF(I132=1,Y132+AA132+7.6%,IF(I132=2,Y132+AA132+16.6%,IF(I132=3,Y132+AA132+25.6%,IF(I132=4,Y132-AA132-7.6%,IF(I132=5,Y132-AA132+1.4%,IF(I132=6,Y132-AA132+10.4%,IF(I132=7,Y132+AA132+9%,IF(I132=8,Y132-AA132+9%,""))))))))</f>
        <v/>
      </c>
      <c r="AC132" s="65">
        <f>IF(E132="(D)",50%+U132/2,50%-U132/2)</f>
        <v>0.21049999999999996</v>
      </c>
      <c r="AD132" s="65">
        <f>IF(E132="(D)",50%+X132/2,50%-X132/2)</f>
        <v>0.17315699198502493</v>
      </c>
      <c r="AE132" s="65"/>
      <c r="AF132" s="63">
        <f>AC132-O132</f>
        <v>1.7749999999999932E-2</v>
      </c>
      <c r="AG132" s="84">
        <f>IF(E132="(D)",AF132,-AF132)</f>
        <v>-1.7749999999999932E-2</v>
      </c>
      <c r="AH132" s="84">
        <f>AG132-4.5%</f>
        <v>-6.2749999999999931E-2</v>
      </c>
      <c r="AI132" s="63">
        <f>AD132-O132</f>
        <v>-1.95930080149751E-2</v>
      </c>
      <c r="AJ132" s="63">
        <f>IF(E132="(D)",AI132,-AI132)</f>
        <v>1.95930080149751E-2</v>
      </c>
      <c r="AK132" s="63">
        <f>AJ132-4.5%</f>
        <v>-2.5406991985024899E-2</v>
      </c>
      <c r="AL132" s="63"/>
      <c r="AM132" s="63"/>
      <c r="AN132" s="63"/>
      <c r="AO132" s="67">
        <f>AK132</f>
        <v>-2.5406991985024899E-2</v>
      </c>
    </row>
    <row r="133" spans="1:41" ht="15" customHeight="1" x14ac:dyDescent="0.25">
      <c r="A133" s="68" t="s">
        <v>125</v>
      </c>
      <c r="B133" s="61">
        <v>10</v>
      </c>
      <c r="C133" s="61" t="s">
        <v>477</v>
      </c>
      <c r="D133" s="59" t="str">
        <f>('Raw data'!C126)</f>
        <v>Jody Hice</v>
      </c>
      <c r="E133" s="59" t="str">
        <f>('Raw data'!D126)</f>
        <v>(R)</v>
      </c>
      <c r="F133" s="62">
        <f>('Raw data'!G126)</f>
        <v>2014</v>
      </c>
      <c r="G133" s="88">
        <v>5</v>
      </c>
      <c r="H133" s="68"/>
      <c r="I133" s="68"/>
      <c r="J133" s="91">
        <f>IF(H133="",O133+0.15*(AF133+2.77%-$B$3)+($A$3-50%),O133+0.85*(0.6*AF133+0.2*AI133+0.2*AL133+2.77%-$B$3)+($A$3-50%))</f>
        <v>0.3460375</v>
      </c>
      <c r="K133" s="21" t="str">
        <f>IF(J133&lt;44%,"R",IF(J133&gt;56%,"D","No projection"))</f>
        <v>R</v>
      </c>
      <c r="L133" s="21" t="b">
        <f>_xlfn.ISFORMULA(K133)</f>
        <v>1</v>
      </c>
      <c r="M133" s="21" t="str">
        <f>IF(P133&lt;44%,"R",IF(P133&gt;56%,"D","No projection"))</f>
        <v>R</v>
      </c>
      <c r="N133" s="21" t="str">
        <f>IF(J133&lt;42%,"Safe R",IF(AND(J133&gt;42%,J133&lt;44%),"Likely R",IF(AND(J133&gt;44%,J133&lt;47%),"Lean R",IF(AND(J133&gt;47%,J133&lt;53%),"Toss Up",IF(AND(J133&gt;53%,J133&lt;56%),"Lean D",IF(AND(J133&gt;56%,J133&lt;58%),"Likely D","Safe D"))))))</f>
        <v>Safe R</v>
      </c>
      <c r="O133" s="63">
        <f>'Raw data'!Z126</f>
        <v>0.34975000000000001</v>
      </c>
      <c r="P133" s="69">
        <f>O133+$A$3-50%</f>
        <v>0.34975000000000001</v>
      </c>
      <c r="Q133" s="82">
        <f>'Raw data'!O126</f>
        <v>0.34</v>
      </c>
      <c r="R133" s="64">
        <f>Q133/2+50%</f>
        <v>0.67</v>
      </c>
      <c r="S133" s="64">
        <f>'Raw data'!M126-O133</f>
        <v>-1.974999999999999E-2</v>
      </c>
      <c r="T133" s="64">
        <f>IF(E133="(R)",-S133,S133)</f>
        <v>1.974999999999999E-2</v>
      </c>
      <c r="U133" s="89">
        <f>IF(G133=1,Q133+4%,IF(G133=2,Q133+9%,IF(G133=3,Q133+14%,IF(G133=4,Q133-4.1%,IF(G133=5,Q133+1%,IF(G133=6,Q133+6.1%,IF(G133=7,Q133+5.1%,Q133+5.1%)))))))</f>
        <v>0.35000000000000003</v>
      </c>
      <c r="V133" s="64">
        <f>'Raw data'!W126</f>
        <v>0</v>
      </c>
      <c r="W133" s="64"/>
      <c r="X133" s="65"/>
      <c r="Y133" s="65">
        <f>'Raw data'!AC126</f>
        <v>0</v>
      </c>
      <c r="Z133" s="65">
        <f>'Raw data'!AF126</f>
        <v>0.34899999999999998</v>
      </c>
      <c r="AA133" s="66">
        <f>2*(O133-50)-2*(Z133-50)</f>
        <v>1.5000000000071623E-3</v>
      </c>
      <c r="AB133" s="65"/>
      <c r="AC133" s="65">
        <f>IF(E133="(D)",50%+U133/2,50%-U133/2)</f>
        <v>0.32499999999999996</v>
      </c>
      <c r="AD133" s="65"/>
      <c r="AE133" s="65"/>
      <c r="AF133" s="63">
        <f>AC133-O133</f>
        <v>-2.475000000000005E-2</v>
      </c>
      <c r="AG133" s="84">
        <f>IF(E133="(D)",AF133,-AF133)</f>
        <v>2.475000000000005E-2</v>
      </c>
      <c r="AH133" s="84">
        <f>AG133-4.5%</f>
        <v>-2.0249999999999949E-2</v>
      </c>
      <c r="AI133" s="63"/>
      <c r="AJ133" s="63"/>
      <c r="AK133" s="63">
        <f>AJ133-4.5%</f>
        <v>-4.4999999999999998E-2</v>
      </c>
      <c r="AL133" s="63"/>
      <c r="AM133" s="63"/>
      <c r="AN133" s="63">
        <f>AM133-4.5%</f>
        <v>-4.4999999999999998E-2</v>
      </c>
      <c r="AO133" s="67">
        <f>(AK133+AN133)/2</f>
        <v>-4.4999999999999998E-2</v>
      </c>
    </row>
    <row r="134" spans="1:41" ht="15" customHeight="1" x14ac:dyDescent="0.25">
      <c r="A134" s="68" t="s">
        <v>125</v>
      </c>
      <c r="B134" s="61">
        <v>11</v>
      </c>
      <c r="C134" s="61" t="s">
        <v>477</v>
      </c>
      <c r="D134" s="59" t="str">
        <f>('Raw data'!C127)</f>
        <v>Barry Loudermilk</v>
      </c>
      <c r="E134" s="59" t="str">
        <f>('Raw data'!D127)</f>
        <v>(R)</v>
      </c>
      <c r="F134" s="62">
        <f>('Raw data'!G127)</f>
        <v>2014</v>
      </c>
      <c r="G134" s="88">
        <v>5</v>
      </c>
      <c r="H134" s="68"/>
      <c r="I134" s="68"/>
      <c r="J134" s="91">
        <f>IF(H134="",O134+0.15*(AF134+2.77%-$B$3)+($A$3-50%),O134+0.85*(0.6*AF134+0.2*AI134+0.2*AL134+2.77%-$B$3)+($A$3-50%))</f>
        <v>0.29959499999999994</v>
      </c>
      <c r="K134" s="21" t="str">
        <f>IF(J134&lt;44%,"R",IF(J134&gt;56%,"D","No projection"))</f>
        <v>R</v>
      </c>
      <c r="L134" s="21" t="b">
        <f>_xlfn.ISFORMULA(K134)</f>
        <v>1</v>
      </c>
      <c r="M134" s="21" t="str">
        <f>IF(P134&lt;44%,"R",IF(P134&gt;56%,"D","No projection"))</f>
        <v>R</v>
      </c>
      <c r="N134" s="21" t="str">
        <f>IF(J134&lt;42%,"Safe R",IF(AND(J134&gt;42%,J134&lt;44%),"Likely R",IF(AND(J134&gt;44%,J134&lt;47%),"Lean R",IF(AND(J134&gt;47%,J134&lt;53%),"Toss Up",IF(AND(J134&gt;53%,J134&lt;56%),"Lean D",IF(AND(J134&gt;56%,J134&lt;58%),"Likely D","Safe D"))))))</f>
        <v>Safe R</v>
      </c>
      <c r="O134" s="63">
        <f>'Raw data'!Z127</f>
        <v>0.30374999999999996</v>
      </c>
      <c r="P134" s="69">
        <f>O134+$A$3-50%</f>
        <v>0.30374999999999996</v>
      </c>
      <c r="Q134" s="82">
        <f>'Raw data'!O127</f>
        <v>1</v>
      </c>
      <c r="R134" s="64">
        <f>Q134/2+50%</f>
        <v>1</v>
      </c>
      <c r="S134" s="64">
        <f>'Raw data'!M127-O134</f>
        <v>-0.30374999999999996</v>
      </c>
      <c r="T134" s="64">
        <f>IF(E134="(R)",-S134,S134)</f>
        <v>0.30374999999999996</v>
      </c>
      <c r="U134" s="89">
        <f>IF(G134=1,Q134+4%,IF(G134=2,Q134+9%,IF(G134=3,Q134+14%,IF(G134=4,Q134-4.1%,IF(G134=5,Q134+1%,IF(G134=6,Q134+6.1%,IF(G134=7,Q134+5.1%,Q134+5.1%)))))))</f>
        <v>1.01</v>
      </c>
      <c r="V134" s="64">
        <f>'Raw data'!W127</f>
        <v>0</v>
      </c>
      <c r="W134" s="64"/>
      <c r="X134" s="65"/>
      <c r="Y134" s="65">
        <f>'Raw data'!AC127</f>
        <v>0</v>
      </c>
      <c r="Z134" s="65">
        <f>'Raw data'!AF127</f>
        <v>0.29899999999999999</v>
      </c>
      <c r="AA134" s="66">
        <f>2*(O134-50)-2*(Z134-50)</f>
        <v>9.5000000000027285E-3</v>
      </c>
      <c r="AB134" s="65"/>
      <c r="AC134" s="65">
        <f>IF(E134="(D)",50%+U134/2,50%-U134/2)</f>
        <v>-5.0000000000000044E-3</v>
      </c>
      <c r="AD134" s="65"/>
      <c r="AE134" s="70"/>
      <c r="AF134" s="63">
        <v>-2.7699999999999999E-2</v>
      </c>
      <c r="AG134" s="84">
        <f>IF(E134="(D)",AF134,-AF134)</f>
        <v>2.7699999999999999E-2</v>
      </c>
      <c r="AH134" s="84">
        <f>AG134-4.5%</f>
        <v>-1.7299999999999999E-2</v>
      </c>
      <c r="AI134" s="63"/>
      <c r="AJ134" s="63"/>
      <c r="AK134" s="63">
        <f>AJ134-4.5%</f>
        <v>-4.4999999999999998E-2</v>
      </c>
      <c r="AL134" s="63"/>
      <c r="AM134" s="63"/>
      <c r="AN134" s="63">
        <f>AM134-4.5%</f>
        <v>-4.4999999999999998E-2</v>
      </c>
      <c r="AO134" s="67">
        <f>(AK134+AN134)/2</f>
        <v>-4.4999999999999998E-2</v>
      </c>
    </row>
    <row r="135" spans="1:41" ht="15" customHeight="1" x14ac:dyDescent="0.25">
      <c r="A135" s="68" t="s">
        <v>125</v>
      </c>
      <c r="B135" s="61">
        <v>12</v>
      </c>
      <c r="C135" s="61"/>
      <c r="D135" s="59" t="str">
        <f>('Raw data'!C128)</f>
        <v>Rick Allen</v>
      </c>
      <c r="E135" s="59" t="str">
        <f>('Raw data'!D128)</f>
        <v>(R)</v>
      </c>
      <c r="F135" s="62">
        <f>('Raw data'!G128)</f>
        <v>2014</v>
      </c>
      <c r="G135" s="88">
        <v>6</v>
      </c>
      <c r="H135" s="68"/>
      <c r="I135" s="68"/>
      <c r="J135" s="91">
        <f>IF(H135="",O135+0.15*(AF135+2.77%-$B$3)+($A$3-50%),O135+0.85*(0.6*AF135+0.2*AI135+0.2*AL135+2.77%-$B$3)+($A$3-50%))</f>
        <v>0.42141250000000002</v>
      </c>
      <c r="K135" s="21" t="str">
        <f>IF(J135&lt;44%,"R",IF(J135&gt;56%,"D","No projection"))</f>
        <v>R</v>
      </c>
      <c r="L135" s="21" t="b">
        <f>_xlfn.ISFORMULA(K135)</f>
        <v>1</v>
      </c>
      <c r="M135" s="21" t="str">
        <f>IF(P135&lt;44%,"R",IF(P135&gt;56%,"D","No projection"))</f>
        <v>R</v>
      </c>
      <c r="N135" s="21" t="str">
        <f>IF(J135&lt;42%,"Safe R",IF(AND(J135&gt;42%,J135&lt;44%),"Likely R",IF(AND(J135&gt;44%,J135&lt;47%),"Lean R",IF(AND(J135&gt;47%,J135&lt;53%),"Toss Up",IF(AND(J135&gt;53%,J135&lt;56%),"Lean D",IF(AND(J135&gt;56%,J135&lt;58%),"Likely D","Safe D"))))))</f>
        <v>Likely R</v>
      </c>
      <c r="O135" s="63">
        <f>'Raw data'!Z128</f>
        <v>0.42175000000000001</v>
      </c>
      <c r="P135" s="69">
        <f>O135+$A$3-50%</f>
        <v>0.42175000000000007</v>
      </c>
      <c r="Q135" s="82">
        <f>'Raw data'!O128</f>
        <v>0.10000000000000003</v>
      </c>
      <c r="R135" s="64">
        <f>Q135/2+50%</f>
        <v>0.55000000000000004</v>
      </c>
      <c r="S135" s="64">
        <f>'Raw data'!M128-O135</f>
        <v>2.8249999999999997E-2</v>
      </c>
      <c r="T135" s="64">
        <f>IF(E135="(R)",-S135,S135)</f>
        <v>-2.8249999999999997E-2</v>
      </c>
      <c r="U135" s="89">
        <f>IF(G135=1,Q135+4%,IF(G135=2,Q135+9%,IF(G135=3,Q135+14%,IF(G135=4,Q135-4.1%,IF(G135=5,Q135+1%,IF(G135=6,Q135+6.1%,IF(G135=7,Q135+5.1%,Q135+5.1%)))))))</f>
        <v>0.16100000000000003</v>
      </c>
      <c r="V135" s="64">
        <f>'Raw data'!W128</f>
        <v>0</v>
      </c>
      <c r="W135" s="64"/>
      <c r="X135" s="65"/>
      <c r="Y135" s="65">
        <f>'Raw data'!AC128</f>
        <v>0</v>
      </c>
      <c r="Z135" s="65">
        <f>'Raw data'!AF128</f>
        <v>0.50900000000000001</v>
      </c>
      <c r="AA135" s="66">
        <f>2*(O135-50)-2*(Z135-50)</f>
        <v>-0.17449999999999477</v>
      </c>
      <c r="AB135" s="65"/>
      <c r="AC135" s="65">
        <f>IF(E135="(D)",50%+U135/2,50%-U135/2)</f>
        <v>0.41949999999999998</v>
      </c>
      <c r="AD135" s="65"/>
      <c r="AE135" s="65"/>
      <c r="AF135" s="63">
        <f>AC135-O135</f>
        <v>-2.2500000000000298E-3</v>
      </c>
      <c r="AG135" s="84">
        <f>IF(E135="(D)",AF135,-AF135)</f>
        <v>2.2500000000000298E-3</v>
      </c>
      <c r="AH135" s="84">
        <f>AG135-4.5%</f>
        <v>-4.2749999999999969E-2</v>
      </c>
      <c r="AI135" s="63"/>
      <c r="AJ135" s="63"/>
      <c r="AK135" s="63"/>
      <c r="AL135" s="63"/>
      <c r="AM135" s="63"/>
      <c r="AN135" s="63"/>
      <c r="AO135" s="67">
        <f>(AK135+AN135)/2</f>
        <v>0</v>
      </c>
    </row>
    <row r="136" spans="1:41" ht="15" customHeight="1" x14ac:dyDescent="0.25">
      <c r="A136" s="68" t="s">
        <v>125</v>
      </c>
      <c r="B136" s="61">
        <v>13</v>
      </c>
      <c r="C136" s="61"/>
      <c r="D136" s="59" t="str">
        <f>('Raw data'!C129)</f>
        <v>David Scott</v>
      </c>
      <c r="E136" s="59" t="str">
        <f>('Raw data'!D129)</f>
        <v>(D)</v>
      </c>
      <c r="F136" s="62">
        <f>('Raw data'!G129)</f>
        <v>2002</v>
      </c>
      <c r="G136" s="88">
        <v>1</v>
      </c>
      <c r="H136" s="68">
        <v>1</v>
      </c>
      <c r="I136" s="68">
        <v>1</v>
      </c>
      <c r="J136" s="91">
        <f>IF(H136="",O136+0.15*(AF136-2.77%+$B$3)+($A$3-50%),O136+0.85*(0.6*AF136+0.2*AI136+0.2*AL136-2.77%+$B$3)+($A$3-50%))</f>
        <v>0.70345635921293215</v>
      </c>
      <c r="K136" s="21" t="str">
        <f>IF(J136&lt;44%,"R",IF(J136&gt;56%,"D","No projection"))</f>
        <v>D</v>
      </c>
      <c r="L136" s="21" t="b">
        <f>_xlfn.ISFORMULA(K136)</f>
        <v>1</v>
      </c>
      <c r="M136" s="21" t="str">
        <f>IF(P136&lt;44%,"R",IF(P136&gt;56%,"D","No projection"))</f>
        <v>D</v>
      </c>
      <c r="N136" s="21" t="str">
        <f>IF(J136&lt;42%,"Safe R",IF(AND(J136&gt;42%,J136&lt;44%),"Likely R",IF(AND(J136&gt;44%,J136&lt;47%),"Lean R",IF(AND(J136&gt;47%,J136&lt;53%),"Toss Up",IF(AND(J136&gt;53%,J136&lt;56%),"Lean D",IF(AND(J136&gt;56%,J136&lt;58%),"Likely D","Safe D"))))))</f>
        <v>Safe D</v>
      </c>
      <c r="O136" s="63">
        <f>'Raw data'!Z129</f>
        <v>0.67675000000000007</v>
      </c>
      <c r="P136" s="69">
        <f>O136+$A$3-50%</f>
        <v>0.67675000000000018</v>
      </c>
      <c r="Q136" s="82">
        <f>'Raw data'!O129</f>
        <v>1</v>
      </c>
      <c r="R136" s="64">
        <f>Q136/2+50%</f>
        <v>1</v>
      </c>
      <c r="S136" s="64">
        <f>'Raw data'!M129-O136</f>
        <v>0.32324999999999993</v>
      </c>
      <c r="T136" s="64">
        <f>IF(E136="(R)",-S136,S136)</f>
        <v>0.32324999999999993</v>
      </c>
      <c r="U136" s="89">
        <f>IF(G136=1,Q136+4%,IF(G136=2,Q136+9%,IF(G136=3,Q136+14%,IF(G136=4,Q136-4.1%,IF(G136=5,Q136+1%,IF(G136=6,Q136+6.1%,IF(G136=7,Q136+5.1%,Q136+5.1%)))))))</f>
        <v>1.04</v>
      </c>
      <c r="V136" s="64">
        <f>'Raw data'!W129</f>
        <v>0.43488978397232342</v>
      </c>
      <c r="W136" s="64">
        <f>V136/2+50%</f>
        <v>0.71744489198616168</v>
      </c>
      <c r="X136" s="65">
        <f>IF(H136=1,V136-4%,IF(H136=2,V136+5%,IF(H136=3,V136+14%,IF(H136=4,V136+4%,IF(H136=5,V136+13%,IF(H136=6,V136+22%,IF(H136=7,V136+9%,V136+9%)))))))</f>
        <v>0.39488978397232344</v>
      </c>
      <c r="Y136" s="65">
        <f>'Raw data'!AC129</f>
        <v>0.38860267735629628</v>
      </c>
      <c r="Z136" s="65">
        <f>'Raw data'!AF129</f>
        <v>0.67899999999999994</v>
      </c>
      <c r="AA136" s="66">
        <f>2*(O136-50)-2*(Z136-50)</f>
        <v>-4.500000000007276E-3</v>
      </c>
      <c r="AB136" s="65">
        <f>IF(I136=1,Y136+AA136+7.6%,IF(I136=2,Y136+AA136+16.6%,IF(I136=3,Y136+AA136+25.6%,IF(I136=4,Y136-AA136-7.6%,IF(I136=5,Y136-AA136+1.4%,IF(I136=6,Y136-AA136+10.4%,IF(I136=7,Y136+AA136+9%,IF(I136=8,Y136-AA136+9%,""))))))))</f>
        <v>0.46010267735628901</v>
      </c>
      <c r="AC136" s="65">
        <f>IF(E136="(D)",50%+U136/2,50%-U136/2)</f>
        <v>1.02</v>
      </c>
      <c r="AD136" s="65">
        <f>IF(E136="(D)",50%+X136/2,50%-X136/2)</f>
        <v>0.69744489198616177</v>
      </c>
      <c r="AE136" s="65">
        <f>50%+AB136/2</f>
        <v>0.73005133867814453</v>
      </c>
      <c r="AF136" s="63">
        <v>2.7699999999999999E-2</v>
      </c>
      <c r="AG136" s="84">
        <f>IF(E136="(D)",AF136,-AF136)</f>
        <v>2.7699999999999999E-2</v>
      </c>
      <c r="AH136" s="84">
        <f>AG136-4.5%</f>
        <v>-1.7299999999999999E-2</v>
      </c>
      <c r="AI136" s="63">
        <f>AD136-O136</f>
        <v>2.0694891986161701E-2</v>
      </c>
      <c r="AJ136" s="63">
        <f>IF(E136="(D)",AI136,-AI136)</f>
        <v>2.0694891986161701E-2</v>
      </c>
      <c r="AK136" s="63">
        <f>AJ136-4.5%</f>
        <v>-2.4305108013838297E-2</v>
      </c>
      <c r="AL136" s="63">
        <f>AE136-O136</f>
        <v>5.3301338678144461E-2</v>
      </c>
      <c r="AM136" s="63">
        <f>IF(E136="(D)",AL136,-(AL136))</f>
        <v>5.3301338678144461E-2</v>
      </c>
      <c r="AN136" s="63">
        <f>AM136-4.5%</f>
        <v>8.3013386781444626E-3</v>
      </c>
      <c r="AO136" s="67">
        <f>(AK136+AN136)/2</f>
        <v>-8.0018846678469174E-3</v>
      </c>
    </row>
    <row r="137" spans="1:41" ht="15" customHeight="1" x14ac:dyDescent="0.25">
      <c r="A137" s="68" t="s">
        <v>125</v>
      </c>
      <c r="B137" s="61">
        <v>14</v>
      </c>
      <c r="C137" s="61"/>
      <c r="D137" s="59" t="str">
        <f>('Raw data'!C130)</f>
        <v>Tom Graves</v>
      </c>
      <c r="E137" s="59" t="str">
        <f>('Raw data'!D130)</f>
        <v>(R)</v>
      </c>
      <c r="F137" s="62">
        <f>('Raw data'!G130)</f>
        <v>2010</v>
      </c>
      <c r="G137" s="88">
        <v>4</v>
      </c>
      <c r="H137" s="68">
        <v>4</v>
      </c>
      <c r="I137" s="68">
        <v>5</v>
      </c>
      <c r="J137" s="91">
        <f>IF(H137="",O137+0.15*(AF137+2.77%-$B$3)+($A$3-50%),O137+0.85*(0.6*AF137+0.2*AI137+0.2*AL137+2.77%-$B$3)+($A$3-50%))</f>
        <v>0.22100948536442938</v>
      </c>
      <c r="K137" s="21" t="str">
        <f>IF(J137&lt;44%,"R",IF(J137&gt;56%,"D","No projection"))</f>
        <v>R</v>
      </c>
      <c r="L137" s="21" t="b">
        <f>_xlfn.ISFORMULA(K137)</f>
        <v>1</v>
      </c>
      <c r="M137" s="21" t="str">
        <f>IF(P137&lt;44%,"R",IF(P137&gt;56%,"D","No projection"))</f>
        <v>R</v>
      </c>
      <c r="N137" s="21" t="str">
        <f>IF(J137&lt;42%,"Safe R",IF(AND(J137&gt;42%,J137&lt;44%),"Likely R",IF(AND(J137&gt;44%,J137&lt;47%),"Lean R",IF(AND(J137&gt;47%,J137&lt;53%),"Toss Up",IF(AND(J137&gt;53%,J137&lt;56%),"Lean D",IF(AND(J137&gt;56%,J137&lt;58%),"Likely D","Safe D"))))))</f>
        <v>Safe R</v>
      </c>
      <c r="O137" s="63">
        <f>'Raw data'!Z130</f>
        <v>0.24125000000000002</v>
      </c>
      <c r="P137" s="69">
        <f>O137+$A$3-50%</f>
        <v>0.24124999999999996</v>
      </c>
      <c r="Q137" s="82">
        <f>'Raw data'!O130</f>
        <v>1</v>
      </c>
      <c r="R137" s="64">
        <f>Q137/2+50%</f>
        <v>1</v>
      </c>
      <c r="S137" s="64">
        <f>'Raw data'!M130-O137</f>
        <v>-0.24125000000000002</v>
      </c>
      <c r="T137" s="64">
        <f>IF(E137="(R)",-S137,S137)</f>
        <v>0.24125000000000002</v>
      </c>
      <c r="U137" s="89">
        <f>IF(G137=1,Q137+4%,IF(G137=2,Q137+9%,IF(G137=3,Q137+14%,IF(G137=4,Q137-4.1%,IF(G137=5,Q137+1%,IF(G137=6,Q137+6.1%,IF(G137=7,Q137+5.1%,Q137+5.1%)))))))</f>
        <v>0.95899999999999996</v>
      </c>
      <c r="V137" s="64">
        <f>'Raw data'!W130</f>
        <v>0.45942370159494872</v>
      </c>
      <c r="W137" s="64">
        <f>V137/2+50%</f>
        <v>0.72971185079747436</v>
      </c>
      <c r="X137" s="65">
        <f>IF(H137=1,V137-4%,IF(H137=2,V137+5%,IF(H137=3,V137+14%,IF(H137=4,V137+4%,IF(H137=5,V137+13%,IF(H137=6,V137+22%,IF(H137=7,V137+9%,V137+9%)))))))</f>
        <v>0.4994237015949487</v>
      </c>
      <c r="Y137" s="65">
        <f>'Raw data'!AC130</f>
        <v>1</v>
      </c>
      <c r="Z137" s="65">
        <f>'Raw data'!AF130</f>
        <v>0.20899999999999996</v>
      </c>
      <c r="AA137" s="66">
        <f>2*(O137-50)-2*(Z137-50)</f>
        <v>6.4499999999995339E-2</v>
      </c>
      <c r="AB137" s="65">
        <f>IF(I137=1,Y137+AA137+7.6%,IF(I137=2,Y137+AA137+16.6%,IF(I137=3,Y137+AA137+25.6%,IF(I137=4,Y137-AA137-7.6%,IF(I137=5,Y137-AA137+1.4%,IF(I137=6,Y137-AA137+10.4%,IF(I137=7,Y137+AA137+9%,IF(I137=8,Y137-AA137+9%,""))))))))</f>
        <v>0.94950000000000467</v>
      </c>
      <c r="AC137" s="65">
        <f>IF(E137="(D)",50%+U137/2,50%-U137/2)</f>
        <v>2.0500000000000018E-2</v>
      </c>
      <c r="AD137" s="65">
        <f>IF(E137="(D)",50%+X137/2,50%-X137/2)</f>
        <v>0.25028814920252562</v>
      </c>
      <c r="AE137" s="70">
        <v>0</v>
      </c>
      <c r="AF137" s="63">
        <v>-2.7699999999999999E-2</v>
      </c>
      <c r="AG137" s="84">
        <f>IF(E137="(D)",AF137,-AF137)</f>
        <v>2.7699999999999999E-2</v>
      </c>
      <c r="AH137" s="84">
        <f>AG137-4.5%</f>
        <v>-1.7299999999999999E-2</v>
      </c>
      <c r="AI137" s="63">
        <f>AD137-O137</f>
        <v>9.0381492025256027E-3</v>
      </c>
      <c r="AJ137" s="63">
        <f>IF(E137="(D)",AI137,-AI137)</f>
        <v>-9.0381492025256027E-3</v>
      </c>
      <c r="AK137" s="63">
        <f>AJ137-4.5%</f>
        <v>-5.4038149202525601E-2</v>
      </c>
      <c r="AL137" s="63">
        <v>-4.4999999999999998E-2</v>
      </c>
      <c r="AM137" s="63">
        <f>IF(E137="(D)",AL137,-(AL137))</f>
        <v>4.4999999999999998E-2</v>
      </c>
      <c r="AN137" s="63">
        <f>AM137-4.5%</f>
        <v>0</v>
      </c>
      <c r="AO137" s="67">
        <f>(AK137+AN137)/2</f>
        <v>-2.7019074601262801E-2</v>
      </c>
    </row>
    <row r="138" spans="1:41" ht="15" customHeight="1" x14ac:dyDescent="0.25">
      <c r="A138" s="68" t="s">
        <v>136</v>
      </c>
      <c r="B138" s="61">
        <v>1</v>
      </c>
      <c r="C138" s="61" t="s">
        <v>477</v>
      </c>
      <c r="D138" s="59" t="str">
        <f>('Raw data'!C131)</f>
        <v>Mark Takai</v>
      </c>
      <c r="E138" s="59" t="str">
        <f>('Raw data'!D131)</f>
        <v>(D)</v>
      </c>
      <c r="F138" s="62">
        <f>('Raw data'!G131)</f>
        <v>2014</v>
      </c>
      <c r="G138" s="88">
        <v>2</v>
      </c>
      <c r="H138" s="68"/>
      <c r="I138" s="68"/>
      <c r="J138" s="91">
        <f>IF(H138="",O138+0.15*(AF138-2.77%+$B$3)+($A$3-50%),O138+0.85*(0.6*AF138+0.2*AI138+0.2*AL138-2.77%+$B$3)+($A$3-50%))</f>
        <v>0.66636250000000008</v>
      </c>
      <c r="K138" s="21" t="s">
        <v>479</v>
      </c>
      <c r="L138" s="21" t="b">
        <f>_xlfn.ISFORMULA(K138)</f>
        <v>0</v>
      </c>
      <c r="M138" s="21" t="str">
        <f>IF(P138&lt;44%,"R",IF(P138&gt;56%,"D","No projection"))</f>
        <v>D</v>
      </c>
      <c r="N138" s="21" t="str">
        <f>IF(J138&lt;42%,"Safe R",IF(AND(J138&gt;42%,J138&lt;44%),"Likely R",IF(AND(J138&gt;44%,J138&lt;47%),"Lean R",IF(AND(J138&gt;47%,J138&lt;53%),"Toss Up",IF(AND(J138&gt;53%,J138&lt;56%),"Lean D",IF(AND(J138&gt;56%,J138&lt;58%),"Likely D","Safe D"))))))</f>
        <v>Safe D</v>
      </c>
      <c r="O138" s="63">
        <f>'Raw data'!Z131</f>
        <v>0.68425000000000002</v>
      </c>
      <c r="P138" s="69">
        <f>O138+$A$3-50%</f>
        <v>0.68425000000000002</v>
      </c>
      <c r="Q138" s="82">
        <f>'Raw data'!O131</f>
        <v>4.0000000000000036E-2</v>
      </c>
      <c r="R138" s="64">
        <f>Q138/2+50%</f>
        <v>0.52</v>
      </c>
      <c r="S138" s="64">
        <f>'Raw data'!M131-O138</f>
        <v>-0.16425000000000001</v>
      </c>
      <c r="T138" s="64">
        <f>IF(E138="(R)",-S138,S138)</f>
        <v>-0.16425000000000001</v>
      </c>
      <c r="U138" s="89">
        <f>IF(G138=1,Q138+4%,IF(G138=2,Q138+9%,IF(G138=3,Q138+14%,IF(G138=4,Q138-4.1%,IF(G138=5,Q138+1%,IF(G138=6,Q138+6.1%,IF(G138=7,Q138+5.1%,Q138+5.1%)))))))</f>
        <v>0.13000000000000003</v>
      </c>
      <c r="V138" s="64">
        <f>'Raw data'!W131</f>
        <v>0</v>
      </c>
      <c r="W138" s="64"/>
      <c r="X138" s="65"/>
      <c r="Y138" s="65">
        <f>'Raw data'!AC131</f>
        <v>0</v>
      </c>
      <c r="Z138" s="65">
        <f>'Raw data'!AF131</f>
        <v>0.67399999999999993</v>
      </c>
      <c r="AA138" s="66">
        <f>2*(O138-50)-2*(Z138-50)</f>
        <v>2.0499999999998408E-2</v>
      </c>
      <c r="AB138" s="65"/>
      <c r="AC138" s="65">
        <f>IF(E138="(D)",50%+U138/2,50%-U138/2)</f>
        <v>0.56500000000000006</v>
      </c>
      <c r="AD138" s="65"/>
      <c r="AE138" s="65"/>
      <c r="AF138" s="63">
        <f>AC138-O138</f>
        <v>-0.11924999999999997</v>
      </c>
      <c r="AG138" s="84">
        <f>IF(E138="(D)",AF138,-AF138)</f>
        <v>-0.11924999999999997</v>
      </c>
      <c r="AH138" s="84">
        <f>AG138-4.5%</f>
        <v>-0.16424999999999995</v>
      </c>
      <c r="AI138" s="63"/>
      <c r="AJ138" s="63"/>
      <c r="AK138" s="63">
        <f>AJ138-4.5%</f>
        <v>-4.4999999999999998E-2</v>
      </c>
      <c r="AL138" s="63"/>
      <c r="AM138" s="63"/>
      <c r="AN138" s="63">
        <f>AM138-4.5%</f>
        <v>-4.4999999999999998E-2</v>
      </c>
      <c r="AO138" s="67">
        <f>(AK138+AN138)/2</f>
        <v>-4.4999999999999998E-2</v>
      </c>
    </row>
    <row r="139" spans="1:41" ht="15" customHeight="1" x14ac:dyDescent="0.25">
      <c r="A139" s="68" t="s">
        <v>136</v>
      </c>
      <c r="B139" s="61">
        <v>2</v>
      </c>
      <c r="C139" s="61"/>
      <c r="D139" s="59" t="str">
        <f>('Raw data'!C132)</f>
        <v>Tulsi Gabbard</v>
      </c>
      <c r="E139" s="59" t="str">
        <f>('Raw data'!D132)</f>
        <v>(D)</v>
      </c>
      <c r="F139" s="62">
        <f>('Raw data'!G132)</f>
        <v>2012</v>
      </c>
      <c r="G139" s="88">
        <v>1</v>
      </c>
      <c r="H139" s="68">
        <v>2</v>
      </c>
      <c r="I139" s="68"/>
      <c r="J139" s="91">
        <f>IF(H139="",O139+0.15*(AF139-2.77%+$B$3)+($A$3-50%),O139+0.85*(0.6*AF139+0.2*AI139+0.2*AL139-2.77%+$B$3)+($A$3-50%))</f>
        <v>0.78785472802935042</v>
      </c>
      <c r="K139" s="21" t="str">
        <f>IF(J139&lt;44%,"R",IF(J139&gt;56%,"D","No projection"))</f>
        <v>D</v>
      </c>
      <c r="L139" s="21" t="b">
        <f>_xlfn.ISFORMULA(K139)</f>
        <v>1</v>
      </c>
      <c r="M139" s="21" t="str">
        <f>IF(P139&lt;44%,"R",IF(P139&gt;56%,"D","No projection"))</f>
        <v>D</v>
      </c>
      <c r="N139" s="21" t="str">
        <f>IF(J139&lt;42%,"Safe R",IF(AND(J139&gt;42%,J139&lt;44%),"Likely R",IF(AND(J139&gt;44%,J139&lt;47%),"Lean R",IF(AND(J139&gt;47%,J139&lt;53%),"Toss Up",IF(AND(J139&gt;53%,J139&lt;56%),"Lean D",IF(AND(J139&gt;56%,J139&lt;58%),"Likely D","Safe D"))))))</f>
        <v>Safe D</v>
      </c>
      <c r="O139" s="63">
        <f>'Raw data'!Z132</f>
        <v>0.70425000000000004</v>
      </c>
      <c r="P139" s="69">
        <f>O139+$A$3-50%</f>
        <v>0.70425000000000004</v>
      </c>
      <c r="Q139" s="82">
        <f>'Raw data'!O132</f>
        <v>0.61224489795918369</v>
      </c>
      <c r="R139" s="64">
        <f>Q139/2+50%</f>
        <v>0.80612244897959184</v>
      </c>
      <c r="S139" s="64">
        <f>'Raw data'!M132-O139</f>
        <v>0.1018724489795918</v>
      </c>
      <c r="T139" s="64">
        <f>IF(E139="(R)",-S139,S139)</f>
        <v>0.1018724489795918</v>
      </c>
      <c r="U139" s="89">
        <f>IF(G139=1,Q139+4%,IF(G139=2,Q139+9%,IF(G139=3,Q139+14%,IF(G139=4,Q139-4.1%,IF(G139=5,Q139+1%,IF(G139=6,Q139+6.1%,IF(G139=7,Q139+5.1%,Q139+5.1%)))))))</f>
        <v>0.65224489795918372</v>
      </c>
      <c r="V139" s="64">
        <f>'Raw data'!W132</f>
        <v>0.61085034176186603</v>
      </c>
      <c r="W139" s="64">
        <f>V139/2+50%</f>
        <v>0.80542517088093302</v>
      </c>
      <c r="X139" s="65">
        <f>IF(H139=1,V139-4%,IF(H139=2,V139+5%,IF(H139=3,V139+14%,IF(H139=4,V139+4%,IF(H139=5,V139+13%,IF(H139=6,V139+22%,IF(H139=7,V139+9%,V139+9%)))))))</f>
        <v>0.66085034176186608</v>
      </c>
      <c r="Y139" s="65"/>
      <c r="Z139" s="65"/>
      <c r="AA139" s="66"/>
      <c r="AB139" s="65" t="str">
        <f>IF(I139=1,Y139+AA139+7.6%,IF(I139=2,Y139+AA139+16.6%,IF(I139=3,Y139+AA139+25.6%,IF(I139=4,Y139-AA139-7.6%,IF(I139=5,Y139-AA139+1.4%,IF(I139=6,Y139-AA139+10.4%,IF(I139=7,Y139+AA139+9%,IF(I139=8,Y139-AA139+9%,""))))))))</f>
        <v/>
      </c>
      <c r="AC139" s="65">
        <f>IF(E139="(D)",50%+U139/2,50%-U139/2)</f>
        <v>0.82612244897959186</v>
      </c>
      <c r="AD139" s="65">
        <f>IF(E139="(D)",50%+X139/2,50%-X139/2)</f>
        <v>0.83042517088093304</v>
      </c>
      <c r="AE139" s="65"/>
      <c r="AF139" s="63">
        <f>AC139-O139</f>
        <v>0.12187244897959182</v>
      </c>
      <c r="AG139" s="84">
        <f>IF(E139="(D)",AF139,-AF139)</f>
        <v>0.12187244897959182</v>
      </c>
      <c r="AH139" s="84">
        <f>AG139-4.5%</f>
        <v>7.687244897959182E-2</v>
      </c>
      <c r="AI139" s="63">
        <f>AD139-O139</f>
        <v>0.126175170880933</v>
      </c>
      <c r="AJ139" s="63">
        <f>IF(E139="(D)",AI139,-AI139)</f>
        <v>0.126175170880933</v>
      </c>
      <c r="AK139" s="63">
        <f>AJ139-4.5%</f>
        <v>8.1175170880932998E-2</v>
      </c>
      <c r="AL139" s="63"/>
      <c r="AM139" s="63"/>
      <c r="AN139" s="63"/>
      <c r="AO139" s="67">
        <f>AK139</f>
        <v>8.1175170880932998E-2</v>
      </c>
    </row>
    <row r="140" spans="1:41" ht="15" customHeight="1" x14ac:dyDescent="0.25">
      <c r="A140" s="68" t="s">
        <v>138</v>
      </c>
      <c r="B140" s="61">
        <v>1</v>
      </c>
      <c r="C140" s="61"/>
      <c r="D140" s="59" t="str">
        <f>('Raw data'!C133)</f>
        <v>Raul Labrador</v>
      </c>
      <c r="E140" s="59" t="str">
        <f>('Raw data'!D133)</f>
        <v>(R)</v>
      </c>
      <c r="F140" s="62">
        <f>('Raw data'!G133)</f>
        <v>2010</v>
      </c>
      <c r="G140" s="88">
        <v>4</v>
      </c>
      <c r="H140" s="68">
        <v>4</v>
      </c>
      <c r="I140" s="68">
        <v>6</v>
      </c>
      <c r="J140" s="91">
        <f>IF(H140="",O140+0.15*(AF140+2.77%-$B$3)+($A$3-50%),O140+0.85*(0.6*AF140+0.2*AI140+0.2*AL140+2.77%-$B$3)+($A$3-50%))</f>
        <v>0.3532935102896525</v>
      </c>
      <c r="K140" s="21" t="str">
        <f>IF(J140&lt;44%,"R",IF(J140&gt;56%,"D","No projection"))</f>
        <v>R</v>
      </c>
      <c r="L140" s="21" t="b">
        <f>_xlfn.ISFORMULA(K140)</f>
        <v>1</v>
      </c>
      <c r="M140" s="21" t="str">
        <f>IF(P140&lt;44%,"R",IF(P140&gt;56%,"D","No projection"))</f>
        <v>R</v>
      </c>
      <c r="N140" s="21" t="str">
        <f>IF(J140&lt;42%,"Safe R",IF(AND(J140&gt;42%,J140&lt;44%),"Likely R",IF(AND(J140&gt;44%,J140&lt;47%),"Lean R",IF(AND(J140&gt;47%,J140&lt;53%),"Toss Up",IF(AND(J140&gt;53%,J140&lt;56%),"Lean D",IF(AND(J140&gt;56%,J140&lt;58%),"Likely D","Safe D"))))))</f>
        <v>Safe R</v>
      </c>
      <c r="O140" s="63">
        <f>'Raw data'!Z133</f>
        <v>0.31725000000000003</v>
      </c>
      <c r="P140" s="69">
        <f>O140+$A$3-50%</f>
        <v>0.31725000000000003</v>
      </c>
      <c r="Q140" s="82">
        <f>'Raw data'!O133</f>
        <v>0.30000000000000004</v>
      </c>
      <c r="R140" s="64">
        <f>Q140/2+50%</f>
        <v>0.65</v>
      </c>
      <c r="S140" s="64">
        <f>'Raw data'!M133-O140</f>
        <v>3.2749999999999946E-2</v>
      </c>
      <c r="T140" s="64">
        <f>IF(E140="(R)",-S140,S140)</f>
        <v>-3.2749999999999946E-2</v>
      </c>
      <c r="U140" s="89">
        <f>IF(G140=1,Q140+4%,IF(G140=2,Q140+9%,IF(G140=3,Q140+14%,IF(G140=4,Q140-4.1%,IF(G140=5,Q140+1%,IF(G140=6,Q140+6.1%,IF(G140=7,Q140+5.1%,Q140+5.1%)))))))</f>
        <v>0.25900000000000006</v>
      </c>
      <c r="V140" s="64">
        <f>'Raw data'!W133</f>
        <v>0.34344387101990215</v>
      </c>
      <c r="W140" s="64">
        <f>V140/2+50%</f>
        <v>0.67172193550995107</v>
      </c>
      <c r="X140" s="65">
        <f>IF(H140=1,V140-4%,IF(H140=2,V140+5%,IF(H140=3,V140+14%,IF(H140=4,V140+4%,IF(H140=5,V140+13%,IF(H140=6,V140+22%,IF(H140=7,V140+9%,V140+9%)))))))</f>
        <v>0.38344387101990213</v>
      </c>
      <c r="Y140" s="65">
        <f>'Raw data'!AC133</f>
        <v>0.10551483145476998</v>
      </c>
      <c r="Z140" s="65">
        <f>'Raw data'!AF133</f>
        <v>0.33399999999999996</v>
      </c>
      <c r="AA140" s="66">
        <f>2*(O140-50)-2*(Z140-50)</f>
        <v>-3.3500000000003638E-2</v>
      </c>
      <c r="AB140" s="65">
        <f>IF(I140=1,Y140+AA140+7.6%,IF(I140=2,Y140+AA140+16.6%,IF(I140=3,Y140+AA140+25.6%,IF(I140=4,Y140-AA140-7.6%,IF(I140=5,Y140-AA140+1.4%,IF(I140=6,Y140-AA140+10.4%,IF(I140=7,Y140+AA140+9%,IF(I140=8,Y140-AA140+9%,""))))))))</f>
        <v>0.24301483145477362</v>
      </c>
      <c r="AC140" s="65">
        <f>IF(E140="(D)",50%+U140/2,50%-U140/2)</f>
        <v>0.37049999999999994</v>
      </c>
      <c r="AD140" s="65">
        <f>IF(E140="(D)",50%+X140/2,50%-X140/2)</f>
        <v>0.30827806449004891</v>
      </c>
      <c r="AE140" s="65">
        <f>50%-AB140/2</f>
        <v>0.37849258427261318</v>
      </c>
      <c r="AF140" s="63">
        <f>AC140-O140</f>
        <v>5.3249999999999909E-2</v>
      </c>
      <c r="AG140" s="84">
        <f>IF(E140="(D)",AF140,-AF140)</f>
        <v>-5.3249999999999909E-2</v>
      </c>
      <c r="AH140" s="84">
        <f>AG140-4.5%</f>
        <v>-9.8249999999999907E-2</v>
      </c>
      <c r="AI140" s="63">
        <f>AD140-O140</f>
        <v>-8.9719355099511233E-3</v>
      </c>
      <c r="AJ140" s="63">
        <f>IF(E140="(D)",AI140,-AI140)</f>
        <v>8.9719355099511233E-3</v>
      </c>
      <c r="AK140" s="63">
        <f>AJ140-4.5%</f>
        <v>-3.6028064490048875E-2</v>
      </c>
      <c r="AL140" s="63">
        <f>AE140-O140</f>
        <v>6.1242584272613143E-2</v>
      </c>
      <c r="AM140" s="63">
        <f>IF(E140="(D)",AL140,-(AL140))</f>
        <v>-6.1242584272613143E-2</v>
      </c>
      <c r="AN140" s="63">
        <f>AM140-4.5%</f>
        <v>-0.10624258427261314</v>
      </c>
      <c r="AO140" s="67">
        <f>(AK140+AN140)/2</f>
        <v>-7.1135324381331008E-2</v>
      </c>
    </row>
    <row r="141" spans="1:41" ht="15" customHeight="1" x14ac:dyDescent="0.25">
      <c r="A141" s="68" t="s">
        <v>138</v>
      </c>
      <c r="B141" s="61">
        <v>2</v>
      </c>
      <c r="C141" s="61"/>
      <c r="D141" s="59" t="str">
        <f>('Raw data'!C134)</f>
        <v>Mike Simpson</v>
      </c>
      <c r="E141" s="59" t="str">
        <f>('Raw data'!D134)</f>
        <v>(R)</v>
      </c>
      <c r="F141" s="62">
        <f>('Raw data'!G134)</f>
        <v>1998</v>
      </c>
      <c r="G141" s="88">
        <v>4</v>
      </c>
      <c r="H141" s="68">
        <v>4</v>
      </c>
      <c r="I141" s="68">
        <v>4</v>
      </c>
      <c r="J141" s="91">
        <f>IF(H141="",O141+0.15*(AF141+2.77%-$B$3)+($A$3-50%),O141+0.85*(0.6*AF141+0.2*AI141+0.2*AL141+2.77%-$B$3)+($A$3-50%))</f>
        <v>0.36273822276091539</v>
      </c>
      <c r="K141" s="21" t="str">
        <f>IF(J141&lt;44%,"R",IF(J141&gt;56%,"D","No projection"))</f>
        <v>R</v>
      </c>
      <c r="L141" s="21" t="b">
        <f>_xlfn.ISFORMULA(K141)</f>
        <v>1</v>
      </c>
      <c r="M141" s="21" t="str">
        <f>IF(P141&lt;44%,"R",IF(P141&gt;56%,"D","No projection"))</f>
        <v>R</v>
      </c>
      <c r="N141" s="21" t="str">
        <f>IF(J141&lt;42%,"Safe R",IF(AND(J141&gt;42%,J141&lt;44%),"Likely R",IF(AND(J141&gt;44%,J141&lt;47%),"Lean R",IF(AND(J141&gt;47%,J141&lt;53%),"Toss Up",IF(AND(J141&gt;53%,J141&lt;56%),"Lean D",IF(AND(J141&gt;56%,J141&lt;58%),"Likely D","Safe D"))))))</f>
        <v>Safe R</v>
      </c>
      <c r="O141" s="63">
        <f>'Raw data'!Z134</f>
        <v>0.3257500000000001</v>
      </c>
      <c r="P141" s="69">
        <f>O141+$A$3-50%</f>
        <v>0.3257500000000001</v>
      </c>
      <c r="Q141" s="82">
        <f>'Raw data'!O134</f>
        <v>0.21999999999999997</v>
      </c>
      <c r="R141" s="64">
        <f>Q141/2+50%</f>
        <v>0.61</v>
      </c>
      <c r="S141" s="64">
        <f>'Raw data'!M134-O141</f>
        <v>6.4249999999999918E-2</v>
      </c>
      <c r="T141" s="64">
        <f>IF(E141="(R)",-S141,S141)</f>
        <v>-6.4249999999999918E-2</v>
      </c>
      <c r="U141" s="89">
        <f>IF(G141=1,Q141+4%,IF(G141=2,Q141+9%,IF(G141=3,Q141+14%,IF(G141=4,Q141-4.1%,IF(G141=5,Q141+1%,IF(G141=6,Q141+6.1%,IF(G141=7,Q141+5.1%,Q141+5.1%)))))))</f>
        <v>0.17899999999999999</v>
      </c>
      <c r="V141" s="64">
        <f>'Raw data'!W134</f>
        <v>0.30341639985043634</v>
      </c>
      <c r="W141" s="64">
        <f>V141/2+50%</f>
        <v>0.65170819992521811</v>
      </c>
      <c r="X141" s="65">
        <f>IF(H141=1,V141-4%,IF(H141=2,V141+5%,IF(H141=3,V141+14%,IF(H141=4,V141+4%,IF(H141=5,V141+13%,IF(H141=6,V141+22%,IF(H141=7,V141+9%,V141+9%)))))))</f>
        <v>0.34341639985043632</v>
      </c>
      <c r="Y141" s="65">
        <f>'Raw data'!AC134</f>
        <v>0.47642803825644275</v>
      </c>
      <c r="Z141" s="65">
        <f>'Raw data'!AF134</f>
        <v>0.33899999999999997</v>
      </c>
      <c r="AA141" s="66">
        <f>2*(O141-50)-2*(Z141-50)</f>
        <v>-2.6499999999998636E-2</v>
      </c>
      <c r="AB141" s="65">
        <f>IF(I141=1,Y141+AA141+7.6%,IF(I141=2,Y141+AA141+16.6%,IF(I141=3,Y141+AA141+25.6%,IF(I141=4,Y141-AA141-7.6%,IF(I141=5,Y141-AA141+1.4%,IF(I141=6,Y141-AA141+10.4%,IF(I141=7,Y141+AA141+9%,IF(I141=8,Y141-AA141+9%,""))))))))</f>
        <v>0.42692803825644138</v>
      </c>
      <c r="AC141" s="65">
        <f>IF(E141="(D)",50%+U141/2,50%-U141/2)</f>
        <v>0.41049999999999998</v>
      </c>
      <c r="AD141" s="65">
        <f>IF(E141="(D)",50%+X141/2,50%-X141/2)</f>
        <v>0.32829180007478187</v>
      </c>
      <c r="AE141" s="65">
        <f>50%-AB141/2</f>
        <v>0.28653598087177934</v>
      </c>
      <c r="AF141" s="63">
        <f>AC141-O141</f>
        <v>8.4749999999999881E-2</v>
      </c>
      <c r="AG141" s="84">
        <f>IF(E141="(D)",AF141,-AF141)</f>
        <v>-8.4749999999999881E-2</v>
      </c>
      <c r="AH141" s="84">
        <f>AG141-4.5%</f>
        <v>-0.12974999999999987</v>
      </c>
      <c r="AI141" s="63">
        <f>AD141-O141</f>
        <v>2.5418000747817748E-3</v>
      </c>
      <c r="AJ141" s="63">
        <f>IF(E141="(D)",AI141,-AI141)</f>
        <v>-2.5418000747817748E-3</v>
      </c>
      <c r="AK141" s="63">
        <f>AJ141-4.5%</f>
        <v>-4.7541800074781773E-2</v>
      </c>
      <c r="AL141" s="63">
        <f>AE141-O141</f>
        <v>-3.9214019128220756E-2</v>
      </c>
      <c r="AM141" s="63">
        <f>IF(E141="(D)",AL141,-(AL141))</f>
        <v>3.9214019128220756E-2</v>
      </c>
      <c r="AN141" s="63">
        <f>AM141-4.5%</f>
        <v>-5.7859808717792421E-3</v>
      </c>
      <c r="AO141" s="67">
        <f>(AK141+AN141)/2</f>
        <v>-2.6663890473280508E-2</v>
      </c>
    </row>
    <row r="142" spans="1:41" ht="15" customHeight="1" x14ac:dyDescent="0.25">
      <c r="A142" s="68" t="s">
        <v>141</v>
      </c>
      <c r="B142" s="61">
        <v>1</v>
      </c>
      <c r="C142" s="61"/>
      <c r="D142" s="59" t="str">
        <f>('Raw data'!C135)</f>
        <v>Bobby Rush</v>
      </c>
      <c r="E142" s="59" t="str">
        <f>('Raw data'!D135)</f>
        <v>(D)</v>
      </c>
      <c r="F142" s="62">
        <f>('Raw data'!G135)</f>
        <v>1992</v>
      </c>
      <c r="G142" s="88">
        <v>1</v>
      </c>
      <c r="H142" s="68">
        <v>1</v>
      </c>
      <c r="I142" s="68">
        <v>1</v>
      </c>
      <c r="J142" s="91">
        <f>IF(H142="",O142+0.15*(AF142-2.77%+$B$3)+($A$3-50%),O142+0.85*(0.6*AF142+0.2*AI142+0.2*AL142-2.77%+$B$3)+($A$3-50%))</f>
        <v>0.75406896164312565</v>
      </c>
      <c r="K142" s="21" t="str">
        <f>IF(J142&lt;44%,"R",IF(J142&gt;56%,"D","No projection"))</f>
        <v>D</v>
      </c>
      <c r="L142" s="21" t="b">
        <f>_xlfn.ISFORMULA(K142)</f>
        <v>1</v>
      </c>
      <c r="M142" s="21" t="str">
        <f>IF(P142&lt;44%,"R",IF(P142&gt;56%,"D","No projection"))</f>
        <v>D</v>
      </c>
      <c r="N142" s="21" t="str">
        <f>IF(J142&lt;42%,"Safe R",IF(AND(J142&gt;42%,J142&lt;44%),"Likely R",IF(AND(J142&gt;44%,J142&lt;47%),"Lean R",IF(AND(J142&gt;47%,J142&lt;53%),"Toss Up",IF(AND(J142&gt;53%,J142&lt;56%),"Lean D",IF(AND(J142&gt;56%,J142&lt;58%),"Likely D","Safe D"))))))</f>
        <v>Safe D</v>
      </c>
      <c r="O142" s="63">
        <f>'Raw data'!Z135</f>
        <v>0.77475000000000005</v>
      </c>
      <c r="P142" s="69">
        <f>O142+$A$3-50%</f>
        <v>0.77475000000000005</v>
      </c>
      <c r="Q142" s="82">
        <f>'Raw data'!O135</f>
        <v>0.43999999999999995</v>
      </c>
      <c r="R142" s="64">
        <f>Q142/2+50%</f>
        <v>0.72</v>
      </c>
      <c r="S142" s="64">
        <f>'Raw data'!M135-O142</f>
        <v>-5.4750000000000076E-2</v>
      </c>
      <c r="T142" s="64">
        <f>IF(E142="(R)",-S142,S142)</f>
        <v>-5.4750000000000076E-2</v>
      </c>
      <c r="U142" s="89">
        <f>IF(G142=1,Q142+4%,IF(G142=2,Q142+9%,IF(G142=3,Q142+14%,IF(G142=4,Q142-4.1%,IF(G142=5,Q142+1%,IF(G142=6,Q142+6.1%,IF(G142=7,Q142+5.1%,Q142+5.1%)))))))</f>
        <v>0.47999999999999993</v>
      </c>
      <c r="V142" s="64">
        <f>'Raw data'!W135</f>
        <v>0.47644798234650593</v>
      </c>
      <c r="W142" s="64">
        <f>V142/2+50%</f>
        <v>0.73822399117325299</v>
      </c>
      <c r="X142" s="65">
        <f>IF(H142=1,V142-4%,IF(H142=2,V142+5%,IF(H142=3,V142+14%,IF(H142=4,V142+4%,IF(H142=5,V142+13%,IF(H142=6,V142+22%,IF(H142=7,V142+9%,V142+9%)))))))</f>
        <v>0.43644798234650595</v>
      </c>
      <c r="Y142" s="65">
        <f>'Raw data'!AC135</f>
        <v>0.67024568404321871</v>
      </c>
      <c r="Z142" s="65">
        <f>'Raw data'!AF135</f>
        <v>0.83399999999999996</v>
      </c>
      <c r="AA142" s="66">
        <f>2*(O142-50)-2*(Z142-50)</f>
        <v>-0.1185000000000116</v>
      </c>
      <c r="AB142" s="65">
        <f>IF(I142=1,Y142+AA142+7.6%,IF(I142=2,Y142+AA142+16.6%,IF(I142=3,Y142+AA142+25.6%,IF(I142=4,Y142-AA142-7.6%,IF(I142=5,Y142-AA142+1.4%,IF(I142=6,Y142-AA142+10.4%,IF(I142=7,Y142+AA142+9%,IF(I142=8,Y142-AA142+9%,""))))))))</f>
        <v>0.62774568404320708</v>
      </c>
      <c r="AC142" s="65">
        <f>IF(E142="(D)",50%+U142/2,50%-U142/2)</f>
        <v>0.74</v>
      </c>
      <c r="AD142" s="65">
        <f>IF(E142="(D)",50%+X142/2,50%-X142/2)</f>
        <v>0.71822399117325297</v>
      </c>
      <c r="AE142" s="65">
        <f>50%+AB142/2</f>
        <v>0.81387284202160348</v>
      </c>
      <c r="AF142" s="63">
        <f>AC142-O142</f>
        <v>-3.4750000000000059E-2</v>
      </c>
      <c r="AG142" s="84">
        <f>IF(E142="(D)",AF142,-AF142)</f>
        <v>-3.4750000000000059E-2</v>
      </c>
      <c r="AH142" s="84">
        <f>AG142-4.5%</f>
        <v>-7.9750000000000057E-2</v>
      </c>
      <c r="AI142" s="63">
        <f>AD142-O142</f>
        <v>-5.6526008826747076E-2</v>
      </c>
      <c r="AJ142" s="63">
        <f>IF(E142="(D)",AI142,-AI142)</f>
        <v>-5.6526008826747076E-2</v>
      </c>
      <c r="AK142" s="63">
        <f>AJ142-4.5%</f>
        <v>-0.10152600882674707</v>
      </c>
      <c r="AL142" s="63">
        <f>AE142-O142</f>
        <v>3.9122842021603432E-2</v>
      </c>
      <c r="AM142" s="63">
        <f>IF(E142="(D)",AL142,-(AL142))</f>
        <v>3.9122842021603432E-2</v>
      </c>
      <c r="AN142" s="63">
        <f>AM142-4.5%</f>
        <v>-5.8771579783965661E-3</v>
      </c>
      <c r="AO142" s="67">
        <f>(AK142+AN142)/2</f>
        <v>-5.370158340257182E-2</v>
      </c>
    </row>
    <row r="143" spans="1:41" ht="15" customHeight="1" x14ac:dyDescent="0.25">
      <c r="A143" s="59" t="s">
        <v>141</v>
      </c>
      <c r="B143" s="60">
        <v>2</v>
      </c>
      <c r="C143" s="61"/>
      <c r="D143" s="59" t="str">
        <f>('Raw data'!C136)</f>
        <v>Robin Kelly</v>
      </c>
      <c r="E143" s="59" t="s">
        <v>478</v>
      </c>
      <c r="F143" s="62">
        <f>('Raw data'!G136)</f>
        <v>0</v>
      </c>
      <c r="G143" s="88">
        <v>1</v>
      </c>
      <c r="H143" s="59">
        <v>7</v>
      </c>
      <c r="I143" s="59"/>
      <c r="J143" s="91">
        <f>IF(H143="",O143+0.15*(AF143-2.77%+$B$3)+($A$3-50%),O143+0.85*(0.6*AF143+0.2*AI143+0.2*AL143-2.77%+$B$3)+($A$3-50%))</f>
        <v>0.79869929592988165</v>
      </c>
      <c r="K143" s="31" t="str">
        <f>IF(J143&lt;44%,"R",IF(J143&gt;56%,"D","No projection"))</f>
        <v>D</v>
      </c>
      <c r="L143" s="21" t="b">
        <f>_xlfn.ISFORMULA(K143)</f>
        <v>1</v>
      </c>
      <c r="M143" s="21" t="str">
        <f>IF(P143&lt;44%,"R",IF(P143&gt;56%,"D","No projection"))</f>
        <v>D</v>
      </c>
      <c r="N143" s="31" t="str">
        <f>IF(J143&lt;42%,"Safe R",IF(AND(J143&gt;42%,J143&lt;44%),"Likely R",IF(AND(J143&gt;44%,J143&lt;47%),"Lean R",IF(AND(J143&gt;47%,J143&lt;53%),"Toss Up",IF(AND(J143&gt;53%,J143&lt;56%),"Lean D",IF(AND(J143&gt;56%,J143&lt;58%),"Likely D","Safe D"))))))</f>
        <v>Safe D</v>
      </c>
      <c r="O143" s="63">
        <f>'Raw data'!Z136</f>
        <v>0.79175000000000006</v>
      </c>
      <c r="P143" s="63">
        <f>O143+$A$3-50%</f>
        <v>0.79174999999999995</v>
      </c>
      <c r="Q143" s="82">
        <f>'Raw data'!O136</f>
        <v>0.56000000000000005</v>
      </c>
      <c r="R143" s="64">
        <f>Q143/2+50%</f>
        <v>0.78</v>
      </c>
      <c r="S143" s="64">
        <f>'Raw data'!M136-O143</f>
        <v>-1.1750000000000038E-2</v>
      </c>
      <c r="T143" s="64">
        <f>IF(E143="(R)",-S143,S143)</f>
        <v>-1.1750000000000038E-2</v>
      </c>
      <c r="U143" s="89">
        <f>IF(G143=1,Q143+4%,IF(G143=2,Q143+9%,IF(G143=3,Q143+14%,IF(G143=4,Q143-4.1%,IF(G143=5,Q143+1%,IF(G143=6,Q143+6.1%,IF(G143=7,Q143+5.1%,Q143+5.1%)))))))</f>
        <v>0.60000000000000009</v>
      </c>
      <c r="V143" s="64">
        <f>'Raw data'!W136</f>
        <v>0.52575642270448997</v>
      </c>
      <c r="W143" s="64">
        <f>V143/2+50%</f>
        <v>0.76287821135224498</v>
      </c>
      <c r="X143" s="65">
        <f>IF(H143=1,V143-4%,IF(H143=2,V143+5%,IF(H143=3,V143+14%,IF(H143=4,V143+4%,IF(H143=5,V143+13%,IF(H143=6,V143+22%,IF(H143=7,V143+9%,V143+9%)))))))</f>
        <v>0.61575642270448994</v>
      </c>
      <c r="Y143" s="65"/>
      <c r="Z143" s="65"/>
      <c r="AA143" s="66"/>
      <c r="AB143" s="65" t="str">
        <f>IF(I143=1,Y143+AA143+7.6%,IF(I143=2,Y143+AA143+16.6%,IF(I143=3,Y143+AA143+25.6%,IF(I143=4,Y143-AA143-7.6%,IF(I143=5,Y143-AA143+1.4%,IF(I143=6,Y143-AA143+10.4%,IF(I143=7,Y143+AA143+9%,IF(I143=8,Y143-AA143+9%,""))))))))</f>
        <v/>
      </c>
      <c r="AC143" s="65">
        <f>IF(E143="(D)",50%+U143/2,50%-U143/2)</f>
        <v>0.8</v>
      </c>
      <c r="AD143" s="65">
        <f>IF(E143="(D)",50%+X143/2,50%-X143/2)</f>
        <v>0.80787821135224491</v>
      </c>
      <c r="AE143" s="65"/>
      <c r="AF143" s="63">
        <f>AC143-O143</f>
        <v>8.2499999999999796E-3</v>
      </c>
      <c r="AG143" s="84">
        <f>IF(E143="(D)",AF143,-AF143)</f>
        <v>8.2499999999999796E-3</v>
      </c>
      <c r="AH143" s="84">
        <f>AG143-4.5%</f>
        <v>-3.6750000000000019E-2</v>
      </c>
      <c r="AI143" s="63">
        <f>AD143-O143</f>
        <v>1.6128211352244848E-2</v>
      </c>
      <c r="AJ143" s="63">
        <f>IF(E143="(D)",AI143,-AI143)</f>
        <v>1.6128211352244848E-2</v>
      </c>
      <c r="AK143" s="63">
        <f>AJ143-4.5%</f>
        <v>-2.8871788647755151E-2</v>
      </c>
      <c r="AL143" s="63"/>
      <c r="AM143" s="63"/>
      <c r="AN143" s="63"/>
      <c r="AO143" s="67">
        <f>AK143</f>
        <v>-2.8871788647755151E-2</v>
      </c>
    </row>
    <row r="144" spans="1:41" ht="15" customHeight="1" x14ac:dyDescent="0.25">
      <c r="A144" s="68" t="s">
        <v>141</v>
      </c>
      <c r="B144" s="61">
        <v>3</v>
      </c>
      <c r="C144" s="61"/>
      <c r="D144" s="59" t="str">
        <f>('Raw data'!C137)</f>
        <v>Dan Lipinski</v>
      </c>
      <c r="E144" s="59" t="str">
        <f>('Raw data'!D137)</f>
        <v>(D)</v>
      </c>
      <c r="F144" s="62">
        <f>('Raw data'!G137)</f>
        <v>2004</v>
      </c>
      <c r="G144" s="88">
        <v>1</v>
      </c>
      <c r="H144" s="68">
        <v>1</v>
      </c>
      <c r="I144" s="68">
        <v>1</v>
      </c>
      <c r="J144" s="91">
        <f>IF(H144="",O144+0.15*(AF144-2.77%+$B$3)+($A$3-50%),O144+0.85*(0.6*AF144+0.2*AI144+0.2*AL144-2.77%+$B$3)+($A$3-50%))</f>
        <v>0.6537295145196268</v>
      </c>
      <c r="K144" s="21" t="str">
        <f>IF(J144&lt;44%,"R",IF(J144&gt;56%,"D","No projection"))</f>
        <v>D</v>
      </c>
      <c r="L144" s="21" t="b">
        <f>_xlfn.ISFORMULA(K144)</f>
        <v>1</v>
      </c>
      <c r="M144" s="21" t="str">
        <f>IF(P144&lt;44%,"R",IF(P144&gt;56%,"D","No projection"))</f>
        <v>No projection</v>
      </c>
      <c r="N144" s="21" t="str">
        <f>IF(J144&lt;42%,"Safe R",IF(AND(J144&gt;42%,J144&lt;44%),"Likely R",IF(AND(J144&gt;44%,J144&lt;47%),"Lean R",IF(AND(J144&gt;47%,J144&lt;53%),"Toss Up",IF(AND(J144&gt;53%,J144&lt;56%),"Lean D",IF(AND(J144&gt;56%,J144&lt;58%),"Likely D","Safe D"))))))</f>
        <v>Safe D</v>
      </c>
      <c r="O144" s="63">
        <f>'Raw data'!Z137</f>
        <v>0.54725000000000001</v>
      </c>
      <c r="P144" s="69">
        <f>O144+$A$3-50%</f>
        <v>0.54725000000000001</v>
      </c>
      <c r="Q144" s="82">
        <f>'Raw data'!O137</f>
        <v>0.28000000000000003</v>
      </c>
      <c r="R144" s="64">
        <f>Q144/2+50%</f>
        <v>0.64</v>
      </c>
      <c r="S144" s="64">
        <f>'Raw data'!M137-O144</f>
        <v>9.2749999999999999E-2</v>
      </c>
      <c r="T144" s="64">
        <f>IF(E144="(R)",-S144,S144)</f>
        <v>9.2749999999999999E-2</v>
      </c>
      <c r="U144" s="89">
        <f>IF(G144=1,Q144+4%,IF(G144=2,Q144+9%,IF(G144=3,Q144+14%,IF(G144=4,Q144-4.1%,IF(G144=5,Q144+1%,IF(G144=6,Q144+6.1%,IF(G144=7,Q144+5.1%,Q144+5.1%)))))))</f>
        <v>0.32</v>
      </c>
      <c r="V144" s="64">
        <f>'Raw data'!W137</f>
        <v>0.36967665215044376</v>
      </c>
      <c r="W144" s="64">
        <f>V144/2+50%</f>
        <v>0.68483832607522188</v>
      </c>
      <c r="X144" s="65">
        <f>IF(H144=1,V144-4%,IF(H144=2,V144+5%,IF(H144=3,V144+14%,IF(H144=4,V144+4%,IF(H144=5,V144+13%,IF(H144=6,V144+22%,IF(H144=7,V144+9%,V144+9%)))))))</f>
        <v>0.32967665215044378</v>
      </c>
      <c r="Y144" s="65">
        <f>'Raw data'!AC137</f>
        <v>0.48302351866870158</v>
      </c>
      <c r="Z144" s="65">
        <f>'Raw data'!AF137</f>
        <v>0.60899999999999999</v>
      </c>
      <c r="AA144" s="66">
        <f>2*(O144-50)-2*(Z144-50)</f>
        <v>-0.12350000000000705</v>
      </c>
      <c r="AB144" s="65">
        <f>IF(I144=1,Y144+AA144+7.6%,IF(I144=2,Y144+AA144+16.6%,IF(I144=3,Y144+AA144+25.6%,IF(I144=4,Y144-AA144-7.6%,IF(I144=5,Y144-AA144+1.4%,IF(I144=6,Y144-AA144+10.4%,IF(I144=7,Y144+AA144+9%,IF(I144=8,Y144-AA144+9%,""))))))))</f>
        <v>0.43552351866869454</v>
      </c>
      <c r="AC144" s="65">
        <f>IF(E144="(D)",50%+U144/2,50%-U144/2)</f>
        <v>0.66</v>
      </c>
      <c r="AD144" s="65">
        <f>IF(E144="(D)",50%+X144/2,50%-X144/2)</f>
        <v>0.66483832607522186</v>
      </c>
      <c r="AE144" s="65">
        <f>50%+AB144/2</f>
        <v>0.71776175933434727</v>
      </c>
      <c r="AF144" s="63">
        <f>AC144-O144</f>
        <v>0.11275000000000002</v>
      </c>
      <c r="AG144" s="84">
        <f>IF(E144="(D)",AF144,-AF144)</f>
        <v>0.11275000000000002</v>
      </c>
      <c r="AH144" s="84">
        <f>AG144-4.5%</f>
        <v>6.7750000000000019E-2</v>
      </c>
      <c r="AI144" s="63">
        <f>AD144-O144</f>
        <v>0.11758832607522185</v>
      </c>
      <c r="AJ144" s="63">
        <f>IF(E144="(D)",AI144,-AI144)</f>
        <v>0.11758832607522185</v>
      </c>
      <c r="AK144" s="63">
        <f>AJ144-4.5%</f>
        <v>7.2588326075221851E-2</v>
      </c>
      <c r="AL144" s="63">
        <f>AE144-O144</f>
        <v>0.17051175933434726</v>
      </c>
      <c r="AM144" s="63">
        <f>IF(E144="(D)",AL144,-(AL144))</f>
        <v>0.17051175933434726</v>
      </c>
      <c r="AN144" s="63">
        <f>AM144-4.5%</f>
        <v>0.12551175933434727</v>
      </c>
      <c r="AO144" s="67">
        <f>(AK144+AN144)/2</f>
        <v>9.9050042704784569E-2</v>
      </c>
    </row>
    <row r="145" spans="1:41" ht="15" customHeight="1" x14ac:dyDescent="0.25">
      <c r="A145" s="68" t="s">
        <v>141</v>
      </c>
      <c r="B145" s="61">
        <v>4</v>
      </c>
      <c r="C145" s="61"/>
      <c r="D145" s="59" t="str">
        <f>('Raw data'!C138)</f>
        <v>Luis Gutierrez</v>
      </c>
      <c r="E145" s="59" t="str">
        <f>('Raw data'!D138)</f>
        <v>(D)</v>
      </c>
      <c r="F145" s="62">
        <f>('Raw data'!G138)</f>
        <v>1992</v>
      </c>
      <c r="G145" s="88">
        <v>1</v>
      </c>
      <c r="H145" s="68">
        <v>1</v>
      </c>
      <c r="I145" s="68">
        <v>1</v>
      </c>
      <c r="J145" s="91">
        <f>IF(H145="",O145+0.15*(AF145-2.77%+$B$3)+($A$3-50%),O145+0.85*(0.6*AF145+0.2*AI145+0.2*AL145-2.77%+$B$3)+($A$3-50%))</f>
        <v>0.81145665776490317</v>
      </c>
      <c r="K145" s="21" t="str">
        <f>IF(J145&lt;44%,"R",IF(J145&gt;56%,"D","No projection"))</f>
        <v>D</v>
      </c>
      <c r="L145" s="21" t="b">
        <f>_xlfn.ISFORMULA(K145)</f>
        <v>1</v>
      </c>
      <c r="M145" s="21" t="str">
        <f>IF(P145&lt;44%,"R",IF(P145&gt;56%,"D","No projection"))</f>
        <v>D</v>
      </c>
      <c r="N145" s="21" t="str">
        <f>IF(J145&lt;42%,"Safe R",IF(AND(J145&gt;42%,J145&lt;44%),"Likely R",IF(AND(J145&gt;44%,J145&lt;47%),"Lean R",IF(AND(J145&gt;47%,J145&lt;53%),"Toss Up",IF(AND(J145&gt;53%,J145&lt;56%),"Lean D",IF(AND(J145&gt;56%,J145&lt;58%),"Likely D","Safe D"))))))</f>
        <v>Safe D</v>
      </c>
      <c r="O145" s="63">
        <f>'Raw data'!Z138</f>
        <v>0.79974999999999996</v>
      </c>
      <c r="P145" s="69">
        <f>O145+$A$3-50%</f>
        <v>0.79974999999999996</v>
      </c>
      <c r="Q145" s="82">
        <f>'Raw data'!O138</f>
        <v>0.56000000000000005</v>
      </c>
      <c r="R145" s="64">
        <f>Q145/2+50%</f>
        <v>0.78</v>
      </c>
      <c r="S145" s="64">
        <f>'Raw data'!M138-O145</f>
        <v>-1.9749999999999934E-2</v>
      </c>
      <c r="T145" s="64">
        <f>IF(E145="(R)",-S145,S145)</f>
        <v>-1.9749999999999934E-2</v>
      </c>
      <c r="U145" s="89">
        <f>IF(G145=1,Q145+4%,IF(G145=2,Q145+9%,IF(G145=3,Q145+14%,IF(G145=4,Q145-4.1%,IF(G145=5,Q145+1%,IF(G145=6,Q145+6.1%,IF(G145=7,Q145+5.1%,Q145+5.1%)))))))</f>
        <v>0.60000000000000009</v>
      </c>
      <c r="V145" s="64">
        <f>'Raw data'!W138</f>
        <v>0.6600853555963988</v>
      </c>
      <c r="W145" s="64">
        <f>V145/2+50%</f>
        <v>0.8300426777981994</v>
      </c>
      <c r="X145" s="65">
        <f>IF(H145=1,V145-4%,IF(H145=2,V145+5%,IF(H145=3,V145+14%,IF(H145=4,V145+4%,IF(H145=5,V145+13%,IF(H145=6,V145+22%,IF(H145=7,V145+9%,V145+9%)))))))</f>
        <v>0.62008535559639877</v>
      </c>
      <c r="Y145" s="65">
        <f>'Raw data'!AC138</f>
        <v>0.68764002987303963</v>
      </c>
      <c r="Z145" s="65">
        <f>'Raw data'!AF138</f>
        <v>0.82399999999999995</v>
      </c>
      <c r="AA145" s="66">
        <f>2*(O145-50)-2*(Z145-50)</f>
        <v>-4.8499999999989996E-2</v>
      </c>
      <c r="AB145" s="65">
        <f>IF(I145=1,Y145+AA145+7.6%,IF(I145=2,Y145+AA145+16.6%,IF(I145=3,Y145+AA145+25.6%,IF(I145=4,Y145-AA145-7.6%,IF(I145=5,Y145-AA145+1.4%,IF(I145=6,Y145-AA145+10.4%,IF(I145=7,Y145+AA145+9%,IF(I145=8,Y145-AA145+9%,""))))))))</f>
        <v>0.71514002987304959</v>
      </c>
      <c r="AC145" s="65">
        <f>IF(E145="(D)",50%+U145/2,50%-U145/2)</f>
        <v>0.8</v>
      </c>
      <c r="AD145" s="65">
        <f>IF(E145="(D)",50%+X145/2,50%-X145/2)</f>
        <v>0.81004267779819938</v>
      </c>
      <c r="AE145" s="65">
        <f>50%+AB145/2</f>
        <v>0.85757001493652485</v>
      </c>
      <c r="AF145" s="63">
        <f>AC145-O145</f>
        <v>2.5000000000008349E-4</v>
      </c>
      <c r="AG145" s="84">
        <f>IF(E145="(D)",AF145,-AF145)</f>
        <v>2.5000000000008349E-4</v>
      </c>
      <c r="AH145" s="84">
        <f>AG145-4.5%</f>
        <v>-4.4749999999999915E-2</v>
      </c>
      <c r="AI145" s="63">
        <f>AD145-O145</f>
        <v>1.0292677798199423E-2</v>
      </c>
      <c r="AJ145" s="63">
        <f>IF(E145="(D)",AI145,-AI145)</f>
        <v>1.0292677798199423E-2</v>
      </c>
      <c r="AK145" s="63">
        <f>AJ145-4.5%</f>
        <v>-3.4707322201800575E-2</v>
      </c>
      <c r="AL145" s="63">
        <f>AE145-O145</f>
        <v>5.7820014936524888E-2</v>
      </c>
      <c r="AM145" s="63">
        <f>IF(E145="(D)",AL145,-(AL145))</f>
        <v>5.7820014936524888E-2</v>
      </c>
      <c r="AN145" s="63">
        <f>AM145-4.5%</f>
        <v>1.282001493652489E-2</v>
      </c>
      <c r="AO145" s="67">
        <f>(AK145+AN145)/2</f>
        <v>-1.0943653632637843E-2</v>
      </c>
    </row>
    <row r="146" spans="1:41" ht="15" customHeight="1" x14ac:dyDescent="0.25">
      <c r="A146" s="68" t="s">
        <v>141</v>
      </c>
      <c r="B146" s="61">
        <v>5</v>
      </c>
      <c r="C146" s="61"/>
      <c r="D146" s="59" t="str">
        <f>('Raw data'!C139)</f>
        <v>Mike Quigley</v>
      </c>
      <c r="E146" s="59" t="str">
        <f>('Raw data'!D139)</f>
        <v>(D)</v>
      </c>
      <c r="F146" s="62">
        <f>('Raw data'!G139)</f>
        <v>2009</v>
      </c>
      <c r="G146" s="88">
        <v>1</v>
      </c>
      <c r="H146" s="68">
        <v>1</v>
      </c>
      <c r="I146" s="68">
        <v>1</v>
      </c>
      <c r="J146" s="91">
        <f>IF(H146="",O146+0.15*(AF146-2.77%+$B$3)+($A$3-50%),O146+0.85*(0.6*AF146+0.2*AI146+0.2*AL146-2.77%+$B$3)+($A$3-50%))</f>
        <v>0.68833945583781664</v>
      </c>
      <c r="K146" s="21" t="str">
        <f>IF(J146&lt;44%,"R",IF(J146&gt;56%,"D","No projection"))</f>
        <v>D</v>
      </c>
      <c r="L146" s="21" t="b">
        <f>_xlfn.ISFORMULA(K146)</f>
        <v>1</v>
      </c>
      <c r="M146" s="21" t="str">
        <f>IF(P146&lt;44%,"R",IF(P146&gt;56%,"D","No projection"))</f>
        <v>D</v>
      </c>
      <c r="N146" s="21" t="str">
        <f>IF(J146&lt;42%,"Safe R",IF(AND(J146&gt;42%,J146&lt;44%),"Likely R",IF(AND(J146&gt;44%,J146&lt;47%),"Lean R",IF(AND(J146&gt;47%,J146&lt;53%),"Toss Up",IF(AND(J146&gt;53%,J146&lt;56%),"Lean D",IF(AND(J146&gt;56%,J146&lt;58%),"Likely D","Safe D"))))))</f>
        <v>Safe D</v>
      </c>
      <c r="O146" s="63">
        <f>'Raw data'!Z139</f>
        <v>0.65175000000000005</v>
      </c>
      <c r="P146" s="69">
        <f>O146+$A$3-50%</f>
        <v>0.65175000000000005</v>
      </c>
      <c r="Q146" s="82">
        <f>'Raw data'!O139</f>
        <v>0.34042553191489361</v>
      </c>
      <c r="R146" s="64">
        <f>Q146/2+50%</f>
        <v>0.67021276595744683</v>
      </c>
      <c r="S146" s="64">
        <f>'Raw data'!M139-O146</f>
        <v>1.8462765957446781E-2</v>
      </c>
      <c r="T146" s="64">
        <f>IF(E146="(R)",-S146,S146)</f>
        <v>1.8462765957446781E-2</v>
      </c>
      <c r="U146" s="89">
        <f>IF(G146=1,Q146+4%,IF(G146=2,Q146+9%,IF(G146=3,Q146+14%,IF(G146=4,Q146-4.1%,IF(G146=5,Q146+1%,IF(G146=6,Q146+6.1%,IF(G146=7,Q146+5.1%,Q146+5.1%)))))))</f>
        <v>0.38042553191489359</v>
      </c>
      <c r="V146" s="64">
        <f>'Raw data'!W139</f>
        <v>0.39385455144342751</v>
      </c>
      <c r="W146" s="64">
        <f>V146/2+50%</f>
        <v>0.69692727572171376</v>
      </c>
      <c r="X146" s="65">
        <f>IF(H146=1,V146-4%,IF(H146=2,V146+5%,IF(H146=3,V146+14%,IF(H146=4,V146+4%,IF(H146=5,V146+13%,IF(H146=6,V146+22%,IF(H146=7,V146+9%,V146+9%)))))))</f>
        <v>0.35385455144342753</v>
      </c>
      <c r="Y146" s="65">
        <f>'Raw data'!AC139</f>
        <v>0.47133303913914254</v>
      </c>
      <c r="Z146" s="65">
        <f>'Raw data'!AF139</f>
        <v>0.69899999999999995</v>
      </c>
      <c r="AA146" s="66">
        <f>2*(O146-50)-2*(Z146-50)</f>
        <v>-9.4499999999996476E-2</v>
      </c>
      <c r="AB146" s="65">
        <f>IF(I146=1,Y146+AA146+7.6%,IF(I146=2,Y146+AA146+16.6%,IF(I146=3,Y146+AA146+25.6%,IF(I146=4,Y146-AA146-7.6%,IF(I146=5,Y146-AA146+1.4%,IF(I146=6,Y146-AA146+10.4%,IF(I146=7,Y146+AA146+9%,IF(I146=8,Y146-AA146+9%,""))))))))</f>
        <v>0.45283303913914608</v>
      </c>
      <c r="AC146" s="65">
        <f>IF(E146="(D)",50%+U146/2,50%-U146/2)</f>
        <v>0.69021276595744685</v>
      </c>
      <c r="AD146" s="65">
        <f>IF(E146="(D)",50%+X146/2,50%-X146/2)</f>
        <v>0.67692727572171374</v>
      </c>
      <c r="AE146" s="65">
        <f>50%+AB146/2</f>
        <v>0.72641651956957309</v>
      </c>
      <c r="AF146" s="63">
        <f>AC146-O146</f>
        <v>3.8462765957446798E-2</v>
      </c>
      <c r="AG146" s="84">
        <f>IF(E146="(D)",AF146,-AF146)</f>
        <v>3.8462765957446798E-2</v>
      </c>
      <c r="AH146" s="84">
        <f>AG146-4.5%</f>
        <v>-6.5372340425532E-3</v>
      </c>
      <c r="AI146" s="63">
        <f>AD146-O146</f>
        <v>2.5177275721713688E-2</v>
      </c>
      <c r="AJ146" s="63">
        <f>IF(E146="(D)",AI146,-AI146)</f>
        <v>2.5177275721713688E-2</v>
      </c>
      <c r="AK146" s="63">
        <f>AJ146-4.5%</f>
        <v>-1.9822724278286311E-2</v>
      </c>
      <c r="AL146" s="63">
        <f>AE146-O146</f>
        <v>7.4666519569573042E-2</v>
      </c>
      <c r="AM146" s="63">
        <f>IF(E146="(D)",AL146,-(AL146))</f>
        <v>7.4666519569573042E-2</v>
      </c>
      <c r="AN146" s="63">
        <f>AM146-4.5%</f>
        <v>2.9666519569573044E-2</v>
      </c>
      <c r="AO146" s="67">
        <f>(AK146+AN146)/2</f>
        <v>4.9218976456433666E-3</v>
      </c>
    </row>
    <row r="147" spans="1:41" ht="15" customHeight="1" x14ac:dyDescent="0.25">
      <c r="A147" s="68" t="s">
        <v>141</v>
      </c>
      <c r="B147" s="61">
        <v>6</v>
      </c>
      <c r="C147" s="61"/>
      <c r="D147" s="59" t="str">
        <f>('Raw data'!C140)</f>
        <v>Peter Roskam</v>
      </c>
      <c r="E147" s="59" t="str">
        <f>('Raw data'!D140)</f>
        <v>(R)</v>
      </c>
      <c r="F147" s="62">
        <f>('Raw data'!G140)</f>
        <v>2006</v>
      </c>
      <c r="G147" s="88">
        <v>4</v>
      </c>
      <c r="H147" s="68">
        <v>4</v>
      </c>
      <c r="I147" s="68">
        <v>4</v>
      </c>
      <c r="J147" s="91">
        <f>IF(H147="",O147+0.15*(AF147+2.77%-$B$3)+($A$3-50%),O147+0.85*(0.6*AF147+0.2*AI147+0.2*AL147+2.77%-$B$3)+($A$3-50%))</f>
        <v>0.36373218972651844</v>
      </c>
      <c r="K147" s="21" t="str">
        <f>IF(J147&lt;44%,"R",IF(J147&gt;56%,"D","No projection"))</f>
        <v>R</v>
      </c>
      <c r="L147" s="21" t="b">
        <f>_xlfn.ISFORMULA(K147)</f>
        <v>1</v>
      </c>
      <c r="M147" s="21" t="str">
        <f>IF(P147&lt;44%,"R",IF(P147&gt;56%,"D","No projection"))</f>
        <v>R</v>
      </c>
      <c r="N147" s="21" t="str">
        <f>IF(J147&lt;42%,"Safe R",IF(AND(J147&gt;42%,J147&lt;44%),"Likely R",IF(AND(J147&gt;44%,J147&lt;47%),"Lean R",IF(AND(J147&gt;47%,J147&lt;53%),"Toss Up",IF(AND(J147&gt;53%,J147&lt;56%),"Lean D",IF(AND(J147&gt;56%,J147&lt;58%),"Likely D","Safe D"))))))</f>
        <v>Safe R</v>
      </c>
      <c r="O147" s="63">
        <f>'Raw data'!Z140</f>
        <v>0.43975000000000003</v>
      </c>
      <c r="P147" s="69">
        <f>O147+$A$3-50%</f>
        <v>0.43975000000000009</v>
      </c>
      <c r="Q147" s="82">
        <f>'Raw data'!O140</f>
        <v>0.34</v>
      </c>
      <c r="R147" s="64">
        <f>Q147/2+50%</f>
        <v>0.67</v>
      </c>
      <c r="S147" s="64">
        <f>'Raw data'!M140-O147</f>
        <v>-0.10975000000000001</v>
      </c>
      <c r="T147" s="64">
        <f>IF(E147="(R)",-S147,S147)</f>
        <v>0.10975000000000001</v>
      </c>
      <c r="U147" s="89">
        <f>IF(G147=1,Q147+4%,IF(G147=2,Q147+9%,IF(G147=3,Q147+14%,IF(G147=4,Q147-4.1%,IF(G147=5,Q147+1%,IF(G147=6,Q147+6.1%,IF(G147=7,Q147+5.1%,Q147+5.1%)))))))</f>
        <v>0.29900000000000004</v>
      </c>
      <c r="V147" s="64">
        <f>'Raw data'!W140</f>
        <v>0.18442702120939874</v>
      </c>
      <c r="W147" s="64">
        <f>V147/2+50%</f>
        <v>0.5922135106046994</v>
      </c>
      <c r="X147" s="65">
        <f>IF(H147=1,V147-4%,IF(H147=2,V147+5%,IF(H147=3,V147+14%,IF(H147=4,V147+4%,IF(H147=5,V147+13%,IF(H147=6,V147+22%,IF(H147=7,V147+9%,V147+9%)))))))</f>
        <v>0.22442702120939875</v>
      </c>
      <c r="Y147" s="65">
        <f>'Raw data'!AC140</f>
        <v>0.27290015847860544</v>
      </c>
      <c r="Z147" s="65">
        <f>'Raw data'!AF140</f>
        <v>0.52900000000000003</v>
      </c>
      <c r="AA147" s="66">
        <f>2*(O147-50)-2*(Z147-50)</f>
        <v>-0.17850000000001387</v>
      </c>
      <c r="AB147" s="65">
        <f>IF(I147=1,Y147+AA147+7.6%,IF(I147=2,Y147+AA147+16.6%,IF(I147=3,Y147+AA147+25.6%,IF(I147=4,Y147-AA147-7.6%,IF(I147=5,Y147-AA147+1.4%,IF(I147=6,Y147-AA147+10.4%,IF(I147=7,Y147+AA147+9%,IF(I147=8,Y147-AA147+9%,""))))))))</f>
        <v>0.37540015847861929</v>
      </c>
      <c r="AC147" s="65">
        <f>IF(E147="(D)",50%+U147/2,50%-U147/2)</f>
        <v>0.35049999999999998</v>
      </c>
      <c r="AD147" s="65">
        <f>IF(E147="(D)",50%+X147/2,50%-X147/2)</f>
        <v>0.38778648939530064</v>
      </c>
      <c r="AE147" s="65">
        <f>50%-AB147/2</f>
        <v>0.31229992076069035</v>
      </c>
      <c r="AF147" s="63">
        <f>AC147-O147</f>
        <v>-8.9250000000000052E-2</v>
      </c>
      <c r="AG147" s="84">
        <f>IF(E147="(D)",AF147,-AF147)</f>
        <v>8.9250000000000052E-2</v>
      </c>
      <c r="AH147" s="84">
        <f>AG147-4.5%</f>
        <v>4.4250000000000053E-2</v>
      </c>
      <c r="AI147" s="63">
        <f>AD147-O147</f>
        <v>-5.1963510604699392E-2</v>
      </c>
      <c r="AJ147" s="63">
        <f>IF(E147="(D)",AI147,-AI147)</f>
        <v>5.1963510604699392E-2</v>
      </c>
      <c r="AK147" s="63">
        <f>AJ147-4.5%</f>
        <v>6.9635106046993939E-3</v>
      </c>
      <c r="AL147" s="63">
        <f>AE147-O147</f>
        <v>-0.12745007923930968</v>
      </c>
      <c r="AM147" s="63">
        <f>IF(E147="(D)",AL147,-(AL147))</f>
        <v>0.12745007923930968</v>
      </c>
      <c r="AN147" s="63">
        <f>AM147-4.5%</f>
        <v>8.2450079239309679E-2</v>
      </c>
      <c r="AO147" s="67">
        <f>(AK147+AN147)/2</f>
        <v>4.4706794922004536E-2</v>
      </c>
    </row>
    <row r="148" spans="1:41" ht="15" customHeight="1" x14ac:dyDescent="0.25">
      <c r="A148" s="68" t="s">
        <v>141</v>
      </c>
      <c r="B148" s="61">
        <v>7</v>
      </c>
      <c r="C148" s="61"/>
      <c r="D148" s="59" t="str">
        <f>('Raw data'!C141)</f>
        <v>Danny Davis</v>
      </c>
      <c r="E148" s="59" t="str">
        <f>('Raw data'!D141)</f>
        <v>(D)</v>
      </c>
      <c r="F148" s="62">
        <f>('Raw data'!G141)</f>
        <v>1996</v>
      </c>
      <c r="G148" s="88">
        <v>1</v>
      </c>
      <c r="H148" s="68">
        <v>1</v>
      </c>
      <c r="I148" s="68">
        <v>1</v>
      </c>
      <c r="J148" s="91">
        <f>IF(H148="",O148+0.15*(AF148-2.77%+$B$3)+($A$3-50%),O148+0.85*(0.6*AF148+0.2*AI148+0.2*AL148-2.77%+$B$3)+($A$3-50%))</f>
        <v>0.87020844596080849</v>
      </c>
      <c r="K148" s="21" t="str">
        <f>IF(J148&lt;44%,"R",IF(J148&gt;56%,"D","No projection"))</f>
        <v>D</v>
      </c>
      <c r="L148" s="21" t="b">
        <f>_xlfn.ISFORMULA(K148)</f>
        <v>1</v>
      </c>
      <c r="M148" s="21" t="str">
        <f>IF(P148&lt;44%,"R",IF(P148&gt;56%,"D","No projection"))</f>
        <v>D</v>
      </c>
      <c r="N148" s="21" t="str">
        <f>IF(J148&lt;42%,"Safe R",IF(AND(J148&gt;42%,J148&lt;44%),"Likely R",IF(AND(J148&gt;44%,J148&lt;47%),"Lean R",IF(AND(J148&gt;47%,J148&lt;53%),"Toss Up",IF(AND(J148&gt;53%,J148&lt;56%),"Lean D",IF(AND(J148&gt;56%,J148&lt;58%),"Likely D","Safe D"))))))</f>
        <v>Safe D</v>
      </c>
      <c r="O148" s="63">
        <f>'Raw data'!Z141</f>
        <v>0.85775000000000001</v>
      </c>
      <c r="P148" s="69">
        <f>O148+$A$3-50%</f>
        <v>0.85775000000000001</v>
      </c>
      <c r="Q148" s="82">
        <f>'Raw data'!O141</f>
        <v>0.7</v>
      </c>
      <c r="R148" s="64">
        <f>Q148/2+50%</f>
        <v>0.85</v>
      </c>
      <c r="S148" s="64">
        <f>'Raw data'!M141-O148</f>
        <v>-7.7500000000000346E-3</v>
      </c>
      <c r="T148" s="64">
        <f>IF(E148="(R)",-S148,S148)</f>
        <v>-7.7500000000000346E-3</v>
      </c>
      <c r="U148" s="89">
        <f>IF(G148=1,Q148+4%,IF(G148=2,Q148+9%,IF(G148=3,Q148+14%,IF(G148=4,Q148-4.1%,IF(G148=5,Q148+1%,IF(G148=6,Q148+6.1%,IF(G148=7,Q148+5.1%,Q148+5.1%)))))))</f>
        <v>0.74</v>
      </c>
      <c r="V148" s="64">
        <f>'Raw data'!W141</f>
        <v>0.77024150709187489</v>
      </c>
      <c r="W148" s="64">
        <f>V148/2+50%</f>
        <v>0.88512075354593744</v>
      </c>
      <c r="X148" s="65">
        <f>IF(H148=1,V148-4%,IF(H148=2,V148+5%,IF(H148=3,V148+14%,IF(H148=4,V148+4%,IF(H148=5,V148+13%,IF(H148=6,V148+22%,IF(H148=7,V148+9%,V148+9%)))))))</f>
        <v>0.73024150709187485</v>
      </c>
      <c r="Y148" s="65">
        <f>'Raw data'!AC141</f>
        <v>0.67032844538822101</v>
      </c>
      <c r="Z148" s="65">
        <f>'Raw data'!AF141</f>
        <v>0.84399999999999997</v>
      </c>
      <c r="AA148" s="66">
        <f>2*(O148-50)-2*(Z148-50)</f>
        <v>2.7500000000003411E-2</v>
      </c>
      <c r="AB148" s="65">
        <f>IF(I148=1,Y148+AA148+7.6%,IF(I148=2,Y148+AA148+16.6%,IF(I148=3,Y148+AA148+25.6%,IF(I148=4,Y148-AA148-7.6%,IF(I148=5,Y148-AA148+1.4%,IF(I148=6,Y148-AA148+10.4%,IF(I148=7,Y148+AA148+9%,IF(I148=8,Y148-AA148+9%,""))))))))</f>
        <v>0.77382844538822437</v>
      </c>
      <c r="AC148" s="65">
        <f>IF(E148="(D)",50%+U148/2,50%-U148/2)</f>
        <v>0.87</v>
      </c>
      <c r="AD148" s="65">
        <f>IF(E148="(D)",50%+X148/2,50%-X148/2)</f>
        <v>0.86512075354593743</v>
      </c>
      <c r="AE148" s="65">
        <f>50%+AB148/2</f>
        <v>0.88691422269411224</v>
      </c>
      <c r="AF148" s="63">
        <f>AC148-O148</f>
        <v>1.2249999999999983E-2</v>
      </c>
      <c r="AG148" s="84">
        <f>IF(E148="(D)",AF148,-AF148)</f>
        <v>1.2249999999999983E-2</v>
      </c>
      <c r="AH148" s="84">
        <f>AG148-4.5%</f>
        <v>-3.2750000000000015E-2</v>
      </c>
      <c r="AI148" s="63">
        <f>AD148-O148</f>
        <v>7.3707535459374141E-3</v>
      </c>
      <c r="AJ148" s="63">
        <f>IF(E148="(D)",AI148,-AI148)</f>
        <v>7.3707535459374141E-3</v>
      </c>
      <c r="AK148" s="63">
        <f>AJ148-4.5%</f>
        <v>-3.7629246454062584E-2</v>
      </c>
      <c r="AL148" s="63">
        <f>AE148-O148</f>
        <v>2.916422269411223E-2</v>
      </c>
      <c r="AM148" s="63">
        <f>IF(E148="(D)",AL148,-(AL148))</f>
        <v>2.916422269411223E-2</v>
      </c>
      <c r="AN148" s="63">
        <f>AM148-4.5%</f>
        <v>-1.5835777305887769E-2</v>
      </c>
      <c r="AO148" s="67">
        <f>(AK148+AN148)/2</f>
        <v>-2.6732511879975177E-2</v>
      </c>
    </row>
    <row r="149" spans="1:41" ht="15" customHeight="1" x14ac:dyDescent="0.25">
      <c r="A149" s="68" t="s">
        <v>141</v>
      </c>
      <c r="B149" s="61">
        <v>8</v>
      </c>
      <c r="C149" s="61"/>
      <c r="D149" s="59" t="str">
        <f>('Raw data'!C142)</f>
        <v>Tammy Duckworth</v>
      </c>
      <c r="E149" s="59" t="str">
        <f>('Raw data'!D142)</f>
        <v>(D)</v>
      </c>
      <c r="F149" s="62">
        <f>('Raw data'!G142)</f>
        <v>2012</v>
      </c>
      <c r="G149" s="88">
        <v>1</v>
      </c>
      <c r="H149" s="68">
        <v>3</v>
      </c>
      <c r="I149" s="68"/>
      <c r="J149" s="91">
        <f>IF(H149="",O149+0.15*(AF149-2.77%+$B$3)+($A$3-50%),O149+0.85*(0.6*AF149+0.2*AI149+0.2*AL149-2.77%+$B$3)+($A$3-50%))</f>
        <v>0.57590167968507022</v>
      </c>
      <c r="K149" s="21" t="str">
        <f>IF(J149&lt;44%,"R",IF(J149&gt;56%,"D","No projection"))</f>
        <v>D</v>
      </c>
      <c r="L149" s="21" t="b">
        <f>_xlfn.ISFORMULA(K149)</f>
        <v>1</v>
      </c>
      <c r="M149" s="21" t="str">
        <f>IF(P149&lt;44%,"R",IF(P149&gt;56%,"D","No projection"))</f>
        <v>D</v>
      </c>
      <c r="N149" s="21" t="str">
        <f>IF(J149&lt;42%,"Safe R",IF(AND(J149&gt;42%,J149&lt;44%),"Likely R",IF(AND(J149&gt;44%,J149&lt;47%),"Lean R",IF(AND(J149&gt;47%,J149&lt;53%),"Toss Up",IF(AND(J149&gt;53%,J149&lt;56%),"Lean D",IF(AND(J149&gt;56%,J149&lt;58%),"Likely D","Safe D"))))))</f>
        <v>Likely D</v>
      </c>
      <c r="O149" s="63">
        <f>'Raw data'!Z142</f>
        <v>0.56325000000000003</v>
      </c>
      <c r="P149" s="69">
        <f>O149+$A$3-50%</f>
        <v>0.56325000000000003</v>
      </c>
      <c r="Q149" s="82">
        <f>'Raw data'!O142</f>
        <v>0.10000000000000003</v>
      </c>
      <c r="R149" s="64">
        <f>Q149/2+50%</f>
        <v>0.55000000000000004</v>
      </c>
      <c r="S149" s="64">
        <f>'Raw data'!M142-O149</f>
        <v>-1.3249999999999984E-2</v>
      </c>
      <c r="T149" s="64">
        <f>IF(E149="(R)",-S149,S149)</f>
        <v>-1.3249999999999984E-2</v>
      </c>
      <c r="U149" s="89">
        <f>IF(G149=1,Q149+4%,IF(G149=2,Q149+9%,IF(G149=3,Q149+14%,IF(G149=4,Q149-4.1%,IF(G149=5,Q149+1%,IF(G149=6,Q149+6.1%,IF(G149=7,Q149+5.1%,Q149+5.1%)))))))</f>
        <v>0.14000000000000004</v>
      </c>
      <c r="V149" s="64">
        <f>'Raw data'!W142</f>
        <v>9.4843290412590042E-2</v>
      </c>
      <c r="W149" s="64">
        <f>V149/2+50%</f>
        <v>0.54742164520629499</v>
      </c>
      <c r="X149" s="65">
        <f>IF(H149=1,V149-4%,IF(H149=2,V149+5%,IF(H149=3,V149+14%,IF(H149=4,V149+4%,IF(H149=5,V149+13%,IF(H149=6,V149+22%,IF(H149=7,V149+9%,V149+9%)))))))</f>
        <v>0.23484329041259006</v>
      </c>
      <c r="Y149" s="65"/>
      <c r="Z149" s="65"/>
      <c r="AA149" s="66"/>
      <c r="AB149" s="65" t="str">
        <f>IF(I149=1,Y149+AA149+7.6%,IF(I149=2,Y149+AA149+16.6%,IF(I149=3,Y149+AA149+25.6%,IF(I149=4,Y149-AA149-7.6%,IF(I149=5,Y149-AA149+1.4%,IF(I149=6,Y149-AA149+10.4%,IF(I149=7,Y149+AA149+9%,IF(I149=8,Y149-AA149+9%,""))))))))</f>
        <v/>
      </c>
      <c r="AC149" s="65">
        <f>IF(E149="(D)",50%+U149/2,50%-U149/2)</f>
        <v>0.57000000000000006</v>
      </c>
      <c r="AD149" s="65">
        <f>IF(E149="(D)",50%+X149/2,50%-X149/2)</f>
        <v>0.61742164520629506</v>
      </c>
      <c r="AE149" s="65"/>
      <c r="AF149" s="63">
        <f>AC149-O149</f>
        <v>6.7500000000000338E-3</v>
      </c>
      <c r="AG149" s="84">
        <f>IF(E149="(D)",AF149,-AF149)</f>
        <v>6.7500000000000338E-3</v>
      </c>
      <c r="AH149" s="84">
        <f>AG149-4.5%</f>
        <v>-3.8249999999999965E-2</v>
      </c>
      <c r="AI149" s="63">
        <f>AD149-O149</f>
        <v>5.4171645206295027E-2</v>
      </c>
      <c r="AJ149" s="63">
        <f>IF(E149="(D)",AI149,-AI149)</f>
        <v>5.4171645206295027E-2</v>
      </c>
      <c r="AK149" s="63">
        <f>AJ149-4.5%</f>
        <v>9.1716452062950288E-3</v>
      </c>
      <c r="AL149" s="63"/>
      <c r="AM149" s="63"/>
      <c r="AN149" s="63"/>
      <c r="AO149" s="67">
        <f>AK149</f>
        <v>9.1716452062950288E-3</v>
      </c>
    </row>
    <row r="150" spans="1:41" ht="15" customHeight="1" x14ac:dyDescent="0.25">
      <c r="A150" s="68" t="s">
        <v>141</v>
      </c>
      <c r="B150" s="61">
        <v>9</v>
      </c>
      <c r="C150" s="61"/>
      <c r="D150" s="59" t="str">
        <f>('Raw data'!C143)</f>
        <v>Jan Schakowsky</v>
      </c>
      <c r="E150" s="59" t="str">
        <f>('Raw data'!D143)</f>
        <v>(D)</v>
      </c>
      <c r="F150" s="62">
        <f>('Raw data'!G143)</f>
        <v>1998</v>
      </c>
      <c r="G150" s="88">
        <v>1</v>
      </c>
      <c r="H150" s="68">
        <v>1</v>
      </c>
      <c r="I150" s="68">
        <v>1</v>
      </c>
      <c r="J150" s="91">
        <f>IF(H150="",O150+0.15*(AF150-2.77%+$B$3)+($A$3-50%),O150+0.85*(0.6*AF150+0.2*AI150+0.2*AL150-2.77%+$B$3)+($A$3-50%))</f>
        <v>0.66489046942043983</v>
      </c>
      <c r="K150" s="21" t="str">
        <f>IF(J150&lt;44%,"R",IF(J150&gt;56%,"D","No projection"))</f>
        <v>D</v>
      </c>
      <c r="L150" s="21" t="b">
        <f>_xlfn.ISFORMULA(K150)</f>
        <v>1</v>
      </c>
      <c r="M150" s="21" t="str">
        <f>IF(P150&lt;44%,"R",IF(P150&gt;56%,"D","No projection"))</f>
        <v>D</v>
      </c>
      <c r="N150" s="21" t="str">
        <f>IF(J150&lt;42%,"Safe R",IF(AND(J150&gt;42%,J150&lt;44%),"Likely R",IF(AND(J150&gt;44%,J150&lt;47%),"Lean R",IF(AND(J150&gt;47%,J150&lt;53%),"Toss Up",IF(AND(J150&gt;53%,J150&lt;56%),"Lean D",IF(AND(J150&gt;56%,J150&lt;58%),"Likely D","Safe D"))))))</f>
        <v>Safe D</v>
      </c>
      <c r="O150" s="63">
        <f>'Raw data'!Z143</f>
        <v>0.6392500000000001</v>
      </c>
      <c r="P150" s="69">
        <f>O150+$A$3-50%</f>
        <v>0.6392500000000001</v>
      </c>
      <c r="Q150" s="82">
        <f>'Raw data'!O143</f>
        <v>0.32</v>
      </c>
      <c r="R150" s="64">
        <f>Q150/2+50%</f>
        <v>0.66</v>
      </c>
      <c r="S150" s="64">
        <f>'Raw data'!M143-O150</f>
        <v>2.0749999999999935E-2</v>
      </c>
      <c r="T150" s="64">
        <f>IF(E150="(R)",-S150,S150)</f>
        <v>2.0749999999999935E-2</v>
      </c>
      <c r="U150" s="89">
        <f>IF(G150=1,Q150+4%,IF(G150=2,Q150+9%,IF(G150=3,Q150+14%,IF(G150=4,Q150-4.1%,IF(G150=5,Q150+1%,IF(G150=6,Q150+6.1%,IF(G150=7,Q150+5.1%,Q150+5.1%)))))))</f>
        <v>0.36</v>
      </c>
      <c r="V150" s="64">
        <f>'Raw data'!W143</f>
        <v>0.32657347179817081</v>
      </c>
      <c r="W150" s="64">
        <f>V150/2+50%</f>
        <v>0.66328673589908538</v>
      </c>
      <c r="X150" s="65">
        <f>IF(H150=1,V150-4%,IF(H150=2,V150+5%,IF(H150=3,V150+14%,IF(H150=4,V150+4%,IF(H150=5,V150+13%,IF(H150=6,V150+22%,IF(H150=7,V150+9%,V150+9%)))))))</f>
        <v>0.28657347179817083</v>
      </c>
      <c r="Y150" s="65">
        <f>'Raw data'!AC143</f>
        <v>0.3610791096187802</v>
      </c>
      <c r="Z150" s="65">
        <f>'Raw data'!AF143</f>
        <v>0.69399999999999995</v>
      </c>
      <c r="AA150" s="66">
        <f>2*(O150-50)-2*(Z150-50)</f>
        <v>-0.10950000000001125</v>
      </c>
      <c r="AB150" s="65">
        <f>IF(I150=1,Y150+AA150+7.6%,IF(I150=2,Y150+AA150+16.6%,IF(I150=3,Y150+AA150+25.6%,IF(I150=4,Y150-AA150-7.6%,IF(I150=5,Y150-AA150+1.4%,IF(I150=6,Y150-AA150+10.4%,IF(I150=7,Y150+AA150+9%,IF(I150=8,Y150-AA150+9%,""))))))))</f>
        <v>0.32757910961876896</v>
      </c>
      <c r="AC150" s="65">
        <f>IF(E150="(D)",50%+U150/2,50%-U150/2)</f>
        <v>0.67999999999999994</v>
      </c>
      <c r="AD150" s="65">
        <f>IF(E150="(D)",50%+X150/2,50%-X150/2)</f>
        <v>0.64328673589908547</v>
      </c>
      <c r="AE150" s="65">
        <f>50%+AB150/2</f>
        <v>0.66378955480938451</v>
      </c>
      <c r="AF150" s="63">
        <f>AC150-O150</f>
        <v>4.0749999999999842E-2</v>
      </c>
      <c r="AG150" s="84">
        <f>IF(E150="(D)",AF150,-AF150)</f>
        <v>4.0749999999999842E-2</v>
      </c>
      <c r="AH150" s="84">
        <f>AG150-4.5%</f>
        <v>-4.2500000000001564E-3</v>
      </c>
      <c r="AI150" s="63">
        <f>AD150-O150</f>
        <v>4.0367358990853752E-3</v>
      </c>
      <c r="AJ150" s="63">
        <f>IF(E150="(D)",AI150,-AI150)</f>
        <v>4.0367358990853752E-3</v>
      </c>
      <c r="AK150" s="63">
        <f>AJ150-4.5%</f>
        <v>-4.0963264100914623E-2</v>
      </c>
      <c r="AL150" s="63">
        <f>AE150-O150</f>
        <v>2.4539554809384412E-2</v>
      </c>
      <c r="AM150" s="63">
        <f>IF(E150="(D)",AL150,-(AL150))</f>
        <v>2.4539554809384412E-2</v>
      </c>
      <c r="AN150" s="63">
        <f>AM150-4.5%</f>
        <v>-2.0460445190615587E-2</v>
      </c>
      <c r="AO150" s="67">
        <f>(AK150+AN150)/2</f>
        <v>-3.0711854645765105E-2</v>
      </c>
    </row>
    <row r="151" spans="1:41" ht="15" customHeight="1" x14ac:dyDescent="0.25">
      <c r="A151" s="68" t="s">
        <v>141</v>
      </c>
      <c r="B151" s="61">
        <v>10</v>
      </c>
      <c r="C151" s="61"/>
      <c r="D151" s="59" t="str">
        <f>('Raw data'!C144)</f>
        <v>Robert Dold</v>
      </c>
      <c r="E151" s="59" t="str">
        <f>('Raw data'!D144)</f>
        <v>(R)</v>
      </c>
      <c r="F151" s="62">
        <f>('Raw data'!G144)</f>
        <v>2014</v>
      </c>
      <c r="G151" s="88">
        <v>6</v>
      </c>
      <c r="H151" s="68">
        <v>3</v>
      </c>
      <c r="I151" s="68"/>
      <c r="J151" s="91">
        <f>IF(H151="",O151+0.15*(AF151+2.77%-$B$3)+($A$3-50%),O151+0.85*(0.6*AF151+0.2*AI151+0.2*AL151+2.77%-$B$3)+($A$3-50%))</f>
        <v>0.48135596720034485</v>
      </c>
      <c r="K151" s="21" t="s">
        <v>479</v>
      </c>
      <c r="L151" s="21" t="b">
        <f>_xlfn.ISFORMULA(K151)</f>
        <v>0</v>
      </c>
      <c r="M151" s="21" t="str">
        <f>IF(P151&lt;44%,"R",IF(P151&gt;56%,"D","No projection"))</f>
        <v>D</v>
      </c>
      <c r="N151" s="21" t="str">
        <f>IF(J151&lt;42%,"Safe R",IF(AND(J151&gt;42%,J151&lt;44%),"Likely R",IF(AND(J151&gt;44%,J151&lt;47%),"Lean R",IF(AND(J151&gt;47%,J151&lt;53%),"Toss Up",IF(AND(J151&gt;53%,J151&lt;56%),"Lean D",IF(AND(J151&gt;56%,J151&lt;58%),"Likely D","Safe D"))))))</f>
        <v>Toss Up</v>
      </c>
      <c r="O151" s="63">
        <f>'Raw data'!Z144</f>
        <v>0.56274999999999997</v>
      </c>
      <c r="P151" s="69">
        <f>O151+$A$3-50%</f>
        <v>0.56274999999999986</v>
      </c>
      <c r="Q151" s="82">
        <f>'Raw data'!O144</f>
        <v>4.0000000000000036E-2</v>
      </c>
      <c r="R151" s="64">
        <f>Q151/2+50%</f>
        <v>0.52</v>
      </c>
      <c r="S151" s="64">
        <f>'Raw data'!M144-O151</f>
        <v>-8.274999999999999E-2</v>
      </c>
      <c r="T151" s="64">
        <f>IF(E151="(R)",-S151,S151)</f>
        <v>8.274999999999999E-2</v>
      </c>
      <c r="U151" s="89">
        <f>IF(G151=1,Q151+4%,IF(G151=2,Q151+9%,IF(G151=3,Q151+14%,IF(G151=4,Q151-4.1%,IF(G151=5,Q151+1%,IF(G151=6,Q151+6.1%,IF(G151=7,Q151+5.1%,Q151+5.1%)))))))</f>
        <v>0.10100000000000003</v>
      </c>
      <c r="V151" s="64">
        <f>'Raw data'!W144</f>
        <v>1.2576856466531006E-2</v>
      </c>
      <c r="W151" s="64">
        <f>V151/2+50%</f>
        <v>0.50628842823326548</v>
      </c>
      <c r="X151" s="65">
        <f>IF(H151=1,V151-4%,IF(H151=2,V151+5%,IF(H151=3,V151+14%,IF(H151=4,V151+4%,IF(H151=5,V151+13%,IF(H151=6,V151+22%,IF(H151=7,V151+9%,V151+9%)))))))</f>
        <v>0.15257685646653102</v>
      </c>
      <c r="Y151" s="65"/>
      <c r="Z151" s="65"/>
      <c r="AA151" s="66"/>
      <c r="AB151" s="65" t="str">
        <f>IF(I151=1,Y151+AA151+7.6%,IF(I151=2,Y151+AA151+16.6%,IF(I151=3,Y151+AA151+25.6%,IF(I151=4,Y151-AA151-7.6%,IF(I151=5,Y151-AA151+1.4%,IF(I151=6,Y151-AA151+10.4%,IF(I151=7,Y151+AA151+9%,IF(I151=8,Y151-AA151+9%,""))))))))</f>
        <v/>
      </c>
      <c r="AC151" s="65">
        <f>IF(E151="(D)",50%+U151/2,50%-U151/2)</f>
        <v>0.44950000000000001</v>
      </c>
      <c r="AD151" s="65">
        <f>IF(E151="(D)",50%+X151/2,50%-X151/2)</f>
        <v>0.42371157176673446</v>
      </c>
      <c r="AE151" s="65"/>
      <c r="AF151" s="63">
        <f>AC151-O151</f>
        <v>-0.11324999999999996</v>
      </c>
      <c r="AG151" s="84">
        <f>IF(E151="(D)",AF151,-AF151)</f>
        <v>0.11324999999999996</v>
      </c>
      <c r="AH151" s="84">
        <f>AG151-4.5%</f>
        <v>6.8249999999999963E-2</v>
      </c>
      <c r="AI151" s="63">
        <f>AD151-O151</f>
        <v>-0.13903842823326551</v>
      </c>
      <c r="AJ151" s="63">
        <f>IF(E151="(D)",AI151,-AI151)</f>
        <v>0.13903842823326551</v>
      </c>
      <c r="AK151" s="63">
        <f>AJ151-4.5%</f>
        <v>9.4038428233265511E-2</v>
      </c>
      <c r="AL151" s="63"/>
      <c r="AM151" s="63"/>
      <c r="AN151" s="63"/>
      <c r="AO151" s="67">
        <f>AK151</f>
        <v>9.4038428233265511E-2</v>
      </c>
    </row>
    <row r="152" spans="1:41" ht="15" customHeight="1" x14ac:dyDescent="0.25">
      <c r="A152" s="68" t="s">
        <v>141</v>
      </c>
      <c r="B152" s="61">
        <v>11</v>
      </c>
      <c r="C152" s="61"/>
      <c r="D152" s="59" t="str">
        <f>('Raw data'!C145)</f>
        <v>Bill Foster</v>
      </c>
      <c r="E152" s="59" t="str">
        <f>('Raw data'!D145)</f>
        <v>(D)</v>
      </c>
      <c r="F152" s="62">
        <f>('Raw data'!G145)</f>
        <v>2012</v>
      </c>
      <c r="G152" s="88">
        <v>1</v>
      </c>
      <c r="H152" s="68">
        <v>3</v>
      </c>
      <c r="I152" s="68">
        <v>1</v>
      </c>
      <c r="J152" s="91">
        <f>IF(H152="",O152+0.15*(AF152-2.77%+$B$3)+($A$3-50%),O152+0.85*(0.6*AF152+0.2*AI152+0.2*AL152-2.77%+$B$3)+($A$3-50%))</f>
        <v>0.5771497696530199</v>
      </c>
      <c r="K152" s="21" t="str">
        <f>IF(J152&lt;44%,"R",IF(J152&gt;56%,"D","No projection"))</f>
        <v>D</v>
      </c>
      <c r="L152" s="21" t="b">
        <f>_xlfn.ISFORMULA(K152)</f>
        <v>1</v>
      </c>
      <c r="M152" s="21" t="str">
        <f>IF(P152&lt;44%,"R",IF(P152&gt;56%,"D","No projection"))</f>
        <v>D</v>
      </c>
      <c r="N152" s="21" t="str">
        <f>IF(J152&lt;42%,"Safe R",IF(AND(J152&gt;42%,J152&lt;44%),"Likely R",IF(AND(J152&gt;44%,J152&lt;47%),"Lean R",IF(AND(J152&gt;47%,J152&lt;53%),"Toss Up",IF(AND(J152&gt;53%,J152&lt;56%),"Lean D",IF(AND(J152&gt;56%,J152&lt;58%),"Likely D","Safe D"))))))</f>
        <v>Likely D</v>
      </c>
      <c r="O152" s="63">
        <f>'Raw data'!Z145</f>
        <v>0.56674999999999998</v>
      </c>
      <c r="P152" s="69">
        <f>O152+$A$3-50%</f>
        <v>0.56674999999999986</v>
      </c>
      <c r="Q152" s="82">
        <f>'Raw data'!O145</f>
        <v>6.0000000000000053E-2</v>
      </c>
      <c r="R152" s="64">
        <f>Q152/2+50%</f>
        <v>0.53</v>
      </c>
      <c r="S152" s="64">
        <f>'Raw data'!M145-O152</f>
        <v>-3.6749999999999949E-2</v>
      </c>
      <c r="T152" s="64">
        <f>IF(E152="(R)",-S152,S152)</f>
        <v>-3.6749999999999949E-2</v>
      </c>
      <c r="U152" s="89">
        <f>IF(G152=1,Q152+4%,IF(G152=2,Q152+9%,IF(G152=3,Q152+14%,IF(G152=4,Q152-4.1%,IF(G152=5,Q152+1%,IF(G152=6,Q152+6.1%,IF(G152=7,Q152+5.1%,Q152+5.1%)))))))</f>
        <v>0.10000000000000006</v>
      </c>
      <c r="V152" s="64">
        <f>'Raw data'!W145</f>
        <v>0.17138856990042317</v>
      </c>
      <c r="W152" s="64">
        <f>V152/2+50%</f>
        <v>0.58569428495021159</v>
      </c>
      <c r="X152" s="65">
        <f>IF(H152=1,V152-4%,IF(H152=2,V152+5%,IF(H152=3,V152+14%,IF(H152=4,V152+4%,IF(H152=5,V152+13%,IF(H152=6,V152+22%,IF(H152=7,V152+9%,V152+9%)))))))</f>
        <v>0.31138856990042318</v>
      </c>
      <c r="Y152" s="65">
        <f>'Raw data'!AC145</f>
        <v>-6.5038338688428288E-2</v>
      </c>
      <c r="Z152" s="65">
        <f>'Raw data'!AF145</f>
        <v>0.48299999999999998</v>
      </c>
      <c r="AA152" s="66">
        <f>2*(O152-50)-2*(Z152-50)</f>
        <v>0.16750000000000398</v>
      </c>
      <c r="AB152" s="65">
        <f>IF(I152=1,Y152+AA152+7.6%,IF(I152=2,Y152+AA152+16.6%,IF(I152=3,Y152+AA152+25.6%,IF(I152=4,Y152-AA152-7.6%,IF(I152=5,Y152-AA152+1.4%,IF(I152=6,Y152-AA152+10.4%,IF(I152=7,Y152+AA152+9%,IF(I152=8,Y152-AA152+9%,""))))))))</f>
        <v>0.1784616613115757</v>
      </c>
      <c r="AC152" s="65">
        <f>IF(E152="(D)",50%+U152/2,50%-U152/2)</f>
        <v>0.55000000000000004</v>
      </c>
      <c r="AD152" s="65">
        <f>IF(E152="(D)",50%+X152/2,50%-X152/2)</f>
        <v>0.65569428495021165</v>
      </c>
      <c r="AE152" s="65">
        <f>50%+AB152/2</f>
        <v>0.58923083065578785</v>
      </c>
      <c r="AF152" s="63">
        <f>AC152-O152</f>
        <v>-1.6749999999999932E-2</v>
      </c>
      <c r="AG152" s="84">
        <f>IF(E152="(D)",AF152,-AF152)</f>
        <v>-1.6749999999999932E-2</v>
      </c>
      <c r="AH152" s="84">
        <f>AG152-4.5%</f>
        <v>-6.174999999999993E-2</v>
      </c>
      <c r="AI152" s="63">
        <f>AD152-O152</f>
        <v>8.8944284950211672E-2</v>
      </c>
      <c r="AJ152" s="63">
        <f>IF(E152="(D)",AI152,-AI152)</f>
        <v>8.8944284950211672E-2</v>
      </c>
      <c r="AK152" s="63">
        <f>AJ152-4.5%</f>
        <v>4.3944284950211673E-2</v>
      </c>
      <c r="AL152" s="63">
        <f>AE152-O152</f>
        <v>2.2480830655787876E-2</v>
      </c>
      <c r="AM152" s="63">
        <f>IF(E152="(D)",AL152,-(AL152))</f>
        <v>2.2480830655787876E-2</v>
      </c>
      <c r="AN152" s="63">
        <f>AM152-4.5%</f>
        <v>-2.2519169344212123E-2</v>
      </c>
      <c r="AO152" s="67">
        <f>AK152</f>
        <v>4.3944284950211673E-2</v>
      </c>
    </row>
    <row r="153" spans="1:41" ht="15" customHeight="1" x14ac:dyDescent="0.25">
      <c r="A153" s="68" t="s">
        <v>141</v>
      </c>
      <c r="B153" s="61">
        <v>12</v>
      </c>
      <c r="C153" s="61"/>
      <c r="D153" s="59" t="str">
        <f>('Raw data'!C146)</f>
        <v>Mike Bost</v>
      </c>
      <c r="E153" s="59" t="str">
        <f>('Raw data'!D146)</f>
        <v>(R)</v>
      </c>
      <c r="F153" s="62">
        <f>('Raw data'!G146)</f>
        <v>2014</v>
      </c>
      <c r="G153" s="88">
        <v>6</v>
      </c>
      <c r="H153" s="68"/>
      <c r="I153" s="68"/>
      <c r="J153" s="91">
        <f>IF(H153="",O153+0.15*(AF153+2.77%-$B$3)+($A$3-50%),O153+0.85*(0.6*AF153+0.2*AI153+0.2*AL153+2.77%-$B$3)+($A$3-50%))</f>
        <v>0.47675328947368423</v>
      </c>
      <c r="K153" s="21" t="str">
        <f>IF(J153&lt;44%,"R",IF(J153&gt;56%,"D","No projection"))</f>
        <v>No projection</v>
      </c>
      <c r="L153" s="21" t="b">
        <f>_xlfn.ISFORMULA(K153)</f>
        <v>1</v>
      </c>
      <c r="M153" s="21" t="str">
        <f>IF(P153&lt;44%,"R",IF(P153&gt;56%,"D","No projection"))</f>
        <v>No projection</v>
      </c>
      <c r="N153" s="21" t="str">
        <f>IF(J153&lt;42%,"Safe R",IF(AND(J153&gt;42%,J153&lt;44%),"Likely R",IF(AND(J153&gt;44%,J153&lt;47%),"Lean R",IF(AND(J153&gt;47%,J153&lt;53%),"Toss Up",IF(AND(J153&gt;53%,J153&lt;56%),"Lean D",IF(AND(J153&gt;56%,J153&lt;58%),"Likely D","Safe D"))))))</f>
        <v>Toss Up</v>
      </c>
      <c r="O153" s="63">
        <f>'Raw data'!Z146</f>
        <v>0.48825000000000002</v>
      </c>
      <c r="P153" s="69">
        <f>O153+$A$3-50%</f>
        <v>0.48825000000000007</v>
      </c>
      <c r="Q153" s="82">
        <f>'Raw data'!O146</f>
        <v>0.11578947368421061</v>
      </c>
      <c r="R153" s="64">
        <f>Q153/2+50%</f>
        <v>0.55789473684210533</v>
      </c>
      <c r="S153" s="64">
        <f>'Raw data'!M146-O153</f>
        <v>-4.6144736842105294E-2</v>
      </c>
      <c r="T153" s="64">
        <f>IF(E153="(R)",-S153,S153)</f>
        <v>4.6144736842105294E-2</v>
      </c>
      <c r="U153" s="89">
        <f>IF(G153=1,Q153+4%,IF(G153=2,Q153+9%,IF(G153=3,Q153+14%,IF(G153=4,Q153-4.1%,IF(G153=5,Q153+1%,IF(G153=6,Q153+6.1%,IF(G153=7,Q153+5.1%,Q153+5.1%)))))))</f>
        <v>0.17678947368421061</v>
      </c>
      <c r="V153" s="64">
        <f>'Raw data'!W146</f>
        <v>0</v>
      </c>
      <c r="W153" s="64">
        <f>V153/2+50%</f>
        <v>0.5</v>
      </c>
      <c r="X153" s="65">
        <f>IF(H153=1,V153-4%,IF(H153=2,V153+5%,IF(H153=3,V153+14%,IF(H153=4,V153+4%,IF(H153=5,V153+13%,IF(H153=6,V153+22%,IF(H153=7,V153+9%,V153+9%)))))))</f>
        <v>0.09</v>
      </c>
      <c r="Y153" s="65"/>
      <c r="Z153" s="65"/>
      <c r="AA153" s="66"/>
      <c r="AB153" s="65" t="str">
        <f>IF(I153=1,Y153+AA153+7.6%,IF(I153=2,Y153+AA153+16.6%,IF(I153=3,Y153+AA153+25.6%,IF(I153=4,Y153-AA153-7.6%,IF(I153=5,Y153-AA153+1.4%,IF(I153=6,Y153-AA153+10.4%,IF(I153=7,Y153+AA153+9%,IF(I153=8,Y153-AA153+9%,""))))))))</f>
        <v/>
      </c>
      <c r="AC153" s="65">
        <f>IF(E153="(D)",50%+U153/2,50%-U153/2)</f>
        <v>0.4116052631578947</v>
      </c>
      <c r="AD153" s="65">
        <f>IF(E153="(D)",50%+X153/2,50%-X153/2)</f>
        <v>0.45500000000000002</v>
      </c>
      <c r="AE153" s="65"/>
      <c r="AF153" s="63">
        <f>AC153-O153</f>
        <v>-7.6644736842105321E-2</v>
      </c>
      <c r="AG153" s="84">
        <f>IF(E153="(D)",AF153,-AF153)</f>
        <v>7.6644736842105321E-2</v>
      </c>
      <c r="AH153" s="84">
        <f>AG153-4.5%</f>
        <v>3.1644736842105323E-2</v>
      </c>
      <c r="AI153" s="63"/>
      <c r="AJ153" s="63"/>
      <c r="AK153" s="63"/>
      <c r="AL153" s="63"/>
      <c r="AM153" s="63"/>
      <c r="AN153" s="63"/>
      <c r="AO153" s="67">
        <f>AK153</f>
        <v>0</v>
      </c>
    </row>
    <row r="154" spans="1:41" ht="15" customHeight="1" x14ac:dyDescent="0.25">
      <c r="A154" s="68" t="s">
        <v>141</v>
      </c>
      <c r="B154" s="61">
        <v>13</v>
      </c>
      <c r="C154" s="61"/>
      <c r="D154" s="59" t="str">
        <f>('Raw data'!C147)</f>
        <v>Rodney Davis</v>
      </c>
      <c r="E154" s="59" t="str">
        <f>('Raw data'!D147)</f>
        <v>(R)</v>
      </c>
      <c r="F154" s="62">
        <f>('Raw data'!G147)</f>
        <v>2012</v>
      </c>
      <c r="G154" s="88">
        <v>4</v>
      </c>
      <c r="H154" s="68">
        <v>5</v>
      </c>
      <c r="I154" s="68"/>
      <c r="J154" s="91">
        <f>IF(H154="",O154+0.15*(AF154+2.77%-$B$3)+($A$3-50%),O154+0.85*(0.6*AF154+0.2*AI154+0.2*AL154+2.77%-$B$3)+($A$3-50%))</f>
        <v>0.44655309738305027</v>
      </c>
      <c r="K154" s="21" t="s">
        <v>479</v>
      </c>
      <c r="L154" s="21" t="b">
        <f>_xlfn.ISFORMULA(K154)</f>
        <v>0</v>
      </c>
      <c r="M154" s="21" t="str">
        <f>IF(P154&lt;44%,"R",IF(P154&gt;56%,"D","No projection"))</f>
        <v>No projection</v>
      </c>
      <c r="N154" s="21" t="str">
        <f>IF(J154&lt;42%,"Safe R",IF(AND(J154&gt;42%,J154&lt;44%),"Likely R",IF(AND(J154&gt;44%,J154&lt;47%),"Lean R",IF(AND(J154&gt;47%,J154&lt;53%),"Toss Up",IF(AND(J154&gt;53%,J154&lt;56%),"Lean D",IF(AND(J154&gt;56%,J154&lt;58%),"Likely D","Safe D"))))))</f>
        <v>Lean R</v>
      </c>
      <c r="O154" s="63">
        <f>'Raw data'!Z147</f>
        <v>0.47925000000000001</v>
      </c>
      <c r="P154" s="69">
        <f>O154+$A$3-50%</f>
        <v>0.47924999999999995</v>
      </c>
      <c r="Q154" s="82">
        <f>'Raw data'!O147</f>
        <v>0.18</v>
      </c>
      <c r="R154" s="64">
        <f>Q154/2+50%</f>
        <v>0.59</v>
      </c>
      <c r="S154" s="64">
        <f>'Raw data'!M147-O154</f>
        <v>-6.9250000000000034E-2</v>
      </c>
      <c r="T154" s="64">
        <f>IF(E154="(R)",-S154,S154)</f>
        <v>6.9250000000000034E-2</v>
      </c>
      <c r="U154" s="89">
        <f>IF(G154=1,Q154+4%,IF(G154=2,Q154+9%,IF(G154=3,Q154+14%,IF(G154=4,Q154-4.1%,IF(G154=5,Q154+1%,IF(G154=6,Q154+6.1%,IF(G154=7,Q154+5.1%,Q154+5.1%)))))))</f>
        <v>0.13900000000000001</v>
      </c>
      <c r="V154" s="64">
        <f>'Raw data'!W147</f>
        <v>3.6694425523500218E-3</v>
      </c>
      <c r="W154" s="64">
        <f>V154/2+50%</f>
        <v>0.50183472127617501</v>
      </c>
      <c r="X154" s="65">
        <f>IF(H154=1,V154-4%,IF(H154=2,V154+5%,IF(H154=3,V154+14%,IF(H154=4,V154+4%,IF(H154=5,V154+13%,IF(H154=6,V154+22%,IF(H154=7,V154+9%,V154+9%)))))))</f>
        <v>0.13366944255235003</v>
      </c>
      <c r="Y154" s="65"/>
      <c r="Z154" s="65"/>
      <c r="AA154" s="66"/>
      <c r="AB154" s="65" t="str">
        <f>IF(I154=1,Y154+AA154+7.6%,IF(I154=2,Y154+AA154+16.6%,IF(I154=3,Y154+AA154+25.6%,IF(I154=4,Y154-AA154-7.6%,IF(I154=5,Y154-AA154+1.4%,IF(I154=6,Y154-AA154+10.4%,IF(I154=7,Y154+AA154+9%,IF(I154=8,Y154-AA154+9%,""))))))))</f>
        <v/>
      </c>
      <c r="AC154" s="65">
        <f>IF(E154="(D)",50%+U154/2,50%-U154/2)</f>
        <v>0.43049999999999999</v>
      </c>
      <c r="AD154" s="65">
        <f>IF(E154="(D)",50%+X154/2,50%-X154/2)</f>
        <v>0.43316527872382499</v>
      </c>
      <c r="AE154" s="65"/>
      <c r="AF154" s="63">
        <f>AC154-O154</f>
        <v>-4.8750000000000016E-2</v>
      </c>
      <c r="AG154" s="84">
        <f>IF(E154="(D)",AF154,-AF154)</f>
        <v>4.8750000000000016E-2</v>
      </c>
      <c r="AH154" s="84">
        <f>AG154-4.5%</f>
        <v>3.7500000000000172E-3</v>
      </c>
      <c r="AI154" s="63">
        <f>AD154-O154</f>
        <v>-4.6084721276175022E-2</v>
      </c>
      <c r="AJ154" s="63">
        <f>IF(E154="(D)",AI154,-AI154)</f>
        <v>4.6084721276175022E-2</v>
      </c>
      <c r="AK154" s="63">
        <f>AJ154-4.5%</f>
        <v>1.0847212761750241E-3</v>
      </c>
      <c r="AL154" s="63"/>
      <c r="AM154" s="63"/>
      <c r="AN154" s="63"/>
      <c r="AO154" s="67">
        <f>AK154</f>
        <v>1.0847212761750241E-3</v>
      </c>
    </row>
    <row r="155" spans="1:41" ht="15" customHeight="1" x14ac:dyDescent="0.25">
      <c r="A155" s="68" t="s">
        <v>141</v>
      </c>
      <c r="B155" s="61">
        <v>14</v>
      </c>
      <c r="C155" s="61"/>
      <c r="D155" s="59" t="str">
        <f>('Raw data'!C148)</f>
        <v>Randy Hultgren</v>
      </c>
      <c r="E155" s="59" t="str">
        <f>('Raw data'!D148)</f>
        <v>(R)</v>
      </c>
      <c r="F155" s="62">
        <f>('Raw data'!G148)</f>
        <v>2010</v>
      </c>
      <c r="G155" s="88">
        <v>4</v>
      </c>
      <c r="H155" s="68">
        <v>4</v>
      </c>
      <c r="I155" s="68">
        <v>6</v>
      </c>
      <c r="J155" s="91">
        <f>IF(H155="",O155+0.15*(AF155+2.77%-$B$3)+($A$3-50%),O155+0.85*(0.6*AF155+0.2*AI155+0.2*AL155+2.77%-$B$3)+($A$3-50%))</f>
        <v>0.37682631220574203</v>
      </c>
      <c r="K155" s="21" t="str">
        <f>IF(J155&lt;44%,"R",IF(J155&gt;56%,"D","No projection"))</f>
        <v>R</v>
      </c>
      <c r="L155" s="21" t="b">
        <f>_xlfn.ISFORMULA(K155)</f>
        <v>1</v>
      </c>
      <c r="M155" s="21" t="str">
        <f>IF(P155&lt;44%,"R",IF(P155&gt;56%,"D","No projection"))</f>
        <v>R</v>
      </c>
      <c r="N155" s="21" t="str">
        <f>IF(J155&lt;42%,"Safe R",IF(AND(J155&gt;42%,J155&lt;44%),"Likely R",IF(AND(J155&gt;44%,J155&lt;47%),"Lean R",IF(AND(J155&gt;47%,J155&lt;53%),"Toss Up",IF(AND(J155&gt;53%,J155&lt;56%),"Lean D",IF(AND(J155&gt;56%,J155&lt;58%),"Likely D","Safe D"))))))</f>
        <v>Safe R</v>
      </c>
      <c r="O155" s="63">
        <f>'Raw data'!Z148</f>
        <v>0.43074999999999997</v>
      </c>
      <c r="P155" s="69">
        <f>O155+$A$3-50%</f>
        <v>0.43074999999999997</v>
      </c>
      <c r="Q155" s="82">
        <f>'Raw data'!O148</f>
        <v>0.32</v>
      </c>
      <c r="R155" s="64">
        <f>Q155/2+50%</f>
        <v>0.66</v>
      </c>
      <c r="S155" s="64">
        <f>'Raw data'!M148-O155</f>
        <v>-9.0749999999999942E-2</v>
      </c>
      <c r="T155" s="64">
        <f>IF(E155="(R)",-S155,S155)</f>
        <v>9.0749999999999942E-2</v>
      </c>
      <c r="U155" s="89">
        <f>IF(G155=1,Q155+4%,IF(G155=2,Q155+9%,IF(G155=3,Q155+14%,IF(G155=4,Q155-4.1%,IF(G155=5,Q155+1%,IF(G155=6,Q155+6.1%,IF(G155=7,Q155+5.1%,Q155+5.1%)))))))</f>
        <v>0.27900000000000003</v>
      </c>
      <c r="V155" s="64">
        <f>'Raw data'!W148</f>
        <v>0.1763579883028541</v>
      </c>
      <c r="W155" s="64">
        <f>V155/2+50%</f>
        <v>0.58817899415142705</v>
      </c>
      <c r="X155" s="65">
        <f>IF(H155=1,V155-4%,IF(H155=2,V155+5%,IF(H155=3,V155+14%,IF(H155=4,V155+4%,IF(H155=5,V155+13%,IF(H155=6,V155+22%,IF(H155=7,V155+9%,V155+9%)))))))</f>
        <v>0.2163579883028541</v>
      </c>
      <c r="Y155" s="65">
        <f>'Raw data'!AC148</f>
        <v>6.5038338688428288E-2</v>
      </c>
      <c r="Z155" s="65">
        <f>'Raw data'!AF148</f>
        <v>0.48299999999999998</v>
      </c>
      <c r="AA155" s="66">
        <f>2*(O155-50)-2*(Z155-50)</f>
        <v>-0.10449999999998738</v>
      </c>
      <c r="AB155" s="65">
        <f>IF(I155=1,Y155+AA155+7.6%,IF(I155=2,Y155+AA155+16.6%,IF(I155=3,Y155+AA155+25.6%,IF(I155=4,Y155-AA155-7.6%,IF(I155=5,Y155-AA155+1.4%,IF(I155=6,Y155-AA155+10.4%,IF(I155=7,Y155+AA155+9%,IF(I155=8,Y155-AA155+9%,""))))))))</f>
        <v>0.27353833868841571</v>
      </c>
      <c r="AC155" s="65">
        <f>IF(E155="(D)",50%+U155/2,50%-U155/2)</f>
        <v>0.36049999999999999</v>
      </c>
      <c r="AD155" s="65">
        <f>IF(E155="(D)",50%+X155/2,50%-X155/2)</f>
        <v>0.39182100584857293</v>
      </c>
      <c r="AE155" s="65">
        <f>50%-AB155/2</f>
        <v>0.36323083065579215</v>
      </c>
      <c r="AF155" s="63">
        <f>AC155-O155</f>
        <v>-7.0249999999999979E-2</v>
      </c>
      <c r="AG155" s="84">
        <f>IF(E155="(D)",AF155,-AF155)</f>
        <v>7.0249999999999979E-2</v>
      </c>
      <c r="AH155" s="84">
        <f>AG155-4.5%</f>
        <v>2.5249999999999981E-2</v>
      </c>
      <c r="AI155" s="63">
        <f>AD155-O155</f>
        <v>-3.8928994151427032E-2</v>
      </c>
      <c r="AJ155" s="63">
        <f>IF(E155="(D)",AI155,-AI155)</f>
        <v>3.8928994151427032E-2</v>
      </c>
      <c r="AK155" s="63">
        <f>AJ155-4.5%</f>
        <v>-6.0710058485729662E-3</v>
      </c>
      <c r="AL155" s="63">
        <f>AE155-O155</f>
        <v>-6.7519169344207819E-2</v>
      </c>
      <c r="AM155" s="63">
        <f>IF(E155="(D)",AL155,-(AL155))</f>
        <v>6.7519169344207819E-2</v>
      </c>
      <c r="AN155" s="63">
        <f>AM155-4.5%</f>
        <v>2.2519169344207821E-2</v>
      </c>
      <c r="AO155" s="67">
        <f>(AK155+AN155)/2</f>
        <v>8.2240817478174272E-3</v>
      </c>
    </row>
    <row r="156" spans="1:41" ht="15" customHeight="1" x14ac:dyDescent="0.25">
      <c r="A156" s="68" t="s">
        <v>141</v>
      </c>
      <c r="B156" s="61">
        <v>15</v>
      </c>
      <c r="C156" s="61"/>
      <c r="D156" s="59" t="str">
        <f>('Raw data'!C149)</f>
        <v>John Shimkus</v>
      </c>
      <c r="E156" s="59" t="str">
        <f>('Raw data'!D149)</f>
        <v>(R)</v>
      </c>
      <c r="F156" s="62">
        <f>('Raw data'!G149)</f>
        <v>1996</v>
      </c>
      <c r="G156" s="88">
        <v>4</v>
      </c>
      <c r="H156" s="68">
        <v>4</v>
      </c>
      <c r="I156" s="68">
        <v>4</v>
      </c>
      <c r="J156" s="91">
        <f>IF(H156="",O156+0.15*(AF156+2.77%-$B$3)+($A$3-50%),O156+0.85*(0.6*AF156+0.2*AI156+0.2*AL156+2.77%-$B$3)+($A$3-50%))</f>
        <v>0.27908253900349578</v>
      </c>
      <c r="K156" s="21" t="str">
        <f>IF(J156&lt;44%,"R",IF(J156&gt;56%,"D","No projection"))</f>
        <v>R</v>
      </c>
      <c r="L156" s="21" t="b">
        <f>_xlfn.ISFORMULA(K156)</f>
        <v>1</v>
      </c>
      <c r="M156" s="21" t="str">
        <f>IF(P156&lt;44%,"R",IF(P156&gt;56%,"D","No projection"))</f>
        <v>R</v>
      </c>
      <c r="N156" s="21" t="str">
        <f>IF(J156&lt;42%,"Safe R",IF(AND(J156&gt;42%,J156&lt;44%),"Likely R",IF(AND(J156&gt;44%,J156&lt;47%),"Lean R",IF(AND(J156&gt;47%,J156&lt;53%),"Toss Up",IF(AND(J156&gt;53%,J156&lt;56%),"Lean D",IF(AND(J156&gt;56%,J156&lt;58%),"Likely D","Safe D"))))))</f>
        <v>Safe R</v>
      </c>
      <c r="O156" s="63">
        <f>'Raw data'!Z149</f>
        <v>0.33174999999999999</v>
      </c>
      <c r="P156" s="69">
        <f>O156+$A$3-50%</f>
        <v>0.33174999999999999</v>
      </c>
      <c r="Q156" s="82">
        <f>'Raw data'!O149</f>
        <v>0.5</v>
      </c>
      <c r="R156" s="64">
        <f>Q156/2+50%</f>
        <v>0.75</v>
      </c>
      <c r="S156" s="64">
        <f>'Raw data'!M149-O156</f>
        <v>-8.1749999999999989E-2</v>
      </c>
      <c r="T156" s="64">
        <f>IF(E156="(R)",-S156,S156)</f>
        <v>8.1749999999999989E-2</v>
      </c>
      <c r="U156" s="89">
        <f>IF(G156=1,Q156+4%,IF(G156=2,Q156+9%,IF(G156=3,Q156+14%,IF(G156=4,Q156-4.1%,IF(G156=5,Q156+1%,IF(G156=6,Q156+6.1%,IF(G156=7,Q156+5.1%,Q156+5.1%)))))))</f>
        <v>0.45900000000000002</v>
      </c>
      <c r="V156" s="64">
        <f>'Raw data'!W149</f>
        <v>0.37212147884389052</v>
      </c>
      <c r="W156" s="64">
        <f>V156/2+50%</f>
        <v>0.68606073942194523</v>
      </c>
      <c r="X156" s="65">
        <f>IF(H156=1,V156-4%,IF(H156=2,V156+5%,IF(H156=3,V156+14%,IF(H156=4,V156+4%,IF(H156=5,V156+13%,IF(H156=6,V156+22%,IF(H156=7,V156+9%,V156+9%)))))))</f>
        <v>0.4121214788438905</v>
      </c>
      <c r="Y156" s="65">
        <f>'Raw data'!AC149</f>
        <v>0.42449570935027303</v>
      </c>
      <c r="Z156" s="65">
        <f>'Raw data'!AF149</f>
        <v>0.41399999999999998</v>
      </c>
      <c r="AA156" s="66">
        <f>2*(O156-50)-2*(Z156-50)</f>
        <v>-0.16450000000000387</v>
      </c>
      <c r="AB156" s="65">
        <f>IF(I156=1,Y156+AA156+7.6%,IF(I156=2,Y156+AA156+16.6%,IF(I156=3,Y156+AA156+25.6%,IF(I156=4,Y156-AA156-7.6%,IF(I156=5,Y156-AA156+1.4%,IF(I156=6,Y156-AA156+10.4%,IF(I156=7,Y156+AA156+9%,IF(I156=8,Y156-AA156+9%,""))))))))</f>
        <v>0.51299570935027694</v>
      </c>
      <c r="AC156" s="65">
        <f>IF(E156="(D)",50%+U156/2,50%-U156/2)</f>
        <v>0.27049999999999996</v>
      </c>
      <c r="AD156" s="65">
        <f>IF(E156="(D)",50%+X156/2,50%-X156/2)</f>
        <v>0.29393926057805475</v>
      </c>
      <c r="AE156" s="65">
        <f>50%-AB156/2</f>
        <v>0.24350214532486153</v>
      </c>
      <c r="AF156" s="63">
        <f>AC156-O156</f>
        <v>-6.1250000000000027E-2</v>
      </c>
      <c r="AG156" s="84">
        <f>IF(E156="(D)",AF156,-AF156)</f>
        <v>6.1250000000000027E-2</v>
      </c>
      <c r="AH156" s="84">
        <f>AG156-4.5%</f>
        <v>1.6250000000000028E-2</v>
      </c>
      <c r="AI156" s="63">
        <f>AD156-O156</f>
        <v>-3.7810739421945239E-2</v>
      </c>
      <c r="AJ156" s="63">
        <f>IF(E156="(D)",AI156,-AI156)</f>
        <v>3.7810739421945239E-2</v>
      </c>
      <c r="AK156" s="63">
        <f>AJ156-4.5%</f>
        <v>-7.1892605780547597E-3</v>
      </c>
      <c r="AL156" s="63">
        <f>AE156-O156</f>
        <v>-8.824785467513846E-2</v>
      </c>
      <c r="AM156" s="63">
        <f>IF(E156="(D)",AL156,-(AL156))</f>
        <v>8.824785467513846E-2</v>
      </c>
      <c r="AN156" s="63">
        <f>AM156-4.5%</f>
        <v>4.3247854675138461E-2</v>
      </c>
      <c r="AO156" s="67">
        <f>(AK156+AN156)/2</f>
        <v>1.8029297048541851E-2</v>
      </c>
    </row>
    <row r="157" spans="1:41" ht="15" customHeight="1" x14ac:dyDescent="0.25">
      <c r="A157" s="68" t="s">
        <v>141</v>
      </c>
      <c r="B157" s="61">
        <v>16</v>
      </c>
      <c r="C157" s="61"/>
      <c r="D157" s="59" t="str">
        <f>('Raw data'!C150)</f>
        <v>Adam Kinzinger</v>
      </c>
      <c r="E157" s="59" t="str">
        <f>('Raw data'!D150)</f>
        <v>(R)</v>
      </c>
      <c r="F157" s="62">
        <f>('Raw data'!G150)</f>
        <v>2010</v>
      </c>
      <c r="G157" s="88">
        <v>4</v>
      </c>
      <c r="H157" s="68">
        <v>4</v>
      </c>
      <c r="I157" s="68">
        <v>6</v>
      </c>
      <c r="J157" s="91">
        <f>IF(H157="",O157+0.15*(AF157+2.77%-$B$3)+($A$3-50%),O157+0.85*(0.6*AF157+0.2*AI157+0.2*AL157+2.77%-$B$3)+($A$3-50%))</f>
        <v>0.33937784296094498</v>
      </c>
      <c r="K157" s="21" t="str">
        <f>IF(J157&lt;44%,"R",IF(J157&gt;56%,"D","No projection"))</f>
        <v>R</v>
      </c>
      <c r="L157" s="21" t="b">
        <f>_xlfn.ISFORMULA(K157)</f>
        <v>1</v>
      </c>
      <c r="M157" s="21" t="str">
        <f>IF(P157&lt;44%,"R",IF(P157&gt;56%,"D","No projection"))</f>
        <v>No projection</v>
      </c>
      <c r="N157" s="21" t="str">
        <f>IF(J157&lt;42%,"Safe R",IF(AND(J157&gt;42%,J157&lt;44%),"Likely R",IF(AND(J157&gt;44%,J157&lt;47%),"Lean R",IF(AND(J157&gt;47%,J157&lt;53%),"Toss Up",IF(AND(J157&gt;53%,J157&lt;56%),"Lean D",IF(AND(J157&gt;56%,J157&lt;58%),"Likely D","Safe D"))))))</f>
        <v>Safe R</v>
      </c>
      <c r="O157" s="63">
        <f>'Raw data'!Z150</f>
        <v>0.44224999999999998</v>
      </c>
      <c r="P157" s="69">
        <f>O157+$A$3-50%</f>
        <v>0.44225000000000003</v>
      </c>
      <c r="Q157" s="82">
        <f>'Raw data'!O150</f>
        <v>0.42</v>
      </c>
      <c r="R157" s="64">
        <f>Q157/2+50%</f>
        <v>0.71</v>
      </c>
      <c r="S157" s="64">
        <f>'Raw data'!M150-O157</f>
        <v>-0.15225</v>
      </c>
      <c r="T157" s="64">
        <f>IF(E157="(R)",-S157,S157)</f>
        <v>0.15225</v>
      </c>
      <c r="U157" s="89">
        <f>IF(G157=1,Q157+4%,IF(G157=2,Q157+9%,IF(G157=3,Q157+14%,IF(G157=4,Q157-4.1%,IF(G157=5,Q157+1%,IF(G157=6,Q157+6.1%,IF(G157=7,Q157+5.1%,Q157+5.1%)))))))</f>
        <v>0.379</v>
      </c>
      <c r="V157" s="64">
        <f>'Raw data'!W150</f>
        <v>0.23628141045258255</v>
      </c>
      <c r="W157" s="64">
        <f>V157/2+50%</f>
        <v>0.61814070522629128</v>
      </c>
      <c r="X157" s="65">
        <f>IF(H157=1,V157-4%,IF(H157=2,V157+5%,IF(H157=3,V157+14%,IF(H157=4,V157+4%,IF(H157=5,V157+13%,IF(H157=6,V157+22%,IF(H157=7,V157+9%,V157+9%)))))))</f>
        <v>0.27628141045258253</v>
      </c>
      <c r="Y157" s="65">
        <f>'Raw data'!AC150</f>
        <v>0.14697926059513078</v>
      </c>
      <c r="Z157" s="65">
        <f>'Raw data'!AF150</f>
        <v>0.504</v>
      </c>
      <c r="AA157" s="66">
        <f>2*(O157-50)-2*(Z157-50)</f>
        <v>-0.12349999999999284</v>
      </c>
      <c r="AB157" s="65">
        <f>IF(I157=1,Y157+AA157+7.6%,IF(I157=2,Y157+AA157+16.6%,IF(I157=3,Y157+AA157+25.6%,IF(I157=4,Y157-AA157-7.6%,IF(I157=5,Y157-AA157+1.4%,IF(I157=6,Y157-AA157+10.4%,IF(I157=7,Y157+AA157+9%,IF(I157=8,Y157-AA157+9%,""))))))))</f>
        <v>0.3744792605951236</v>
      </c>
      <c r="AC157" s="65">
        <f>IF(E157="(D)",50%+U157/2,50%-U157/2)</f>
        <v>0.3105</v>
      </c>
      <c r="AD157" s="65">
        <f>IF(E157="(D)",50%+X157/2,50%-X157/2)</f>
        <v>0.36185929477370871</v>
      </c>
      <c r="AE157" s="65">
        <f>50%-AB157/2</f>
        <v>0.3127603697024382</v>
      </c>
      <c r="AF157" s="63">
        <f>AC157-O157</f>
        <v>-0.13174999999999998</v>
      </c>
      <c r="AG157" s="84">
        <f>IF(E157="(D)",AF157,-AF157)</f>
        <v>0.13174999999999998</v>
      </c>
      <c r="AH157" s="84">
        <f>AG157-4.5%</f>
        <v>8.674999999999998E-2</v>
      </c>
      <c r="AI157" s="63">
        <f>AD157-O157</f>
        <v>-8.039070522629127E-2</v>
      </c>
      <c r="AJ157" s="63">
        <f>IF(E157="(D)",AI157,-AI157)</f>
        <v>8.039070522629127E-2</v>
      </c>
      <c r="AK157" s="63">
        <f>AJ157-4.5%</f>
        <v>3.5390705226291272E-2</v>
      </c>
      <c r="AL157" s="63">
        <f>AE157-O157</f>
        <v>-0.12948963029756178</v>
      </c>
      <c r="AM157" s="63">
        <f>IF(E157="(D)",AL157,-(AL157))</f>
        <v>0.12948963029756178</v>
      </c>
      <c r="AN157" s="63">
        <f>AM157-4.5%</f>
        <v>8.4489630297561777E-2</v>
      </c>
      <c r="AO157" s="67">
        <f>(AK157+AN157)/2</f>
        <v>5.9940167761926524E-2</v>
      </c>
    </row>
    <row r="158" spans="1:41" ht="15" customHeight="1" x14ac:dyDescent="0.25">
      <c r="A158" s="68" t="s">
        <v>141</v>
      </c>
      <c r="B158" s="61">
        <v>17</v>
      </c>
      <c r="C158" s="61"/>
      <c r="D158" s="59" t="str">
        <f>('Raw data'!C151)</f>
        <v>Cheri Bustos</v>
      </c>
      <c r="E158" s="59" t="str">
        <f>('Raw data'!D151)</f>
        <v>(D)</v>
      </c>
      <c r="F158" s="62">
        <f>('Raw data'!G151)</f>
        <v>2012</v>
      </c>
      <c r="G158" s="88">
        <v>1</v>
      </c>
      <c r="H158" s="68">
        <v>3</v>
      </c>
      <c r="I158" s="68"/>
      <c r="J158" s="91">
        <f>IF(H158="",O158+0.15*(AF158-2.77%+$B$3)+($A$3-50%),O158+0.85*(0.6*AF158+0.2*AI158+0.2*AL158-2.77%+$B$3)+($A$3-50%))</f>
        <v>0.57421419605611124</v>
      </c>
      <c r="K158" s="21" t="str">
        <f>IF(J158&lt;44%,"R",IF(J158&gt;56%,"D","No projection"))</f>
        <v>D</v>
      </c>
      <c r="L158" s="21" t="b">
        <f>_xlfn.ISFORMULA(K158)</f>
        <v>1</v>
      </c>
      <c r="M158" s="21" t="str">
        <f>IF(P158&lt;44%,"R",IF(P158&gt;56%,"D","No projection"))</f>
        <v>D</v>
      </c>
      <c r="N158" s="21" t="str">
        <f>IF(J158&lt;42%,"Safe R",IF(AND(J158&gt;42%,J158&lt;44%),"Likely R",IF(AND(J158&gt;44%,J158&lt;47%),"Lean R",IF(AND(J158&gt;47%,J158&lt;53%),"Toss Up",IF(AND(J158&gt;53%,J158&lt;56%),"Lean D",IF(AND(J158&gt;56%,J158&lt;58%),"Likely D","Safe D"))))))</f>
        <v>Likely D</v>
      </c>
      <c r="O158" s="63">
        <f>'Raw data'!Z151</f>
        <v>0.56574999999999998</v>
      </c>
      <c r="P158" s="69">
        <f>O158+$A$3-50%</f>
        <v>0.56574999999999998</v>
      </c>
      <c r="Q158" s="82">
        <f>'Raw data'!O151</f>
        <v>0.10000000000000003</v>
      </c>
      <c r="R158" s="64">
        <f>Q158/2+50%</f>
        <v>0.55000000000000004</v>
      </c>
      <c r="S158" s="64">
        <f>'Raw data'!M151-O158</f>
        <v>-1.5749999999999931E-2</v>
      </c>
      <c r="T158" s="64">
        <f>IF(E158="(R)",-S158,S158)</f>
        <v>-1.5749999999999931E-2</v>
      </c>
      <c r="U158" s="89">
        <f>IF(G158=1,Q158+4%,IF(G158=2,Q158+9%,IF(G158=3,Q158+14%,IF(G158=4,Q158-4.1%,IF(G158=5,Q158+1%,IF(G158=6,Q158+6.1%,IF(G158=7,Q158+5.1%,Q158+5.1%)))))))</f>
        <v>0.14000000000000004</v>
      </c>
      <c r="V158" s="64">
        <f>'Raw data'!W151</f>
        <v>6.55787771307203E-2</v>
      </c>
      <c r="W158" s="64">
        <f>V158/2+50%</f>
        <v>0.53278938856536018</v>
      </c>
      <c r="X158" s="65">
        <f>IF(H158=1,V158-4%,IF(H158=2,V158+5%,IF(H158=3,V158+14%,IF(H158=4,V158+4%,IF(H158=5,V158+13%,IF(H158=6,V158+22%,IF(H158=7,V158+9%,V158+9%)))))))</f>
        <v>0.20557877713072031</v>
      </c>
      <c r="Y158" s="65"/>
      <c r="Z158" s="65"/>
      <c r="AA158" s="66"/>
      <c r="AB158" s="65" t="str">
        <f>IF(I158=1,Y158+AA158+7.6%,IF(I158=2,Y158+AA158+16.6%,IF(I158=3,Y158+AA158+25.6%,IF(I158=4,Y158-AA158-7.6%,IF(I158=5,Y158-AA158+1.4%,IF(I158=6,Y158-AA158+10.4%,IF(I158=7,Y158+AA158+9%,IF(I158=8,Y158-AA158+9%,""))))))))</f>
        <v/>
      </c>
      <c r="AC158" s="65">
        <f>IF(E158="(D)",50%+U158/2,50%-U158/2)</f>
        <v>0.57000000000000006</v>
      </c>
      <c r="AD158" s="65">
        <f>IF(E158="(D)",50%+X158/2,50%-X158/2)</f>
        <v>0.60278938856536013</v>
      </c>
      <c r="AE158" s="65"/>
      <c r="AF158" s="63">
        <f>AC158-O158</f>
        <v>4.250000000000087E-3</v>
      </c>
      <c r="AG158" s="84">
        <f>IF(E158="(D)",AF158,-AF158)</f>
        <v>4.250000000000087E-3</v>
      </c>
      <c r="AH158" s="84">
        <f>AG158-4.5%</f>
        <v>-4.0749999999999911E-2</v>
      </c>
      <c r="AI158" s="63">
        <f>AD158-O158</f>
        <v>3.7039388565360154E-2</v>
      </c>
      <c r="AJ158" s="63">
        <f>IF(E158="(D)",AI158,-AI158)</f>
        <v>3.7039388565360154E-2</v>
      </c>
      <c r="AK158" s="63">
        <f>AJ158-4.5%</f>
        <v>-7.9606114346398443E-3</v>
      </c>
      <c r="AL158" s="63"/>
      <c r="AM158" s="63"/>
      <c r="AN158" s="63"/>
      <c r="AO158" s="67">
        <f>AK158</f>
        <v>-7.9606114346398443E-3</v>
      </c>
    </row>
    <row r="159" spans="1:41" ht="15" customHeight="1" x14ac:dyDescent="0.25">
      <c r="A159" s="68" t="s">
        <v>141</v>
      </c>
      <c r="B159" s="61">
        <v>18</v>
      </c>
      <c r="C159" s="61"/>
      <c r="D159" s="59" t="str">
        <f>('Raw data'!C152)</f>
        <v>Aaron Schock</v>
      </c>
      <c r="E159" s="59" t="str">
        <f>('Raw data'!D152)</f>
        <v>(R)</v>
      </c>
      <c r="F159" s="62">
        <f>('Raw data'!G152)</f>
        <v>2008</v>
      </c>
      <c r="G159" s="88">
        <v>4</v>
      </c>
      <c r="H159" s="68">
        <v>4</v>
      </c>
      <c r="I159" s="68">
        <v>4</v>
      </c>
      <c r="J159" s="91">
        <f>IF(H159="",O159+0.15*(AF159+2.77%-$B$3)+($A$3-50%),O159+0.85*(0.6*AF159+0.2*AI159+0.2*AL159+2.77%-$B$3)+($A$3-50%))</f>
        <v>0.27051549066671293</v>
      </c>
      <c r="K159" s="21" t="str">
        <f>IF(J159&lt;44%,"R",IF(J159&gt;56%,"D","No projection"))</f>
        <v>R</v>
      </c>
      <c r="L159" s="21" t="b">
        <f>_xlfn.ISFORMULA(K159)</f>
        <v>1</v>
      </c>
      <c r="M159" s="21" t="str">
        <f>IF(P159&lt;44%,"R",IF(P159&gt;56%,"D","No projection"))</f>
        <v>R</v>
      </c>
      <c r="N159" s="21" t="str">
        <f>IF(J159&lt;42%,"Safe R",IF(AND(J159&gt;42%,J159&lt;44%),"Likely R",IF(AND(J159&gt;44%,J159&lt;47%),"Lean R",IF(AND(J159&gt;47%,J159&lt;53%),"Toss Up",IF(AND(J159&gt;53%,J159&lt;56%),"Lean D",IF(AND(J159&gt;56%,J159&lt;58%),"Likely D","Safe D"))))))</f>
        <v>Safe R</v>
      </c>
      <c r="O159" s="63">
        <f>'Raw data'!Z152</f>
        <v>0.36425000000000002</v>
      </c>
      <c r="P159" s="69">
        <f>O159+$A$3-50%</f>
        <v>0.36424999999999996</v>
      </c>
      <c r="Q159" s="82">
        <f>'Raw data'!O152</f>
        <v>0.5</v>
      </c>
      <c r="R159" s="64">
        <f>Q159/2+50%</f>
        <v>0.75</v>
      </c>
      <c r="S159" s="64">
        <f>'Raw data'!M152-O159</f>
        <v>-0.11425000000000002</v>
      </c>
      <c r="T159" s="64">
        <f>IF(E159="(R)",-S159,S159)</f>
        <v>0.11425000000000002</v>
      </c>
      <c r="U159" s="89">
        <f>IF(G159=1,Q159+4%,IF(G159=2,Q159+9%,IF(G159=3,Q159+14%,IF(G159=4,Q159-4.1%,IF(G159=5,Q159+1%,IF(G159=6,Q159+6.1%,IF(G159=7,Q159+5.1%,Q159+5.1%)))))))</f>
        <v>0.45900000000000002</v>
      </c>
      <c r="V159" s="64">
        <f>'Raw data'!W152</f>
        <v>0.48327675491686156</v>
      </c>
      <c r="W159" s="64">
        <f>V159/2+50%</f>
        <v>0.74163837745843075</v>
      </c>
      <c r="X159" s="65">
        <f>IF(H159=1,V159-4%,IF(H159=2,V159+5%,IF(H159=3,V159+14%,IF(H159=4,V159+4%,IF(H159=5,V159+13%,IF(H159=6,V159+22%,IF(H159=7,V159+9%,V159+9%)))))))</f>
        <v>0.52327675491686154</v>
      </c>
      <c r="Y159" s="65">
        <f>'Raw data'!AC152</f>
        <v>0.45648217841592276</v>
      </c>
      <c r="Z159" s="65">
        <f>'Raw data'!AF152</f>
        <v>0.45399999999999996</v>
      </c>
      <c r="AA159" s="66">
        <f>2*(O159-50)-2*(Z159-50)</f>
        <v>-0.17950000000000443</v>
      </c>
      <c r="AB159" s="65">
        <f>IF(I159=1,Y159+AA159+7.6%,IF(I159=2,Y159+AA159+16.6%,IF(I159=3,Y159+AA159+25.6%,IF(I159=4,Y159-AA159-7.6%,IF(I159=5,Y159-AA159+1.4%,IF(I159=6,Y159-AA159+10.4%,IF(I159=7,Y159+AA159+9%,IF(I159=8,Y159-AA159+9%,""))))))))</f>
        <v>0.55998217841592723</v>
      </c>
      <c r="AC159" s="65">
        <f>IF(E159="(D)",50%+U159/2,50%-U159/2)</f>
        <v>0.27049999999999996</v>
      </c>
      <c r="AD159" s="65">
        <f>IF(E159="(D)",50%+X159/2,50%-X159/2)</f>
        <v>0.23836162254156923</v>
      </c>
      <c r="AE159" s="65">
        <f>50%-AB159/2</f>
        <v>0.22000891079203638</v>
      </c>
      <c r="AF159" s="63">
        <f>AC159-O159</f>
        <v>-9.3750000000000056E-2</v>
      </c>
      <c r="AG159" s="84">
        <f>IF(E159="(D)",AF159,-AF159)</f>
        <v>9.3750000000000056E-2</v>
      </c>
      <c r="AH159" s="84">
        <f>AG159-4.5%</f>
        <v>4.8750000000000057E-2</v>
      </c>
      <c r="AI159" s="63">
        <f>AD159-O159</f>
        <v>-0.12588837745843079</v>
      </c>
      <c r="AJ159" s="63">
        <f>IF(E159="(D)",AI159,-AI159)</f>
        <v>0.12588837745843079</v>
      </c>
      <c r="AK159" s="63">
        <f>AJ159-4.5%</f>
        <v>8.0888377458430791E-2</v>
      </c>
      <c r="AL159" s="63">
        <f>AE159-O159</f>
        <v>-0.14424108920796364</v>
      </c>
      <c r="AM159" s="63">
        <f>IF(E159="(D)",AL159,-(AL159))</f>
        <v>0.14424108920796364</v>
      </c>
      <c r="AN159" s="63">
        <f>AM159-4.5%</f>
        <v>9.9241089207963637E-2</v>
      </c>
      <c r="AO159" s="67">
        <f>(AK159+AN159)/2</f>
        <v>9.0064733333197214E-2</v>
      </c>
    </row>
    <row r="160" spans="1:41" ht="15" customHeight="1" x14ac:dyDescent="0.25">
      <c r="A160" s="68" t="s">
        <v>157</v>
      </c>
      <c r="B160" s="61">
        <v>1</v>
      </c>
      <c r="C160" s="61"/>
      <c r="D160" s="59" t="str">
        <f>('Raw data'!C153)</f>
        <v>Peter Visclosky</v>
      </c>
      <c r="E160" s="59" t="str">
        <f>('Raw data'!D153)</f>
        <v>(D)</v>
      </c>
      <c r="F160" s="62">
        <f>('Raw data'!G153)</f>
        <v>1984</v>
      </c>
      <c r="G160" s="88">
        <v>1</v>
      </c>
      <c r="H160" s="68">
        <v>1</v>
      </c>
      <c r="I160" s="68">
        <v>1</v>
      </c>
      <c r="J160" s="91">
        <f>IF(H160="",O160+0.15*(AF160-2.77%+$B$3)+($A$3-50%),O160+0.85*(0.6*AF160+0.2*AI160+0.2*AL160-2.77%+$B$3)+($A$3-50%))</f>
        <v>0.64258595843534327</v>
      </c>
      <c r="K160" s="21" t="str">
        <f>IF(J160&lt;44%,"R",IF(J160&gt;56%,"D","No projection"))</f>
        <v>D</v>
      </c>
      <c r="L160" s="21" t="b">
        <f>_xlfn.ISFORMULA(K160)</f>
        <v>1</v>
      </c>
      <c r="M160" s="21" t="str">
        <f>IF(P160&lt;44%,"R",IF(P160&gt;56%,"D","No projection"))</f>
        <v>D</v>
      </c>
      <c r="N160" s="21" t="str">
        <f>IF(J160&lt;42%,"Safe R",IF(AND(J160&gt;42%,J160&lt;44%),"Likely R",IF(AND(J160&gt;44%,J160&lt;47%),"Lean R",IF(AND(J160&gt;47%,J160&lt;53%),"Toss Up",IF(AND(J160&gt;53%,J160&lt;56%),"Lean D",IF(AND(J160&gt;56%,J160&lt;58%),"Likely D","Safe D"))))))</f>
        <v>Safe D</v>
      </c>
      <c r="O160" s="63">
        <f>'Raw data'!Z153</f>
        <v>0.59975000000000001</v>
      </c>
      <c r="P160" s="69">
        <f>O160+$A$3-50%</f>
        <v>0.59975000000000001</v>
      </c>
      <c r="Q160" s="82">
        <f>'Raw data'!O153</f>
        <v>0.25773195876288657</v>
      </c>
      <c r="R160" s="64">
        <f>Q160/2+50%</f>
        <v>0.62886597938144329</v>
      </c>
      <c r="S160" s="64">
        <f>'Raw data'!M153-O160</f>
        <v>2.911597938144328E-2</v>
      </c>
      <c r="T160" s="64">
        <f>IF(E160="(R)",-S160,S160)</f>
        <v>2.911597938144328E-2</v>
      </c>
      <c r="U160" s="89">
        <f>IF(G160=1,Q160+4%,IF(G160=2,Q160+9%,IF(G160=3,Q160+14%,IF(G160=4,Q160-4.1%,IF(G160=5,Q160+1%,IF(G160=6,Q160+6.1%,IF(G160=7,Q160+5.1%,Q160+5.1%)))))))</f>
        <v>0.29773195876288655</v>
      </c>
      <c r="V160" s="64">
        <f>'Raw data'!W153</f>
        <v>0.34566396926539422</v>
      </c>
      <c r="W160" s="64">
        <f>V160/2+50%</f>
        <v>0.67283198463269711</v>
      </c>
      <c r="X160" s="65">
        <f>IF(H160=1,V160-4%,IF(H160=2,V160+5%,IF(H160=3,V160+14%,IF(H160=4,V160+4%,IF(H160=5,V160+13%,IF(H160=6,V160+22%,IF(H160=7,V160+9%,V160+9%)))))))</f>
        <v>0.30566396926539424</v>
      </c>
      <c r="Y160" s="65">
        <f>'Raw data'!AC153</f>
        <v>0.20509260662645129</v>
      </c>
      <c r="Z160" s="65">
        <f>'Raw data'!AF153</f>
        <v>0.58899999999999997</v>
      </c>
      <c r="AA160" s="66">
        <f>2*(O160-50)-2*(Z160-50)</f>
        <v>2.1500000000003183E-2</v>
      </c>
      <c r="AB160" s="65">
        <f>IF(I160=1,Y160+AA160+7.6%,IF(I160=2,Y160+AA160+16.6%,IF(I160=3,Y160+AA160+25.6%,IF(I160=4,Y160-AA160-7.6%,IF(I160=5,Y160-AA160+1.4%,IF(I160=6,Y160-AA160+10.4%,IF(I160=7,Y160+AA160+9%,IF(I160=8,Y160-AA160+9%,""))))))))</f>
        <v>0.30259260662645449</v>
      </c>
      <c r="AC160" s="65">
        <f>IF(E160="(D)",50%+U160/2,50%-U160/2)</f>
        <v>0.6488659793814433</v>
      </c>
      <c r="AD160" s="65">
        <f>IF(E160="(D)",50%+X160/2,50%-X160/2)</f>
        <v>0.65283198463269709</v>
      </c>
      <c r="AE160" s="65">
        <f>50%+AB160/2</f>
        <v>0.6512963033132273</v>
      </c>
      <c r="AF160" s="63">
        <f>AC160-O160</f>
        <v>4.9115979381443298E-2</v>
      </c>
      <c r="AG160" s="84">
        <f>IF(E160="(D)",AF160,-AF160)</f>
        <v>4.9115979381443298E-2</v>
      </c>
      <c r="AH160" s="84">
        <f>AG160-4.5%</f>
        <v>4.1159793814432993E-3</v>
      </c>
      <c r="AI160" s="63">
        <f>AD160-O160</f>
        <v>5.3081984632697088E-2</v>
      </c>
      <c r="AJ160" s="63">
        <f>IF(E160="(D)",AI160,-AI160)</f>
        <v>5.3081984632697088E-2</v>
      </c>
      <c r="AK160" s="63">
        <f>AJ160-4.5%</f>
        <v>8.0819846326970896E-3</v>
      </c>
      <c r="AL160" s="63">
        <f>AE160-O160</f>
        <v>5.1546303313227293E-2</v>
      </c>
      <c r="AM160" s="63">
        <f>IF(E160="(D)",AL160,-(AL160))</f>
        <v>5.1546303313227293E-2</v>
      </c>
      <c r="AN160" s="63">
        <f>AM160-4.5%</f>
        <v>6.5463033132272946E-3</v>
      </c>
      <c r="AO160" s="67">
        <f>(AK160+AN160)/2</f>
        <v>7.3141439729621921E-3</v>
      </c>
    </row>
    <row r="161" spans="1:41" ht="15" customHeight="1" x14ac:dyDescent="0.25">
      <c r="A161" s="68" t="s">
        <v>157</v>
      </c>
      <c r="B161" s="61">
        <v>2</v>
      </c>
      <c r="C161" s="61"/>
      <c r="D161" s="59" t="str">
        <f>('Raw data'!C154)</f>
        <v>Jackie Walorski</v>
      </c>
      <c r="E161" s="59" t="str">
        <f>('Raw data'!D154)</f>
        <v>(R)</v>
      </c>
      <c r="F161" s="62">
        <f>('Raw data'!G154)</f>
        <v>2012</v>
      </c>
      <c r="G161" s="88">
        <v>4</v>
      </c>
      <c r="H161" s="68">
        <v>5</v>
      </c>
      <c r="I161" s="68"/>
      <c r="J161" s="91">
        <f>IF(H161="",O161+0.15*(AF161+2.77%-$B$3)+($A$3-50%),O161+0.85*(0.6*AF161+0.2*AI161+0.2*AL161+2.77%-$B$3)+($A$3-50%))</f>
        <v>0.41437739082634795</v>
      </c>
      <c r="K161" s="21" t="str">
        <f>IF(J161&lt;44%,"R",IF(J161&gt;56%,"D","No projection"))</f>
        <v>R</v>
      </c>
      <c r="L161" s="21" t="b">
        <f>_xlfn.ISFORMULA(K161)</f>
        <v>1</v>
      </c>
      <c r="M161" s="21" t="str">
        <f>IF(P161&lt;44%,"R",IF(P161&gt;56%,"D","No projection"))</f>
        <v>R</v>
      </c>
      <c r="N161" s="21" t="str">
        <f>IF(J161&lt;42%,"Safe R",IF(AND(J161&gt;42%,J161&lt;44%),"Likely R",IF(AND(J161&gt;44%,J161&lt;47%),"Lean R",IF(AND(J161&gt;47%,J161&lt;53%),"Toss Up",IF(AND(J161&gt;53%,J161&lt;56%),"Lean D",IF(AND(J161&gt;56%,J161&lt;58%),"Likely D","Safe D"))))))</f>
        <v>Safe R</v>
      </c>
      <c r="O161" s="63">
        <f>'Raw data'!Z154</f>
        <v>0.41075</v>
      </c>
      <c r="P161" s="69">
        <f>O161+$A$3-50%</f>
        <v>0.41074999999999995</v>
      </c>
      <c r="Q161" s="82">
        <f>'Raw data'!O154</f>
        <v>0.21649484536082469</v>
      </c>
      <c r="R161" s="64">
        <f>Q161/2+50%</f>
        <v>0.60824742268041232</v>
      </c>
      <c r="S161" s="64">
        <f>'Raw data'!M154-O161</f>
        <v>-1.8997422680412379E-2</v>
      </c>
      <c r="T161" s="64">
        <f>IF(E161="(R)",-S161,S161)</f>
        <v>1.8997422680412379E-2</v>
      </c>
      <c r="U161" s="89">
        <f>IF(G161=1,Q161+4%,IF(G161=2,Q161+9%,IF(G161=3,Q161+14%,IF(G161=4,Q161-4.1%,IF(G161=5,Q161+1%,IF(G161=6,Q161+6.1%,IF(G161=7,Q161+5.1%,Q161+5.1%)))))))</f>
        <v>0.17549484536082471</v>
      </c>
      <c r="V161" s="64">
        <f>'Raw data'!W154</f>
        <v>1.4840277725197415E-2</v>
      </c>
      <c r="W161" s="64">
        <f>V161/2+50%</f>
        <v>0.50742013886259874</v>
      </c>
      <c r="X161" s="65">
        <f>IF(H161=1,V161-4%,IF(H161=2,V161+5%,IF(H161=3,V161+14%,IF(H161=4,V161+4%,IF(H161=5,V161+13%,IF(H161=6,V161+22%,IF(H161=7,V161+9%,V161+9%)))))))</f>
        <v>0.14484027772519742</v>
      </c>
      <c r="Y161" s="65"/>
      <c r="Z161" s="65"/>
      <c r="AA161" s="66"/>
      <c r="AB161" s="65" t="str">
        <f>IF(I161=1,Y161+AA161+7.6%,IF(I161=2,Y161+AA161+16.6%,IF(I161=3,Y161+AA161+25.6%,IF(I161=4,Y161-AA161-7.6%,IF(I161=5,Y161-AA161+1.4%,IF(I161=6,Y161-AA161+10.4%,IF(I161=7,Y161+AA161+9%,IF(I161=8,Y161-AA161+9%,""))))))))</f>
        <v/>
      </c>
      <c r="AC161" s="65">
        <f>IF(E161="(D)",50%+U161/2,50%-U161/2)</f>
        <v>0.41225257731958764</v>
      </c>
      <c r="AD161" s="65">
        <f>IF(E161="(D)",50%+X161/2,50%-X161/2)</f>
        <v>0.42757986113740132</v>
      </c>
      <c r="AE161" s="65"/>
      <c r="AF161" s="63">
        <f>AC161-O161</f>
        <v>1.5025773195876391E-3</v>
      </c>
      <c r="AG161" s="84">
        <f>IF(E161="(D)",AF161,-AF161)</f>
        <v>-1.5025773195876391E-3</v>
      </c>
      <c r="AH161" s="84">
        <f>AG161-4.5%</f>
        <v>-4.6502577319587637E-2</v>
      </c>
      <c r="AI161" s="63">
        <f>AD161-O161</f>
        <v>1.6829861137401314E-2</v>
      </c>
      <c r="AJ161" s="63">
        <f>IF(E161="(D)",AI161,-AI161)</f>
        <v>-1.6829861137401314E-2</v>
      </c>
      <c r="AK161" s="63">
        <f>AJ161-4.5%</f>
        <v>-6.1829861137401312E-2</v>
      </c>
      <c r="AL161" s="63"/>
      <c r="AM161" s="63"/>
      <c r="AN161" s="63"/>
      <c r="AO161" s="67">
        <f>AK161</f>
        <v>-6.1829861137401312E-2</v>
      </c>
    </row>
    <row r="162" spans="1:41" ht="15" customHeight="1" x14ac:dyDescent="0.25">
      <c r="A162" s="68" t="s">
        <v>157</v>
      </c>
      <c r="B162" s="61">
        <v>3</v>
      </c>
      <c r="C162" s="61"/>
      <c r="D162" s="59" t="str">
        <f>('Raw data'!C155)</f>
        <v>Marlin Stutzman</v>
      </c>
      <c r="E162" s="59" t="str">
        <f>('Raw data'!D155)</f>
        <v>(R)</v>
      </c>
      <c r="F162" s="62">
        <f>('Raw data'!G155)</f>
        <v>2010</v>
      </c>
      <c r="G162" s="88">
        <v>4</v>
      </c>
      <c r="H162" s="68">
        <v>4</v>
      </c>
      <c r="I162" s="68">
        <v>5</v>
      </c>
      <c r="J162" s="91">
        <f>IF(H162="",O162+0.15*(AF162+2.77%-$B$3)+($A$3-50%),O162+0.85*(0.6*AF162+0.2*AI162+0.2*AL162+2.77%-$B$3)+($A$3-50%))</f>
        <v>0.30717202384436293</v>
      </c>
      <c r="K162" s="21" t="str">
        <f>IF(J162&lt;44%,"R",IF(J162&gt;56%,"D","No projection"))</f>
        <v>R</v>
      </c>
      <c r="L162" s="21" t="b">
        <f>_xlfn.ISFORMULA(K162)</f>
        <v>1</v>
      </c>
      <c r="M162" s="21" t="str">
        <f>IF(P162&lt;44%,"R",IF(P162&gt;56%,"D","No projection"))</f>
        <v>R</v>
      </c>
      <c r="N162" s="21" t="str">
        <f>IF(J162&lt;42%,"Safe R",IF(AND(J162&gt;42%,J162&lt;44%),"Likely R",IF(AND(J162&gt;44%,J162&lt;47%),"Lean R",IF(AND(J162&gt;47%,J162&lt;53%),"Toss Up",IF(AND(J162&gt;53%,J162&lt;56%),"Lean D",IF(AND(J162&gt;56%,J162&lt;58%),"Likely D","Safe D"))))))</f>
        <v>Safe R</v>
      </c>
      <c r="O162" s="63">
        <f>'Raw data'!Z155</f>
        <v>0.34675</v>
      </c>
      <c r="P162" s="69">
        <f>O162+$A$3-50%</f>
        <v>0.34675</v>
      </c>
      <c r="Q162" s="82">
        <f>'Raw data'!O155</f>
        <v>0.43749999999999994</v>
      </c>
      <c r="R162" s="64">
        <f>Q162/2+50%</f>
        <v>0.71875</v>
      </c>
      <c r="S162" s="64">
        <f>'Raw data'!M155-O162</f>
        <v>-6.5499999999999947E-2</v>
      </c>
      <c r="T162" s="64">
        <f>IF(E162="(R)",-S162,S162)</f>
        <v>6.5499999999999947E-2</v>
      </c>
      <c r="U162" s="89">
        <f>IF(G162=1,Q162+4%,IF(G162=2,Q162+9%,IF(G162=3,Q162+14%,IF(G162=4,Q162-4.1%,IF(G162=5,Q162+1%,IF(G162=6,Q162+6.1%,IF(G162=7,Q162+5.1%,Q162+5.1%)))))))</f>
        <v>0.39649999999999996</v>
      </c>
      <c r="V162" s="64">
        <f>'Raw data'!W155</f>
        <v>0.34081752814602034</v>
      </c>
      <c r="W162" s="64">
        <f>V162/2+50%</f>
        <v>0.6704087640730102</v>
      </c>
      <c r="X162" s="65">
        <f>IF(H162=1,V162-4%,IF(H162=2,V162+5%,IF(H162=3,V162+14%,IF(H162=4,V162+4%,IF(H162=5,V162+13%,IF(H162=6,V162+22%,IF(H162=7,V162+9%,V162+9%)))))))</f>
        <v>0.38081752814602032</v>
      </c>
      <c r="Y162" s="65">
        <f>'Raw data'!AC155</f>
        <v>0.30930572074382634</v>
      </c>
      <c r="Z162" s="65">
        <f>'Raw data'!AF155</f>
        <v>0.39899999999999997</v>
      </c>
      <c r="AA162" s="66">
        <f>2*(O162-50)-2*(Z162-50)</f>
        <v>-0.10450000000000159</v>
      </c>
      <c r="AB162" s="65">
        <f>IF(I162=1,Y162+AA162+7.6%,IF(I162=2,Y162+AA162+16.6%,IF(I162=3,Y162+AA162+25.6%,IF(I162=4,Y162-AA162-7.6%,IF(I162=5,Y162-AA162+1.4%,IF(I162=6,Y162-AA162+10.4%,IF(I162=7,Y162+AA162+9%,IF(I162=8,Y162-AA162+9%,""))))))))</f>
        <v>0.42780572074382794</v>
      </c>
      <c r="AC162" s="65">
        <f>IF(E162="(D)",50%+U162/2,50%-U162/2)</f>
        <v>0.30175000000000002</v>
      </c>
      <c r="AD162" s="65">
        <f>IF(E162="(D)",50%+X162/2,50%-X162/2)</f>
        <v>0.30959123592698984</v>
      </c>
      <c r="AE162" s="65">
        <f>50%-AB162/2</f>
        <v>0.28609713962808603</v>
      </c>
      <c r="AF162" s="63">
        <f>AC162-O162</f>
        <v>-4.4999999999999984E-2</v>
      </c>
      <c r="AG162" s="84">
        <f>IF(E162="(D)",AF162,-AF162)</f>
        <v>4.4999999999999984E-2</v>
      </c>
      <c r="AH162" s="84">
        <f>AG162-4.5%</f>
        <v>0</v>
      </c>
      <c r="AI162" s="63">
        <f>AD162-O162</f>
        <v>-3.7158764073010164E-2</v>
      </c>
      <c r="AJ162" s="63">
        <f>IF(E162="(D)",AI162,-AI162)</f>
        <v>3.7158764073010164E-2</v>
      </c>
      <c r="AK162" s="63">
        <f>AJ162-4.5%</f>
        <v>-7.8412359269898341E-3</v>
      </c>
      <c r="AL162" s="63">
        <f>AE162-O162</f>
        <v>-6.0652860371913975E-2</v>
      </c>
      <c r="AM162" s="63">
        <f>IF(E162="(D)",AL162,-(AL162))</f>
        <v>6.0652860371913975E-2</v>
      </c>
      <c r="AN162" s="63">
        <f>AM162-4.5%</f>
        <v>1.5652860371913976E-2</v>
      </c>
      <c r="AO162" s="67">
        <f>(AK162+AN162)/2</f>
        <v>3.9058122224620712E-3</v>
      </c>
    </row>
    <row r="163" spans="1:41" ht="15" customHeight="1" x14ac:dyDescent="0.25">
      <c r="A163" s="68" t="s">
        <v>157</v>
      </c>
      <c r="B163" s="61">
        <v>4</v>
      </c>
      <c r="C163" s="61"/>
      <c r="D163" s="59" t="str">
        <f>('Raw data'!C156)</f>
        <v>Todd Rokita</v>
      </c>
      <c r="E163" s="59" t="str">
        <f>('Raw data'!D156)</f>
        <v>(R)</v>
      </c>
      <c r="F163" s="62">
        <f>('Raw data'!G156)</f>
        <v>2010</v>
      </c>
      <c r="G163" s="88">
        <v>4</v>
      </c>
      <c r="H163" s="68">
        <v>4</v>
      </c>
      <c r="I163" s="68">
        <v>5</v>
      </c>
      <c r="J163" s="91">
        <f>IF(H163="",O163+0.15*(AF163+2.77%-$B$3)+($A$3-50%),O163+0.85*(0.6*AF163+0.2*AI163+0.2*AL163+2.77%-$B$3)+($A$3-50%))</f>
        <v>0.32929646195275347</v>
      </c>
      <c r="K163" s="21" t="str">
        <f>IF(J163&lt;44%,"R",IF(J163&gt;56%,"D","No projection"))</f>
        <v>R</v>
      </c>
      <c r="L163" s="21" t="b">
        <f>_xlfn.ISFORMULA(K163)</f>
        <v>1</v>
      </c>
      <c r="M163" s="21" t="str">
        <f>IF(P163&lt;44%,"R",IF(P163&gt;56%,"D","No projection"))</f>
        <v>R</v>
      </c>
      <c r="N163" s="21" t="str">
        <f>IF(J163&lt;42%,"Safe R",IF(AND(J163&gt;42%,J163&lt;44%),"Likely R",IF(AND(J163&gt;44%,J163&lt;47%),"Lean R",IF(AND(J163&gt;47%,J163&lt;53%),"Toss Up",IF(AND(J163&gt;53%,J163&lt;56%),"Lean D",IF(AND(J163&gt;56%,J163&lt;58%),"Likely D","Safe D"))))))</f>
        <v>Safe R</v>
      </c>
      <c r="O163" s="63">
        <f>'Raw data'!Z156</f>
        <v>0.36075000000000002</v>
      </c>
      <c r="P163" s="69">
        <f>O163+$A$3-50%</f>
        <v>0.36075000000000002</v>
      </c>
      <c r="Q163" s="82">
        <f>'Raw data'!O156</f>
        <v>0.34</v>
      </c>
      <c r="R163" s="64">
        <f>Q163/2+50%</f>
        <v>0.67</v>
      </c>
      <c r="S163" s="64">
        <f>'Raw data'!M156-O163</f>
        <v>-3.075E-2</v>
      </c>
      <c r="T163" s="64">
        <f>IF(E163="(R)",-S163,S163)</f>
        <v>3.075E-2</v>
      </c>
      <c r="U163" s="89">
        <f>IF(G163=1,Q163+4%,IF(G163=2,Q163+9%,IF(G163=3,Q163+14%,IF(G163=4,Q163-4.1%,IF(G163=5,Q163+1%,IF(G163=6,Q163+6.1%,IF(G163=7,Q163+5.1%,Q163+5.1%)))))))</f>
        <v>0.29900000000000004</v>
      </c>
      <c r="V163" s="64">
        <f>'Raw data'!W156</f>
        <v>0.28915602801649198</v>
      </c>
      <c r="W163" s="64">
        <f>V163/2+50%</f>
        <v>0.64457801400824599</v>
      </c>
      <c r="X163" s="65">
        <f>IF(H163=1,V163-4%,IF(H163=2,V163+5%,IF(H163=3,V163+14%,IF(H163=4,V163+4%,IF(H163=5,V163+13%,IF(H163=6,V163+22%,IF(H163=7,V163+9%,V163+9%)))))))</f>
        <v>0.32915602801649196</v>
      </c>
      <c r="Y163" s="65">
        <f>'Raw data'!AC156</f>
        <v>0.44588559606876532</v>
      </c>
      <c r="Z163" s="65">
        <f>'Raw data'!AF156</f>
        <v>0.39899999999999997</v>
      </c>
      <c r="AA163" s="66">
        <f>2*(O163-50)-2*(Z163-50)</f>
        <v>-7.6499999999995794E-2</v>
      </c>
      <c r="AB163" s="65">
        <f>IF(I163=1,Y163+AA163+7.6%,IF(I163=2,Y163+AA163+16.6%,IF(I163=3,Y163+AA163+25.6%,IF(I163=4,Y163-AA163-7.6%,IF(I163=5,Y163-AA163+1.4%,IF(I163=6,Y163-AA163+10.4%,IF(I163=7,Y163+AA163+9%,IF(I163=8,Y163-AA163+9%,""))))))))</f>
        <v>0.53638559606876113</v>
      </c>
      <c r="AC163" s="65">
        <f>IF(E163="(D)",50%+U163/2,50%-U163/2)</f>
        <v>0.35049999999999998</v>
      </c>
      <c r="AD163" s="65">
        <f>IF(E163="(D)",50%+X163/2,50%-X163/2)</f>
        <v>0.33542198599175399</v>
      </c>
      <c r="AE163" s="65">
        <f>50%-AB163/2</f>
        <v>0.23180720196561944</v>
      </c>
      <c r="AF163" s="63">
        <f>AC163-O163</f>
        <v>-1.0250000000000037E-2</v>
      </c>
      <c r="AG163" s="84">
        <f>IF(E163="(D)",AF163,-AF163)</f>
        <v>1.0250000000000037E-2</v>
      </c>
      <c r="AH163" s="84">
        <f>AG163-4.5%</f>
        <v>-3.4749999999999961E-2</v>
      </c>
      <c r="AI163" s="63">
        <f>AD163-O163</f>
        <v>-2.5328014008246025E-2</v>
      </c>
      <c r="AJ163" s="63">
        <f>IF(E163="(D)",AI163,-AI163)</f>
        <v>2.5328014008246025E-2</v>
      </c>
      <c r="AK163" s="63">
        <f>AJ163-4.5%</f>
        <v>-1.9671985991753974E-2</v>
      </c>
      <c r="AL163" s="63">
        <f>AE163-O163</f>
        <v>-0.12894279803438058</v>
      </c>
      <c r="AM163" s="63">
        <f>IF(E163="(D)",AL163,-(AL163))</f>
        <v>0.12894279803438058</v>
      </c>
      <c r="AN163" s="63">
        <f>AM163-4.5%</f>
        <v>8.3942798034380581E-2</v>
      </c>
      <c r="AO163" s="67">
        <f>(AK163+AN163)/2</f>
        <v>3.2135406021313304E-2</v>
      </c>
    </row>
    <row r="164" spans="1:41" ht="15" customHeight="1" x14ac:dyDescent="0.25">
      <c r="A164" s="68" t="s">
        <v>157</v>
      </c>
      <c r="B164" s="61">
        <v>5</v>
      </c>
      <c r="C164" s="61"/>
      <c r="D164" s="59" t="str">
        <f>('Raw data'!C157)</f>
        <v>Susan Brooks</v>
      </c>
      <c r="E164" s="59" t="str">
        <f>('Raw data'!D157)</f>
        <v>(R)</v>
      </c>
      <c r="F164" s="62">
        <f>('Raw data'!G157)</f>
        <v>2012</v>
      </c>
      <c r="G164" s="88">
        <v>4</v>
      </c>
      <c r="H164" s="68">
        <v>5</v>
      </c>
      <c r="I164" s="68"/>
      <c r="J164" s="91">
        <f>IF(H164="",O164+0.15*(AF164+2.77%-$B$3)+($A$3-50%),O164+0.85*(0.6*AF164+0.2*AI164+0.2*AL164+2.77%-$B$3)+($A$3-50%))</f>
        <v>0.3576603701663244</v>
      </c>
      <c r="K164" s="21" t="str">
        <f>IF(J164&lt;44%,"R",IF(J164&gt;56%,"D","No projection"))</f>
        <v>R</v>
      </c>
      <c r="L164" s="21" t="b">
        <f>_xlfn.ISFORMULA(K164)</f>
        <v>1</v>
      </c>
      <c r="M164" s="21" t="str">
        <f>IF(P164&lt;44%,"R",IF(P164&gt;56%,"D","No projection"))</f>
        <v>R</v>
      </c>
      <c r="N164" s="21" t="str">
        <f>IF(J164&lt;42%,"Safe R",IF(AND(J164&gt;42%,J164&lt;44%),"Likely R",IF(AND(J164&gt;44%,J164&lt;47%),"Lean R",IF(AND(J164&gt;47%,J164&lt;53%),"Toss Up",IF(AND(J164&gt;53%,J164&lt;56%),"Lean D",IF(AND(J164&gt;56%,J164&lt;58%),"Likely D","Safe D"))))))</f>
        <v>Safe R</v>
      </c>
      <c r="O164" s="63">
        <f>'Raw data'!Z157</f>
        <v>0.39675000000000005</v>
      </c>
      <c r="P164" s="69">
        <f>O164+$A$3-50%</f>
        <v>0.39675000000000005</v>
      </c>
      <c r="Q164" s="82">
        <f>'Raw data'!O157</f>
        <v>0.35416666666666669</v>
      </c>
      <c r="R164" s="64">
        <f>Q164/2+50%</f>
        <v>0.67708333333333337</v>
      </c>
      <c r="S164" s="64">
        <f>'Raw data'!M157-O164</f>
        <v>-7.3833333333333362E-2</v>
      </c>
      <c r="T164" s="64">
        <f>IF(E164="(R)",-S164,S164)</f>
        <v>7.3833333333333362E-2</v>
      </c>
      <c r="U164" s="89">
        <f>IF(G164=1,Q164+4%,IF(G164=2,Q164+9%,IF(G164=3,Q164+14%,IF(G164=4,Q164-4.1%,IF(G164=5,Q164+1%,IF(G164=6,Q164+6.1%,IF(G164=7,Q164+5.1%,Q164+5.1%)))))))</f>
        <v>0.3131666666666667</v>
      </c>
      <c r="V164" s="64">
        <f>'Raw data'!W157</f>
        <v>0.21637799804324243</v>
      </c>
      <c r="W164" s="64">
        <f>V164/2+50%</f>
        <v>0.60818899902162116</v>
      </c>
      <c r="X164" s="65">
        <f>IF(H164=1,V164-4%,IF(H164=2,V164+5%,IF(H164=3,V164+14%,IF(H164=4,V164+4%,IF(H164=5,V164+13%,IF(H164=6,V164+22%,IF(H164=7,V164+9%,V164+9%)))))))</f>
        <v>0.34637799804324243</v>
      </c>
      <c r="Y164" s="65"/>
      <c r="Z164" s="65"/>
      <c r="AA164" s="66"/>
      <c r="AB164" s="65" t="str">
        <f>IF(I164=1,Y164+AA164+7.6%,IF(I164=2,Y164+AA164+16.6%,IF(I164=3,Y164+AA164+25.6%,IF(I164=4,Y164-AA164-7.6%,IF(I164=5,Y164-AA164+1.4%,IF(I164=6,Y164-AA164+10.4%,IF(I164=7,Y164+AA164+9%,IF(I164=8,Y164-AA164+9%,""))))))))</f>
        <v/>
      </c>
      <c r="AC164" s="65">
        <f>IF(E164="(D)",50%+U164/2,50%-U164/2)</f>
        <v>0.34341666666666665</v>
      </c>
      <c r="AD164" s="65">
        <f>IF(E164="(D)",50%+X164/2,50%-X164/2)</f>
        <v>0.32681100097837879</v>
      </c>
      <c r="AE164" s="65"/>
      <c r="AF164" s="63">
        <f>AC164-O164</f>
        <v>-5.3333333333333399E-2</v>
      </c>
      <c r="AG164" s="84">
        <f>IF(E164="(D)",AF164,-AF164)</f>
        <v>5.3333333333333399E-2</v>
      </c>
      <c r="AH164" s="84">
        <f>AG164-4.5%</f>
        <v>8.3333333333334009E-3</v>
      </c>
      <c r="AI164" s="63">
        <f>AD164-O164</f>
        <v>-6.9938999021621262E-2</v>
      </c>
      <c r="AJ164" s="63">
        <f>IF(E164="(D)",AI164,-AI164)</f>
        <v>6.9938999021621262E-2</v>
      </c>
      <c r="AK164" s="63">
        <f>AJ164-4.5%</f>
        <v>2.4938999021621264E-2</v>
      </c>
      <c r="AL164" s="63"/>
      <c r="AM164" s="63"/>
      <c r="AN164" s="63"/>
      <c r="AO164" s="67">
        <f>AK164</f>
        <v>2.4938999021621264E-2</v>
      </c>
    </row>
    <row r="165" spans="1:41" ht="15" customHeight="1" x14ac:dyDescent="0.25">
      <c r="A165" s="68" t="s">
        <v>157</v>
      </c>
      <c r="B165" s="61">
        <v>6</v>
      </c>
      <c r="C165" s="61"/>
      <c r="D165" s="59" t="str">
        <f>('Raw data'!C158)</f>
        <v>Luke Messer</v>
      </c>
      <c r="E165" s="59" t="str">
        <f>('Raw data'!D158)</f>
        <v>(R)</v>
      </c>
      <c r="F165" s="62">
        <f>('Raw data'!G158)</f>
        <v>2012</v>
      </c>
      <c r="G165" s="88">
        <v>4</v>
      </c>
      <c r="H165" s="68">
        <v>5</v>
      </c>
      <c r="I165" s="68"/>
      <c r="J165" s="91">
        <f>IF(H165="",O165+0.15*(AF165+2.77%-$B$3)+($A$3-50%),O165+0.85*(0.6*AF165+0.2*AI165+0.2*AL165+2.77%-$B$3)+($A$3-50%))</f>
        <v>0.33535459605840134</v>
      </c>
      <c r="K165" s="21" t="str">
        <f>IF(J165&lt;44%,"R",IF(J165&gt;56%,"D","No projection"))</f>
        <v>R</v>
      </c>
      <c r="L165" s="21" t="b">
        <f>_xlfn.ISFORMULA(K165)</f>
        <v>1</v>
      </c>
      <c r="M165" s="21" t="str">
        <f>IF(P165&lt;44%,"R",IF(P165&gt;56%,"D","No projection"))</f>
        <v>R</v>
      </c>
      <c r="N165" s="21" t="str">
        <f>IF(J165&lt;42%,"Safe R",IF(AND(J165&gt;42%,J165&lt;44%),"Likely R",IF(AND(J165&gt;44%,J165&lt;47%),"Lean R",IF(AND(J165&gt;47%,J165&lt;53%),"Toss Up",IF(AND(J165&gt;53%,J165&lt;56%),"Lean D",IF(AND(J165&gt;56%,J165&lt;58%),"Likely D","Safe D"))))))</f>
        <v>Safe R</v>
      </c>
      <c r="O165" s="63">
        <f>'Raw data'!Z158</f>
        <v>0.36525000000000002</v>
      </c>
      <c r="P165" s="69">
        <f>O165+$A$3-50%</f>
        <v>0.36525000000000007</v>
      </c>
      <c r="Q165" s="82">
        <f>'Raw data'!O158</f>
        <v>0.38947368421052636</v>
      </c>
      <c r="R165" s="64">
        <f>Q165/2+50%</f>
        <v>0.69473684210526321</v>
      </c>
      <c r="S165" s="64">
        <f>'Raw data'!M158-O165</f>
        <v>-5.9986842105263172E-2</v>
      </c>
      <c r="T165" s="64">
        <f>IF(E165="(R)",-S165,S165)</f>
        <v>5.9986842105263172E-2</v>
      </c>
      <c r="U165" s="89">
        <f>IF(G165=1,Q165+4%,IF(G165=2,Q165+9%,IF(G165=3,Q165+14%,IF(G165=4,Q165-4.1%,IF(G165=5,Q165+1%,IF(G165=6,Q165+6.1%,IF(G165=7,Q165+5.1%,Q165+5.1%)))))))</f>
        <v>0.34847368421052638</v>
      </c>
      <c r="V165" s="64">
        <f>'Raw data'!W158</f>
        <v>0.25428958197546381</v>
      </c>
      <c r="W165" s="64">
        <f>V165/2+50%</f>
        <v>0.6271447909877319</v>
      </c>
      <c r="X165" s="65">
        <f>IF(H165=1,V165-4%,IF(H165=2,V165+5%,IF(H165=3,V165+14%,IF(H165=4,V165+4%,IF(H165=5,V165+13%,IF(H165=6,V165+22%,IF(H165=7,V165+9%,V165+9%)))))))</f>
        <v>0.38428958197546381</v>
      </c>
      <c r="Y165" s="65"/>
      <c r="Z165" s="65"/>
      <c r="AA165" s="66"/>
      <c r="AB165" s="65" t="str">
        <f>IF(I165=1,Y165+AA165+7.6%,IF(I165=2,Y165+AA165+16.6%,IF(I165=3,Y165+AA165+25.6%,IF(I165=4,Y165-AA165-7.6%,IF(I165=5,Y165-AA165+1.4%,IF(I165=6,Y165-AA165+10.4%,IF(I165=7,Y165+AA165+9%,IF(I165=8,Y165-AA165+9%,""))))))))</f>
        <v/>
      </c>
      <c r="AC165" s="65">
        <f>IF(E165="(D)",50%+U165/2,50%-U165/2)</f>
        <v>0.32576315789473681</v>
      </c>
      <c r="AD165" s="65">
        <f>IF(E165="(D)",50%+X165/2,50%-X165/2)</f>
        <v>0.30785520901226809</v>
      </c>
      <c r="AE165" s="65"/>
      <c r="AF165" s="63">
        <f>AC165-O165</f>
        <v>-3.9486842105263209E-2</v>
      </c>
      <c r="AG165" s="84">
        <f>IF(E165="(D)",AF165,-AF165)</f>
        <v>3.9486842105263209E-2</v>
      </c>
      <c r="AH165" s="84">
        <f>AG165-4.5%</f>
        <v>-5.5131578947367893E-3</v>
      </c>
      <c r="AI165" s="63">
        <f>AD165-O165</f>
        <v>-5.7394790987731925E-2</v>
      </c>
      <c r="AJ165" s="63">
        <f>IF(E165="(D)",AI165,-AI165)</f>
        <v>5.7394790987731925E-2</v>
      </c>
      <c r="AK165" s="63">
        <f>AJ165-4.5%</f>
        <v>1.2394790987731927E-2</v>
      </c>
      <c r="AL165" s="63"/>
      <c r="AM165" s="63"/>
      <c r="AN165" s="63"/>
      <c r="AO165" s="67">
        <f>AK165</f>
        <v>1.2394790987731927E-2</v>
      </c>
    </row>
    <row r="166" spans="1:41" ht="15" customHeight="1" x14ac:dyDescent="0.25">
      <c r="A166" s="68" t="s">
        <v>157</v>
      </c>
      <c r="B166" s="61">
        <v>7</v>
      </c>
      <c r="C166" s="61"/>
      <c r="D166" s="59" t="str">
        <f>('Raw data'!C159)</f>
        <v>Andre Carson</v>
      </c>
      <c r="E166" s="59" t="str">
        <f>('Raw data'!D159)</f>
        <v>(D)</v>
      </c>
      <c r="F166" s="62">
        <f>('Raw data'!G159)</f>
        <v>2007.5</v>
      </c>
      <c r="G166" s="88">
        <v>1</v>
      </c>
      <c r="H166" s="68">
        <v>1</v>
      </c>
      <c r="I166" s="68">
        <v>1</v>
      </c>
      <c r="J166" s="91">
        <f>IF(H166="",O166+0.15*(AF166-2.77%+$B$3)+($A$3-50%),O166+0.85*(0.6*AF166+0.2*AI166+0.2*AL166-2.77%+$B$3)+($A$3-50%))</f>
        <v>0.59522725962865974</v>
      </c>
      <c r="K166" s="21" t="str">
        <f>IF(J166&lt;44%,"R",IF(J166&gt;56%,"D","No projection"))</f>
        <v>D</v>
      </c>
      <c r="L166" s="21" t="b">
        <f>_xlfn.ISFORMULA(K166)</f>
        <v>1</v>
      </c>
      <c r="M166" s="21" t="str">
        <f>IF(P166&lt;44%,"R",IF(P166&gt;56%,"D","No projection"))</f>
        <v>D</v>
      </c>
      <c r="N166" s="21" t="str">
        <f>IF(J166&lt;42%,"Safe R",IF(AND(J166&gt;42%,J166&lt;44%),"Likely R",IF(AND(J166&gt;44%,J166&lt;47%),"Lean R",IF(AND(J166&gt;47%,J166&lt;53%),"Toss Up",IF(AND(J166&gt;53%,J166&lt;56%),"Lean D",IF(AND(J166&gt;56%,J166&lt;58%),"Likely D","Safe D"))))))</f>
        <v>Safe D</v>
      </c>
      <c r="O166" s="63">
        <f>'Raw data'!Z159</f>
        <v>0.61824999999999997</v>
      </c>
      <c r="P166" s="69">
        <f>O166+$A$3-50%</f>
        <v>0.61824999999999997</v>
      </c>
      <c r="Q166" s="82">
        <f>'Raw data'!O159</f>
        <v>0.13402061855670111</v>
      </c>
      <c r="R166" s="64">
        <f>Q166/2+50%</f>
        <v>0.5670103092783505</v>
      </c>
      <c r="S166" s="64">
        <f>'Raw data'!M159-O166</f>
        <v>-5.1239690721649356E-2</v>
      </c>
      <c r="T166" s="64">
        <f>IF(E166="(R)",-S166,S166)</f>
        <v>-5.1239690721649356E-2</v>
      </c>
      <c r="U166" s="89">
        <f>IF(G166=1,Q166+4%,IF(G166=2,Q166+9%,IF(G166=3,Q166+14%,IF(G166=4,Q166-4.1%,IF(G166=5,Q166+1%,IF(G166=6,Q166+6.1%,IF(G166=7,Q166+5.1%,Q166+5.1%)))))))</f>
        <v>0.17402061855670112</v>
      </c>
      <c r="V166" s="64">
        <f>'Raw data'!W159</f>
        <v>0.25700329521225046</v>
      </c>
      <c r="W166" s="64">
        <f>V166/2+50%</f>
        <v>0.62850164760612526</v>
      </c>
      <c r="X166" s="65">
        <f>IF(H166=1,V166-4%,IF(H166=2,V166+5%,IF(H166=3,V166+14%,IF(H166=4,V166+4%,IF(H166=5,V166+13%,IF(H166=6,V166+22%,IF(H166=7,V166+9%,V166+9%)))))))</f>
        <v>0.21700329521225045</v>
      </c>
      <c r="Y166" s="65">
        <f>'Raw data'!AC159</f>
        <v>0.21807908004305215</v>
      </c>
      <c r="Z166" s="65">
        <f>'Raw data'!AF159</f>
        <v>0.67899999999999994</v>
      </c>
      <c r="AA166" s="66">
        <f>2*(O166-50)-2*(Z166-50)</f>
        <v>-0.1214999999999975</v>
      </c>
      <c r="AB166" s="65">
        <f>IF(I166=1,Y166+AA166+7.6%,IF(I166=2,Y166+AA166+16.6%,IF(I166=3,Y166+AA166+25.6%,IF(I166=4,Y166-AA166-7.6%,IF(I166=5,Y166-AA166+1.4%,IF(I166=6,Y166-AA166+10.4%,IF(I166=7,Y166+AA166+9%,IF(I166=8,Y166-AA166+9%,""))))))))</f>
        <v>0.17257908004305467</v>
      </c>
      <c r="AC166" s="65">
        <f>IF(E166="(D)",50%+U166/2,50%-U166/2)</f>
        <v>0.58701030927835052</v>
      </c>
      <c r="AD166" s="65">
        <f>IF(E166="(D)",50%+X166/2,50%-X166/2)</f>
        <v>0.60850164760612524</v>
      </c>
      <c r="AE166" s="65">
        <f>50%+AB166/2</f>
        <v>0.58628954002152733</v>
      </c>
      <c r="AF166" s="63">
        <f>AC166-O166</f>
        <v>-3.1239690721649449E-2</v>
      </c>
      <c r="AG166" s="84">
        <f>IF(E166="(D)",AF166,-AF166)</f>
        <v>-3.1239690721649449E-2</v>
      </c>
      <c r="AH166" s="84">
        <f>AG166-4.5%</f>
        <v>-7.6239690721649447E-2</v>
      </c>
      <c r="AI166" s="63">
        <f>AD166-O166</f>
        <v>-9.7483523938747263E-3</v>
      </c>
      <c r="AJ166" s="63">
        <f>IF(E166="(D)",AI166,-AI166)</f>
        <v>-9.7483523938747263E-3</v>
      </c>
      <c r="AK166" s="63">
        <f>AJ166-4.5%</f>
        <v>-5.4748352393874725E-2</v>
      </c>
      <c r="AL166" s="63">
        <f>AE166-O166</f>
        <v>-3.1960459978472633E-2</v>
      </c>
      <c r="AM166" s="63">
        <f>IF(E166="(D)",AL166,-(AL166))</f>
        <v>-3.1960459978472633E-2</v>
      </c>
      <c r="AN166" s="63">
        <f>AM166-4.5%</f>
        <v>-7.6960459978472631E-2</v>
      </c>
      <c r="AO166" s="67">
        <f>(AK166+AN166)/2</f>
        <v>-6.5854406186173678E-2</v>
      </c>
    </row>
    <row r="167" spans="1:41" ht="15" customHeight="1" x14ac:dyDescent="0.25">
      <c r="A167" s="68" t="s">
        <v>157</v>
      </c>
      <c r="B167" s="61">
        <v>8</v>
      </c>
      <c r="C167" s="61"/>
      <c r="D167" s="59" t="str">
        <f>('Raw data'!C160)</f>
        <v>Larry Bucshon</v>
      </c>
      <c r="E167" s="59" t="str">
        <f>('Raw data'!D160)</f>
        <v>(R)</v>
      </c>
      <c r="F167" s="62">
        <f>('Raw data'!G160)</f>
        <v>2010</v>
      </c>
      <c r="G167" s="88">
        <v>4</v>
      </c>
      <c r="H167" s="68">
        <v>4</v>
      </c>
      <c r="I167" s="68">
        <v>5</v>
      </c>
      <c r="J167" s="91">
        <f>IF(H167="",O167+0.15*(AF167+2.77%-$B$3)+($A$3-50%),O167+0.85*(0.6*AF167+0.2*AI167+0.2*AL167+2.77%-$B$3)+($A$3-50%))</f>
        <v>0.38832395884816284</v>
      </c>
      <c r="K167" s="21" t="str">
        <f>IF(J167&lt;44%,"R",IF(J167&gt;56%,"D","No projection"))</f>
        <v>R</v>
      </c>
      <c r="L167" s="21" t="b">
        <f>_xlfn.ISFORMULA(K167)</f>
        <v>1</v>
      </c>
      <c r="M167" s="21" t="str">
        <f>IF(P167&lt;44%,"R",IF(P167&gt;56%,"D","No projection"))</f>
        <v>R</v>
      </c>
      <c r="N167" s="21" t="str">
        <f>IF(J167&lt;42%,"Safe R",IF(AND(J167&gt;42%,J167&lt;44%),"Likely R",IF(AND(J167&gt;44%,J167&lt;47%),"Lean R",IF(AND(J167&gt;47%,J167&lt;53%),"Toss Up",IF(AND(J167&gt;53%,J167&lt;56%),"Lean D",IF(AND(J167&gt;56%,J167&lt;58%),"Likely D","Safe D"))))))</f>
        <v>Safe R</v>
      </c>
      <c r="O167" s="63">
        <f>'Raw data'!Z160</f>
        <v>0.38675000000000004</v>
      </c>
      <c r="P167" s="69">
        <f>O167+$A$3-50%</f>
        <v>0.38675000000000004</v>
      </c>
      <c r="Q167" s="82">
        <f>'Raw data'!O160</f>
        <v>0.25</v>
      </c>
      <c r="R167" s="64">
        <f>Q167/2+50%</f>
        <v>0.625</v>
      </c>
      <c r="S167" s="64">
        <f>'Raw data'!M160-O167</f>
        <v>-1.1750000000000038E-2</v>
      </c>
      <c r="T167" s="64">
        <f>IF(E167="(R)",-S167,S167)</f>
        <v>1.1750000000000038E-2</v>
      </c>
      <c r="U167" s="89">
        <f>IF(G167=1,Q167+4%,IF(G167=2,Q167+9%,IF(G167=3,Q167+14%,IF(G167=4,Q167-4.1%,IF(G167=5,Q167+1%,IF(G167=6,Q167+6.1%,IF(G167=7,Q167+5.1%,Q167+5.1%)))))))</f>
        <v>0.20900000000000002</v>
      </c>
      <c r="V167" s="64">
        <f>'Raw data'!W160</f>
        <v>0.10665381329009921</v>
      </c>
      <c r="W167" s="64">
        <f>V167/2+50%</f>
        <v>0.55332690664504958</v>
      </c>
      <c r="X167" s="65">
        <f>IF(H167=1,V167-4%,IF(H167=2,V167+5%,IF(H167=3,V167+14%,IF(H167=4,V167+4%,IF(H167=5,V167+13%,IF(H167=6,V167+22%,IF(H167=7,V167+9%,V167+9%)))))))</f>
        <v>0.14665381329009922</v>
      </c>
      <c r="Y167" s="65">
        <f>'Raw data'!AC160</f>
        <v>0.21182902379033086</v>
      </c>
      <c r="Z167" s="65">
        <f>'Raw data'!AF160</f>
        <v>0.44399999999999995</v>
      </c>
      <c r="AA167" s="66">
        <f>2*(O167-50)-2*(Z167-50)</f>
        <v>-0.11450000000000671</v>
      </c>
      <c r="AB167" s="65">
        <f>IF(I167=1,Y167+AA167+7.6%,IF(I167=2,Y167+AA167+16.6%,IF(I167=3,Y167+AA167+25.6%,IF(I167=4,Y167-AA167-7.6%,IF(I167=5,Y167-AA167+1.4%,IF(I167=6,Y167-AA167+10.4%,IF(I167=7,Y167+AA167+9%,IF(I167=8,Y167-AA167+9%,""))))))))</f>
        <v>0.34032902379033758</v>
      </c>
      <c r="AC167" s="65">
        <f>IF(E167="(D)",50%+U167/2,50%-U167/2)</f>
        <v>0.39549999999999996</v>
      </c>
      <c r="AD167" s="65">
        <f>IF(E167="(D)",50%+X167/2,50%-X167/2)</f>
        <v>0.42667309335495041</v>
      </c>
      <c r="AE167" s="65">
        <f>50%-AB167/2</f>
        <v>0.32983548810483121</v>
      </c>
      <c r="AF167" s="63">
        <f>AC167-O167</f>
        <v>8.7499999999999245E-3</v>
      </c>
      <c r="AG167" s="84">
        <f>IF(E167="(D)",AF167,-AF167)</f>
        <v>-8.7499999999999245E-3</v>
      </c>
      <c r="AH167" s="84">
        <f>AG167-4.5%</f>
        <v>-5.3749999999999923E-2</v>
      </c>
      <c r="AI167" s="63">
        <f>AD167-O167</f>
        <v>3.9923093354950367E-2</v>
      </c>
      <c r="AJ167" s="63">
        <f>IF(E167="(D)",AI167,-AI167)</f>
        <v>-3.9923093354950367E-2</v>
      </c>
      <c r="AK167" s="63">
        <f>AJ167-4.5%</f>
        <v>-8.4923093354950366E-2</v>
      </c>
      <c r="AL167" s="63">
        <f>AE167-O167</f>
        <v>-5.6914511895168829E-2</v>
      </c>
      <c r="AM167" s="63">
        <f>IF(E167="(D)",AL167,-(AL167))</f>
        <v>5.6914511895168829E-2</v>
      </c>
      <c r="AN167" s="63">
        <f>AM167-4.5%</f>
        <v>1.1914511895168831E-2</v>
      </c>
      <c r="AO167" s="67">
        <f>(AK167+AN167)/2</f>
        <v>-3.6504290729890768E-2</v>
      </c>
    </row>
    <row r="168" spans="1:41" ht="15" customHeight="1" x14ac:dyDescent="0.25">
      <c r="A168" s="68" t="s">
        <v>157</v>
      </c>
      <c r="B168" s="61">
        <v>9</v>
      </c>
      <c r="C168" s="61"/>
      <c r="D168" s="59" t="str">
        <f>('Raw data'!C161)</f>
        <v>Todd Young</v>
      </c>
      <c r="E168" s="59" t="str">
        <f>('Raw data'!D161)</f>
        <v>(R)</v>
      </c>
      <c r="F168" s="62">
        <f>('Raw data'!G161)</f>
        <v>2010</v>
      </c>
      <c r="G168" s="88">
        <v>4</v>
      </c>
      <c r="H168" s="68">
        <v>4</v>
      </c>
      <c r="I168" s="68">
        <v>6</v>
      </c>
      <c r="J168" s="91">
        <f>IF(H168="",O168+0.15*(AF168+2.77%-$B$3)+($A$3-50%),O168+0.85*(0.6*AF168+0.2*AI168+0.2*AL168+2.77%-$B$3)+($A$3-50%))</f>
        <v>0.37464069872924982</v>
      </c>
      <c r="K168" s="21" t="str">
        <f>IF(J168&lt;44%,"R",IF(J168&gt;56%,"D","No projection"))</f>
        <v>R</v>
      </c>
      <c r="L168" s="21" t="b">
        <f>_xlfn.ISFORMULA(K168)</f>
        <v>1</v>
      </c>
      <c r="M168" s="21" t="str">
        <f>IF(P168&lt;44%,"R",IF(P168&gt;56%,"D","No projection"))</f>
        <v>R</v>
      </c>
      <c r="N168" s="21" t="str">
        <f>IF(J168&lt;42%,"Safe R",IF(AND(J168&gt;42%,J168&lt;44%),"Likely R",IF(AND(J168&gt;44%,J168&lt;47%),"Lean R",IF(AND(J168&gt;47%,J168&lt;53%),"Toss Up",IF(AND(J168&gt;53%,J168&lt;56%),"Lean D",IF(AND(J168&gt;56%,J168&lt;58%),"Likely D","Safe D"))))))</f>
        <v>Safe R</v>
      </c>
      <c r="O168" s="63">
        <f>'Raw data'!Z161</f>
        <v>0.39824999999999999</v>
      </c>
      <c r="P168" s="69">
        <f>O168+$A$3-50%</f>
        <v>0.39824999999999999</v>
      </c>
      <c r="Q168" s="82">
        <f>'Raw data'!O161</f>
        <v>0.31249999999999994</v>
      </c>
      <c r="R168" s="64">
        <f>Q168/2+50%</f>
        <v>0.65625</v>
      </c>
      <c r="S168" s="64">
        <f>'Raw data'!M161-O168</f>
        <v>-5.4499999999999937E-2</v>
      </c>
      <c r="T168" s="64">
        <f>IF(E168="(R)",-S168,S168)</f>
        <v>5.4499999999999937E-2</v>
      </c>
      <c r="U168" s="89">
        <f>IF(G168=1,Q168+4%,IF(G168=2,Q168+9%,IF(G168=3,Q168+14%,IF(G168=4,Q168-4.1%,IF(G168=5,Q168+1%,IF(G168=6,Q168+6.1%,IF(G168=7,Q168+5.1%,Q168+5.1%)))))))</f>
        <v>0.27149999999999996</v>
      </c>
      <c r="V168" s="64">
        <f>'Raw data'!W161</f>
        <v>0.10894090817626934</v>
      </c>
      <c r="W168" s="64">
        <f>V168/2+50%</f>
        <v>0.55447045408813467</v>
      </c>
      <c r="X168" s="65">
        <f>IF(H168=1,V168-4%,IF(H168=2,V168+5%,IF(H168=3,V168+14%,IF(H168=4,V168+4%,IF(H168=5,V168+13%,IF(H168=6,V168+22%,IF(H168=7,V168+9%,V168+9%)))))))</f>
        <v>0.14894090817626934</v>
      </c>
      <c r="Y168" s="65">
        <f>'Raw data'!AC161</f>
        <v>0.10631557736195663</v>
      </c>
      <c r="Z168" s="65">
        <f>'Raw data'!AF161</f>
        <v>0.45899999999999996</v>
      </c>
      <c r="AA168" s="66">
        <f>2*(O168-50)-2*(Z168-50)</f>
        <v>-0.12150000000001171</v>
      </c>
      <c r="AB168" s="65">
        <f>IF(I168=1,Y168+AA168+7.6%,IF(I168=2,Y168+AA168+16.6%,IF(I168=3,Y168+AA168+25.6%,IF(I168=4,Y168-AA168-7.6%,IF(I168=5,Y168-AA168+1.4%,IF(I168=6,Y168-AA168+10.4%,IF(I168=7,Y168+AA168+9%,IF(I168=8,Y168-AA168+9%,""))))))))</f>
        <v>0.33181557736196832</v>
      </c>
      <c r="AC168" s="65">
        <f>IF(E168="(D)",50%+U168/2,50%-U168/2)</f>
        <v>0.36425000000000002</v>
      </c>
      <c r="AD168" s="65">
        <f>IF(E168="(D)",50%+X168/2,50%-X168/2)</f>
        <v>0.42552954591186531</v>
      </c>
      <c r="AE168" s="65">
        <f>50%-AB168/2</f>
        <v>0.33409221131901584</v>
      </c>
      <c r="AF168" s="63">
        <f>AC168-O168</f>
        <v>-3.3999999999999975E-2</v>
      </c>
      <c r="AG168" s="84">
        <f>IF(E168="(D)",AF168,-AF168)</f>
        <v>3.3999999999999975E-2</v>
      </c>
      <c r="AH168" s="84">
        <f>AG168-4.5%</f>
        <v>-1.1000000000000024E-2</v>
      </c>
      <c r="AI168" s="63">
        <f>AD168-O168</f>
        <v>2.7279545911865322E-2</v>
      </c>
      <c r="AJ168" s="63">
        <f>IF(E168="(D)",AI168,-AI168)</f>
        <v>-2.7279545911865322E-2</v>
      </c>
      <c r="AK168" s="63">
        <f>AJ168-4.5%</f>
        <v>-7.227954591186532E-2</v>
      </c>
      <c r="AL168" s="63">
        <f>AE168-O168</f>
        <v>-6.4157788680984151E-2</v>
      </c>
      <c r="AM168" s="63">
        <f>IF(E168="(D)",AL168,-(AL168))</f>
        <v>6.4157788680984151E-2</v>
      </c>
      <c r="AN168" s="63">
        <f>AM168-4.5%</f>
        <v>1.9157788680984153E-2</v>
      </c>
      <c r="AO168" s="67">
        <f>(AK168+AN168)/2</f>
        <v>-2.6560878615440583E-2</v>
      </c>
    </row>
    <row r="169" spans="1:41" ht="15" customHeight="1" x14ac:dyDescent="0.25">
      <c r="A169" s="68" t="s">
        <v>167</v>
      </c>
      <c r="B169" s="61">
        <v>1</v>
      </c>
      <c r="C169" s="61" t="s">
        <v>477</v>
      </c>
      <c r="D169" s="59" t="str">
        <f>('Raw data'!C162)</f>
        <v>Rod Blum</v>
      </c>
      <c r="E169" s="59" t="str">
        <f>('Raw data'!D162)</f>
        <v>(R)</v>
      </c>
      <c r="F169" s="62">
        <f>('Raw data'!G162)</f>
        <v>2014</v>
      </c>
      <c r="G169" s="88">
        <v>5</v>
      </c>
      <c r="H169" s="68"/>
      <c r="I169" s="68"/>
      <c r="J169" s="91">
        <f>IF(H169="",O169+0.15*(AF169+2.77%-$B$3)+($A$3-50%),O169+0.85*(0.6*AF169+0.2*AI169+0.2*AL169+2.77%-$B$3)+($A$3-50%))</f>
        <v>0.53961250000000005</v>
      </c>
      <c r="K169" s="21" t="str">
        <f>IF(J169&lt;44%,"R",IF(J169&gt;56%,"D","No projection"))</f>
        <v>No projection</v>
      </c>
      <c r="L169" s="21" t="b">
        <f>_xlfn.ISFORMULA(K169)</f>
        <v>1</v>
      </c>
      <c r="M169" s="21" t="str">
        <f>IF(P169&lt;44%,"R",IF(P169&gt;56%,"D","No projection"))</f>
        <v>No projection</v>
      </c>
      <c r="N169" s="21" t="str">
        <f>IF(J169&lt;42%,"Safe R",IF(AND(J169&gt;42%,J169&lt;44%),"Likely R",IF(AND(J169&gt;44%,J169&lt;47%),"Lean R",IF(AND(J169&gt;47%,J169&lt;53%),"Toss Up",IF(AND(J169&gt;53%,J169&lt;56%),"Lean D",IF(AND(J169&gt;56%,J169&lt;58%),"Likely D","Safe D"))))))</f>
        <v>Lean D</v>
      </c>
      <c r="O169" s="63">
        <f>'Raw data'!Z162</f>
        <v>0.54925000000000002</v>
      </c>
      <c r="P169" s="69">
        <f>O169+$A$3-50%</f>
        <v>0.54925000000000002</v>
      </c>
      <c r="Q169" s="82">
        <f>'Raw data'!O162</f>
        <v>2.0000000000000018E-2</v>
      </c>
      <c r="R169" s="64">
        <f>Q169/2+50%</f>
        <v>0.51</v>
      </c>
      <c r="S169" s="64">
        <f>'Raw data'!M162-O169</f>
        <v>-5.9250000000000025E-2</v>
      </c>
      <c r="T169" s="64">
        <f>IF(E169="(R)",-S169,S169)</f>
        <v>5.9250000000000025E-2</v>
      </c>
      <c r="U169" s="89">
        <f>IF(G169=1,Q169+4%,IF(G169=2,Q169+9%,IF(G169=3,Q169+14%,IF(G169=4,Q169-4.1%,IF(G169=5,Q169+1%,IF(G169=6,Q169+6.1%,IF(G169=7,Q169+5.1%,Q169+5.1%)))))))</f>
        <v>3.000000000000002E-2</v>
      </c>
      <c r="V169" s="64">
        <f>'Raw data'!W162</f>
        <v>0</v>
      </c>
      <c r="W169" s="64"/>
      <c r="X169" s="65"/>
      <c r="Y169" s="65">
        <f>'Raw data'!AC162</f>
        <v>0</v>
      </c>
      <c r="Z169" s="65">
        <f>'Raw data'!AF162</f>
        <v>0.54899999999999993</v>
      </c>
      <c r="AA169" s="66">
        <f>2*(O169-50)-2*(Z169-50)</f>
        <v>5.0000000000238742E-4</v>
      </c>
      <c r="AB169" s="65"/>
      <c r="AC169" s="65">
        <f>IF(E169="(D)",50%+U169/2,50%-U169/2)</f>
        <v>0.48499999999999999</v>
      </c>
      <c r="AD169" s="65"/>
      <c r="AE169" s="65"/>
      <c r="AF169" s="63">
        <f>AC169-O169</f>
        <v>-6.4250000000000029E-2</v>
      </c>
      <c r="AG169" s="84">
        <f>IF(E169="(D)",AF169,-AF169)</f>
        <v>6.4250000000000029E-2</v>
      </c>
      <c r="AH169" s="84">
        <f>AG169-4.5%</f>
        <v>1.9250000000000031E-2</v>
      </c>
      <c r="AI169" s="63"/>
      <c r="AJ169" s="63"/>
      <c r="AK169" s="63"/>
      <c r="AL169" s="63"/>
      <c r="AM169" s="63"/>
      <c r="AN169" s="63"/>
      <c r="AO169" s="67">
        <f>(AK169+AN169)/2</f>
        <v>0</v>
      </c>
    </row>
    <row r="170" spans="1:41" ht="15" customHeight="1" x14ac:dyDescent="0.25">
      <c r="A170" s="68" t="s">
        <v>167</v>
      </c>
      <c r="B170" s="61">
        <v>2</v>
      </c>
      <c r="C170" s="61"/>
      <c r="D170" s="59" t="str">
        <f>('Raw data'!C163)</f>
        <v>Dave Loebsack</v>
      </c>
      <c r="E170" s="59" t="str">
        <f>('Raw data'!D163)</f>
        <v>(D)</v>
      </c>
      <c r="F170" s="62">
        <f>('Raw data'!G163)</f>
        <v>2006</v>
      </c>
      <c r="G170" s="88">
        <v>1</v>
      </c>
      <c r="H170" s="68">
        <v>1</v>
      </c>
      <c r="I170" s="68">
        <v>1</v>
      </c>
      <c r="J170" s="91">
        <f>IF(H170="",O170+0.15*(AF170-2.77%+$B$3)+($A$3-50%),O170+0.85*(0.6*AF170+0.2*AI170+0.2*AL170-2.77%+$B$3)+($A$3-50%))</f>
        <v>0.54147029453623752</v>
      </c>
      <c r="K170" s="21" t="str">
        <f>IF(J170&lt;44%,"R",IF(J170&gt;56%,"D","No projection"))</f>
        <v>No projection</v>
      </c>
      <c r="L170" s="21" t="b">
        <f>_xlfn.ISFORMULA(K170)</f>
        <v>1</v>
      </c>
      <c r="M170" s="21" t="str">
        <f>IF(P170&lt;44%,"R",IF(P170&gt;56%,"D","No projection"))</f>
        <v>No projection</v>
      </c>
      <c r="N170" s="21" t="str">
        <f>IF(J170&lt;42%,"Safe R",IF(AND(J170&gt;42%,J170&lt;44%),"Likely R",IF(AND(J170&gt;44%,J170&lt;47%),"Lean R",IF(AND(J170&gt;47%,J170&lt;53%),"Toss Up",IF(AND(J170&gt;53%,J170&lt;56%),"Lean D",IF(AND(J170&gt;56%,J170&lt;58%),"Likely D","Safe D"))))))</f>
        <v>Lean D</v>
      </c>
      <c r="O170" s="63">
        <f>'Raw data'!Z163</f>
        <v>0.5462499999999999</v>
      </c>
      <c r="P170" s="69">
        <f>O170+$A$3-50%</f>
        <v>0.5462499999999999</v>
      </c>
      <c r="Q170" s="82">
        <f>'Raw data'!O163</f>
        <v>4.0000000000000036E-2</v>
      </c>
      <c r="R170" s="64">
        <f>Q170/2+50%</f>
        <v>0.52</v>
      </c>
      <c r="S170" s="64">
        <f>'Raw data'!M163-O170</f>
        <v>-2.6249999999999885E-2</v>
      </c>
      <c r="T170" s="64">
        <f>IF(E170="(R)",-S170,S170)</f>
        <v>-2.6249999999999885E-2</v>
      </c>
      <c r="U170" s="89">
        <f>IF(G170=1,Q170+4%,IF(G170=2,Q170+9%,IF(G170=3,Q170+14%,IF(G170=4,Q170-4.1%,IF(G170=5,Q170+1%,IF(G170=6,Q170+6.1%,IF(G170=7,Q170+5.1%,Q170+5.1%)))))))</f>
        <v>8.0000000000000043E-2</v>
      </c>
      <c r="V170" s="64">
        <f>'Raw data'!W163</f>
        <v>0.13344211427348607</v>
      </c>
      <c r="W170" s="64">
        <f>V170/2+50%</f>
        <v>0.56672105713674303</v>
      </c>
      <c r="X170" s="65">
        <f>IF(H170=1,V170-4%,IF(H170=2,V170+5%,IF(H170=3,V170+14%,IF(H170=4,V170+4%,IF(H170=5,V170+13%,IF(H170=6,V170+22%,IF(H170=7,V170+9%,V170+9%)))))))</f>
        <v>9.344211427348606E-2</v>
      </c>
      <c r="Y170" s="65">
        <f>'Raw data'!AC163</f>
        <v>5.2326056741067772E-2</v>
      </c>
      <c r="Z170" s="65">
        <f>'Raw data'!AF163</f>
        <v>0.57399999999999995</v>
      </c>
      <c r="AA170" s="66">
        <f>2*(O170-50)-2*(Z170-50)</f>
        <v>-5.5499999999994998E-2</v>
      </c>
      <c r="AB170" s="65">
        <f>IF(I170=1,Y170+AA170+7.6%,IF(I170=2,Y170+AA170+16.6%,IF(I170=3,Y170+AA170+25.6%,IF(I170=4,Y170-AA170-7.6%,IF(I170=5,Y170-AA170+1.4%,IF(I170=6,Y170-AA170+10.4%,IF(I170=7,Y170+AA170+9%,IF(I170=8,Y170-AA170+9%,""))))))))</f>
        <v>7.2826056741072773E-2</v>
      </c>
      <c r="AC170" s="65">
        <f>IF(E170="(D)",50%+U170/2,50%-U170/2)</f>
        <v>0.54</v>
      </c>
      <c r="AD170" s="65">
        <f>IF(E170="(D)",50%+X170/2,50%-X170/2)</f>
        <v>0.54672105713674302</v>
      </c>
      <c r="AE170" s="65">
        <f>50%+AB170/2</f>
        <v>0.53641302837053639</v>
      </c>
      <c r="AF170" s="63">
        <f>AC170-O170</f>
        <v>-6.2499999999998668E-3</v>
      </c>
      <c r="AG170" s="84">
        <f>IF(E170="(D)",AF170,-AF170)</f>
        <v>-6.2499999999998668E-3</v>
      </c>
      <c r="AH170" s="84">
        <f>AG170-4.5%</f>
        <v>-5.1249999999999865E-2</v>
      </c>
      <c r="AI170" s="63">
        <f>AD170-O170</f>
        <v>4.7105713674311378E-4</v>
      </c>
      <c r="AJ170" s="63">
        <f>IF(E170="(D)",AI170,-AI170)</f>
        <v>4.7105713674311378E-4</v>
      </c>
      <c r="AK170" s="63">
        <f>AJ170-4.5%</f>
        <v>-4.4528942863256885E-2</v>
      </c>
      <c r="AL170" s="63">
        <f>AE170-O170</f>
        <v>-9.836971629463509E-3</v>
      </c>
      <c r="AM170" s="63">
        <f>IF(E170="(D)",AL170,-(AL170))</f>
        <v>-9.836971629463509E-3</v>
      </c>
      <c r="AN170" s="63">
        <f>AM170-4.5%</f>
        <v>-5.4836971629463507E-2</v>
      </c>
      <c r="AO170" s="67">
        <f>(AK170+AN170)/2</f>
        <v>-4.9682957246360196E-2</v>
      </c>
    </row>
    <row r="171" spans="1:41" ht="15" customHeight="1" x14ac:dyDescent="0.25">
      <c r="A171" s="68" t="s">
        <v>167</v>
      </c>
      <c r="B171" s="61">
        <v>3</v>
      </c>
      <c r="C171" s="61" t="s">
        <v>477</v>
      </c>
      <c r="D171" s="59" t="str">
        <f>('Raw data'!C164)</f>
        <v>David Young</v>
      </c>
      <c r="E171" s="59" t="str">
        <f>('Raw data'!D164)</f>
        <v>(R)</v>
      </c>
      <c r="F171" s="62">
        <f>('Raw data'!G164)</f>
        <v>2014</v>
      </c>
      <c r="G171" s="88">
        <v>5</v>
      </c>
      <c r="H171" s="68"/>
      <c r="I171" s="68"/>
      <c r="J171" s="91">
        <f>IF(H171="",O171+0.15*(AF171+2.77%-$B$3)+($A$3-50%),O171+0.85*(0.6*AF171+0.2*AI171+0.2*AL171+2.77%-$B$3)+($A$3-50%))</f>
        <v>0.49205328947368421</v>
      </c>
      <c r="K171" s="21" t="str">
        <f>IF(J171&lt;44%,"R",IF(J171&gt;56%,"D","No projection"))</f>
        <v>No projection</v>
      </c>
      <c r="L171" s="21" t="b">
        <f>_xlfn.ISFORMULA(K171)</f>
        <v>1</v>
      </c>
      <c r="M171" s="21" t="str">
        <f>IF(P171&lt;44%,"R",IF(P171&gt;56%,"D","No projection"))</f>
        <v>No projection</v>
      </c>
      <c r="N171" s="21" t="str">
        <f>IF(J171&lt;42%,"Safe R",IF(AND(J171&gt;42%,J171&lt;44%),"Likely R",IF(AND(J171&gt;44%,J171&lt;47%),"Lean R",IF(AND(J171&gt;47%,J171&lt;53%),"Toss Up",IF(AND(J171&gt;53%,J171&lt;56%),"Lean D",IF(AND(J171&gt;56%,J171&lt;58%),"Likely D","Safe D"))))))</f>
        <v>Toss Up</v>
      </c>
      <c r="O171" s="63">
        <f>'Raw data'!Z164</f>
        <v>0.50175000000000003</v>
      </c>
      <c r="P171" s="69">
        <f>O171+$A$3-50%</f>
        <v>0.50174999999999992</v>
      </c>
      <c r="Q171" s="82">
        <f>'Raw data'!O164</f>
        <v>0.11578947368421061</v>
      </c>
      <c r="R171" s="64">
        <f>Q171/2+50%</f>
        <v>0.55789473684210533</v>
      </c>
      <c r="S171" s="64">
        <f>'Raw data'!M164-O171</f>
        <v>-5.9644736842105306E-2</v>
      </c>
      <c r="T171" s="64">
        <f>IF(E171="(R)",-S171,S171)</f>
        <v>5.9644736842105306E-2</v>
      </c>
      <c r="U171" s="89">
        <f>IF(G171=1,Q171+4%,IF(G171=2,Q171+9%,IF(G171=3,Q171+14%,IF(G171=4,Q171-4.1%,IF(G171=5,Q171+1%,IF(G171=6,Q171+6.1%,IF(G171=7,Q171+5.1%,Q171+5.1%)))))))</f>
        <v>0.12578947368421062</v>
      </c>
      <c r="V171" s="64">
        <f>'Raw data'!W164</f>
        <v>0</v>
      </c>
      <c r="W171" s="64"/>
      <c r="X171" s="65"/>
      <c r="Y171" s="65">
        <f>'Raw data'!AC164</f>
        <v>0</v>
      </c>
      <c r="Z171" s="65">
        <f>'Raw data'!AF164</f>
        <v>0.51400000000000001</v>
      </c>
      <c r="AA171" s="66">
        <f>2*(O171-50)-2*(Z171-50)</f>
        <v>-2.4500000000003297E-2</v>
      </c>
      <c r="AB171" s="65"/>
      <c r="AC171" s="65">
        <f>IF(E171="(D)",50%+U171/2,50%-U171/2)</f>
        <v>0.43710526315789466</v>
      </c>
      <c r="AD171" s="65"/>
      <c r="AE171" s="65"/>
      <c r="AF171" s="63">
        <f>AC171-O171</f>
        <v>-6.4644736842105366E-2</v>
      </c>
      <c r="AG171" s="84">
        <f>IF(E171="(D)",AF171,-AF171)</f>
        <v>6.4644736842105366E-2</v>
      </c>
      <c r="AH171" s="84">
        <f>AG171-4.5%</f>
        <v>1.9644736842105368E-2</v>
      </c>
      <c r="AI171" s="63"/>
      <c r="AJ171" s="63"/>
      <c r="AK171" s="63">
        <f>AJ171-4.5%</f>
        <v>-4.4999999999999998E-2</v>
      </c>
      <c r="AL171" s="63"/>
      <c r="AM171" s="63"/>
      <c r="AN171" s="63">
        <f>AM171-4.5%</f>
        <v>-4.4999999999999998E-2</v>
      </c>
      <c r="AO171" s="67">
        <f>(AK171+AN171)/2</f>
        <v>-4.4999999999999998E-2</v>
      </c>
    </row>
    <row r="172" spans="1:41" ht="15" customHeight="1" x14ac:dyDescent="0.25">
      <c r="A172" s="68" t="s">
        <v>167</v>
      </c>
      <c r="B172" s="61">
        <v>4</v>
      </c>
      <c r="C172" s="61"/>
      <c r="D172" s="59" t="str">
        <f>('Raw data'!C165)</f>
        <v>Steve King</v>
      </c>
      <c r="E172" s="59" t="str">
        <f>('Raw data'!D165)</f>
        <v>(R)</v>
      </c>
      <c r="F172" s="62">
        <f>('Raw data'!G165)</f>
        <v>2002</v>
      </c>
      <c r="G172" s="88">
        <v>4</v>
      </c>
      <c r="H172" s="68">
        <v>4</v>
      </c>
      <c r="I172" s="68">
        <v>4</v>
      </c>
      <c r="J172" s="91">
        <f>IF(H172="",O172+0.15*(AF172+2.77%-$B$3)+($A$3-50%),O172+0.85*(0.6*AF172+0.2*AI172+0.2*AL172+2.77%-$B$3)+($A$3-50%))</f>
        <v>0.41184019272418887</v>
      </c>
      <c r="K172" s="21" t="str">
        <f>IF(J172&lt;44%,"R",IF(J172&gt;56%,"D","No projection"))</f>
        <v>R</v>
      </c>
      <c r="L172" s="21" t="b">
        <f>_xlfn.ISFORMULA(K172)</f>
        <v>1</v>
      </c>
      <c r="M172" s="21" t="str">
        <f>IF(P172&lt;44%,"R",IF(P172&gt;56%,"D","No projection"))</f>
        <v>No projection</v>
      </c>
      <c r="N172" s="21" t="str">
        <f>IF(J172&lt;42%,"Safe R",IF(AND(J172&gt;42%,J172&lt;44%),"Likely R",IF(AND(J172&gt;44%,J172&lt;47%),"Lean R",IF(AND(J172&gt;47%,J172&lt;53%),"Toss Up",IF(AND(J172&gt;53%,J172&lt;56%),"Lean D",IF(AND(J172&gt;56%,J172&lt;58%),"Likely D","Safe D"))))))</f>
        <v>Safe R</v>
      </c>
      <c r="O172" s="63">
        <f>'Raw data'!Z165</f>
        <v>0.44024999999999997</v>
      </c>
      <c r="P172" s="69">
        <f>O172+$A$3-50%</f>
        <v>0.44025000000000003</v>
      </c>
      <c r="Q172" s="82">
        <f>'Raw data'!O165</f>
        <v>0.24</v>
      </c>
      <c r="R172" s="64">
        <f>Q172/2+50%</f>
        <v>0.62</v>
      </c>
      <c r="S172" s="64">
        <f>'Raw data'!M165-O172</f>
        <v>-6.024999999999997E-2</v>
      </c>
      <c r="T172" s="64">
        <f>IF(E172="(R)",-S172,S172)</f>
        <v>6.024999999999997E-2</v>
      </c>
      <c r="U172" s="89">
        <f>IF(G172=1,Q172+4%,IF(G172=2,Q172+9%,IF(G172=3,Q172+14%,IF(G172=4,Q172-4.1%,IF(G172=5,Q172+1%,IF(G172=6,Q172+6.1%,IF(G172=7,Q172+5.1%,Q172+5.1%)))))))</f>
        <v>0.19900000000000001</v>
      </c>
      <c r="V172" s="64">
        <f>'Raw data'!W165</f>
        <v>8.2788276013238349E-2</v>
      </c>
      <c r="W172" s="64">
        <f>V172/2+50%</f>
        <v>0.54139413800661917</v>
      </c>
      <c r="X172" s="65">
        <f>IF(H172=1,V172-4%,IF(H172=2,V172+5%,IF(H172=3,V172+14%,IF(H172=4,V172+4%,IF(H172=5,V172+13%,IF(H172=6,V172+22%,IF(H172=7,V172+9%,V172+9%)))))))</f>
        <v>0.12278827601323836</v>
      </c>
      <c r="Y172" s="65">
        <f>'Raw data'!AC165</f>
        <v>0.34044475076100517</v>
      </c>
      <c r="Z172" s="65">
        <f>'Raw data'!AF165</f>
        <v>0.41399999999999998</v>
      </c>
      <c r="AA172" s="66">
        <f>2*(O172-50)-2*(Z172-50)</f>
        <v>5.2499999999994884E-2</v>
      </c>
      <c r="AB172" s="65">
        <f>IF(I172=1,Y172+AA172+7.6%,IF(I172=2,Y172+AA172+16.6%,IF(I172=3,Y172+AA172+25.6%,IF(I172=4,Y172-AA172-7.6%,IF(I172=5,Y172-AA172+1.4%,IF(I172=6,Y172-AA172+10.4%,IF(I172=7,Y172+AA172+9%,IF(I172=8,Y172-AA172+9%,""))))))))</f>
        <v>0.21194475076101027</v>
      </c>
      <c r="AC172" s="65">
        <f>IF(E172="(D)",50%+U172/2,50%-U172/2)</f>
        <v>0.40049999999999997</v>
      </c>
      <c r="AD172" s="65">
        <f>IF(E172="(D)",50%+X172/2,50%-X172/2)</f>
        <v>0.43860586199338081</v>
      </c>
      <c r="AE172" s="65">
        <f>50%-AB172/2</f>
        <v>0.39402762461949487</v>
      </c>
      <c r="AF172" s="63">
        <f>AC172-O172</f>
        <v>-3.9750000000000008E-2</v>
      </c>
      <c r="AG172" s="84">
        <f>IF(E172="(D)",AF172,-AF172)</f>
        <v>3.9750000000000008E-2</v>
      </c>
      <c r="AH172" s="84">
        <f>AG172-4.5%</f>
        <v>-5.2499999999999908E-3</v>
      </c>
      <c r="AI172" s="63">
        <f>AD172-O172</f>
        <v>-1.6441380066191669E-3</v>
      </c>
      <c r="AJ172" s="63">
        <f>IF(E172="(D)",AI172,-AI172)</f>
        <v>1.6441380066191669E-3</v>
      </c>
      <c r="AK172" s="63">
        <f>AJ172-4.5%</f>
        <v>-4.3355861993380831E-2</v>
      </c>
      <c r="AL172" s="63">
        <f>AE172-O172</f>
        <v>-4.622237538050511E-2</v>
      </c>
      <c r="AM172" s="63">
        <f>IF(E172="(D)",AL172,-(AL172))</f>
        <v>4.622237538050511E-2</v>
      </c>
      <c r="AN172" s="63">
        <f>AM172-4.5%</f>
        <v>1.2223753805051113E-3</v>
      </c>
      <c r="AO172" s="67">
        <f>(AK172+AN172)/2</f>
        <v>-2.106674330643786E-2</v>
      </c>
    </row>
    <row r="173" spans="1:41" ht="15" customHeight="1" x14ac:dyDescent="0.25">
      <c r="A173" s="68" t="s">
        <v>170</v>
      </c>
      <c r="B173" s="61">
        <v>1</v>
      </c>
      <c r="C173" s="61"/>
      <c r="D173" s="59" t="str">
        <f>('Raw data'!C166)</f>
        <v>Tim Huelskamp</v>
      </c>
      <c r="E173" s="59" t="str">
        <f>('Raw data'!D166)</f>
        <v>(R)</v>
      </c>
      <c r="F173" s="62">
        <f>('Raw data'!G166)</f>
        <v>2010</v>
      </c>
      <c r="G173" s="88">
        <v>4</v>
      </c>
      <c r="H173" s="68">
        <v>4</v>
      </c>
      <c r="I173" s="68">
        <v>5</v>
      </c>
      <c r="J173" s="91">
        <f>IF(H173="",O173+0.15*(AF173+2.77%-$B$3)+($A$3-50%),O173+0.85*(0.6*AF173+0.2*AI173+0.2*AL173+2.77%-$B$3)+($A$3-50%))</f>
        <v>0.29072927194404108</v>
      </c>
      <c r="K173" s="21" t="str">
        <f>IF(J173&lt;44%,"R",IF(J173&gt;56%,"D","No projection"))</f>
        <v>R</v>
      </c>
      <c r="L173" s="21" t="b">
        <f>_xlfn.ISFORMULA(K173)</f>
        <v>1</v>
      </c>
      <c r="M173" s="21" t="str">
        <f>IF(P173&lt;44%,"R",IF(P173&gt;56%,"D","No projection"))</f>
        <v>R</v>
      </c>
      <c r="N173" s="21" t="str">
        <f>IF(J173&lt;42%,"Safe R",IF(AND(J173&gt;42%,J173&lt;44%),"Likely R",IF(AND(J173&gt;44%,J173&lt;47%),"Lean R",IF(AND(J173&gt;47%,J173&lt;53%),"Toss Up",IF(AND(J173&gt;53%,J173&lt;56%),"Lean D",IF(AND(J173&gt;56%,J173&lt;58%),"Likely D","Safe D"))))))</f>
        <v>Safe R</v>
      </c>
      <c r="O173" s="63">
        <f>'Raw data'!Z166</f>
        <v>0.26825000000000004</v>
      </c>
      <c r="P173" s="69">
        <f>O173+$A$3-50%</f>
        <v>0.2682500000000001</v>
      </c>
      <c r="Q173" s="82">
        <f>'Raw data'!O166</f>
        <v>0.36000000000000004</v>
      </c>
      <c r="R173" s="64">
        <f>Q173/2+50%</f>
        <v>0.68</v>
      </c>
      <c r="S173" s="64">
        <f>'Raw data'!M166-O173</f>
        <v>5.1749999999999963E-2</v>
      </c>
      <c r="T173" s="64">
        <f>IF(E173="(R)",-S173,S173)</f>
        <v>-5.1749999999999963E-2</v>
      </c>
      <c r="U173" s="89">
        <f>IF(G173=1,Q173+4%,IF(G173=2,Q173+9%,IF(G173=3,Q173+14%,IF(G173=4,Q173-4.1%,IF(G173=5,Q173+1%,IF(G173=6,Q173+6.1%,IF(G173=7,Q173+5.1%,Q173+5.1%)))))))</f>
        <v>0.31900000000000006</v>
      </c>
      <c r="V173" s="64">
        <f>'Raw data'!W166</f>
        <v>1</v>
      </c>
      <c r="W173" s="64">
        <f>V173/2+50%</f>
        <v>1</v>
      </c>
      <c r="X173" s="65">
        <f>IF(H173=1,V173-4%,IF(H173=2,V173+5%,IF(H173=3,V173+14%,IF(H173=4,V173+4%,IF(H173=5,V173+13%,IF(H173=6,V173+22%,IF(H173=7,V173+9%,V173+9%)))))))</f>
        <v>1.04</v>
      </c>
      <c r="Y173" s="65">
        <f>'Raw data'!AC166</f>
        <v>0.52703797712893552</v>
      </c>
      <c r="Z173" s="65">
        <f>'Raw data'!AF166</f>
        <v>0.26900000000000002</v>
      </c>
      <c r="AA173" s="66">
        <f>2*(O173-50)-2*(Z173-50)</f>
        <v>-1.4999999999929514E-3</v>
      </c>
      <c r="AB173" s="65">
        <f>IF(I173=1,Y173+AA173+7.6%,IF(I173=2,Y173+AA173+16.6%,IF(I173=3,Y173+AA173+25.6%,IF(I173=4,Y173-AA173-7.6%,IF(I173=5,Y173-AA173+1.4%,IF(I173=6,Y173-AA173+10.4%,IF(I173=7,Y173+AA173+9%,IF(I173=8,Y173-AA173+9%,""))))))))</f>
        <v>0.54253797712892848</v>
      </c>
      <c r="AC173" s="65">
        <f>IF(E173="(D)",50%+U173/2,50%-U173/2)</f>
        <v>0.34049999999999997</v>
      </c>
      <c r="AD173" s="65">
        <f>IF(E173="(D)",50%+X173/2,50%-X173/2)</f>
        <v>-2.0000000000000018E-2</v>
      </c>
      <c r="AE173" s="65">
        <f>50%-AB173/2</f>
        <v>0.22873101143553576</v>
      </c>
      <c r="AF173" s="63">
        <f>AC173-O173</f>
        <v>7.2249999999999925E-2</v>
      </c>
      <c r="AG173" s="84">
        <f>IF(E173="(D)",AF173,-AF173)</f>
        <v>-7.2249999999999925E-2</v>
      </c>
      <c r="AH173" s="84">
        <f>AG173-4.5%</f>
        <v>-0.11724999999999992</v>
      </c>
      <c r="AI173" s="63">
        <v>-4.4999999999999998E-2</v>
      </c>
      <c r="AJ173" s="63">
        <f>IF(E173="(D)",AI173,-AI173)</f>
        <v>4.4999999999999998E-2</v>
      </c>
      <c r="AK173" s="63">
        <f>AJ173-4.5%</f>
        <v>0</v>
      </c>
      <c r="AL173" s="63">
        <f>AE173-O173</f>
        <v>-3.9518988564464286E-2</v>
      </c>
      <c r="AM173" s="63">
        <f>IF(E173="(D)",AL173,-(AL173))</f>
        <v>3.9518988564464286E-2</v>
      </c>
      <c r="AN173" s="63">
        <f>AM173-4.5%</f>
        <v>-5.4810114355357126E-3</v>
      </c>
      <c r="AO173" s="67">
        <f>(AK173+AN173)/2</f>
        <v>-2.7405057177678563E-3</v>
      </c>
    </row>
    <row r="174" spans="1:41" ht="15" customHeight="1" x14ac:dyDescent="0.25">
      <c r="A174" s="68" t="s">
        <v>170</v>
      </c>
      <c r="B174" s="61">
        <v>2</v>
      </c>
      <c r="C174" s="61"/>
      <c r="D174" s="59" t="str">
        <f>('Raw data'!C167)</f>
        <v>Lynn Jenkins</v>
      </c>
      <c r="E174" s="59" t="str">
        <f>('Raw data'!D167)</f>
        <v>(R)</v>
      </c>
      <c r="F174" s="62">
        <f>('Raw data'!G167)</f>
        <v>2009</v>
      </c>
      <c r="G174" s="88">
        <v>4</v>
      </c>
      <c r="H174" s="68">
        <v>4</v>
      </c>
      <c r="I174" s="68">
        <v>4</v>
      </c>
      <c r="J174" s="91">
        <f>IF(H174="",O174+0.15*(AF174+2.77%-$B$3)+($A$3-50%),O174+0.85*(0.6*AF174+0.2*AI174+0.2*AL174+2.77%-$B$3)+($A$3-50%))</f>
        <v>0.40724639606407964</v>
      </c>
      <c r="K174" s="21" t="str">
        <f>IF(J174&lt;44%,"R",IF(J174&gt;56%,"D","No projection"))</f>
        <v>R</v>
      </c>
      <c r="L174" s="21" t="b">
        <f>_xlfn.ISFORMULA(K174)</f>
        <v>1</v>
      </c>
      <c r="M174" s="21" t="str">
        <f>IF(P174&lt;44%,"R",IF(P174&gt;56%,"D","No projection"))</f>
        <v>R</v>
      </c>
      <c r="N174" s="21" t="str">
        <f>IF(J174&lt;42%,"Safe R",IF(AND(J174&gt;42%,J174&lt;44%),"Likely R",IF(AND(J174&gt;44%,J174&lt;47%),"Lean R",IF(AND(J174&gt;47%,J174&lt;53%),"Toss Up",IF(AND(J174&gt;53%,J174&lt;56%),"Lean D",IF(AND(J174&gt;56%,J174&lt;58%),"Likely D","Safe D"))))))</f>
        <v>Safe R</v>
      </c>
      <c r="O174" s="63">
        <f>'Raw data'!Z167</f>
        <v>0.41274999999999995</v>
      </c>
      <c r="P174" s="69">
        <f>O174+$A$3-50%</f>
        <v>0.41274999999999995</v>
      </c>
      <c r="Q174" s="82">
        <f>'Raw data'!O167</f>
        <v>0.19999999999999996</v>
      </c>
      <c r="R174" s="64">
        <f>Q174/2+50%</f>
        <v>0.6</v>
      </c>
      <c r="S174" s="64">
        <f>'Raw data'!M167-O174</f>
        <v>-1.2749999999999928E-2</v>
      </c>
      <c r="T174" s="64">
        <f>IF(E174="(R)",-S174,S174)</f>
        <v>1.2749999999999928E-2</v>
      </c>
      <c r="U174" s="89">
        <f>IF(G174=1,Q174+4%,IF(G174=2,Q174+9%,IF(G174=3,Q174+14%,IF(G174=4,Q174-4.1%,IF(G174=5,Q174+1%,IF(G174=6,Q174+6.1%,IF(G174=7,Q174+5.1%,Q174+5.1%)))))))</f>
        <v>0.15899999999999997</v>
      </c>
      <c r="V174" s="64">
        <f>'Raw data'!W167</f>
        <v>0.19106821527891377</v>
      </c>
      <c r="W174" s="64">
        <f>V174/2+50%</f>
        <v>0.59553410763945691</v>
      </c>
      <c r="X174" s="65">
        <f>IF(H174=1,V174-4%,IF(H174=2,V174+5%,IF(H174=3,V174+14%,IF(H174=4,V174+4%,IF(H174=5,V174+13%,IF(H174=6,V174+22%,IF(H174=7,V174+9%,V174+9%)))))))</f>
        <v>0.23106821527891377</v>
      </c>
      <c r="Y174" s="65">
        <f>'Raw data'!AC167</f>
        <v>0.32268006632014729</v>
      </c>
      <c r="Z174" s="65">
        <f>'Raw data'!AF167</f>
        <v>0.40399999999999997</v>
      </c>
      <c r="AA174" s="66">
        <f>2*(O174-50)-2*(Z174-50)</f>
        <v>1.7499999999998295E-2</v>
      </c>
      <c r="AB174" s="65">
        <f>IF(I174=1,Y174+AA174+7.6%,IF(I174=2,Y174+AA174+16.6%,IF(I174=3,Y174+AA174+25.6%,IF(I174=4,Y174-AA174-7.6%,IF(I174=5,Y174-AA174+1.4%,IF(I174=6,Y174-AA174+10.4%,IF(I174=7,Y174+AA174+9%,IF(I174=8,Y174-AA174+9%,""))))))))</f>
        <v>0.22918006632014898</v>
      </c>
      <c r="AC174" s="65">
        <f>IF(E174="(D)",50%+U174/2,50%-U174/2)</f>
        <v>0.42049999999999998</v>
      </c>
      <c r="AD174" s="65">
        <f>IF(E174="(D)",50%+X174/2,50%-X174/2)</f>
        <v>0.38446589236054313</v>
      </c>
      <c r="AE174" s="65">
        <f>50%-AB174/2</f>
        <v>0.38540996683992551</v>
      </c>
      <c r="AF174" s="63">
        <f>AC174-O174</f>
        <v>7.7500000000000346E-3</v>
      </c>
      <c r="AG174" s="84">
        <f>IF(E174="(D)",AF174,-AF174)</f>
        <v>-7.7500000000000346E-3</v>
      </c>
      <c r="AH174" s="84">
        <f>AG174-4.5%</f>
        <v>-5.2750000000000033E-2</v>
      </c>
      <c r="AI174" s="63">
        <f>AD174-O174</f>
        <v>-2.8284107639456824E-2</v>
      </c>
      <c r="AJ174" s="63">
        <f>IF(E174="(D)",AI174,-AI174)</f>
        <v>2.8284107639456824E-2</v>
      </c>
      <c r="AK174" s="63">
        <f>AJ174-4.5%</f>
        <v>-1.6715892360543175E-2</v>
      </c>
      <c r="AL174" s="63">
        <f>AE174-O174</f>
        <v>-2.734003316007444E-2</v>
      </c>
      <c r="AM174" s="63">
        <f>IF(E174="(D)",AL174,-(AL174))</f>
        <v>2.734003316007444E-2</v>
      </c>
      <c r="AN174" s="63">
        <f>AM174-4.5%</f>
        <v>-1.7659966839925559E-2</v>
      </c>
      <c r="AO174" s="67">
        <f>(AK174+AN174)/2</f>
        <v>-1.7187929600234367E-2</v>
      </c>
    </row>
    <row r="175" spans="1:41" ht="15" customHeight="1" x14ac:dyDescent="0.25">
      <c r="A175" s="68" t="s">
        <v>170</v>
      </c>
      <c r="B175" s="61">
        <v>3</v>
      </c>
      <c r="C175" s="61"/>
      <c r="D175" s="59" t="str">
        <f>('Raw data'!C168)</f>
        <v>Kevin Yoder</v>
      </c>
      <c r="E175" s="59" t="str">
        <f>('Raw data'!D168)</f>
        <v>(R)</v>
      </c>
      <c r="F175" s="62">
        <f>('Raw data'!G168)</f>
        <v>2010</v>
      </c>
      <c r="G175" s="88">
        <v>4</v>
      </c>
      <c r="H175" s="68">
        <v>4</v>
      </c>
      <c r="I175" s="68">
        <v>5</v>
      </c>
      <c r="J175" s="91">
        <f>IF(H175="",O175+0.15*(AF175+2.77%-$B$3)+($A$3-50%),O175+0.85*(0.6*AF175+0.2*AI175+0.2*AL175+2.77%-$B$3)+($A$3-50%))</f>
        <v>0.40419026149426585</v>
      </c>
      <c r="K175" s="21" t="str">
        <f>IF(J175&lt;44%,"R",IF(J175&gt;56%,"D","No projection"))</f>
        <v>R</v>
      </c>
      <c r="L175" s="21" t="b">
        <f>_xlfn.ISFORMULA(K175)</f>
        <v>1</v>
      </c>
      <c r="M175" s="21" t="str">
        <f>IF(P175&lt;44%,"R",IF(P175&gt;56%,"D","No projection"))</f>
        <v>R</v>
      </c>
      <c r="N175" s="21" t="str">
        <f>IF(J175&lt;42%,"Safe R",IF(AND(J175&gt;42%,J175&lt;44%),"Likely R",IF(AND(J175&gt;44%,J175&lt;47%),"Lean R",IF(AND(J175&gt;47%,J175&lt;53%),"Toss Up",IF(AND(J175&gt;53%,J175&lt;56%),"Lean D",IF(AND(J175&gt;56%,J175&lt;58%),"Likely D","Safe D"))))))</f>
        <v>Safe R</v>
      </c>
      <c r="O175" s="63">
        <f>'Raw data'!Z168</f>
        <v>0.43325000000000002</v>
      </c>
      <c r="P175" s="69">
        <f>O175+$A$3-50%</f>
        <v>0.43325000000000002</v>
      </c>
      <c r="Q175" s="82">
        <f>'Raw data'!O168</f>
        <v>0.19999999999999996</v>
      </c>
      <c r="R175" s="64">
        <f>Q175/2+50%</f>
        <v>0.6</v>
      </c>
      <c r="S175" s="64">
        <f>'Raw data'!M168-O175</f>
        <v>-3.3250000000000002E-2</v>
      </c>
      <c r="T175" s="64">
        <f>IF(E175="(R)",-S175,S175)</f>
        <v>3.3250000000000002E-2</v>
      </c>
      <c r="U175" s="89">
        <f>IF(G175=1,Q175+4%,IF(G175=2,Q175+9%,IF(G175=3,Q175+14%,IF(G175=4,Q175-4.1%,IF(G175=5,Q175+1%,IF(G175=6,Q175+6.1%,IF(G175=7,Q175+5.1%,Q175+5.1%)))))))</f>
        <v>0.15899999999999997</v>
      </c>
      <c r="V175" s="64">
        <f>'Raw data'!W168</f>
        <v>1</v>
      </c>
      <c r="W175" s="64">
        <f>V175/2+50%</f>
        <v>1</v>
      </c>
      <c r="X175" s="65">
        <f>IF(H175=1,V175-4%,IF(H175=2,V175+5%,IF(H175=3,V175+14%,IF(H175=4,V175+4%,IF(H175=5,V175+13%,IF(H175=6,V175+22%,IF(H175=7,V175+9%,V175+9%)))))))</f>
        <v>1.04</v>
      </c>
      <c r="Y175" s="65">
        <f>'Raw data'!AC168</f>
        <v>0.20337927653805221</v>
      </c>
      <c r="Z175" s="65">
        <f>'Raw data'!AF168</f>
        <v>0.47899999999999998</v>
      </c>
      <c r="AA175" s="66">
        <f>2*(O175-50)-2*(Z175-50)</f>
        <v>-9.1499999999996362E-2</v>
      </c>
      <c r="AB175" s="65">
        <f>IF(I175=1,Y175+AA175+7.6%,IF(I175=2,Y175+AA175+16.6%,IF(I175=3,Y175+AA175+25.6%,IF(I175=4,Y175-AA175-7.6%,IF(I175=5,Y175-AA175+1.4%,IF(I175=6,Y175-AA175+10.4%,IF(I175=7,Y175+AA175+9%,IF(I175=8,Y175-AA175+9%,""))))))))</f>
        <v>0.30887927653804859</v>
      </c>
      <c r="AC175" s="65">
        <f>IF(E175="(D)",50%+U175/2,50%-U175/2)</f>
        <v>0.42049999999999998</v>
      </c>
      <c r="AD175" s="65">
        <f>IF(E175="(D)",50%+X175/2,50%-X175/2)</f>
        <v>-2.0000000000000018E-2</v>
      </c>
      <c r="AE175" s="65">
        <f>50%-AB175/2</f>
        <v>0.34556036173097571</v>
      </c>
      <c r="AF175" s="63">
        <f>AC175-O175</f>
        <v>-1.2750000000000039E-2</v>
      </c>
      <c r="AG175" s="84">
        <f>IF(E175="(D)",AF175,-AF175)</f>
        <v>1.2750000000000039E-2</v>
      </c>
      <c r="AH175" s="84">
        <f>AG175-4.5%</f>
        <v>-3.2249999999999959E-2</v>
      </c>
      <c r="AI175" s="63">
        <v>-4.4999999999999998E-2</v>
      </c>
      <c r="AJ175" s="63">
        <f>IF(E175="(D)",AI175,-AI175)</f>
        <v>4.4999999999999998E-2</v>
      </c>
      <c r="AK175" s="63">
        <f>AJ175-4.5%</f>
        <v>0</v>
      </c>
      <c r="AL175" s="63">
        <f>AE175-O175</f>
        <v>-8.7689638269024317E-2</v>
      </c>
      <c r="AM175" s="63">
        <f>IF(E175="(D)",AL175,-(AL175))</f>
        <v>8.7689638269024317E-2</v>
      </c>
      <c r="AN175" s="63">
        <f>AM175-4.5%</f>
        <v>4.2689638269024319E-2</v>
      </c>
      <c r="AO175" s="67">
        <f>(AK175+AN175)/2</f>
        <v>2.1344819134512159E-2</v>
      </c>
    </row>
    <row r="176" spans="1:41" ht="15" customHeight="1" x14ac:dyDescent="0.25">
      <c r="A176" s="68" t="s">
        <v>170</v>
      </c>
      <c r="B176" s="61">
        <v>4</v>
      </c>
      <c r="C176" s="61"/>
      <c r="D176" s="59" t="str">
        <f>('Raw data'!C169)</f>
        <v>Mike Pompeo</v>
      </c>
      <c r="E176" s="59" t="str">
        <f>('Raw data'!D169)</f>
        <v>(R)</v>
      </c>
      <c r="F176" s="62">
        <f>('Raw data'!G169)</f>
        <v>2010</v>
      </c>
      <c r="G176" s="88">
        <v>4</v>
      </c>
      <c r="H176" s="68">
        <v>4</v>
      </c>
      <c r="I176" s="68">
        <v>5</v>
      </c>
      <c r="J176" s="91">
        <f>IF(H176="",O176+0.15*(AF176+2.77%-$B$3)+($A$3-50%),O176+0.85*(0.6*AF176+0.2*AI176+0.2*AL176+2.77%-$B$3)+($A$3-50%))</f>
        <v>0.34592763337199828</v>
      </c>
      <c r="K176" s="21" t="str">
        <f>IF(J176&lt;44%,"R",IF(J176&gt;56%,"D","No projection"))</f>
        <v>R</v>
      </c>
      <c r="L176" s="21" t="b">
        <f>_xlfn.ISFORMULA(K176)</f>
        <v>1</v>
      </c>
      <c r="M176" s="21" t="str">
        <f>IF(P176&lt;44%,"R",IF(P176&gt;56%,"D","No projection"))</f>
        <v>R</v>
      </c>
      <c r="N176" s="21" t="str">
        <f>IF(J176&lt;42%,"Safe R",IF(AND(J176&gt;42%,J176&lt;44%),"Likely R",IF(AND(J176&gt;44%,J176&lt;47%),"Lean R",IF(AND(J176&gt;47%,J176&lt;53%),"Toss Up",IF(AND(J176&gt;53%,J176&lt;56%),"Lean D",IF(AND(J176&gt;56%,J176&lt;58%),"Likely D","Safe D"))))))</f>
        <v>Safe R</v>
      </c>
      <c r="O176" s="63">
        <f>'Raw data'!Z169</f>
        <v>0.35325000000000001</v>
      </c>
      <c r="P176" s="69">
        <f>O176+$A$3-50%</f>
        <v>0.35325000000000006</v>
      </c>
      <c r="Q176" s="82">
        <f>'Raw data'!O169</f>
        <v>0.34</v>
      </c>
      <c r="R176" s="64">
        <f>Q176/2+50%</f>
        <v>0.67</v>
      </c>
      <c r="S176" s="64">
        <f>'Raw data'!M169-O176</f>
        <v>-2.3249999999999993E-2</v>
      </c>
      <c r="T176" s="64">
        <f>IF(E176="(R)",-S176,S176)</f>
        <v>2.3249999999999993E-2</v>
      </c>
      <c r="U176" s="89">
        <f>IF(G176=1,Q176+4%,IF(G176=2,Q176+9%,IF(G176=3,Q176+14%,IF(G176=4,Q176-4.1%,IF(G176=5,Q176+1%,IF(G176=6,Q176+6.1%,IF(G176=7,Q176+5.1%,Q176+5.1%)))))))</f>
        <v>0.29900000000000004</v>
      </c>
      <c r="V176" s="64">
        <f>'Raw data'!W169</f>
        <v>0.32661901311021801</v>
      </c>
      <c r="W176" s="64">
        <f>V176/2+50%</f>
        <v>0.66330950655510901</v>
      </c>
      <c r="X176" s="65">
        <f>IF(H176=1,V176-4%,IF(H176=2,V176+5%,IF(H176=3,V176+14%,IF(H176=4,V176+4%,IF(H176=5,V176+13%,IF(H176=6,V176+22%,IF(H176=7,V176+9%,V176+9%)))))))</f>
        <v>0.36661901311021799</v>
      </c>
      <c r="Y176" s="65">
        <f>'Raw data'!AC169</f>
        <v>0.23452647663097909</v>
      </c>
      <c r="Z176" s="65">
        <f>'Raw data'!AF169</f>
        <v>0.374</v>
      </c>
      <c r="AA176" s="66">
        <f>2*(O176-50)-2*(Z176-50)</f>
        <v>-4.1499999999999204E-2</v>
      </c>
      <c r="AB176" s="65">
        <f>IF(I176=1,Y176+AA176+7.6%,IF(I176=2,Y176+AA176+16.6%,IF(I176=3,Y176+AA176+25.6%,IF(I176=4,Y176-AA176-7.6%,IF(I176=5,Y176-AA176+1.4%,IF(I176=6,Y176-AA176+10.4%,IF(I176=7,Y176+AA176+9%,IF(I176=8,Y176-AA176+9%,""))))))))</f>
        <v>0.2900264766309783</v>
      </c>
      <c r="AC176" s="65">
        <f>IF(E176="(D)",50%+U176/2,50%-U176/2)</f>
        <v>0.35049999999999998</v>
      </c>
      <c r="AD176" s="65">
        <f>IF(E176="(D)",50%+X176/2,50%-X176/2)</f>
        <v>0.31669049344489097</v>
      </c>
      <c r="AE176" s="65">
        <f>50%-AB176/2</f>
        <v>0.35498676168451082</v>
      </c>
      <c r="AF176" s="63">
        <f>AC176-O176</f>
        <v>-2.7500000000000302E-3</v>
      </c>
      <c r="AG176" s="84">
        <f>IF(E176="(D)",AF176,-AF176)</f>
        <v>2.7500000000000302E-3</v>
      </c>
      <c r="AH176" s="84">
        <f>AG176-4.5%</f>
        <v>-4.2249999999999968E-2</v>
      </c>
      <c r="AI176" s="63">
        <f>AD176-O176</f>
        <v>-3.6559506555109034E-2</v>
      </c>
      <c r="AJ176" s="63">
        <f>IF(E176="(D)",AI176,-AI176)</f>
        <v>3.6559506555109034E-2</v>
      </c>
      <c r="AK176" s="63">
        <f>AJ176-4.5%</f>
        <v>-8.4404934448909646E-3</v>
      </c>
      <c r="AL176" s="63">
        <f>AE176-O176</f>
        <v>1.7367616845108125E-3</v>
      </c>
      <c r="AM176" s="63">
        <f>IF(E176="(D)",AL176,-(AL176))</f>
        <v>-1.7367616845108125E-3</v>
      </c>
      <c r="AN176" s="63">
        <f>AM176-4.5%</f>
        <v>-4.6736761684510811E-2</v>
      </c>
      <c r="AO176" s="67">
        <f>(AK176+AN176)/2</f>
        <v>-2.7588627564700888E-2</v>
      </c>
    </row>
    <row r="177" spans="1:41" ht="15" customHeight="1" x14ac:dyDescent="0.25">
      <c r="A177" s="68" t="s">
        <v>175</v>
      </c>
      <c r="B177" s="61">
        <v>1</v>
      </c>
      <c r="C177" s="61"/>
      <c r="D177" s="59" t="str">
        <f>('Raw data'!C170)</f>
        <v>Ed Whitfield</v>
      </c>
      <c r="E177" s="59" t="str">
        <f>('Raw data'!D170)</f>
        <v>(R)</v>
      </c>
      <c r="F177" s="62">
        <f>('Raw data'!G170)</f>
        <v>1994</v>
      </c>
      <c r="G177" s="88">
        <v>4</v>
      </c>
      <c r="H177" s="68">
        <v>4</v>
      </c>
      <c r="I177" s="68">
        <v>4</v>
      </c>
      <c r="J177" s="91">
        <f>IF(H177="",O177+0.15*(AF177+2.77%-$B$3)+($A$3-50%),O177+0.85*(0.6*AF177+0.2*AI177+0.2*AL177+2.77%-$B$3)+($A$3-50%))</f>
        <v>0.29305029965422469</v>
      </c>
      <c r="K177" s="21" t="str">
        <f>IF(J177&lt;44%,"R",IF(J177&gt;56%,"D","No projection"))</f>
        <v>R</v>
      </c>
      <c r="L177" s="21" t="b">
        <f>_xlfn.ISFORMULA(K177)</f>
        <v>1</v>
      </c>
      <c r="M177" s="21" t="str">
        <f>IF(P177&lt;44%,"R",IF(P177&gt;56%,"D","No projection"))</f>
        <v>R</v>
      </c>
      <c r="N177" s="21" t="str">
        <f>IF(J177&lt;42%,"Safe R",IF(AND(J177&gt;42%,J177&lt;44%),"Likely R",IF(AND(J177&gt;44%,J177&lt;47%),"Lean R",IF(AND(J177&gt;47%,J177&lt;53%),"Toss Up",IF(AND(J177&gt;53%,J177&lt;56%),"Lean D",IF(AND(J177&gt;56%,J177&lt;58%),"Likely D","Safe D"))))))</f>
        <v>Safe R</v>
      </c>
      <c r="O177" s="63">
        <f>'Raw data'!Z170</f>
        <v>0.30925000000000002</v>
      </c>
      <c r="P177" s="69">
        <f>O177+$A$3-50%</f>
        <v>0.30925000000000002</v>
      </c>
      <c r="Q177" s="82">
        <f>'Raw data'!O170</f>
        <v>0.45999999999999996</v>
      </c>
      <c r="R177" s="64">
        <f>Q177/2+50%</f>
        <v>0.73</v>
      </c>
      <c r="S177" s="64">
        <f>'Raw data'!M170-O177</f>
        <v>-3.9250000000000007E-2</v>
      </c>
      <c r="T177" s="64">
        <f>IF(E177="(R)",-S177,S177)</f>
        <v>3.9250000000000007E-2</v>
      </c>
      <c r="U177" s="89">
        <f>IF(G177=1,Q177+4%,IF(G177=2,Q177+9%,IF(G177=3,Q177+14%,IF(G177=4,Q177-4.1%,IF(G177=5,Q177+1%,IF(G177=6,Q177+6.1%,IF(G177=7,Q177+5.1%,Q177+5.1%)))))))</f>
        <v>0.41899999999999998</v>
      </c>
      <c r="V177" s="64">
        <f>'Raw data'!W170</f>
        <v>0.3926755540696783</v>
      </c>
      <c r="W177" s="64">
        <f>V177/2+50%</f>
        <v>0.69633777703483912</v>
      </c>
      <c r="X177" s="65">
        <f>IF(H177=1,V177-4%,IF(H177=2,V177+5%,IF(H177=3,V177+14%,IF(H177=4,V177+4%,IF(H177=5,V177+13%,IF(H177=6,V177+22%,IF(H177=7,V177+9%,V177+9%)))))))</f>
        <v>0.43267555406967828</v>
      </c>
      <c r="Y177" s="65">
        <f>'Raw data'!AC170</f>
        <v>0.4249091558806195</v>
      </c>
      <c r="Z177" s="65">
        <f>'Raw data'!AF170</f>
        <v>0.33899999999999997</v>
      </c>
      <c r="AA177" s="66">
        <f>2*(O177-50)-2*(Z177-50)</f>
        <v>-5.9499999999999886E-2</v>
      </c>
      <c r="AB177" s="65">
        <f>IF(I177=1,Y177+AA177+7.6%,IF(I177=2,Y177+AA177+16.6%,IF(I177=3,Y177+AA177+25.6%,IF(I177=4,Y177-AA177-7.6%,IF(I177=5,Y177-AA177+1.4%,IF(I177=6,Y177-AA177+10.4%,IF(I177=7,Y177+AA177+9%,IF(I177=8,Y177-AA177+9%,""))))))))</f>
        <v>0.40840915588061938</v>
      </c>
      <c r="AC177" s="65">
        <f>IF(E177="(D)",50%+U177/2,50%-U177/2)</f>
        <v>0.29049999999999998</v>
      </c>
      <c r="AD177" s="65">
        <f>IF(E177="(D)",50%+X177/2,50%-X177/2)</f>
        <v>0.28366222296516086</v>
      </c>
      <c r="AE177" s="65">
        <f>50%-AB177/2</f>
        <v>0.29579542205969034</v>
      </c>
      <c r="AF177" s="63">
        <f>AC177-O177</f>
        <v>-1.8750000000000044E-2</v>
      </c>
      <c r="AG177" s="84">
        <f>IF(E177="(D)",AF177,-AF177)</f>
        <v>1.8750000000000044E-2</v>
      </c>
      <c r="AH177" s="84">
        <f>AG177-4.5%</f>
        <v>-2.6249999999999954E-2</v>
      </c>
      <c r="AI177" s="63">
        <f>AD177-O177</f>
        <v>-2.5587777034839165E-2</v>
      </c>
      <c r="AJ177" s="63">
        <f>IF(E177="(D)",AI177,-AI177)</f>
        <v>2.5587777034839165E-2</v>
      </c>
      <c r="AK177" s="63">
        <f>AJ177-4.5%</f>
        <v>-1.9412222965160833E-2</v>
      </c>
      <c r="AL177" s="63">
        <f>AE177-O177</f>
        <v>-1.3454577940309687E-2</v>
      </c>
      <c r="AM177" s="63">
        <f>IF(E177="(D)",AL177,-(AL177))</f>
        <v>1.3454577940309687E-2</v>
      </c>
      <c r="AN177" s="63">
        <f>AM177-4.5%</f>
        <v>-3.1545422059690312E-2</v>
      </c>
      <c r="AO177" s="67">
        <f>(AK177+AN177)/2</f>
        <v>-2.5478822512425572E-2</v>
      </c>
    </row>
    <row r="178" spans="1:41" ht="15" customHeight="1" x14ac:dyDescent="0.25">
      <c r="A178" s="68" t="s">
        <v>175</v>
      </c>
      <c r="B178" s="61">
        <v>2</v>
      </c>
      <c r="C178" s="61"/>
      <c r="D178" s="59" t="str">
        <f>('Raw data'!C171)</f>
        <v>Brett Guthrie</v>
      </c>
      <c r="E178" s="59" t="str">
        <f>('Raw data'!D171)</f>
        <v>(R)</v>
      </c>
      <c r="F178" s="62">
        <f>('Raw data'!G171)</f>
        <v>2008</v>
      </c>
      <c r="G178" s="88">
        <v>4</v>
      </c>
      <c r="H178" s="68">
        <v>4</v>
      </c>
      <c r="I178" s="68">
        <v>4</v>
      </c>
      <c r="J178" s="91">
        <f>IF(H178="",O178+0.15*(AF178+2.77%-$B$3)+($A$3-50%),O178+0.85*(0.6*AF178+0.2*AI178+0.2*AL178+2.77%-$B$3)+($A$3-50%))</f>
        <v>0.33175649516226219</v>
      </c>
      <c r="K178" s="21" t="str">
        <f>IF(J178&lt;44%,"R",IF(J178&gt;56%,"D","No projection"))</f>
        <v>R</v>
      </c>
      <c r="L178" s="21" t="b">
        <f>_xlfn.ISFORMULA(K178)</f>
        <v>1</v>
      </c>
      <c r="M178" s="21" t="str">
        <f>IF(P178&lt;44%,"R",IF(P178&gt;56%,"D","No projection"))</f>
        <v>R</v>
      </c>
      <c r="N178" s="21" t="str">
        <f>IF(J178&lt;42%,"Safe R",IF(AND(J178&gt;42%,J178&lt;44%),"Likely R",IF(AND(J178&gt;44%,J178&lt;47%),"Lean R",IF(AND(J178&gt;47%,J178&lt;53%),"Toss Up",IF(AND(J178&gt;53%,J178&lt;56%),"Lean D",IF(AND(J178&gt;56%,J178&lt;58%),"Likely D","Safe D"))))))</f>
        <v>Safe R</v>
      </c>
      <c r="O178" s="63">
        <f>'Raw data'!Z171</f>
        <v>0.33975</v>
      </c>
      <c r="P178" s="69">
        <f>O178+$A$3-50%</f>
        <v>0.33975</v>
      </c>
      <c r="Q178" s="82">
        <f>'Raw data'!O171</f>
        <v>0.37999999999999995</v>
      </c>
      <c r="R178" s="64">
        <f>Q178/2+50%</f>
        <v>0.69</v>
      </c>
      <c r="S178" s="64">
        <f>'Raw data'!M171-O178</f>
        <v>-2.9749999999999999E-2</v>
      </c>
      <c r="T178" s="64">
        <f>IF(E178="(R)",-S178,S178)</f>
        <v>2.9749999999999999E-2</v>
      </c>
      <c r="U178" s="89">
        <f>IF(G178=1,Q178+4%,IF(G178=2,Q178+9%,IF(G178=3,Q178+14%,IF(G178=4,Q178-4.1%,IF(G178=5,Q178+1%,IF(G178=6,Q178+6.1%,IF(G178=7,Q178+5.1%,Q178+5.1%)))))))</f>
        <v>0.33899999999999997</v>
      </c>
      <c r="V178" s="64">
        <f>'Raw data'!W171</f>
        <v>0.3393002741201776</v>
      </c>
      <c r="W178" s="64">
        <f>V178/2+50%</f>
        <v>0.6696501370600888</v>
      </c>
      <c r="X178" s="65">
        <f>IF(H178=1,V178-4%,IF(H178=2,V178+5%,IF(H178=3,V178+14%,IF(H178=4,V178+4%,IF(H178=5,V178+13%,IF(H178=6,V178+22%,IF(H178=7,V178+9%,V178+9%)))))))</f>
        <v>0.37930027412017758</v>
      </c>
      <c r="Y178" s="65">
        <f>'Raw data'!AC171</f>
        <v>0.35774095926498445</v>
      </c>
      <c r="Z178" s="65">
        <f>'Raw data'!AF171</f>
        <v>0.34899999999999998</v>
      </c>
      <c r="AA178" s="66">
        <f>2*(O178-50)-2*(Z178-50)</f>
        <v>-1.8499999999988859E-2</v>
      </c>
      <c r="AB178" s="65">
        <f>IF(I178=1,Y178+AA178+7.6%,IF(I178=2,Y178+AA178+16.6%,IF(I178=3,Y178+AA178+25.6%,IF(I178=4,Y178-AA178-7.6%,IF(I178=5,Y178-AA178+1.4%,IF(I178=6,Y178-AA178+10.4%,IF(I178=7,Y178+AA178+9%,IF(I178=8,Y178-AA178+9%,""))))))))</f>
        <v>0.3002409592649733</v>
      </c>
      <c r="AC178" s="65">
        <f>IF(E178="(D)",50%+U178/2,50%-U178/2)</f>
        <v>0.33050000000000002</v>
      </c>
      <c r="AD178" s="65">
        <f>IF(E178="(D)",50%+X178/2,50%-X178/2)</f>
        <v>0.31034986293991118</v>
      </c>
      <c r="AE178" s="65">
        <f>50%-AB178/2</f>
        <v>0.34987952036751335</v>
      </c>
      <c r="AF178" s="63">
        <f>AC178-O178</f>
        <v>-9.2499999999999805E-3</v>
      </c>
      <c r="AG178" s="84">
        <f>IF(E178="(D)",AF178,-AF178)</f>
        <v>9.2499999999999805E-3</v>
      </c>
      <c r="AH178" s="84">
        <f>AG178-4.5%</f>
        <v>-3.5750000000000018E-2</v>
      </c>
      <c r="AI178" s="63">
        <f>AD178-O178</f>
        <v>-2.9400137060088816E-2</v>
      </c>
      <c r="AJ178" s="63">
        <f>IF(E178="(D)",AI178,-AI178)</f>
        <v>2.9400137060088816E-2</v>
      </c>
      <c r="AK178" s="63">
        <f>AJ178-4.5%</f>
        <v>-1.5599862939911183E-2</v>
      </c>
      <c r="AL178" s="63">
        <f>AE178-O178</f>
        <v>1.0129520367513356E-2</v>
      </c>
      <c r="AM178" s="63">
        <f>IF(E178="(D)",AL178,-(AL178))</f>
        <v>-1.0129520367513356E-2</v>
      </c>
      <c r="AN178" s="63">
        <f>AM178-4.5%</f>
        <v>-5.5129520367513354E-2</v>
      </c>
      <c r="AO178" s="67">
        <f>(AK178+AN178)/2</f>
        <v>-3.5364691653712269E-2</v>
      </c>
    </row>
    <row r="179" spans="1:41" ht="15" customHeight="1" x14ac:dyDescent="0.25">
      <c r="A179" s="68" t="s">
        <v>175</v>
      </c>
      <c r="B179" s="61">
        <v>3</v>
      </c>
      <c r="C179" s="61"/>
      <c r="D179" s="59" t="str">
        <f>('Raw data'!C172)</f>
        <v>John Yarmuth</v>
      </c>
      <c r="E179" s="59" t="str">
        <f>('Raw data'!D172)</f>
        <v>(D)</v>
      </c>
      <c r="F179" s="62">
        <f>('Raw data'!G172)</f>
        <v>2006</v>
      </c>
      <c r="G179" s="88">
        <v>1</v>
      </c>
      <c r="H179" s="68">
        <v>1</v>
      </c>
      <c r="I179" s="68">
        <v>1</v>
      </c>
      <c r="J179" s="91">
        <f>IF(H179="",O179+0.15*(AF179-2.77%+$B$3)+($A$3-50%),O179+0.85*(0.6*AF179+0.2*AI179+0.2*AL179-2.77%+$B$3)+($A$3-50%))</f>
        <v>0.6269356771154645</v>
      </c>
      <c r="K179" s="21" t="str">
        <f>IF(J179&lt;44%,"R",IF(J179&gt;56%,"D","No projection"))</f>
        <v>D</v>
      </c>
      <c r="L179" s="21" t="b">
        <f>_xlfn.ISFORMULA(K179)</f>
        <v>1</v>
      </c>
      <c r="M179" s="21" t="str">
        <f>IF(P179&lt;44%,"R",IF(P179&gt;56%,"D","No projection"))</f>
        <v>No projection</v>
      </c>
      <c r="N179" s="21" t="str">
        <f>IF(J179&lt;42%,"Safe R",IF(AND(J179&gt;42%,J179&lt;44%),"Likely R",IF(AND(J179&gt;44%,J179&lt;47%),"Lean R",IF(AND(J179&gt;47%,J179&lt;53%),"Toss Up",IF(AND(J179&gt;53%,J179&lt;56%),"Lean D",IF(AND(J179&gt;56%,J179&lt;58%),"Likely D","Safe D"))))))</f>
        <v>Safe D</v>
      </c>
      <c r="O179" s="63">
        <f>'Raw data'!Z172</f>
        <v>0.54525000000000001</v>
      </c>
      <c r="P179" s="69">
        <f>O179+$A$3-50%</f>
        <v>0.54525000000000001</v>
      </c>
      <c r="Q179" s="82">
        <f>'Raw data'!O172</f>
        <v>0.27272727272727271</v>
      </c>
      <c r="R179" s="64">
        <f>Q179/2+50%</f>
        <v>0.63636363636363635</v>
      </c>
      <c r="S179" s="64">
        <f>'Raw data'!M172-O179</f>
        <v>9.1113636363636341E-2</v>
      </c>
      <c r="T179" s="64">
        <f>IF(E179="(R)",-S179,S179)</f>
        <v>9.1113636363636341E-2</v>
      </c>
      <c r="U179" s="89">
        <f>IF(G179=1,Q179+4%,IF(G179=2,Q179+9%,IF(G179=3,Q179+14%,IF(G179=4,Q179-4.1%,IF(G179=5,Q179+1%,IF(G179=6,Q179+6.1%,IF(G179=7,Q179+5.1%,Q179+5.1%)))))))</f>
        <v>0.31272727272727269</v>
      </c>
      <c r="V179" s="64">
        <f>'Raw data'!W172</f>
        <v>0.29868454585211912</v>
      </c>
      <c r="W179" s="64">
        <f>V179/2+50%</f>
        <v>0.64934227292605962</v>
      </c>
      <c r="X179" s="65">
        <f>IF(H179=1,V179-4%,IF(H179=2,V179+5%,IF(H179=3,V179+14%,IF(H179=4,V179+4%,IF(H179=5,V179+13%,IF(H179=6,V179+22%,IF(H179=7,V179+9%,V179+9%)))))))</f>
        <v>0.25868454585211914</v>
      </c>
      <c r="Y179" s="65">
        <f>'Raw data'!AC172</f>
        <v>0.10814160203035234</v>
      </c>
      <c r="Z179" s="65">
        <f>'Raw data'!AF172</f>
        <v>0.52900000000000003</v>
      </c>
      <c r="AA179" s="66">
        <f>2*(O179-50)-2*(Z179-50)</f>
        <v>3.2499999999998863E-2</v>
      </c>
      <c r="AB179" s="65">
        <f>IF(I179=1,Y179+AA179+7.6%,IF(I179=2,Y179+AA179+16.6%,IF(I179=3,Y179+AA179+25.6%,IF(I179=4,Y179-AA179-7.6%,IF(I179=5,Y179-AA179+1.4%,IF(I179=6,Y179-AA179+10.4%,IF(I179=7,Y179+AA179+9%,IF(I179=8,Y179-AA179+9%,""))))))))</f>
        <v>0.21664160203035121</v>
      </c>
      <c r="AC179" s="65">
        <f>IF(E179="(D)",50%+U179/2,50%-U179/2)</f>
        <v>0.65636363636363637</v>
      </c>
      <c r="AD179" s="65">
        <f>IF(E179="(D)",50%+X179/2,50%-X179/2)</f>
        <v>0.6293422729260596</v>
      </c>
      <c r="AE179" s="65">
        <f>50%+AB179/2</f>
        <v>0.60832080101517561</v>
      </c>
      <c r="AF179" s="63">
        <f>AC179-O179</f>
        <v>0.11111363636363636</v>
      </c>
      <c r="AG179" s="84">
        <f>IF(E179="(D)",AF179,-AF179)</f>
        <v>0.11111363636363636</v>
      </c>
      <c r="AH179" s="84">
        <f>AG179-4.5%</f>
        <v>6.6113636363636361E-2</v>
      </c>
      <c r="AI179" s="63">
        <f>AD179-O179</f>
        <v>8.4092272926059586E-2</v>
      </c>
      <c r="AJ179" s="63">
        <f>IF(E179="(D)",AI179,-AI179)</f>
        <v>8.4092272926059586E-2</v>
      </c>
      <c r="AK179" s="63">
        <f>AJ179-4.5%</f>
        <v>3.9092272926059587E-2</v>
      </c>
      <c r="AL179" s="63">
        <f>AE179-O179</f>
        <v>6.3070801015175593E-2</v>
      </c>
      <c r="AM179" s="63">
        <f>IF(E179="(D)",AL179,-(AL179))</f>
        <v>6.3070801015175593E-2</v>
      </c>
      <c r="AN179" s="63">
        <f>AM179-4.5%</f>
        <v>1.8070801015175594E-2</v>
      </c>
      <c r="AO179" s="67">
        <f>(AK179+AN179)/2</f>
        <v>2.8581536970617591E-2</v>
      </c>
    </row>
    <row r="180" spans="1:41" ht="15" customHeight="1" x14ac:dyDescent="0.25">
      <c r="A180" s="68" t="s">
        <v>175</v>
      </c>
      <c r="B180" s="61">
        <v>4</v>
      </c>
      <c r="C180" s="61"/>
      <c r="D180" s="59" t="str">
        <f>('Raw data'!C173)</f>
        <v>Thomas Massie</v>
      </c>
      <c r="E180" s="59" t="str">
        <f>('Raw data'!D173)</f>
        <v>(R)</v>
      </c>
      <c r="F180" s="62">
        <f>('Raw data'!G173)</f>
        <v>2012</v>
      </c>
      <c r="G180" s="88">
        <v>4</v>
      </c>
      <c r="H180" s="68">
        <v>5</v>
      </c>
      <c r="I180" s="68"/>
      <c r="J180" s="91">
        <f>IF(H180="",O180+0.15*(AF180+2.77%-$B$3)+($A$3-50%),O180+0.85*(0.6*AF180+0.2*AI180+0.2*AL180+2.77%-$B$3)+($A$3-50%))</f>
        <v>0.33191783431177324</v>
      </c>
      <c r="K180" s="21" t="str">
        <f>IF(J180&lt;44%,"R",IF(J180&gt;56%,"D","No projection"))</f>
        <v>R</v>
      </c>
      <c r="L180" s="21" t="b">
        <f>_xlfn.ISFORMULA(K180)</f>
        <v>1</v>
      </c>
      <c r="M180" s="21" t="str">
        <f>IF(P180&lt;44%,"R",IF(P180&gt;56%,"D","No projection"))</f>
        <v>R</v>
      </c>
      <c r="N180" s="21" t="str">
        <f>IF(J180&lt;42%,"Safe R",IF(AND(J180&gt;42%,J180&lt;44%),"Likely R",IF(AND(J180&gt;44%,J180&lt;47%),"Lean R",IF(AND(J180&gt;47%,J180&lt;53%),"Toss Up",IF(AND(J180&gt;53%,J180&lt;56%),"Lean D",IF(AND(J180&gt;56%,J180&lt;58%),"Likely D","Safe D"))))))</f>
        <v>Safe R</v>
      </c>
      <c r="O180" s="63">
        <f>'Raw data'!Z173</f>
        <v>0.33774999999999999</v>
      </c>
      <c r="P180" s="69">
        <f>O180+$A$3-50%</f>
        <v>0.33774999999999999</v>
      </c>
      <c r="Q180" s="82">
        <f>'Raw data'!O173</f>
        <v>0.36000000000000004</v>
      </c>
      <c r="R180" s="64">
        <f>Q180/2+50%</f>
        <v>0.68</v>
      </c>
      <c r="S180" s="64">
        <f>'Raw data'!M173-O180</f>
        <v>-1.7749999999999988E-2</v>
      </c>
      <c r="T180" s="64">
        <f>IF(E180="(R)",-S180,S180)</f>
        <v>1.7749999999999988E-2</v>
      </c>
      <c r="U180" s="89">
        <f>IF(G180=1,Q180+4%,IF(G180=2,Q180+9%,IF(G180=3,Q180+14%,IF(G180=4,Q180-4.1%,IF(G180=5,Q180+1%,IF(G180=6,Q180+6.1%,IF(G180=7,Q180+5.1%,Q180+5.1%)))))))</f>
        <v>0.31900000000000006</v>
      </c>
      <c r="V180" s="64">
        <f>'Raw data'!W173</f>
        <v>0.27961371397913815</v>
      </c>
      <c r="W180" s="64">
        <f>V180/2+50%</f>
        <v>0.63980685698956907</v>
      </c>
      <c r="X180" s="65">
        <f>IF(H180=1,V180-4%,IF(H180=2,V180+5%,IF(H180=3,V180+14%,IF(H180=4,V180+4%,IF(H180=5,V180+13%,IF(H180=6,V180+22%,IF(H180=7,V180+9%,V180+9%)))))))</f>
        <v>0.40961371397913815</v>
      </c>
      <c r="Y180" s="65"/>
      <c r="Z180" s="65"/>
      <c r="AA180" s="66"/>
      <c r="AB180" s="65" t="str">
        <f>IF(I180=1,Y180+AA180+7.6%,IF(I180=2,Y180+AA180+16.6%,IF(I180=3,Y180+AA180+25.6%,IF(I180=4,Y180-AA180-7.6%,IF(I180=5,Y180-AA180+1.4%,IF(I180=6,Y180-AA180+10.4%,IF(I180=7,Y180+AA180+9%,IF(I180=8,Y180-AA180+9%,""))))))))</f>
        <v/>
      </c>
      <c r="AC180" s="65">
        <f>IF(E180="(D)",50%+U180/2,50%-U180/2)</f>
        <v>0.34049999999999997</v>
      </c>
      <c r="AD180" s="65">
        <f>IF(E180="(D)",50%+X180/2,50%-X180/2)</f>
        <v>0.29519314301043093</v>
      </c>
      <c r="AE180" s="65"/>
      <c r="AF180" s="63">
        <f>AC180-O180</f>
        <v>2.7499999999999747E-3</v>
      </c>
      <c r="AG180" s="84">
        <f>IF(E180="(D)",AF180,-AF180)</f>
        <v>-2.7499999999999747E-3</v>
      </c>
      <c r="AH180" s="84">
        <f>AG180-4.5%</f>
        <v>-4.7749999999999973E-2</v>
      </c>
      <c r="AI180" s="63">
        <f>AD180-O180</f>
        <v>-4.255685698956907E-2</v>
      </c>
      <c r="AJ180" s="63">
        <f>IF(E180="(D)",AI180,-AI180)</f>
        <v>4.255685698956907E-2</v>
      </c>
      <c r="AK180" s="63">
        <f>AJ180-4.5%</f>
        <v>-2.4431430104309287E-3</v>
      </c>
      <c r="AL180" s="63"/>
      <c r="AM180" s="63"/>
      <c r="AN180" s="63"/>
      <c r="AO180" s="67">
        <f>AK180</f>
        <v>-2.4431430104309287E-3</v>
      </c>
    </row>
    <row r="181" spans="1:41" ht="15" customHeight="1" x14ac:dyDescent="0.25">
      <c r="A181" s="68" t="s">
        <v>175</v>
      </c>
      <c r="B181" s="61">
        <v>5</v>
      </c>
      <c r="C181" s="61"/>
      <c r="D181" s="59" t="str">
        <f>('Raw data'!C174)</f>
        <v>Hal Rogers</v>
      </c>
      <c r="E181" s="59" t="str">
        <f>('Raw data'!D174)</f>
        <v>(R)</v>
      </c>
      <c r="F181" s="62">
        <f>('Raw data'!G174)</f>
        <v>1980</v>
      </c>
      <c r="G181" s="88">
        <v>4</v>
      </c>
      <c r="H181" s="68">
        <v>4</v>
      </c>
      <c r="I181" s="68">
        <v>4</v>
      </c>
      <c r="J181" s="91">
        <f>IF(H181="",O181+0.15*(AF181+2.77%-$B$3)+($A$3-50%),O181+0.85*(0.6*AF181+0.2*AI181+0.2*AL181+2.77%-$B$3)+($A$3-50%))</f>
        <v>0.22434863634522556</v>
      </c>
      <c r="K181" s="21" t="str">
        <f>IF(J181&lt;44%,"R",IF(J181&gt;56%,"D","No projection"))</f>
        <v>R</v>
      </c>
      <c r="L181" s="21" t="b">
        <f>_xlfn.ISFORMULA(K181)</f>
        <v>1</v>
      </c>
      <c r="M181" s="21" t="str">
        <f>IF(P181&lt;44%,"R",IF(P181&gt;56%,"D","No projection"))</f>
        <v>R</v>
      </c>
      <c r="N181" s="21" t="str">
        <f>IF(J181&lt;42%,"Safe R",IF(AND(J181&gt;42%,J181&lt;44%),"Likely R",IF(AND(J181&gt;44%,J181&lt;47%),"Lean R",IF(AND(J181&gt;47%,J181&lt;53%),"Toss Up",IF(AND(J181&gt;53%,J181&lt;56%),"Lean D",IF(AND(J181&gt;56%,J181&lt;58%),"Likely D","Safe D"))))))</f>
        <v>Safe R</v>
      </c>
      <c r="O181" s="63">
        <f>'Raw data'!Z174</f>
        <v>0.22175</v>
      </c>
      <c r="P181" s="69">
        <f>O181+$A$3-50%</f>
        <v>0.22175</v>
      </c>
      <c r="Q181" s="82">
        <f>'Raw data'!O174</f>
        <v>0.56000000000000005</v>
      </c>
      <c r="R181" s="64">
        <f>Q181/2+50%</f>
        <v>0.78</v>
      </c>
      <c r="S181" s="64">
        <f>'Raw data'!M174-O181</f>
        <v>-1.7500000000000016E-3</v>
      </c>
      <c r="T181" s="64">
        <f>IF(E181="(R)",-S181,S181)</f>
        <v>1.7500000000000016E-3</v>
      </c>
      <c r="U181" s="89">
        <f>IF(G181=1,Q181+4%,IF(G181=2,Q181+9%,IF(G181=3,Q181+14%,IF(G181=4,Q181-4.1%,IF(G181=5,Q181+1%,IF(G181=6,Q181+6.1%,IF(G181=7,Q181+5.1%,Q181+5.1%)))))))</f>
        <v>0.51900000000000002</v>
      </c>
      <c r="V181" s="64">
        <f>'Raw data'!W174</f>
        <v>0.55793585936098533</v>
      </c>
      <c r="W181" s="64">
        <f>V181/2+50%</f>
        <v>0.77896792968049267</v>
      </c>
      <c r="X181" s="65">
        <f>IF(H181=1,V181-4%,IF(H181=2,V181+5%,IF(H181=3,V181+14%,IF(H181=4,V181+4%,IF(H181=5,V181+13%,IF(H181=6,V181+22%,IF(H181=7,V181+9%,V181+9%)))))))</f>
        <v>0.59793585936098537</v>
      </c>
      <c r="Y181" s="65">
        <f>'Raw data'!AC174</f>
        <v>0.54849194834224546</v>
      </c>
      <c r="Z181" s="65">
        <f>'Raw data'!AF174</f>
        <v>0.28399999999999997</v>
      </c>
      <c r="AA181" s="66">
        <f>2*(O181-50)-2*(Z181-50)</f>
        <v>-0.12449999999999761</v>
      </c>
      <c r="AB181" s="65">
        <f>IF(I181=1,Y181+AA181+7.6%,IF(I181=2,Y181+AA181+16.6%,IF(I181=3,Y181+AA181+25.6%,IF(I181=4,Y181-AA181-7.6%,IF(I181=5,Y181-AA181+1.4%,IF(I181=6,Y181-AA181+10.4%,IF(I181=7,Y181+AA181+9%,IF(I181=8,Y181-AA181+9%,""))))))))</f>
        <v>0.59699194834224312</v>
      </c>
      <c r="AC181" s="65">
        <f>IF(E181="(D)",50%+U181/2,50%-U181/2)</f>
        <v>0.24049999999999999</v>
      </c>
      <c r="AD181" s="65">
        <f>IF(E181="(D)",50%+X181/2,50%-X181/2)</f>
        <v>0.20103207031950732</v>
      </c>
      <c r="AE181" s="65">
        <f>50%-AB181/2</f>
        <v>0.20150402582887844</v>
      </c>
      <c r="AF181" s="63">
        <f>AC181-O181</f>
        <v>1.8749999999999989E-2</v>
      </c>
      <c r="AG181" s="84">
        <f>IF(E181="(D)",AF181,-AF181)</f>
        <v>-1.8749999999999989E-2</v>
      </c>
      <c r="AH181" s="84">
        <f>AG181-4.5%</f>
        <v>-6.3749999999999987E-2</v>
      </c>
      <c r="AI181" s="63">
        <f>AD181-O181</f>
        <v>-2.0717929680492686E-2</v>
      </c>
      <c r="AJ181" s="63">
        <f>IF(E181="(D)",AI181,-AI181)</f>
        <v>2.0717929680492686E-2</v>
      </c>
      <c r="AK181" s="63">
        <f>AJ181-4.5%</f>
        <v>-2.4282070319507312E-2</v>
      </c>
      <c r="AL181" s="63">
        <f>AE181-O181</f>
        <v>-2.0245974171121561E-2</v>
      </c>
      <c r="AM181" s="63">
        <f>IF(E181="(D)",AL181,-(AL181))</f>
        <v>2.0245974171121561E-2</v>
      </c>
      <c r="AN181" s="63">
        <f>AM181-4.5%</f>
        <v>-2.4754025828878437E-2</v>
      </c>
      <c r="AO181" s="67">
        <f>(AK181+AN181)/2</f>
        <v>-2.4518048074192875E-2</v>
      </c>
    </row>
    <row r="182" spans="1:41" ht="15" customHeight="1" x14ac:dyDescent="0.25">
      <c r="A182" s="68" t="s">
        <v>175</v>
      </c>
      <c r="B182" s="61">
        <v>6</v>
      </c>
      <c r="C182" s="61"/>
      <c r="D182" s="59" t="str">
        <f>('Raw data'!C175)</f>
        <v>Andy Barr</v>
      </c>
      <c r="E182" s="59" t="str">
        <f>('Raw data'!D175)</f>
        <v>(R)</v>
      </c>
      <c r="F182" s="62">
        <f>('Raw data'!G175)</f>
        <v>2012</v>
      </c>
      <c r="G182" s="88">
        <v>4</v>
      </c>
      <c r="H182" s="21">
        <v>6</v>
      </c>
      <c r="I182" s="68"/>
      <c r="J182" s="91">
        <f>IF(H182="",O182+0.15*(AF182+2.77%-$B$3)+($A$3-50%),O182+0.85*(0.6*AF182+0.2*AI182+0.2*AL182+2.77%-$B$3)+($A$3-50%))</f>
        <v>0.4094354153926037</v>
      </c>
      <c r="K182" s="21" t="str">
        <f>IF(J182&lt;44%,"R",IF(J182&gt;56%,"D","No projection"))</f>
        <v>R</v>
      </c>
      <c r="L182" s="21" t="b">
        <f>_xlfn.ISFORMULA(K182)</f>
        <v>1</v>
      </c>
      <c r="M182" s="21" t="str">
        <f>IF(P182&lt;44%,"R",IF(P182&gt;56%,"D","No projection"))</f>
        <v>R</v>
      </c>
      <c r="N182" s="21" t="str">
        <f>IF(J182&lt;42%,"Safe R",IF(AND(J182&gt;42%,J182&lt;44%),"Likely R",IF(AND(J182&gt;44%,J182&lt;47%),"Lean R",IF(AND(J182&gt;47%,J182&lt;53%),"Toss Up",IF(AND(J182&gt;53%,J182&lt;56%),"Lean D",IF(AND(J182&gt;56%,J182&lt;58%),"Likely D","Safe D"))))))</f>
        <v>Safe R</v>
      </c>
      <c r="O182" s="63">
        <f>'Raw data'!Z175</f>
        <v>0.41275000000000006</v>
      </c>
      <c r="P182" s="69">
        <f>O182+$A$3-50%</f>
        <v>0.41275000000000006</v>
      </c>
      <c r="Q182" s="82">
        <f>'Raw data'!O175</f>
        <v>0.19999999999999996</v>
      </c>
      <c r="R182" s="64">
        <f>Q182/2+50%</f>
        <v>0.6</v>
      </c>
      <c r="S182" s="64">
        <f>'Raw data'!M175-O182</f>
        <v>-1.2750000000000039E-2</v>
      </c>
      <c r="T182" s="64">
        <f>IF(E182="(R)",-S182,S182)</f>
        <v>1.2750000000000039E-2</v>
      </c>
      <c r="U182" s="89">
        <f>IF(G182=1,Q182+4%,IF(G182=2,Q182+9%,IF(G182=3,Q182+14%,IF(G182=4,Q182-4.1%,IF(G182=5,Q182+1%,IF(G182=6,Q182+6.1%,IF(G182=7,Q182+5.1%,Q182+5.1%)))))))</f>
        <v>0.15899999999999997</v>
      </c>
      <c r="V182" s="64">
        <f>'Raw data'!W175</f>
        <v>3.9995113028191698E-2</v>
      </c>
      <c r="W182" s="64">
        <f>V182/2+50%</f>
        <v>0.51999755651409585</v>
      </c>
      <c r="X182" s="65">
        <f>IF(H182=1,V182-4%,IF(H182=2,V182+5%,IF(H182=3,V182+14%,IF(H182=4,V182+4%,IF(H182=5,V182+13%,IF(H182=6,V182+22%,IF(H182=7,V182+9%,V182+9%)))))))</f>
        <v>0.25999511302819167</v>
      </c>
      <c r="Y182" s="65"/>
      <c r="Z182" s="65"/>
      <c r="AA182" s="66"/>
      <c r="AB182" s="65" t="str">
        <f>IF(I182=1,Y182+AA182+7.6%,IF(I182=2,Y182+AA182+16.6%,IF(I182=3,Y182+AA182+25.6%,IF(I182=4,Y182-AA182-7.6%,IF(I182=5,Y182-AA182+1.4%,IF(I182=6,Y182-AA182+10.4%,IF(I182=7,Y182+AA182+9%,IF(I182=8,Y182-AA182+9%,""))))))))</f>
        <v/>
      </c>
      <c r="AC182" s="65">
        <f>IF(E182="(D)",50%+U182/2,50%-U182/2)</f>
        <v>0.42049999999999998</v>
      </c>
      <c r="AD182" s="65">
        <f>IF(E182="(D)",50%+X182/2,50%-X182/2)</f>
        <v>0.37000244348590416</v>
      </c>
      <c r="AE182" s="65"/>
      <c r="AF182" s="63">
        <f>AC182-O182</f>
        <v>7.7499999999999236E-3</v>
      </c>
      <c r="AG182" s="84">
        <f>IF(E182="(D)",AF182,-AF182)</f>
        <v>-7.7499999999999236E-3</v>
      </c>
      <c r="AH182" s="84">
        <f>AG182-4.5%</f>
        <v>-5.2749999999999922E-2</v>
      </c>
      <c r="AI182" s="63">
        <f>AD182-O182</f>
        <v>-4.2747556514095897E-2</v>
      </c>
      <c r="AJ182" s="63">
        <f>IF(E182="(D)",AI182,-AI182)</f>
        <v>4.2747556514095897E-2</v>
      </c>
      <c r="AK182" s="63">
        <f>AJ182-4.5%</f>
        <v>-2.2524434859041015E-3</v>
      </c>
      <c r="AL182" s="63"/>
      <c r="AM182" s="63"/>
      <c r="AN182" s="63"/>
      <c r="AO182" s="67">
        <f>AK182</f>
        <v>-2.2524434859041015E-3</v>
      </c>
    </row>
    <row r="183" spans="1:41" ht="15" customHeight="1" x14ac:dyDescent="0.25">
      <c r="A183" s="68" t="s">
        <v>182</v>
      </c>
      <c r="B183" s="61">
        <v>1</v>
      </c>
      <c r="C183" s="61"/>
      <c r="D183" s="59" t="str">
        <f>('Raw data'!C176)</f>
        <v>Steve Scalise</v>
      </c>
      <c r="E183" s="59" t="str">
        <f>('Raw data'!D176)</f>
        <v>(R)</v>
      </c>
      <c r="F183" s="62">
        <f>('Raw data'!G176)</f>
        <v>2007.5</v>
      </c>
      <c r="G183" s="88">
        <v>4</v>
      </c>
      <c r="H183" s="68">
        <v>4</v>
      </c>
      <c r="I183" s="68">
        <v>4</v>
      </c>
      <c r="J183" s="91">
        <f>IF(H183="",O183+0.15*(AF183+2.77%-$B$3)+($A$3-50%),O183+0.85*(0.6*AF183+0.2*AI183+0.2*AL183+2.77%-$B$3)+($A$3-50%))</f>
        <v>0.23989148045481073</v>
      </c>
      <c r="K183" s="21" t="str">
        <f>IF(J183&lt;44%,"R",IF(J183&gt;56%,"D","No projection"))</f>
        <v>R</v>
      </c>
      <c r="L183" s="21" t="b">
        <f>_xlfn.ISFORMULA(K183)</f>
        <v>1</v>
      </c>
      <c r="M183" s="21" t="str">
        <f>IF(P183&lt;44%,"R",IF(P183&gt;56%,"D","No projection"))</f>
        <v>R</v>
      </c>
      <c r="N183" s="21" t="str">
        <f>IF(J183&lt;42%,"Safe R",IF(AND(J183&gt;42%,J183&lt;44%),"Likely R",IF(AND(J183&gt;44%,J183&lt;47%),"Lean R",IF(AND(J183&gt;47%,J183&lt;53%),"Toss Up",IF(AND(J183&gt;53%,J183&lt;56%),"Lean D",IF(AND(J183&gt;56%,J183&lt;58%),"Likely D","Safe D"))))))</f>
        <v>Safe R</v>
      </c>
      <c r="O183" s="63">
        <f>'Raw data'!Z176</f>
        <v>0.26074999999999993</v>
      </c>
      <c r="P183" s="69">
        <f>O183+$A$3-50%</f>
        <v>0.26074999999999993</v>
      </c>
      <c r="Q183" s="82">
        <v>1</v>
      </c>
      <c r="R183" s="64">
        <f>Q183/2+50%</f>
        <v>1</v>
      </c>
      <c r="S183" s="64">
        <f>'Raw data'!M176-O183</f>
        <v>-0.14711363636363628</v>
      </c>
      <c r="T183" s="64">
        <f>IF(E183="(R)",-S183,S183)</f>
        <v>0.14711363636363628</v>
      </c>
      <c r="U183" s="89">
        <f>IF(G183=1,Q183+4%,IF(G183=2,Q183+9%,IF(G183=3,Q183+14%,IF(G183=4,Q183-4.1%,IF(G183=5,Q183+1%,IF(G183=6,Q183+6.1%,IF(G183=7,Q183+5.1%,Q183+5.1%)))))))</f>
        <v>0.95899999999999996</v>
      </c>
      <c r="V183" s="64">
        <f>'Raw data'!W176</f>
        <v>0.55933195973475502</v>
      </c>
      <c r="W183" s="64">
        <f>V183/2+50%</f>
        <v>0.77966597986737751</v>
      </c>
      <c r="X183" s="65">
        <f>IF(H183=1,V183-4%,IF(H183=2,V183+5%,IF(H183=3,V183+14%,IF(H183=4,V183+4%,IF(H183=5,V183+13%,IF(H183=6,V183+22%,IF(H183=7,V183+9%,V183+9%)))))))</f>
        <v>0.59933195973475506</v>
      </c>
      <c r="Y183" s="65">
        <f>'Raw data'!AC176</f>
        <v>0.6071943475904662</v>
      </c>
      <c r="Z183" s="65">
        <f>'Raw data'!AF176</f>
        <v>0.22899999999999998</v>
      </c>
      <c r="AA183" s="66">
        <f>2*(O183-50)-2*(Z183-50)</f>
        <v>6.3500000000004775E-2</v>
      </c>
      <c r="AB183" s="65">
        <f>IF(I183=1,Y183+AA183+7.6%,IF(I183=2,Y183+AA183+16.6%,IF(I183=3,Y183+AA183+25.6%,IF(I183=4,Y183-AA183-7.6%,IF(I183=5,Y183-AA183+1.4%,IF(I183=6,Y183-AA183+10.4%,IF(I183=7,Y183+AA183+9%,IF(I183=8,Y183-AA183+9%,""))))))))</f>
        <v>0.46769434759046141</v>
      </c>
      <c r="AC183" s="65">
        <f>IF(E183="(D)",50%+U183/2,50%-U183/2)</f>
        <v>2.0500000000000018E-2</v>
      </c>
      <c r="AD183" s="65">
        <f>IF(E183="(D)",50%+X183/2,50%-X183/2)</f>
        <v>0.20033402013262247</v>
      </c>
      <c r="AE183" s="65">
        <f>50%-AB183/2</f>
        <v>0.26615282620476932</v>
      </c>
      <c r="AF183" s="63">
        <v>-2.7699999999999999E-2</v>
      </c>
      <c r="AG183" s="84">
        <f>IF(E183="(D)",AF183,-AF183)</f>
        <v>2.7699999999999999E-2</v>
      </c>
      <c r="AH183" s="84">
        <f>AG183-4.5%</f>
        <v>-1.7299999999999999E-2</v>
      </c>
      <c r="AI183" s="63">
        <v>-4.4999999999999998E-2</v>
      </c>
      <c r="AJ183" s="63">
        <f>IF(E183="(D)",AI183,-AI183)</f>
        <v>4.4999999999999998E-2</v>
      </c>
      <c r="AK183" s="63">
        <f>AJ183-4.5%</f>
        <v>0</v>
      </c>
      <c r="AL183" s="63">
        <f>AE183-O183</f>
        <v>5.4028262047693953E-3</v>
      </c>
      <c r="AM183" s="63">
        <f>IF(E183="(D)",AL183,-(AL183))</f>
        <v>-5.4028262047693953E-3</v>
      </c>
      <c r="AN183" s="63">
        <f>AM183-4.5%</f>
        <v>-5.0402826204769394E-2</v>
      </c>
      <c r="AO183" s="67">
        <f>(AK183+AN183)/2</f>
        <v>-2.5201413102384697E-2</v>
      </c>
    </row>
    <row r="184" spans="1:41" ht="15" customHeight="1" x14ac:dyDescent="0.25">
      <c r="A184" s="68" t="s">
        <v>182</v>
      </c>
      <c r="B184" s="61">
        <v>2</v>
      </c>
      <c r="C184" s="61"/>
      <c r="D184" s="59" t="str">
        <f>('Raw data'!C177)</f>
        <v>Cedric Richmond</v>
      </c>
      <c r="E184" s="59" t="str">
        <f>('Raw data'!D177)</f>
        <v>(D)</v>
      </c>
      <c r="F184" s="62">
        <f>('Raw data'!G177)</f>
        <v>2010</v>
      </c>
      <c r="G184" s="88">
        <v>1</v>
      </c>
      <c r="H184" s="68">
        <v>1</v>
      </c>
      <c r="I184" s="68">
        <v>3</v>
      </c>
      <c r="J184" s="91">
        <f>IF(H184="",O184+0.15*(AF184-2.77%+$B$3)+($A$3-50%),O184+0.85*(0.6*AF184+0.2*AI184+0.2*AL184-2.77%+$B$3)+($A$3-50%))</f>
        <v>0.78072988386330155</v>
      </c>
      <c r="K184" s="21" t="str">
        <f>IF(J184&lt;44%,"R",IF(J184&gt;56%,"D","No projection"))</f>
        <v>D</v>
      </c>
      <c r="L184" s="21" t="b">
        <f>_xlfn.ISFORMULA(K184)</f>
        <v>1</v>
      </c>
      <c r="M184" s="21" t="str">
        <f>IF(P184&lt;44%,"R",IF(P184&gt;56%,"D","No projection"))</f>
        <v>D</v>
      </c>
      <c r="N184" s="21" t="str">
        <f>IF(J184&lt;42%,"Safe R",IF(AND(J184&gt;42%,J184&lt;44%),"Likely R",IF(AND(J184&gt;44%,J184&lt;47%),"Lean R",IF(AND(J184&gt;47%,J184&lt;53%),"Toss Up",IF(AND(J184&gt;53%,J184&lt;56%),"Lean D",IF(AND(J184&gt;56%,J184&lt;58%),"Likely D","Safe D"))))))</f>
        <v>Safe D</v>
      </c>
      <c r="O184" s="63">
        <f>'Raw data'!Z177</f>
        <v>0.74575000000000002</v>
      </c>
      <c r="P184" s="69">
        <f>O184+$A$3-50%</f>
        <v>0.74575000000000014</v>
      </c>
      <c r="Q184" s="82">
        <f>'Raw data'!O177</f>
        <v>1</v>
      </c>
      <c r="R184" s="64">
        <f>Q184/2+50%</f>
        <v>1</v>
      </c>
      <c r="S184" s="64">
        <f>'Raw data'!M177-O184</f>
        <v>0.25424999999999998</v>
      </c>
      <c r="T184" s="64">
        <f>IF(E184="(R)",-S184,S184)</f>
        <v>0.25424999999999998</v>
      </c>
      <c r="U184" s="89">
        <f>IF(G184=1,Q184+4%,IF(G184=2,Q184+9%,IF(G184=3,Q184+14%,IF(G184=4,Q184-4.1%,IF(G184=5,Q184+1%,IF(G184=6,Q184+6.1%,IF(G184=7,Q184+5.1%,Q184+5.1%)))))))</f>
        <v>1.04</v>
      </c>
      <c r="V184" s="64">
        <f>'Raw data'!W177</f>
        <v>0.64253304961808944</v>
      </c>
      <c r="W184" s="64">
        <f>V184/2+50%</f>
        <v>0.82126652480904472</v>
      </c>
      <c r="X184" s="65">
        <f>IF(H184=1,V184-4%,IF(H184=2,V184+5%,IF(H184=3,V184+14%,IF(H184=4,V184+4%,IF(H184=5,V184+13%,IF(H184=6,V184+22%,IF(H184=7,V184+9%,V184+9%)))))))</f>
        <v>0.6025330496180894</v>
      </c>
      <c r="Y184" s="65">
        <f>'Raw data'!AC177</f>
        <v>0.31732804545061105</v>
      </c>
      <c r="Z184" s="65">
        <f>'Raw data'!AF177</f>
        <v>0.70899999999999996</v>
      </c>
      <c r="AA184" s="66">
        <f>2*(O184-50)-2*(Z184-50)</f>
        <v>7.349999999999568E-2</v>
      </c>
      <c r="AB184" s="65">
        <f>IF(I184=1,Y184+AA184+7.6%,IF(I184=2,Y184+AA184+16.6%,IF(I184=3,Y184+AA184+25.6%,IF(I184=4,Y184-AA184-7.6%,IF(I184=5,Y184-AA184+1.4%,IF(I184=6,Y184-AA184+10.4%,IF(I184=7,Y184+AA184+9%,IF(I184=8,Y184-AA184+9%,""))))))))</f>
        <v>0.64682804545060679</v>
      </c>
      <c r="AC184" s="65">
        <f>IF(E184="(D)",50%+U184/2,50%-U184/2)</f>
        <v>1.02</v>
      </c>
      <c r="AD184" s="65">
        <f>IF(E184="(D)",50%+X184/2,50%-X184/2)</f>
        <v>0.8012665248090447</v>
      </c>
      <c r="AE184" s="65">
        <f>50%+AB184/2</f>
        <v>0.8234140227253034</v>
      </c>
      <c r="AF184" s="63">
        <v>2.7699999999999999E-2</v>
      </c>
      <c r="AG184" s="84">
        <f>IF(E184="(D)",AF184,-AF184)</f>
        <v>2.7699999999999999E-2</v>
      </c>
      <c r="AH184" s="84">
        <f>AG184-4.5%</f>
        <v>-1.7299999999999999E-2</v>
      </c>
      <c r="AI184" s="63">
        <v>4.4999999999999998E-2</v>
      </c>
      <c r="AJ184" s="63">
        <f>IF(E184="(D)",AI184,-AI184)</f>
        <v>4.4999999999999998E-2</v>
      </c>
      <c r="AK184" s="63">
        <f>AJ184-4.5%</f>
        <v>0</v>
      </c>
      <c r="AL184" s="63">
        <f>AE184-O184</f>
        <v>7.7664022725303372E-2</v>
      </c>
      <c r="AM184" s="63">
        <f>IF(E184="(D)",AL184,-(AL184))</f>
        <v>7.7664022725303372E-2</v>
      </c>
      <c r="AN184" s="63">
        <f>AM184-4.5%</f>
        <v>3.2664022725303374E-2</v>
      </c>
      <c r="AO184" s="67">
        <f>(AK184+AN184)/2</f>
        <v>1.6332011362651687E-2</v>
      </c>
    </row>
    <row r="185" spans="1:41" ht="15" customHeight="1" x14ac:dyDescent="0.25">
      <c r="A185" s="68" t="s">
        <v>182</v>
      </c>
      <c r="B185" s="61">
        <v>3</v>
      </c>
      <c r="C185" s="61"/>
      <c r="D185" s="59" t="str">
        <f>('Raw data'!C178)</f>
        <v>Charles Boustany</v>
      </c>
      <c r="E185" s="59" t="str">
        <f>('Raw data'!D178)</f>
        <v>(R)</v>
      </c>
      <c r="F185" s="62">
        <f>('Raw data'!G178)</f>
        <v>2004</v>
      </c>
      <c r="G185" s="88">
        <v>4</v>
      </c>
      <c r="H185" s="68">
        <v>4</v>
      </c>
      <c r="I185" s="68">
        <v>4</v>
      </c>
      <c r="J185" s="91">
        <f>IF(H185="",O185+0.15*(AF185+2.77%-$B$3)+($A$3-50%),O185+0.85*(0.6*AF185+0.2*AI185+0.2*AL185+2.77%-$B$3)+($A$3-50%))</f>
        <v>0.28232300000000005</v>
      </c>
      <c r="K185" s="21" t="str">
        <f>IF(J185&lt;44%,"R",IF(J185&gt;56%,"D","No projection"))</f>
        <v>R</v>
      </c>
      <c r="L185" s="21" t="b">
        <f>_xlfn.ISFORMULA(K185)</f>
        <v>1</v>
      </c>
      <c r="M185" s="21" t="str">
        <f>IF(P185&lt;44%,"R",IF(P185&gt;56%,"D","No projection"))</f>
        <v>R</v>
      </c>
      <c r="N185" s="21" t="str">
        <f>IF(J185&lt;42%,"Safe R",IF(AND(J185&gt;42%,J185&lt;44%),"Likely R",IF(AND(J185&gt;44%,J185&lt;47%),"Lean R",IF(AND(J185&gt;47%,J185&lt;53%),"Toss Up",IF(AND(J185&gt;53%,J185&lt;56%),"Lean D",IF(AND(J185&gt;56%,J185&lt;58%),"Likely D","Safe D"))))))</f>
        <v>Safe R</v>
      </c>
      <c r="O185" s="63">
        <f>'Raw data'!Z178</f>
        <v>0.31175000000000003</v>
      </c>
      <c r="P185" s="69">
        <f>O185+$A$3-50%</f>
        <v>0.31174999999999997</v>
      </c>
      <c r="Q185" s="82">
        <f>'Raw data'!O178</f>
        <v>1</v>
      </c>
      <c r="R185" s="64">
        <f>Q185/2+50%</f>
        <v>1</v>
      </c>
      <c r="S185" s="64">
        <f>'Raw data'!M178-O185</f>
        <v>-0.31175000000000003</v>
      </c>
      <c r="T185" s="64">
        <f>IF(E185="(R)",-S185,S185)</f>
        <v>0.31175000000000003</v>
      </c>
      <c r="U185" s="89">
        <f>IF(G185=1,Q185+4%,IF(G185=2,Q185+9%,IF(G185=3,Q185+14%,IF(G185=4,Q185-4.1%,IF(G185=5,Q185+1%,IF(G185=6,Q185+6.1%,IF(G185=7,Q185+5.1%,Q185+5.1%)))))))</f>
        <v>0.95899999999999996</v>
      </c>
      <c r="V185" s="64">
        <f>'Raw data'!W178</f>
        <v>0.56395386635806877</v>
      </c>
      <c r="W185" s="64">
        <f>V185/2+50%</f>
        <v>0.78197693317903438</v>
      </c>
      <c r="X185" s="65">
        <f>IF(H185=1,V185-4%,IF(H185=2,V185+5%,IF(H185=3,V185+14%,IF(H185=4,V185+4%,IF(H185=5,V185+13%,IF(H185=6,V185+22%,IF(H185=7,V185+9%,V185+9%)))))))</f>
        <v>0.6039538663580688</v>
      </c>
      <c r="Y185" s="65">
        <f>'Raw data'!AC178</f>
        <v>1</v>
      </c>
      <c r="Z185" s="65">
        <f>'Raw data'!AF178</f>
        <v>0.32399999999999995</v>
      </c>
      <c r="AA185" s="66">
        <f>2*(O185-50)-2*(Z185-50)</f>
        <v>-2.4499999999989086E-2</v>
      </c>
      <c r="AB185" s="65">
        <f>IF(I185=1,Y185+AA185+7.6%,IF(I185=2,Y185+AA185+16.6%,IF(I185=3,Y185+AA185+25.6%,IF(I185=4,Y185-AA185-7.6%,IF(I185=5,Y185-AA185+1.4%,IF(I185=6,Y185-AA185+10.4%,IF(I185=7,Y185+AA185+9%,IF(I185=8,Y185-AA185+9%,""))))))))</f>
        <v>0.94849999999998913</v>
      </c>
      <c r="AC185" s="65">
        <f>IF(E185="(D)",50%+U185/2,50%-U185/2)</f>
        <v>2.0500000000000018E-2</v>
      </c>
      <c r="AD185" s="65">
        <f>IF(E185="(D)",50%+X185/2,50%-X185/2)</f>
        <v>0.1980230668209656</v>
      </c>
      <c r="AE185" s="70">
        <v>0</v>
      </c>
      <c r="AF185" s="63">
        <v>-2.7699999999999999E-2</v>
      </c>
      <c r="AG185" s="84">
        <f>IF(E185="(D)",AF185,-AF185)</f>
        <v>2.7699999999999999E-2</v>
      </c>
      <c r="AH185" s="84">
        <f>AG185-4.5%</f>
        <v>-1.7299999999999999E-2</v>
      </c>
      <c r="AI185" s="63">
        <v>-4.4999999999999998E-2</v>
      </c>
      <c r="AJ185" s="63">
        <f>IF(E185="(D)",AI185,-AI185)</f>
        <v>4.4999999999999998E-2</v>
      </c>
      <c r="AK185" s="63">
        <f>AJ185-4.5%</f>
        <v>0</v>
      </c>
      <c r="AL185" s="63">
        <v>-4.4999999999999998E-2</v>
      </c>
      <c r="AM185" s="63">
        <f>IF(E185="(D)",AL185,-(AL185))</f>
        <v>4.4999999999999998E-2</v>
      </c>
      <c r="AN185" s="63">
        <f>AM185-4.5%</f>
        <v>0</v>
      </c>
      <c r="AO185" s="67">
        <f>(AK185+AN185)/2</f>
        <v>0</v>
      </c>
    </row>
    <row r="186" spans="1:41" ht="15" customHeight="1" x14ac:dyDescent="0.25">
      <c r="A186" s="68" t="s">
        <v>182</v>
      </c>
      <c r="B186" s="61">
        <v>4</v>
      </c>
      <c r="C186" s="61"/>
      <c r="D186" s="59" t="str">
        <f>('Raw data'!C179)</f>
        <v>John Fleming</v>
      </c>
      <c r="E186" s="59" t="str">
        <f>('Raw data'!D179)</f>
        <v>(R)</v>
      </c>
      <c r="F186" s="62">
        <f>('Raw data'!G179)</f>
        <v>2008</v>
      </c>
      <c r="G186" s="88">
        <v>4</v>
      </c>
      <c r="H186" s="68">
        <v>4</v>
      </c>
      <c r="I186" s="68">
        <v>4</v>
      </c>
      <c r="J186" s="91">
        <f>IF(H186="",O186+0.15*(AF186+2.77%-$B$3)+($A$3-50%),O186+0.85*(0.6*AF186+0.2*AI186+0.2*AL186+2.77%-$B$3)+($A$3-50%))</f>
        <v>0.36428604970218764</v>
      </c>
      <c r="K186" s="21" t="str">
        <f>IF(J186&lt;44%,"R",IF(J186&gt;56%,"D","No projection"))</f>
        <v>R</v>
      </c>
      <c r="L186" s="21" t="b">
        <f>_xlfn.ISFORMULA(K186)</f>
        <v>1</v>
      </c>
      <c r="M186" s="21" t="str">
        <f>IF(P186&lt;44%,"R",IF(P186&gt;56%,"D","No projection"))</f>
        <v>R</v>
      </c>
      <c r="N186" s="21" t="str">
        <f>IF(J186&lt;42%,"Safe R",IF(AND(J186&gt;42%,J186&lt;44%),"Likely R",IF(AND(J186&gt;44%,J186&lt;47%),"Lean R",IF(AND(J186&gt;47%,J186&lt;53%),"Toss Up",IF(AND(J186&gt;53%,J186&lt;56%),"Lean D",IF(AND(J186&gt;56%,J186&lt;58%),"Likely D","Safe D"))))))</f>
        <v>Safe R</v>
      </c>
      <c r="O186" s="63">
        <f>'Raw data'!Z179</f>
        <v>0.38425000000000004</v>
      </c>
      <c r="P186" s="69">
        <f>O186+$A$3-50%</f>
        <v>0.38424999999999998</v>
      </c>
      <c r="Q186" s="82">
        <f>'Raw data'!O179</f>
        <v>1</v>
      </c>
      <c r="R186" s="64">
        <f>Q186/2+50%</f>
        <v>1</v>
      </c>
      <c r="S186" s="64">
        <f>'Raw data'!M179-O186</f>
        <v>-0.38425000000000004</v>
      </c>
      <c r="T186" s="64">
        <f>IF(E186="(R)",-S186,S186)</f>
        <v>0.38425000000000004</v>
      </c>
      <c r="U186" s="89">
        <f>IF(G186=1,Q186+4%,IF(G186=2,Q186+9%,IF(G186=3,Q186+14%,IF(G186=4,Q186-4.1%,IF(G186=5,Q186+1%,IF(G186=6,Q186+6.1%,IF(G186=7,Q186+5.1%,Q186+5.1%)))))))</f>
        <v>0.95899999999999996</v>
      </c>
      <c r="V186" s="64">
        <f>'Raw data'!W179</f>
        <v>1</v>
      </c>
      <c r="W186" s="64">
        <f>V186/2+50%</f>
        <v>1</v>
      </c>
      <c r="X186" s="65">
        <f>IF(H186=1,V186-4%,IF(H186=2,V186+5%,IF(H186=3,V186+14%,IF(H186=4,V186+4%,IF(H186=5,V186+13%,IF(H186=6,V186+22%,IF(H186=7,V186+9%,V186+9%)))))))</f>
        <v>1.04</v>
      </c>
      <c r="Y186" s="65">
        <f>'Raw data'!AC179</f>
        <v>0.31667000350367891</v>
      </c>
      <c r="Z186" s="65">
        <f>'Raw data'!AF179</f>
        <v>0.36899999999999999</v>
      </c>
      <c r="AA186" s="66">
        <f>2*(O186-50)-2*(Z186-50)</f>
        <v>3.0500000000003524E-2</v>
      </c>
      <c r="AB186" s="65">
        <f>IF(I186=1,Y186+AA186+7.6%,IF(I186=2,Y186+AA186+16.6%,IF(I186=3,Y186+AA186+25.6%,IF(I186=4,Y186-AA186-7.6%,IF(I186=5,Y186-AA186+1.4%,IF(I186=6,Y186-AA186+10.4%,IF(I186=7,Y186+AA186+9%,IF(I186=8,Y186-AA186+9%,""))))))))</f>
        <v>0.21017000350367537</v>
      </c>
      <c r="AC186" s="65">
        <f>IF(E186="(D)",50%+U186/2,50%-U186/2)</f>
        <v>2.0500000000000018E-2</v>
      </c>
      <c r="AD186" s="65">
        <f>IF(E186="(D)",50%+X186/2,50%-X186/2)</f>
        <v>-2.0000000000000018E-2</v>
      </c>
      <c r="AE186" s="65">
        <f>50%-AB186/2</f>
        <v>0.39491499824816234</v>
      </c>
      <c r="AF186" s="63">
        <v>-2.7699999999999999E-2</v>
      </c>
      <c r="AG186" s="84">
        <f>IF(E186="(D)",AF186,-AF186)</f>
        <v>2.7699999999999999E-2</v>
      </c>
      <c r="AH186" s="84">
        <f>AG186-4.5%</f>
        <v>-1.7299999999999999E-2</v>
      </c>
      <c r="AI186" s="63">
        <v>-4.4999999999999998E-2</v>
      </c>
      <c r="AJ186" s="63">
        <f>IF(E186="(D)",AI186,-AI186)</f>
        <v>4.4999999999999998E-2</v>
      </c>
      <c r="AK186" s="63">
        <f>AJ186-4.5%</f>
        <v>0</v>
      </c>
      <c r="AL186" s="63">
        <f>AE186-O186</f>
        <v>1.0664998248162305E-2</v>
      </c>
      <c r="AM186" s="63">
        <f>IF(E186="(D)",AL186,-(AL186))</f>
        <v>-1.0664998248162305E-2</v>
      </c>
      <c r="AN186" s="63">
        <f>AM186-4.5%</f>
        <v>-5.5664998248162303E-2</v>
      </c>
      <c r="AO186" s="67">
        <f>(AK186+AN186)/2</f>
        <v>-2.7832499124081152E-2</v>
      </c>
    </row>
    <row r="187" spans="1:41" ht="15" customHeight="1" x14ac:dyDescent="0.25">
      <c r="A187" s="59" t="s">
        <v>182</v>
      </c>
      <c r="B187" s="60">
        <v>5</v>
      </c>
      <c r="C187" s="61"/>
      <c r="D187" s="59" t="str">
        <f>('Raw data'!C180)</f>
        <v>Ralp Abraham</v>
      </c>
      <c r="E187" s="59" t="str">
        <f>('Raw data'!D180)</f>
        <v>(R)</v>
      </c>
      <c r="F187" s="62">
        <f>('Raw data'!G180)</f>
        <v>2014</v>
      </c>
      <c r="G187" s="88">
        <v>6</v>
      </c>
      <c r="H187" s="59"/>
      <c r="I187" s="59"/>
      <c r="J187" s="91">
        <f>IF(H187="",O187+0.15*(AF187+2.77%-$B$3)+($A$3-50%),O187+0.85*(0.6*AF187+0.2*AI187+0.2*AL187+2.77%-$B$3)+($A$3-50%))</f>
        <v>0.360095</v>
      </c>
      <c r="K187" s="31" t="str">
        <f>IF(J187&lt;44%,"R",IF(J187&gt;56%,"D","No projection"))</f>
        <v>R</v>
      </c>
      <c r="L187" s="21" t="b">
        <f>_xlfn.ISFORMULA(K187)</f>
        <v>1</v>
      </c>
      <c r="M187" s="21" t="str">
        <f>IF(P187&lt;44%,"R",IF(P187&gt;56%,"D","No projection"))</f>
        <v>R</v>
      </c>
      <c r="N187" s="31" t="str">
        <f>IF(J187&lt;42%,"Safe R",IF(AND(J187&gt;42%,J187&lt;44%),"Likely R",IF(AND(J187&gt;44%,J187&lt;47%),"Lean R",IF(AND(J187&gt;47%,J187&lt;53%),"Toss Up",IF(AND(J187&gt;53%,J187&lt;56%),"Lean D",IF(AND(J187&gt;56%,J187&lt;58%),"Likely D","Safe D"))))))</f>
        <v>Safe R</v>
      </c>
      <c r="O187" s="63">
        <f>'Raw data'!Z180</f>
        <v>0.36425000000000002</v>
      </c>
      <c r="P187" s="63">
        <f>O187+$A$3-50%</f>
        <v>0.36424999999999996</v>
      </c>
      <c r="Q187" s="82">
        <v>1</v>
      </c>
      <c r="R187" s="64">
        <f>Q187/2+50%</f>
        <v>1</v>
      </c>
      <c r="S187" s="64">
        <f>'Raw data'!M180-O187</f>
        <v>0.18476960784313728</v>
      </c>
      <c r="T187" s="64">
        <f>IF(E187="(R)",-S187,S187)</f>
        <v>-0.18476960784313728</v>
      </c>
      <c r="U187" s="89">
        <f>IF(G187=1,Q187+4%,IF(G187=2,Q187+9%,IF(G187=3,Q187+14%,IF(G187=4,Q187-4.1%,IF(G187=5,Q187+1%,IF(G187=6,Q187+6.1%,IF(G187=7,Q187+5.1%,Q187+5.1%)))))))</f>
        <v>1.0609999999999999</v>
      </c>
      <c r="V187" s="64"/>
      <c r="W187" s="64"/>
      <c r="X187" s="64"/>
      <c r="Y187" s="65"/>
      <c r="Z187" s="65"/>
      <c r="AA187" s="66"/>
      <c r="AB187" s="65" t="str">
        <f>IF(I187=1,Y187+AA187+7.6%,IF(I187=2,Y187+AA187+16.6%,IF(I187=3,Y187+AA187+25.6%,IF(I187=4,Y187-AA187-7.6%,IF(I187=5,Y187-AA187+1.4%,IF(I187=6,Y187-AA187+10.4%,IF(I187=7,Y187+AA187+9%,IF(I187=8,Y187-AA187+9%,""))))))))</f>
        <v/>
      </c>
      <c r="AC187" s="65">
        <f>IF(E187="(D)",50%+U187/2,50%-U187/2)</f>
        <v>-3.0499999999999972E-2</v>
      </c>
      <c r="AD187" s="65"/>
      <c r="AE187" s="65"/>
      <c r="AF187" s="63">
        <v>-2.7699999999999999E-2</v>
      </c>
      <c r="AG187" s="84">
        <f>IF(E187="(D)",AF187,-AF187)</f>
        <v>2.7699999999999999E-2</v>
      </c>
      <c r="AH187" s="84">
        <f>AG187-4.5%</f>
        <v>-1.7299999999999999E-2</v>
      </c>
      <c r="AI187" s="63"/>
      <c r="AJ187" s="63"/>
      <c r="AK187" s="63"/>
      <c r="AL187" s="63"/>
      <c r="AM187" s="63"/>
      <c r="AN187" s="63"/>
      <c r="AO187" s="63"/>
    </row>
    <row r="188" spans="1:41" ht="15" customHeight="1" x14ac:dyDescent="0.25">
      <c r="A188" s="59" t="s">
        <v>182</v>
      </c>
      <c r="B188" s="60">
        <v>6</v>
      </c>
      <c r="C188" s="61" t="s">
        <v>477</v>
      </c>
      <c r="D188" s="59" t="str">
        <f>('Raw data'!C181)</f>
        <v>Garret Graves</v>
      </c>
      <c r="E188" s="59" t="str">
        <f>('Raw data'!D181)</f>
        <v>(R)</v>
      </c>
      <c r="F188" s="62">
        <f>('Raw data'!G181)</f>
        <v>2014</v>
      </c>
      <c r="G188" s="88">
        <v>5</v>
      </c>
      <c r="H188" s="59"/>
      <c r="I188" s="59"/>
      <c r="J188" s="91">
        <f>IF(H188="",O188+0.15*(AF188+2.77%-$B$3)+($A$3-50%),O188+0.85*(0.6*AF188+0.2*AI188+0.2*AL188+2.77%-$B$3)+($A$3-50%))</f>
        <v>0.30609500000000001</v>
      </c>
      <c r="K188" s="31" t="str">
        <f>IF(J188&lt;44%,"R",IF(J188&gt;56%,"D","No projection"))</f>
        <v>R</v>
      </c>
      <c r="L188" s="21" t="b">
        <f>_xlfn.ISFORMULA(K188)</f>
        <v>1</v>
      </c>
      <c r="M188" s="21" t="str">
        <f>IF(P188&lt;44%,"R",IF(P188&gt;56%,"D","No projection"))</f>
        <v>R</v>
      </c>
      <c r="N188" s="31" t="str">
        <f>IF(J188&lt;42%,"Safe R",IF(AND(J188&gt;42%,J188&lt;44%),"Likely R",IF(AND(J188&gt;44%,J188&lt;47%),"Lean R",IF(AND(J188&gt;47%,J188&lt;53%),"Toss Up",IF(AND(J188&gt;53%,J188&lt;56%),"Lean D",IF(AND(J188&gt;56%,J188&lt;58%),"Likely D","Safe D"))))))</f>
        <v>Safe R</v>
      </c>
      <c r="O188" s="63">
        <f>'Raw data'!Z181</f>
        <v>0.31025000000000003</v>
      </c>
      <c r="P188" s="63">
        <f>O188+$A$3-50%</f>
        <v>0.31025000000000003</v>
      </c>
      <c r="Q188" s="82">
        <v>1</v>
      </c>
      <c r="R188" s="64">
        <f>Q188/2+50%</f>
        <v>1</v>
      </c>
      <c r="S188" s="64">
        <f>'Raw data'!M181-O188</f>
        <v>0.21606578947368416</v>
      </c>
      <c r="T188" s="64">
        <f>IF(E188="(R)",-S188,S188)</f>
        <v>-0.21606578947368416</v>
      </c>
      <c r="U188" s="89">
        <f>IF(G188=1,Q188+4%,IF(G188=2,Q188+9%,IF(G188=3,Q188+14%,IF(G188=4,Q188-4.1%,IF(G188=5,Q188+1%,IF(G188=6,Q188+6.1%,IF(G188=7,Q188+5.1%,Q188+5.1%)))))))</f>
        <v>1.01</v>
      </c>
      <c r="V188" s="64"/>
      <c r="W188" s="64"/>
      <c r="X188" s="65"/>
      <c r="Y188" s="65"/>
      <c r="Z188" s="65"/>
      <c r="AA188" s="66">
        <f>2*(O188-50)-2*(Z188-50)</f>
        <v>0.62050000000000693</v>
      </c>
      <c r="AB188" s="65" t="str">
        <f>IF(I188=1,Y188+AA188+7.6%,IF(I188=2,Y188+AA188+16.6%,IF(I188=3,Y188+AA188+25.6%,IF(I188=4,Y188-AA188-7.6%,IF(I188=5,Y188-AA188+1.4%,IF(I188=6,Y188-AA188+10.4%,IF(I188=7,Y188+AA188+9%,IF(I188=8,Y188-AA188+9%,""))))))))</f>
        <v/>
      </c>
      <c r="AC188" s="65">
        <f>IF(E188="(D)",50%+U188/2,50%-U188/2)</f>
        <v>-5.0000000000000044E-3</v>
      </c>
      <c r="AD188" s="65"/>
      <c r="AE188" s="65"/>
      <c r="AF188" s="63">
        <v>-2.7699999999999999E-2</v>
      </c>
      <c r="AG188" s="84">
        <f>IF(E188="(D)",AF188,-AF188)</f>
        <v>2.7699999999999999E-2</v>
      </c>
      <c r="AH188" s="84">
        <f>AG188-4.5%</f>
        <v>-1.7299999999999999E-2</v>
      </c>
      <c r="AI188" s="63"/>
      <c r="AJ188" s="63"/>
      <c r="AK188" s="63"/>
      <c r="AL188" s="63"/>
      <c r="AM188" s="63"/>
      <c r="AN188" s="63"/>
      <c r="AO188" s="67"/>
    </row>
    <row r="189" spans="1:41" ht="15" customHeight="1" x14ac:dyDescent="0.25">
      <c r="A189" s="68" t="s">
        <v>187</v>
      </c>
      <c r="B189" s="61">
        <v>1</v>
      </c>
      <c r="C189" s="61"/>
      <c r="D189" s="59" t="str">
        <f>('Raw data'!C182)</f>
        <v>Chellie Pingree</v>
      </c>
      <c r="E189" s="59" t="str">
        <f>('Raw data'!D182)</f>
        <v>(D)</v>
      </c>
      <c r="F189" s="62">
        <f>('Raw data'!G182)</f>
        <v>2008</v>
      </c>
      <c r="G189" s="88">
        <v>1</v>
      </c>
      <c r="H189" s="68">
        <v>1</v>
      </c>
      <c r="I189" s="68">
        <v>1</v>
      </c>
      <c r="J189" s="91">
        <f>IF(H189="",O189+0.15*(AF189-2.77%+$B$3)+($A$3-50%),O189+0.85*(0.6*AF189+0.2*AI189+0.2*AL189-2.77%+$B$3)+($A$3-50%))</f>
        <v>0.6468792923643224</v>
      </c>
      <c r="K189" s="21" t="str">
        <f>IF(J189&lt;44%,"R",IF(J189&gt;56%,"D","No projection"))</f>
        <v>D</v>
      </c>
      <c r="L189" s="21" t="b">
        <f>_xlfn.ISFORMULA(K189)</f>
        <v>1</v>
      </c>
      <c r="M189" s="21" t="str">
        <f>IF(P189&lt;44%,"R",IF(P189&gt;56%,"D","No projection"))</f>
        <v>D</v>
      </c>
      <c r="N189" s="21" t="str">
        <f>IF(J189&lt;42%,"Safe R",IF(AND(J189&gt;42%,J189&lt;44%),"Likely R",IF(AND(J189&gt;44%,J189&lt;47%),"Lean R",IF(AND(J189&gt;47%,J189&lt;53%),"Toss Up",IF(AND(J189&gt;53%,J189&lt;56%),"Lean D",IF(AND(J189&gt;56%,J189&lt;58%),"Likely D","Safe D"))))))</f>
        <v>Safe D</v>
      </c>
      <c r="O189" s="63">
        <f>'Raw data'!Z182</f>
        <v>0.59075</v>
      </c>
      <c r="P189" s="69">
        <f>O189+$A$3-50%</f>
        <v>0.59074999999999989</v>
      </c>
      <c r="Q189" s="82">
        <f>'Raw data'!O182</f>
        <v>0.31868131868131866</v>
      </c>
      <c r="R189" s="64">
        <f>Q189/2+50%</f>
        <v>0.65934065934065933</v>
      </c>
      <c r="S189" s="64">
        <f>'Raw data'!M182-O189</f>
        <v>6.8590659340659332E-2</v>
      </c>
      <c r="T189" s="64">
        <f>IF(E189="(R)",-S189,S189)</f>
        <v>6.8590659340659332E-2</v>
      </c>
      <c r="U189" s="89">
        <f>IF(G189=1,Q189+4%,IF(G189=2,Q189+9%,IF(G189=3,Q189+14%,IF(G189=4,Q189-4.1%,IF(G189=5,Q189+1%,IF(G189=6,Q189+6.1%,IF(G189=7,Q189+5.1%,Q189+5.1%)))))))</f>
        <v>0.35868131868131864</v>
      </c>
      <c r="V189" s="64">
        <f>'Raw data'!W182</f>
        <v>0.29583912413000985</v>
      </c>
      <c r="W189" s="64">
        <f>V189/2+50%</f>
        <v>0.64791956206500489</v>
      </c>
      <c r="X189" s="65">
        <f>IF(H189=1,V189-4%,IF(H189=2,V189+5%,IF(H189=3,V189+14%,IF(H189=4,V189+4%,IF(H189=5,V189+13%,IF(H189=6,V189+22%,IF(H189=7,V189+9%,V189+9%)))))))</f>
        <v>0.25583912413000987</v>
      </c>
      <c r="Y189" s="65">
        <f>'Raw data'!AC182</f>
        <v>0.13646153587688792</v>
      </c>
      <c r="Z189" s="65">
        <f>'Raw data'!AF182</f>
        <v>0.57899999999999996</v>
      </c>
      <c r="AA189" s="66">
        <f>2*(O189-50)-2*(Z189-50)</f>
        <v>2.3499999999998522E-2</v>
      </c>
      <c r="AB189" s="65">
        <f>IF(I189=1,Y189+AA189+7.6%,IF(I189=2,Y189+AA189+16.6%,IF(I189=3,Y189+AA189+25.6%,IF(I189=4,Y189-AA189-7.6%,IF(I189=5,Y189-AA189+1.4%,IF(I189=6,Y189-AA189+10.4%,IF(I189=7,Y189+AA189+9%,IF(I189=8,Y189-AA189+9%,""))))))))</f>
        <v>0.23596153587688645</v>
      </c>
      <c r="AC189" s="65">
        <f>IF(E189="(D)",50%+U189/2,50%-U189/2)</f>
        <v>0.67934065934065935</v>
      </c>
      <c r="AD189" s="65">
        <f>IF(E189="(D)",50%+X189/2,50%-X189/2)</f>
        <v>0.62791956206500488</v>
      </c>
      <c r="AE189" s="65">
        <f>50%+AB189/2</f>
        <v>0.61798076793844325</v>
      </c>
      <c r="AF189" s="63">
        <f>AC189-O189</f>
        <v>8.859065934065935E-2</v>
      </c>
      <c r="AG189" s="84">
        <f>IF(E189="(D)",AF189,-AF189)</f>
        <v>8.859065934065935E-2</v>
      </c>
      <c r="AH189" s="84">
        <f>AG189-4.5%</f>
        <v>4.3590659340659352E-2</v>
      </c>
      <c r="AI189" s="63">
        <f>AD189-O189</f>
        <v>3.716956206500488E-2</v>
      </c>
      <c r="AJ189" s="63">
        <f>IF(E189="(D)",AI189,-AI189)</f>
        <v>3.716956206500488E-2</v>
      </c>
      <c r="AK189" s="63">
        <f>AJ189-4.5%</f>
        <v>-7.8304379349951186E-3</v>
      </c>
      <c r="AL189" s="63">
        <f>AE189-O189</f>
        <v>2.7230767938443257E-2</v>
      </c>
      <c r="AM189" s="63">
        <f>IF(E189="(D)",AL189,-(AL189))</f>
        <v>2.7230767938443257E-2</v>
      </c>
      <c r="AN189" s="63">
        <f>AM189-4.5%</f>
        <v>-1.7769232061556742E-2</v>
      </c>
      <c r="AO189" s="67">
        <f>(AK189+AN189)/2</f>
        <v>-1.279983499827593E-2</v>
      </c>
    </row>
    <row r="190" spans="1:41" ht="15" customHeight="1" x14ac:dyDescent="0.25">
      <c r="A190" s="68" t="s">
        <v>187</v>
      </c>
      <c r="B190" s="61">
        <v>2</v>
      </c>
      <c r="C190" s="61" t="s">
        <v>477</v>
      </c>
      <c r="D190" s="59" t="str">
        <f>('Raw data'!C183)</f>
        <v>Bruce Poliquin</v>
      </c>
      <c r="E190" s="59" t="str">
        <f>('Raw data'!D183)</f>
        <v>(R)</v>
      </c>
      <c r="F190" s="62">
        <f>('Raw data'!G183)</f>
        <v>2014</v>
      </c>
      <c r="G190" s="88">
        <v>5</v>
      </c>
      <c r="H190" s="68"/>
      <c r="I190" s="68"/>
      <c r="J190" s="91">
        <f>IF(H190="",O190+0.15*(AF190+2.77%-$B$3)+($A$3-50%),O190+0.85*(0.6*AF190+0.2*AI190+0.2*AL190+2.77%-$B$3)+($A$3-50%))</f>
        <v>0.51692401685393263</v>
      </c>
      <c r="K190" s="21" t="str">
        <f>IF(J190&lt;44%,"R",IF(J190&gt;56%,"D","No projection"))</f>
        <v>No projection</v>
      </c>
      <c r="L190" s="21" t="b">
        <f>_xlfn.ISFORMULA(K190)</f>
        <v>1</v>
      </c>
      <c r="M190" s="21" t="str">
        <f>IF(P190&lt;44%,"R",IF(P190&gt;56%,"D","No projection"))</f>
        <v>No projection</v>
      </c>
      <c r="N190" s="21" t="str">
        <f>IF(J190&lt;42%,"Safe R",IF(AND(J190&gt;42%,J190&lt;44%),"Likely R",IF(AND(J190&gt;44%,J190&lt;47%),"Lean R",IF(AND(J190&gt;47%,J190&lt;53%),"Toss Up",IF(AND(J190&gt;53%,J190&lt;56%),"Lean D",IF(AND(J190&gt;56%,J190&lt;58%),"Likely D","Safe D"))))))</f>
        <v>Toss Up</v>
      </c>
      <c r="O190" s="63">
        <f>'Raw data'!Z183</f>
        <v>0.52575000000000005</v>
      </c>
      <c r="P190" s="69">
        <f>O190+$A$3-50%</f>
        <v>0.52574999999999994</v>
      </c>
      <c r="Q190" s="82">
        <f>'Raw data'!O183</f>
        <v>5.6179775280898903E-2</v>
      </c>
      <c r="R190" s="64">
        <f>Q190/2+50%</f>
        <v>0.5280898876404494</v>
      </c>
      <c r="S190" s="64">
        <f>'Raw data'!M183-O190</f>
        <v>-5.3839887640449446E-2</v>
      </c>
      <c r="T190" s="64">
        <f>IF(E190="(R)",-S190,S190)</f>
        <v>5.3839887640449446E-2</v>
      </c>
      <c r="U190" s="89">
        <f>IF(G190=1,Q190+4%,IF(G190=2,Q190+9%,IF(G190=3,Q190+14%,IF(G190=4,Q190-4.1%,IF(G190=5,Q190+1%,IF(G190=6,Q190+6.1%,IF(G190=7,Q190+5.1%,Q190+5.1%)))))))</f>
        <v>6.6179775280898898E-2</v>
      </c>
      <c r="V190" s="64">
        <f>'Raw data'!W183</f>
        <v>0</v>
      </c>
      <c r="W190" s="64"/>
      <c r="X190" s="65"/>
      <c r="Y190" s="65">
        <f>'Raw data'!AC183</f>
        <v>0</v>
      </c>
      <c r="Z190" s="65">
        <f>'Raw data'!AF183</f>
        <v>0.52400000000000002</v>
      </c>
      <c r="AA190" s="66">
        <f>2*(O190-50)-2*(Z190-50)</f>
        <v>3.5000000000025011E-3</v>
      </c>
      <c r="AB190" s="65"/>
      <c r="AC190" s="65">
        <f>IF(E190="(D)",50%+U190/2,50%-U190/2)</f>
        <v>0.46691011235955054</v>
      </c>
      <c r="AD190" s="65"/>
      <c r="AE190" s="65"/>
      <c r="AF190" s="63">
        <f>AC190-O190</f>
        <v>-5.8839887640449506E-2</v>
      </c>
      <c r="AG190" s="84">
        <f>IF(E190="(D)",AF190,-AF190)</f>
        <v>5.8839887640449506E-2</v>
      </c>
      <c r="AH190" s="84">
        <f>AG190-4.5%</f>
        <v>1.3839887640449508E-2</v>
      </c>
      <c r="AI190" s="63"/>
      <c r="AJ190" s="63"/>
      <c r="AK190" s="63"/>
      <c r="AL190" s="63"/>
      <c r="AM190" s="63"/>
      <c r="AN190" s="63"/>
      <c r="AO190" s="67">
        <f>(AK190+AN190)/2</f>
        <v>0</v>
      </c>
    </row>
    <row r="191" spans="1:41" ht="15" customHeight="1" x14ac:dyDescent="0.25">
      <c r="A191" s="68" t="s">
        <v>189</v>
      </c>
      <c r="B191" s="61">
        <v>1</v>
      </c>
      <c r="C191" s="61"/>
      <c r="D191" s="59" t="str">
        <f>('Raw data'!C184)</f>
        <v>Andy Harris</v>
      </c>
      <c r="E191" s="59" t="str">
        <f>('Raw data'!D184)</f>
        <v>(R)</v>
      </c>
      <c r="F191" s="62">
        <f>('Raw data'!G184)</f>
        <v>2010</v>
      </c>
      <c r="G191" s="88">
        <v>4</v>
      </c>
      <c r="H191" s="68">
        <v>4</v>
      </c>
      <c r="I191" s="68">
        <v>6</v>
      </c>
      <c r="J191" s="91">
        <f>IF(H191="",O191+0.15*(AF191+2.77%-$B$3)+($A$3-50%),O191+0.85*(0.6*AF191+0.2*AI191+0.2*AL191+2.77%-$B$3)+($A$3-50%))</f>
        <v>0.32605574586324604</v>
      </c>
      <c r="K191" s="21" t="str">
        <f>IF(J191&lt;44%,"R",IF(J191&gt;56%,"D","No projection"))</f>
        <v>R</v>
      </c>
      <c r="L191" s="21" t="b">
        <f>_xlfn.ISFORMULA(K191)</f>
        <v>1</v>
      </c>
      <c r="M191" s="21" t="str">
        <f>IF(P191&lt;44%,"R",IF(P191&gt;56%,"D","No projection"))</f>
        <v>R</v>
      </c>
      <c r="N191" s="21" t="str">
        <f>IF(J191&lt;42%,"Safe R",IF(AND(J191&gt;42%,J191&lt;44%),"Likely R",IF(AND(J191&gt;44%,J191&lt;47%),"Lean R",IF(AND(J191&gt;47%,J191&lt;53%),"Toss Up",IF(AND(J191&gt;53%,J191&lt;56%),"Lean D",IF(AND(J191&gt;56%,J191&lt;58%),"Likely D","Safe D"))))))</f>
        <v>Safe R</v>
      </c>
      <c r="O191" s="63">
        <f>'Raw data'!Z184</f>
        <v>0.36824999999999997</v>
      </c>
      <c r="P191" s="69">
        <f>O191+$A$3-50%</f>
        <v>0.36824999999999997</v>
      </c>
      <c r="Q191" s="82">
        <f>'Raw data'!O184</f>
        <v>0.42</v>
      </c>
      <c r="R191" s="64">
        <f>Q191/2+50%</f>
        <v>0.71</v>
      </c>
      <c r="S191" s="64">
        <f>'Raw data'!M184-O191</f>
        <v>-7.8249999999999986E-2</v>
      </c>
      <c r="T191" s="64">
        <f>IF(E191="(R)",-S191,S191)</f>
        <v>7.8249999999999986E-2</v>
      </c>
      <c r="U191" s="89">
        <f>IF(G191=1,Q191+4%,IF(G191=2,Q191+9%,IF(G191=3,Q191+14%,IF(G191=4,Q191-4.1%,IF(G191=5,Q191+1%,IF(G191=6,Q191+6.1%,IF(G191=7,Q191+5.1%,Q191+5.1%)))))))</f>
        <v>0.379</v>
      </c>
      <c r="V191" s="64">
        <f>'Raw data'!W184</f>
        <v>0.39539307397660051</v>
      </c>
      <c r="W191" s="64">
        <f>V191/2+50%</f>
        <v>0.69769653698830025</v>
      </c>
      <c r="X191" s="65">
        <f>IF(H191=1,V191-4%,IF(H191=2,V191+5%,IF(H191=3,V191+14%,IF(H191=4,V191+4%,IF(H191=5,V191+13%,IF(H191=6,V191+22%,IF(H191=7,V191+9%,V191+9%)))))))</f>
        <v>0.43539307397660049</v>
      </c>
      <c r="Y191" s="65">
        <f>'Raw data'!AC184</f>
        <v>0.12600991586756582</v>
      </c>
      <c r="Z191" s="65">
        <f>'Raw data'!AF184</f>
        <v>0.374</v>
      </c>
      <c r="AA191" s="66">
        <f>2*(O191-50)-2*(Z191-50)</f>
        <v>-1.1499999999998067E-2</v>
      </c>
      <c r="AB191" s="65">
        <f>IF(I191=1,Y191+AA191+7.6%,IF(I191=2,Y191+AA191+16.6%,IF(I191=3,Y191+AA191+25.6%,IF(I191=4,Y191-AA191-7.6%,IF(I191=5,Y191-AA191+1.4%,IF(I191=6,Y191-AA191+10.4%,IF(I191=7,Y191+AA191+9%,IF(I191=8,Y191-AA191+9%,""))))))))</f>
        <v>0.2415099158675639</v>
      </c>
      <c r="AC191" s="65">
        <f>IF(E191="(D)",50%+U191/2,50%-U191/2)</f>
        <v>0.3105</v>
      </c>
      <c r="AD191" s="65">
        <f>IF(E191="(D)",50%+X191/2,50%-X191/2)</f>
        <v>0.28230346301169973</v>
      </c>
      <c r="AE191" s="65">
        <f>50%-AB191/2</f>
        <v>0.37924504206621806</v>
      </c>
      <c r="AF191" s="63">
        <f>AC191-O191</f>
        <v>-5.7749999999999968E-2</v>
      </c>
      <c r="AG191" s="84">
        <f>IF(E191="(D)",AF191,-AF191)</f>
        <v>5.7749999999999968E-2</v>
      </c>
      <c r="AH191" s="84">
        <f>AG191-4.5%</f>
        <v>1.274999999999997E-2</v>
      </c>
      <c r="AI191" s="63">
        <f>AD191-O191</f>
        <v>-8.5946536988300237E-2</v>
      </c>
      <c r="AJ191" s="63">
        <f>IF(E191="(D)",AI191,-AI191)</f>
        <v>8.5946536988300237E-2</v>
      </c>
      <c r="AK191" s="63">
        <f>AJ191-4.5%</f>
        <v>4.0946536988300239E-2</v>
      </c>
      <c r="AL191" s="63">
        <f>AE191-O191</f>
        <v>1.0995042066218097E-2</v>
      </c>
      <c r="AM191" s="63">
        <f>IF(E191="(D)",AL191,-(AL191))</f>
        <v>-1.0995042066218097E-2</v>
      </c>
      <c r="AN191" s="63">
        <f>AM191-4.5%</f>
        <v>-5.5995042066218095E-2</v>
      </c>
      <c r="AO191" s="67">
        <f>(AK191+AN191)/2</f>
        <v>-7.5242525389589282E-3</v>
      </c>
    </row>
    <row r="192" spans="1:41" ht="15" customHeight="1" x14ac:dyDescent="0.25">
      <c r="A192" s="68" t="s">
        <v>189</v>
      </c>
      <c r="B192" s="61">
        <v>2</v>
      </c>
      <c r="C192" s="61"/>
      <c r="D192" s="59" t="str">
        <f>('Raw data'!C185)</f>
        <v>Dutch Ruppersberger</v>
      </c>
      <c r="E192" s="59" t="str">
        <f>('Raw data'!D185)</f>
        <v>(D)</v>
      </c>
      <c r="F192" s="62">
        <f>('Raw data'!G185)</f>
        <v>2002</v>
      </c>
      <c r="G192" s="88">
        <v>1</v>
      </c>
      <c r="H192" s="68">
        <v>1</v>
      </c>
      <c r="I192" s="68">
        <v>1</v>
      </c>
      <c r="J192" s="91">
        <f>IF(H192="",O192+0.15*(AF192-2.77%+$B$3)+($A$3-50%),O192+0.85*(0.6*AF192+0.2*AI192+0.2*AL192-2.77%+$B$3)+($A$3-50%))</f>
        <v>0.66199084646226025</v>
      </c>
      <c r="K192" s="21" t="str">
        <f>IF(J192&lt;44%,"R",IF(J192&gt;56%,"D","No projection"))</f>
        <v>D</v>
      </c>
      <c r="L192" s="21" t="b">
        <f>_xlfn.ISFORMULA(K192)</f>
        <v>1</v>
      </c>
      <c r="M192" s="21" t="str">
        <f>IF(P192&lt;44%,"R",IF(P192&gt;56%,"D","No projection"))</f>
        <v>D</v>
      </c>
      <c r="N192" s="21" t="str">
        <f>IF(J192&lt;42%,"Safe R",IF(AND(J192&gt;42%,J192&lt;44%),"Likely R",IF(AND(J192&gt;44%,J192&lt;47%),"Lean R",IF(AND(J192&gt;47%,J192&lt;53%),"Toss Up",IF(AND(J192&gt;53%,J192&lt;56%),"Lean D",IF(AND(J192&gt;56%,J192&lt;58%),"Likely D","Safe D"))))))</f>
        <v>Safe D</v>
      </c>
      <c r="O192" s="63">
        <f>'Raw data'!Z185</f>
        <v>0.61975000000000002</v>
      </c>
      <c r="P192" s="69">
        <f>O192+$A$3-50%</f>
        <v>0.61975000000000002</v>
      </c>
      <c r="Q192" s="82">
        <f>'Raw data'!O185</f>
        <v>0.25773195876288657</v>
      </c>
      <c r="R192" s="64">
        <f>Q192/2+50%</f>
        <v>0.62886597938144329</v>
      </c>
      <c r="S192" s="64">
        <f>'Raw data'!M185-O192</f>
        <v>9.1159793814432621E-3</v>
      </c>
      <c r="T192" s="64">
        <f>IF(E192="(R)",-S192,S192)</f>
        <v>9.1159793814432621E-3</v>
      </c>
      <c r="U192" s="89">
        <f>IF(G192=1,Q192+4%,IF(G192=2,Q192+9%,IF(G192=3,Q192+14%,IF(G192=4,Q192-4.1%,IF(G192=5,Q192+1%,IF(G192=6,Q192+6.1%,IF(G192=7,Q192+5.1%,Q192+5.1%)))))))</f>
        <v>0.29773195876288655</v>
      </c>
      <c r="V192" s="64">
        <f>'Raw data'!W185</f>
        <v>0.35650460058918287</v>
      </c>
      <c r="W192" s="64">
        <f>V192/2+50%</f>
        <v>0.67825230029459149</v>
      </c>
      <c r="X192" s="65">
        <f>IF(H192=1,V192-4%,IF(H192=2,V192+5%,IF(H192=3,V192+14%,IF(H192=4,V192+4%,IF(H192=5,V192+13%,IF(H192=6,V192+22%,IF(H192=7,V192+9%,V192+9%)))))))</f>
        <v>0.31650460058918289</v>
      </c>
      <c r="Y192" s="65">
        <f>'Raw data'!AC185</f>
        <v>0.31725065797226693</v>
      </c>
      <c r="Z192" s="65">
        <f>'Raw data'!AF185</f>
        <v>0.57399999999999995</v>
      </c>
      <c r="AA192" s="66">
        <f>2*(O192-50)-2*(Z192-50)</f>
        <v>9.1500000000010573E-2</v>
      </c>
      <c r="AB192" s="65">
        <f>IF(I192=1,Y192+AA192+7.6%,IF(I192=2,Y192+AA192+16.6%,IF(I192=3,Y192+AA192+25.6%,IF(I192=4,Y192-AA192-7.6%,IF(I192=5,Y192-AA192+1.4%,IF(I192=6,Y192-AA192+10.4%,IF(I192=7,Y192+AA192+9%,IF(I192=8,Y192-AA192+9%,""))))))))</f>
        <v>0.48475065797227751</v>
      </c>
      <c r="AC192" s="65">
        <f>IF(E192="(D)",50%+U192/2,50%-U192/2)</f>
        <v>0.6488659793814433</v>
      </c>
      <c r="AD192" s="65">
        <f>IF(E192="(D)",50%+X192/2,50%-X192/2)</f>
        <v>0.65825230029459147</v>
      </c>
      <c r="AE192" s="65">
        <f>50%+AB192/2</f>
        <v>0.74237532898613878</v>
      </c>
      <c r="AF192" s="63">
        <f>AC192-O192</f>
        <v>2.911597938144328E-2</v>
      </c>
      <c r="AG192" s="84">
        <f>IF(E192="(D)",AF192,-AF192)</f>
        <v>2.911597938144328E-2</v>
      </c>
      <c r="AH192" s="84">
        <f>AG192-4.5%</f>
        <v>-1.5884020618556718E-2</v>
      </c>
      <c r="AI192" s="63">
        <f>AD192-O192</f>
        <v>3.8502300294591452E-2</v>
      </c>
      <c r="AJ192" s="63">
        <f>IF(E192="(D)",AI192,-AI192)</f>
        <v>3.8502300294591452E-2</v>
      </c>
      <c r="AK192" s="63">
        <f>AJ192-4.5%</f>
        <v>-6.4976997054085467E-3</v>
      </c>
      <c r="AL192" s="63">
        <f>AE192-O192</f>
        <v>0.12262532898613876</v>
      </c>
      <c r="AM192" s="63">
        <f>IF(E192="(D)",AL192,-(AL192))</f>
        <v>0.12262532898613876</v>
      </c>
      <c r="AN192" s="63">
        <f>AM192-4.5%</f>
        <v>7.7625328986138761E-2</v>
      </c>
      <c r="AO192" s="67">
        <f>(AK192+AN192)/2</f>
        <v>3.5563814640365107E-2</v>
      </c>
    </row>
    <row r="193" spans="1:41" ht="15" customHeight="1" x14ac:dyDescent="0.25">
      <c r="A193" s="68" t="s">
        <v>189</v>
      </c>
      <c r="B193" s="61">
        <v>3</v>
      </c>
      <c r="C193" s="61"/>
      <c r="D193" s="59" t="str">
        <f>('Raw data'!C186)</f>
        <v>John Sarbanes</v>
      </c>
      <c r="E193" s="59" t="str">
        <f>('Raw data'!D186)</f>
        <v>(D)</v>
      </c>
      <c r="F193" s="62">
        <f>('Raw data'!G186)</f>
        <v>2006</v>
      </c>
      <c r="G193" s="88">
        <v>1</v>
      </c>
      <c r="H193" s="68">
        <v>1</v>
      </c>
      <c r="I193" s="68">
        <v>1</v>
      </c>
      <c r="J193" s="91">
        <f>IF(H193="",O193+0.15*(AF193-2.77%+$B$3)+($A$3-50%),O193+0.85*(0.6*AF193+0.2*AI193+0.2*AL193-2.77%+$B$3)+($A$3-50%))</f>
        <v>0.63436379219571282</v>
      </c>
      <c r="K193" s="21" t="str">
        <f>IF(J193&lt;44%,"R",IF(J193&gt;56%,"D","No projection"))</f>
        <v>D</v>
      </c>
      <c r="L193" s="21" t="b">
        <f>_xlfn.ISFORMULA(K193)</f>
        <v>1</v>
      </c>
      <c r="M193" s="21" t="str">
        <f>IF(P193&lt;44%,"R",IF(P193&gt;56%,"D","No projection"))</f>
        <v>D</v>
      </c>
      <c r="N193" s="21" t="str">
        <f>IF(J193&lt;42%,"Safe R",IF(AND(J193&gt;42%,J193&lt;44%),"Likely R",IF(AND(J193&gt;44%,J193&lt;47%),"Lean R",IF(AND(J193&gt;47%,J193&lt;53%),"Toss Up",IF(AND(J193&gt;53%,J193&lt;56%),"Lean D",IF(AND(J193&gt;56%,J193&lt;58%),"Likely D","Safe D"))))))</f>
        <v>Safe D</v>
      </c>
      <c r="O193" s="63">
        <f>'Raw data'!Z186</f>
        <v>0.59775</v>
      </c>
      <c r="P193" s="69">
        <f>O193+$A$3-50%</f>
        <v>0.59775</v>
      </c>
      <c r="Q193" s="82">
        <f>'Raw data'!O186</f>
        <v>0.18</v>
      </c>
      <c r="R193" s="64">
        <f>Q193/2+50%</f>
        <v>0.59</v>
      </c>
      <c r="S193" s="64">
        <f>'Raw data'!M186-O193</f>
        <v>-7.7500000000000346E-3</v>
      </c>
      <c r="T193" s="64">
        <f>IF(E193="(R)",-S193,S193)</f>
        <v>-7.7500000000000346E-3</v>
      </c>
      <c r="U193" s="89">
        <f>IF(G193=1,Q193+4%,IF(G193=2,Q193+9%,IF(G193=3,Q193+14%,IF(G193=4,Q193-4.1%,IF(G193=5,Q193+1%,IF(G193=6,Q193+6.1%,IF(G193=7,Q193+5.1%,Q193+5.1%)))))))</f>
        <v>0.22</v>
      </c>
      <c r="V193" s="64">
        <f>'Raw data'!W186</f>
        <v>0.38663492228248181</v>
      </c>
      <c r="W193" s="64">
        <f>V193/2+50%</f>
        <v>0.69331746114124093</v>
      </c>
      <c r="X193" s="65">
        <f>IF(H193=1,V193-4%,IF(H193=2,V193+5%,IF(H193=3,V193+14%,IF(H193=4,V193+4%,IF(H193=5,V193+13%,IF(H193=6,V193+22%,IF(H193=7,V193+9%,V193+9%)))))))</f>
        <v>0.34663492228248183</v>
      </c>
      <c r="Y193" s="65">
        <f>'Raw data'!AC186</f>
        <v>0.25811557413767355</v>
      </c>
      <c r="Z193" s="65">
        <f>'Raw data'!AF186</f>
        <v>0.56399999999999995</v>
      </c>
      <c r="AA193" s="66">
        <f>2*(O193-50)-2*(Z193-50)</f>
        <v>6.7499999999995453E-2</v>
      </c>
      <c r="AB193" s="65">
        <f>IF(I193=1,Y193+AA193+7.6%,IF(I193=2,Y193+AA193+16.6%,IF(I193=3,Y193+AA193+25.6%,IF(I193=4,Y193-AA193-7.6%,IF(I193=5,Y193-AA193+1.4%,IF(I193=6,Y193-AA193+10.4%,IF(I193=7,Y193+AA193+9%,IF(I193=8,Y193-AA193+9%,""))))))))</f>
        <v>0.40161557413766902</v>
      </c>
      <c r="AC193" s="65">
        <f>IF(E193="(D)",50%+U193/2,50%-U193/2)</f>
        <v>0.61</v>
      </c>
      <c r="AD193" s="65">
        <f>IF(E193="(D)",50%+X193/2,50%-X193/2)</f>
        <v>0.67331746114124091</v>
      </c>
      <c r="AE193" s="65">
        <f>50%+AB193/2</f>
        <v>0.70080778706883451</v>
      </c>
      <c r="AF193" s="63">
        <f>AC193-O193</f>
        <v>1.2249999999999983E-2</v>
      </c>
      <c r="AG193" s="84">
        <f>IF(E193="(D)",AF193,-AF193)</f>
        <v>1.2249999999999983E-2</v>
      </c>
      <c r="AH193" s="84">
        <f>AG193-4.5%</f>
        <v>-3.2750000000000015E-2</v>
      </c>
      <c r="AI193" s="63">
        <f>AD193-O193</f>
        <v>7.556746114124091E-2</v>
      </c>
      <c r="AJ193" s="63">
        <f>IF(E193="(D)",AI193,-AI193)</f>
        <v>7.556746114124091E-2</v>
      </c>
      <c r="AK193" s="63">
        <f>AJ193-4.5%</f>
        <v>3.0567461141240912E-2</v>
      </c>
      <c r="AL193" s="63">
        <f>AE193-O193</f>
        <v>0.10305778706883451</v>
      </c>
      <c r="AM193" s="63">
        <f>IF(E193="(D)",AL193,-(AL193))</f>
        <v>0.10305778706883451</v>
      </c>
      <c r="AN193" s="63">
        <f>AM193-4.5%</f>
        <v>5.8057787068834507E-2</v>
      </c>
      <c r="AO193" s="67">
        <f>(AK193+AN193)/2</f>
        <v>4.431262410503771E-2</v>
      </c>
    </row>
    <row r="194" spans="1:41" ht="15" customHeight="1" x14ac:dyDescent="0.25">
      <c r="A194" s="68" t="s">
        <v>189</v>
      </c>
      <c r="B194" s="61">
        <v>4</v>
      </c>
      <c r="C194" s="61"/>
      <c r="D194" s="59" t="str">
        <f>('Raw data'!C187)</f>
        <v>Donna Edwards</v>
      </c>
      <c r="E194" s="59" t="str">
        <f>('Raw data'!D187)</f>
        <v>(D)</v>
      </c>
      <c r="F194" s="62">
        <f>('Raw data'!G187)</f>
        <v>2007.5</v>
      </c>
      <c r="G194" s="88">
        <v>1</v>
      </c>
      <c r="H194" s="68">
        <v>1</v>
      </c>
      <c r="I194" s="68">
        <v>1</v>
      </c>
      <c r="J194" s="91">
        <f>IF(H194="",O194+0.15*(AF194-2.77%+$B$3)+($A$3-50%),O194+0.85*(0.6*AF194+0.2*AI194+0.2*AL194-2.77%+$B$3)+($A$3-50%))</f>
        <v>0.75673957250143653</v>
      </c>
      <c r="K194" s="21" t="str">
        <f>IF(J194&lt;44%,"R",IF(J194&gt;56%,"D","No projection"))</f>
        <v>D</v>
      </c>
      <c r="L194" s="21" t="b">
        <f>_xlfn.ISFORMULA(K194)</f>
        <v>1</v>
      </c>
      <c r="M194" s="21" t="str">
        <f>IF(P194&lt;44%,"R",IF(P194&gt;56%,"D","No projection"))</f>
        <v>D</v>
      </c>
      <c r="N194" s="21" t="str">
        <f>IF(J194&lt;42%,"Safe R",IF(AND(J194&gt;42%,J194&lt;44%),"Likely R",IF(AND(J194&gt;44%,J194&lt;47%),"Lean R",IF(AND(J194&gt;47%,J194&lt;53%),"Toss Up",IF(AND(J194&gt;53%,J194&lt;56%),"Lean D",IF(AND(J194&gt;56%,J194&lt;58%),"Likely D","Safe D"))))))</f>
        <v>Safe D</v>
      </c>
      <c r="O194" s="63">
        <f>'Raw data'!Z187</f>
        <v>0.76875000000000004</v>
      </c>
      <c r="P194" s="69">
        <f>O194+$A$3-50%</f>
        <v>0.76875000000000004</v>
      </c>
      <c r="Q194" s="82">
        <f>'Raw data'!O187</f>
        <v>0.41414141414141414</v>
      </c>
      <c r="R194" s="64">
        <f>Q194/2+50%</f>
        <v>0.70707070707070707</v>
      </c>
      <c r="S194" s="64">
        <f>'Raw data'!M187-O194</f>
        <v>-6.1679292929292973E-2</v>
      </c>
      <c r="T194" s="64">
        <f>IF(E194="(R)",-S194,S194)</f>
        <v>-6.1679292929292973E-2</v>
      </c>
      <c r="U194" s="89">
        <f>IF(G194=1,Q194+4%,IF(G194=2,Q194+9%,IF(G194=3,Q194+14%,IF(G194=4,Q194-4.1%,IF(G194=5,Q194+1%,IF(G194=6,Q194+6.1%,IF(G194=7,Q194+5.1%,Q194+5.1%)))))))</f>
        <v>0.45414141414141412</v>
      </c>
      <c r="V194" s="64">
        <f>'Raw data'!W187</f>
        <v>0.57657938316745638</v>
      </c>
      <c r="W194" s="64">
        <f>V194/2+50%</f>
        <v>0.78828969158372819</v>
      </c>
      <c r="X194" s="65">
        <f>IF(H194=1,V194-4%,IF(H194=2,V194+5%,IF(H194=3,V194+14%,IF(H194=4,V194+4%,IF(H194=5,V194+13%,IF(H194=6,V194+22%,IF(H194=7,V194+9%,V194+9%)))))))</f>
        <v>0.53657938316745635</v>
      </c>
      <c r="Y194" s="65">
        <f>'Raw data'!AC187</f>
        <v>0.67169722736638926</v>
      </c>
      <c r="Z194" s="65">
        <f>'Raw data'!AF187</f>
        <v>0.81899999999999995</v>
      </c>
      <c r="AA194" s="66">
        <f>2*(O194-50)-2*(Z194-50)</f>
        <v>-0.10050000000001091</v>
      </c>
      <c r="AB194" s="65">
        <f>IF(I194=1,Y194+AA194+7.6%,IF(I194=2,Y194+AA194+16.6%,IF(I194=3,Y194+AA194+25.6%,IF(I194=4,Y194-AA194-7.6%,IF(I194=5,Y194-AA194+1.4%,IF(I194=6,Y194-AA194+10.4%,IF(I194=7,Y194+AA194+9%,IF(I194=8,Y194-AA194+9%,""))))))))</f>
        <v>0.6471972273663783</v>
      </c>
      <c r="AC194" s="65">
        <f>IF(E194="(D)",50%+U194/2,50%-U194/2)</f>
        <v>0.72707070707070709</v>
      </c>
      <c r="AD194" s="65">
        <f>IF(E194="(D)",50%+X194/2,50%-X194/2)</f>
        <v>0.76828969158372817</v>
      </c>
      <c r="AE194" s="65">
        <f>50%+AB194/2</f>
        <v>0.82359861368318921</v>
      </c>
      <c r="AF194" s="63">
        <f>AC194-O194</f>
        <v>-4.1679292929292955E-2</v>
      </c>
      <c r="AG194" s="84">
        <f>IF(E194="(D)",AF194,-AF194)</f>
        <v>-4.1679292929292955E-2</v>
      </c>
      <c r="AH194" s="84">
        <f>AG194-4.5%</f>
        <v>-8.6679292929292953E-2</v>
      </c>
      <c r="AI194" s="63">
        <f>AD194-O194</f>
        <v>-4.6030841627187069E-4</v>
      </c>
      <c r="AJ194" s="63">
        <f>IF(E194="(D)",AI194,-AI194)</f>
        <v>-4.6030841627187069E-4</v>
      </c>
      <c r="AK194" s="63">
        <f>AJ194-4.5%</f>
        <v>-4.5460308416271869E-2</v>
      </c>
      <c r="AL194" s="63">
        <f>AE194-O194</f>
        <v>5.4848613683189162E-2</v>
      </c>
      <c r="AM194" s="63">
        <f>IF(E194="(D)",AL194,-(AL194))</f>
        <v>5.4848613683189162E-2</v>
      </c>
      <c r="AN194" s="63">
        <f>AM194-4.5%</f>
        <v>9.8486136831891641E-3</v>
      </c>
      <c r="AO194" s="67">
        <f>(AK194+AN194)/2</f>
        <v>-1.7805847366541352E-2</v>
      </c>
    </row>
    <row r="195" spans="1:41" ht="15" customHeight="1" x14ac:dyDescent="0.25">
      <c r="A195" s="68" t="s">
        <v>189</v>
      </c>
      <c r="B195" s="61">
        <v>5</v>
      </c>
      <c r="C195" s="61"/>
      <c r="D195" s="59" t="str">
        <f>('Raw data'!C188)</f>
        <v>Steny Hoyer</v>
      </c>
      <c r="E195" s="59" t="str">
        <f>('Raw data'!D188)</f>
        <v>(D)</v>
      </c>
      <c r="F195" s="62">
        <f>('Raw data'!G188)</f>
        <v>1981</v>
      </c>
      <c r="G195" s="88">
        <v>1</v>
      </c>
      <c r="H195" s="68">
        <v>1</v>
      </c>
      <c r="I195" s="68">
        <v>1</v>
      </c>
      <c r="J195" s="91">
        <f>IF(H195="",O195+0.15*(AF195-2.77%+$B$3)+($A$3-50%),O195+0.85*(0.6*AF195+0.2*AI195+0.2*AL195-2.77%+$B$3)+($A$3-50%))</f>
        <v>0.67362754543786707</v>
      </c>
      <c r="K195" s="21" t="str">
        <f>IF(J195&lt;44%,"R",IF(J195&gt;56%,"D","No projection"))</f>
        <v>D</v>
      </c>
      <c r="L195" s="21" t="b">
        <f>_xlfn.ISFORMULA(K195)</f>
        <v>1</v>
      </c>
      <c r="M195" s="21" t="str">
        <f>IF(P195&lt;44%,"R",IF(P195&gt;56%,"D","No projection"))</f>
        <v>D</v>
      </c>
      <c r="N195" s="21" t="str">
        <f>IF(J195&lt;42%,"Safe R",IF(AND(J195&gt;42%,J195&lt;44%),"Likely R",IF(AND(J195&gt;44%,J195&lt;47%),"Lean R",IF(AND(J195&gt;47%,J195&lt;53%),"Toss Up",IF(AND(J195&gt;53%,J195&lt;56%),"Lean D",IF(AND(J195&gt;56%,J195&lt;58%),"Likely D","Safe D"))))))</f>
        <v>Safe D</v>
      </c>
      <c r="O195" s="63">
        <f>'Raw data'!Z188</f>
        <v>0.65024999999999999</v>
      </c>
      <c r="P195" s="69">
        <f>O195+$A$3-50%</f>
        <v>0.65024999999999999</v>
      </c>
      <c r="Q195" s="82">
        <f>'Raw data'!O188</f>
        <v>0.28000000000000003</v>
      </c>
      <c r="R195" s="64">
        <f>Q195/2+50%</f>
        <v>0.64</v>
      </c>
      <c r="S195" s="64">
        <f>'Raw data'!M188-O195</f>
        <v>-1.0249999999999981E-2</v>
      </c>
      <c r="T195" s="64">
        <f>IF(E195="(R)",-S195,S195)</f>
        <v>-1.0249999999999981E-2</v>
      </c>
      <c r="U195" s="89">
        <f>IF(G195=1,Q195+4%,IF(G195=2,Q195+9%,IF(G195=3,Q195+14%,IF(G195=4,Q195-4.1%,IF(G195=5,Q195+1%,IF(G195=6,Q195+6.1%,IF(G195=7,Q195+5.1%,Q195+5.1%)))))))</f>
        <v>0.32</v>
      </c>
      <c r="V195" s="64">
        <f>'Raw data'!W188</f>
        <v>0.42932531470039442</v>
      </c>
      <c r="W195" s="64">
        <f>V195/2+50%</f>
        <v>0.71466265735019718</v>
      </c>
      <c r="X195" s="65">
        <f>IF(H195=1,V195-4%,IF(H195=2,V195+5%,IF(H195=3,V195+14%,IF(H195=4,V195+4%,IF(H195=5,V195+13%,IF(H195=6,V195+22%,IF(H195=7,V195+9%,V195+9%)))))))</f>
        <v>0.38932531470039444</v>
      </c>
      <c r="Y195" s="65">
        <f>'Raw data'!AC188</f>
        <v>0.29970463162745875</v>
      </c>
      <c r="Z195" s="65">
        <f>'Raw data'!AF188</f>
        <v>0.624</v>
      </c>
      <c r="AA195" s="66">
        <f>2*(O195-50)-2*(Z195-50)</f>
        <v>5.2499999999994884E-2</v>
      </c>
      <c r="AB195" s="65">
        <f>IF(I195=1,Y195+AA195+7.6%,IF(I195=2,Y195+AA195+16.6%,IF(I195=3,Y195+AA195+25.6%,IF(I195=4,Y195-AA195-7.6%,IF(I195=5,Y195-AA195+1.4%,IF(I195=6,Y195-AA195+10.4%,IF(I195=7,Y195+AA195+9%,IF(I195=8,Y195-AA195+9%,""))))))))</f>
        <v>0.42820463162745365</v>
      </c>
      <c r="AC195" s="65">
        <f>IF(E195="(D)",50%+U195/2,50%-U195/2)</f>
        <v>0.66</v>
      </c>
      <c r="AD195" s="65">
        <f>IF(E195="(D)",50%+X195/2,50%-X195/2)</f>
        <v>0.69466265735019728</v>
      </c>
      <c r="AE195" s="65">
        <f>50%+AB195/2</f>
        <v>0.71410231581372685</v>
      </c>
      <c r="AF195" s="63">
        <f>AC195-O195</f>
        <v>9.7500000000000364E-3</v>
      </c>
      <c r="AG195" s="84">
        <f>IF(E195="(D)",AF195,-AF195)</f>
        <v>9.7500000000000364E-3</v>
      </c>
      <c r="AH195" s="84">
        <f>AG195-4.5%</f>
        <v>-3.5249999999999962E-2</v>
      </c>
      <c r="AI195" s="63">
        <f>AD195-O195</f>
        <v>4.4412657350197282E-2</v>
      </c>
      <c r="AJ195" s="63">
        <f>IF(E195="(D)",AI195,-AI195)</f>
        <v>4.4412657350197282E-2</v>
      </c>
      <c r="AK195" s="63">
        <f>AJ195-4.5%</f>
        <v>-5.8734264980271622E-4</v>
      </c>
      <c r="AL195" s="63">
        <f>AE195-O195</f>
        <v>6.3852315813726856E-2</v>
      </c>
      <c r="AM195" s="63">
        <f>IF(E195="(D)",AL195,-(AL195))</f>
        <v>6.3852315813726856E-2</v>
      </c>
      <c r="AN195" s="63">
        <f>AM195-4.5%</f>
        <v>1.8852315813726858E-2</v>
      </c>
      <c r="AO195" s="67">
        <f>(AK195+AN195)/2</f>
        <v>9.132486581962071E-3</v>
      </c>
    </row>
    <row r="196" spans="1:41" ht="15" customHeight="1" x14ac:dyDescent="0.25">
      <c r="A196" s="68" t="s">
        <v>189</v>
      </c>
      <c r="B196" s="61">
        <v>6</v>
      </c>
      <c r="C196" s="61"/>
      <c r="D196" s="59" t="str">
        <f>('Raw data'!C189)</f>
        <v>John Delaney</v>
      </c>
      <c r="E196" s="59" t="str">
        <f>('Raw data'!D189)</f>
        <v>(D)</v>
      </c>
      <c r="F196" s="62">
        <f>('Raw data'!G189)</f>
        <v>2012</v>
      </c>
      <c r="G196" s="88">
        <v>1</v>
      </c>
      <c r="H196" s="68">
        <v>3</v>
      </c>
      <c r="I196" s="68"/>
      <c r="J196" s="91">
        <f>IF(H196="",O196+0.15*(AF196-2.77%+$B$3)+($A$3-50%),O196+0.85*(0.6*AF196+0.2*AI196+0.2*AL196-2.77%+$B$3)+($A$3-50%))</f>
        <v>0.55997654158038623</v>
      </c>
      <c r="K196" s="21" t="str">
        <f>IF(J196&lt;44%,"R",IF(J196&gt;56%,"D","No projection"))</f>
        <v>No projection</v>
      </c>
      <c r="L196" s="21" t="b">
        <f>_xlfn.ISFORMULA(K196)</f>
        <v>1</v>
      </c>
      <c r="M196" s="21" t="str">
        <f>IF(P196&lt;44%,"R",IF(P196&gt;56%,"D","No projection"))</f>
        <v>No projection</v>
      </c>
      <c r="N196" s="21" t="str">
        <f>IF(J196&lt;42%,"Safe R",IF(AND(J196&gt;42%,J196&lt;44%),"Likely R",IF(AND(J196&gt;44%,J196&lt;47%),"Lean R",IF(AND(J196&gt;47%,J196&lt;53%),"Toss Up",IF(AND(J196&gt;53%,J196&lt;56%),"Lean D",IF(AND(J196&gt;56%,J196&lt;58%),"Likely D","Safe D"))))))</f>
        <v>Lean D</v>
      </c>
      <c r="O196" s="63">
        <f>'Raw data'!Z189</f>
        <v>0.54474999999999996</v>
      </c>
      <c r="P196" s="69">
        <f>O196+$A$3-50%</f>
        <v>0.54475000000000007</v>
      </c>
      <c r="Q196" s="82">
        <f>'Raw data'!O189</f>
        <v>2.0408163265306145E-2</v>
      </c>
      <c r="R196" s="64">
        <f>Q196/2+50%</f>
        <v>0.51020408163265307</v>
      </c>
      <c r="S196" s="64">
        <f>'Raw data'!M189-O196</f>
        <v>-3.4545918367346884E-2</v>
      </c>
      <c r="T196" s="64">
        <f>IF(E196="(R)",-S196,S196)</f>
        <v>-3.4545918367346884E-2</v>
      </c>
      <c r="U196" s="89">
        <f>IF(G196=1,Q196+4%,IF(G196=2,Q196+9%,IF(G196=3,Q196+14%,IF(G196=4,Q196-4.1%,IF(G196=5,Q196+1%,IF(G196=6,Q196+6.1%,IF(G196=7,Q196+5.1%,Q196+5.1%)))))))</f>
        <v>6.0408163265306146E-2</v>
      </c>
      <c r="V196" s="64">
        <f>'Raw data'!W189</f>
        <v>0.21591129350274363</v>
      </c>
      <c r="W196" s="64">
        <f>V196/2+50%</f>
        <v>0.60795564675137181</v>
      </c>
      <c r="X196" s="65">
        <f>IF(H196=1,V196-4%,IF(H196=2,V196+5%,IF(H196=3,V196+14%,IF(H196=4,V196+4%,IF(H196=5,V196+13%,IF(H196=6,V196+22%,IF(H196=7,V196+9%,V196+9%)))))))</f>
        <v>0.35591129350274364</v>
      </c>
      <c r="Y196" s="65"/>
      <c r="Z196" s="65"/>
      <c r="AA196" s="66"/>
      <c r="AB196" s="65" t="str">
        <f>IF(I196=1,Y196+AA196+7.6%,IF(I196=2,Y196+AA196+16.6%,IF(I196=3,Y196+AA196+25.6%,IF(I196=4,Y196-AA196-7.6%,IF(I196=5,Y196-AA196+1.4%,IF(I196=6,Y196-AA196+10.4%,IF(I196=7,Y196+AA196+9%,IF(I196=8,Y196-AA196+9%,""))))))))</f>
        <v/>
      </c>
      <c r="AC196" s="65">
        <f>IF(E196="(D)",50%+U196/2,50%-U196/2)</f>
        <v>0.53020408163265309</v>
      </c>
      <c r="AD196" s="65">
        <f>IF(E196="(D)",50%+X196/2,50%-X196/2)</f>
        <v>0.67795564675137188</v>
      </c>
      <c r="AE196" s="65"/>
      <c r="AF196" s="63">
        <f>AC196-O196</f>
        <v>-1.4545918367346866E-2</v>
      </c>
      <c r="AG196" s="84">
        <f>IF(E196="(D)",AF196,-AF196)</f>
        <v>-1.4545918367346866E-2</v>
      </c>
      <c r="AH196" s="84">
        <f>AG196-4.5%</f>
        <v>-5.9545918367346864E-2</v>
      </c>
      <c r="AI196" s="63">
        <f>AD196-O196</f>
        <v>0.13320564675137192</v>
      </c>
      <c r="AJ196" s="63">
        <f>IF(E196="(D)",AI196,-AI196)</f>
        <v>0.13320564675137192</v>
      </c>
      <c r="AK196" s="63">
        <f>AJ196-4.5%</f>
        <v>8.8205646751371922E-2</v>
      </c>
      <c r="AL196" s="63"/>
      <c r="AM196" s="63"/>
      <c r="AN196" s="63"/>
      <c r="AO196" s="67">
        <f>AK196</f>
        <v>8.8205646751371922E-2</v>
      </c>
    </row>
    <row r="197" spans="1:41" ht="15" customHeight="1" x14ac:dyDescent="0.25">
      <c r="A197" s="68" t="s">
        <v>189</v>
      </c>
      <c r="B197" s="61">
        <v>7</v>
      </c>
      <c r="C197" s="61"/>
      <c r="D197" s="59" t="str">
        <f>('Raw data'!C190)</f>
        <v>Elijah Cummings</v>
      </c>
      <c r="E197" s="59" t="str">
        <f>('Raw data'!D190)</f>
        <v>(D)</v>
      </c>
      <c r="F197" s="62">
        <f>('Raw data'!G190)</f>
        <v>1996</v>
      </c>
      <c r="G197" s="88">
        <v>1</v>
      </c>
      <c r="H197" s="68">
        <v>1</v>
      </c>
      <c r="I197" s="68">
        <v>1</v>
      </c>
      <c r="J197" s="91">
        <f>IF(H197="",O197+0.15*(AF197-2.77%+$B$3)+($A$3-50%),O197+0.85*(0.6*AF197+0.2*AI197+0.2*AL197-2.77%+$B$3)+($A$3-50%))</f>
        <v>0.75574605731058753</v>
      </c>
      <c r="K197" s="21" t="str">
        <f>IF(J197&lt;44%,"R",IF(J197&gt;56%,"D","No projection"))</f>
        <v>D</v>
      </c>
      <c r="L197" s="21" t="b">
        <f>_xlfn.ISFORMULA(K197)</f>
        <v>1</v>
      </c>
      <c r="M197" s="21" t="str">
        <f>IF(P197&lt;44%,"R",IF(P197&gt;56%,"D","No projection"))</f>
        <v>D</v>
      </c>
      <c r="N197" s="21" t="str">
        <f>IF(J197&lt;42%,"Safe R",IF(AND(J197&gt;42%,J197&lt;44%),"Likely R",IF(AND(J197&gt;44%,J197&lt;47%),"Lean R",IF(AND(J197&gt;47%,J197&lt;53%),"Toss Up",IF(AND(J197&gt;53%,J197&lt;56%),"Lean D",IF(AND(J197&gt;56%,J197&lt;58%),"Likely D","Safe D"))))))</f>
        <v>Safe D</v>
      </c>
      <c r="O197" s="63">
        <f>'Raw data'!Z190</f>
        <v>0.74825000000000008</v>
      </c>
      <c r="P197" s="69">
        <f>O197+$A$3-50%</f>
        <v>0.74825000000000008</v>
      </c>
      <c r="Q197" s="82">
        <f>'Raw data'!O190</f>
        <v>0.44329896907216493</v>
      </c>
      <c r="R197" s="64">
        <f>Q197/2+50%</f>
        <v>0.72164948453608246</v>
      </c>
      <c r="S197" s="64">
        <f>'Raw data'!M190-O197</f>
        <v>-2.6600515463917618E-2</v>
      </c>
      <c r="T197" s="64">
        <f>IF(E197="(R)",-S197,S197)</f>
        <v>-2.6600515463917618E-2</v>
      </c>
      <c r="U197" s="89">
        <f>IF(G197=1,Q197+4%,IF(G197=2,Q197+9%,IF(G197=3,Q197+14%,IF(G197=4,Q197-4.1%,IF(G197=5,Q197+1%,IF(G197=6,Q197+6.1%,IF(G197=7,Q197+5.1%,Q197+5.1%)))))))</f>
        <v>0.48329896907216491</v>
      </c>
      <c r="V197" s="64">
        <f>'Raw data'!W190</f>
        <v>0.57226937415721424</v>
      </c>
      <c r="W197" s="64">
        <f>V197/2+50%</f>
        <v>0.78613468707860712</v>
      </c>
      <c r="X197" s="65">
        <f>IF(H197=1,V197-4%,IF(H197=2,V197+5%,IF(H197=3,V197+14%,IF(H197=4,V197+4%,IF(H197=5,V197+13%,IF(H197=6,V197+22%,IF(H197=7,V197+9%,V197+9%)))))))</f>
        <v>0.5322693741572142</v>
      </c>
      <c r="Y197" s="65">
        <f>'Raw data'!AC190</f>
        <v>0.53402262816261725</v>
      </c>
      <c r="Z197" s="65">
        <f>'Raw data'!AF190</f>
        <v>0.75900000000000001</v>
      </c>
      <c r="AA197" s="66">
        <f>2*(O197-50)-2*(Z197-50)</f>
        <v>-2.1500000000003183E-2</v>
      </c>
      <c r="AB197" s="65">
        <f>IF(I197=1,Y197+AA197+7.6%,IF(I197=2,Y197+AA197+16.6%,IF(I197=3,Y197+AA197+25.6%,IF(I197=4,Y197-AA197-7.6%,IF(I197=5,Y197-AA197+1.4%,IF(I197=6,Y197-AA197+10.4%,IF(I197=7,Y197+AA197+9%,IF(I197=8,Y197-AA197+9%,""))))))))</f>
        <v>0.58852262816261403</v>
      </c>
      <c r="AC197" s="65">
        <f>IF(E197="(D)",50%+U197/2,50%-U197/2)</f>
        <v>0.74164948453608248</v>
      </c>
      <c r="AD197" s="65">
        <f>IF(E197="(D)",50%+X197/2,50%-X197/2)</f>
        <v>0.7661346870786071</v>
      </c>
      <c r="AE197" s="65">
        <f>50%+AB197/2</f>
        <v>0.79426131408130707</v>
      </c>
      <c r="AF197" s="63">
        <f>AC197-O197</f>
        <v>-6.6005154639176E-3</v>
      </c>
      <c r="AG197" s="84">
        <f>IF(E197="(D)",AF197,-AF197)</f>
        <v>-6.6005154639176E-3</v>
      </c>
      <c r="AH197" s="84">
        <f>AG197-4.5%</f>
        <v>-5.1600515463917598E-2</v>
      </c>
      <c r="AI197" s="63">
        <f>AD197-O197</f>
        <v>1.788468707860702E-2</v>
      </c>
      <c r="AJ197" s="63">
        <f>IF(E197="(D)",AI197,-AI197)</f>
        <v>1.788468707860702E-2</v>
      </c>
      <c r="AK197" s="63">
        <f>AJ197-4.5%</f>
        <v>-2.7115312921392978E-2</v>
      </c>
      <c r="AL197" s="63">
        <f>AE197-O197</f>
        <v>4.6011314081306987E-2</v>
      </c>
      <c r="AM197" s="63">
        <f>IF(E197="(D)",AL197,-(AL197))</f>
        <v>4.6011314081306987E-2</v>
      </c>
      <c r="AN197" s="63">
        <f>AM197-4.5%</f>
        <v>1.0113140813069882E-3</v>
      </c>
      <c r="AO197" s="67">
        <f>(AK197+AN197)/2</f>
        <v>-1.3051999420042995E-2</v>
      </c>
    </row>
    <row r="198" spans="1:41" ht="15" customHeight="1" x14ac:dyDescent="0.25">
      <c r="A198" s="68" t="s">
        <v>189</v>
      </c>
      <c r="B198" s="61">
        <v>8</v>
      </c>
      <c r="C198" s="61"/>
      <c r="D198" s="59" t="str">
        <f>('Raw data'!C191)</f>
        <v>Chris Van Hollen</v>
      </c>
      <c r="E198" s="59" t="str">
        <f>('Raw data'!D191)</f>
        <v>(D)</v>
      </c>
      <c r="F198" s="62">
        <f>('Raw data'!G191)</f>
        <v>2002</v>
      </c>
      <c r="G198" s="88">
        <v>1</v>
      </c>
      <c r="H198" s="68">
        <v>1</v>
      </c>
      <c r="I198" s="68">
        <v>1</v>
      </c>
      <c r="J198" s="91">
        <f>IF(H198="",O198+0.15*(AF198-2.77%+$B$3)+($A$3-50%),O198+0.85*(0.6*AF198+0.2*AI198+0.2*AL198-2.77%+$B$3)+($A$3-50%))</f>
        <v>0.63262731813907158</v>
      </c>
      <c r="K198" s="21" t="str">
        <f>IF(J198&lt;44%,"R",IF(J198&gt;56%,"D","No projection"))</f>
        <v>D</v>
      </c>
      <c r="L198" s="21" t="b">
        <f>_xlfn.ISFORMULA(K198)</f>
        <v>1</v>
      </c>
      <c r="M198" s="21" t="str">
        <f>IF(P198&lt;44%,"R",IF(P198&gt;56%,"D","No projection"))</f>
        <v>D</v>
      </c>
      <c r="N198" s="21" t="str">
        <f>IF(J198&lt;42%,"Safe R",IF(AND(J198&gt;42%,J198&lt;44%),"Likely R",IF(AND(J198&gt;44%,J198&lt;47%),"Lean R",IF(AND(J198&gt;47%,J198&lt;53%),"Toss Up",IF(AND(J198&gt;53%,J198&lt;56%),"Lean D",IF(AND(J198&gt;56%,J198&lt;58%),"Likely D","Safe D"))))))</f>
        <v>Safe D</v>
      </c>
      <c r="O198" s="63">
        <f>'Raw data'!Z191</f>
        <v>0.61024999999999996</v>
      </c>
      <c r="P198" s="69">
        <f>O198+$A$3-50%</f>
        <v>0.61024999999999996</v>
      </c>
      <c r="Q198" s="82">
        <f>'Raw data'!O191</f>
        <v>0.19999999999999996</v>
      </c>
      <c r="R198" s="64">
        <f>Q198/2+50%</f>
        <v>0.6</v>
      </c>
      <c r="S198" s="64">
        <f>'Raw data'!M191-O198</f>
        <v>-1.0249999999999981E-2</v>
      </c>
      <c r="T198" s="64">
        <f>IF(E198="(R)",-S198,S198)</f>
        <v>-1.0249999999999981E-2</v>
      </c>
      <c r="U198" s="89">
        <f>IF(G198=1,Q198+4%,IF(G198=2,Q198+9%,IF(G198=3,Q198+14%,IF(G198=4,Q198-4.1%,IF(G198=5,Q198+1%,IF(G198=6,Q198+6.1%,IF(G198=7,Q198+5.1%,Q198+5.1%)))))))</f>
        <v>0.23999999999999996</v>
      </c>
      <c r="V198" s="64">
        <f>'Raw data'!W191</f>
        <v>0.31612032768238518</v>
      </c>
      <c r="W198" s="64">
        <f>V198/2+50%</f>
        <v>0.65806016384119259</v>
      </c>
      <c r="X198" s="65">
        <f>IF(H198=1,V198-4%,IF(H198=2,V198+5%,IF(H198=3,V198+14%,IF(H198=4,V198+4%,IF(H198=5,V198+13%,IF(H198=6,V198+22%,IF(H198=7,V198+9%,V198+9%)))))))</f>
        <v>0.2761203276823852</v>
      </c>
      <c r="Y198" s="65">
        <f>'Raw data'!AC191</f>
        <v>0.49114223865963869</v>
      </c>
      <c r="Z198" s="65">
        <f>'Raw data'!AF191</f>
        <v>0.70899999999999996</v>
      </c>
      <c r="AA198" s="66">
        <f>2*(O198-50)-2*(Z198-50)</f>
        <v>-0.19750000000000512</v>
      </c>
      <c r="AB198" s="65">
        <f>IF(I198=1,Y198+AA198+7.6%,IF(I198=2,Y198+AA198+16.6%,IF(I198=3,Y198+AA198+25.6%,IF(I198=4,Y198-AA198-7.6%,IF(I198=5,Y198-AA198+1.4%,IF(I198=6,Y198-AA198+10.4%,IF(I198=7,Y198+AA198+9%,IF(I198=8,Y198-AA198+9%,""))))))))</f>
        <v>0.36964223865963358</v>
      </c>
      <c r="AC198" s="65">
        <f>IF(E198="(D)",50%+U198/2,50%-U198/2)</f>
        <v>0.62</v>
      </c>
      <c r="AD198" s="65">
        <f>IF(E198="(D)",50%+X198/2,50%-X198/2)</f>
        <v>0.63806016384119257</v>
      </c>
      <c r="AE198" s="65">
        <f>50%+AB198/2</f>
        <v>0.68482111932981682</v>
      </c>
      <c r="AF198" s="63">
        <f>AC198-O198</f>
        <v>9.7500000000000364E-3</v>
      </c>
      <c r="AG198" s="84">
        <f>IF(E198="(D)",AF198,-AF198)</f>
        <v>9.7500000000000364E-3</v>
      </c>
      <c r="AH198" s="84">
        <f>AG198-4.5%</f>
        <v>-3.5249999999999962E-2</v>
      </c>
      <c r="AI198" s="63">
        <f>AD198-O198</f>
        <v>2.7810163841192614E-2</v>
      </c>
      <c r="AJ198" s="63">
        <f>IF(E198="(D)",AI198,-AI198)</f>
        <v>2.7810163841192614E-2</v>
      </c>
      <c r="AK198" s="63">
        <f>AJ198-4.5%</f>
        <v>-1.7189836158807384E-2</v>
      </c>
      <c r="AL198" s="63">
        <f>AE198-O198</f>
        <v>7.457111932981686E-2</v>
      </c>
      <c r="AM198" s="63">
        <f>IF(E198="(D)",AL198,-(AL198))</f>
        <v>7.457111932981686E-2</v>
      </c>
      <c r="AN198" s="63">
        <f>AM198-4.5%</f>
        <v>2.9571119329816861E-2</v>
      </c>
      <c r="AO198" s="67">
        <f>(AK198+AN198)/2</f>
        <v>6.1906415855047386E-3</v>
      </c>
    </row>
    <row r="199" spans="1:41" ht="15" customHeight="1" x14ac:dyDescent="0.25">
      <c r="A199" s="68" t="s">
        <v>198</v>
      </c>
      <c r="B199" s="61">
        <v>1</v>
      </c>
      <c r="C199" s="61"/>
      <c r="D199" s="59" t="str">
        <f>('Raw data'!C192)</f>
        <v>Richard Neal</v>
      </c>
      <c r="E199" s="59" t="str">
        <f>('Raw data'!D192)</f>
        <v>(D)</v>
      </c>
      <c r="F199" s="62">
        <f>('Raw data'!G192)</f>
        <v>1988</v>
      </c>
      <c r="G199" s="88">
        <v>1</v>
      </c>
      <c r="H199" s="68">
        <v>1</v>
      </c>
      <c r="I199" s="68">
        <v>1</v>
      </c>
      <c r="J199" s="91">
        <f>IF(H199="",O199+0.15*(AF199-2.77%+$B$3)+($A$3-50%),O199+0.85*(0.6*AF199+0.2*AI199+0.2*AL199-2.77%+$B$3)+($A$3-50%))</f>
        <v>0.65913770667414462</v>
      </c>
      <c r="K199" s="21" t="str">
        <f>IF(J199&lt;44%,"R",IF(J199&gt;56%,"D","No projection"))</f>
        <v>D</v>
      </c>
      <c r="L199" s="21" t="b">
        <f>_xlfn.ISFORMULA(K199)</f>
        <v>1</v>
      </c>
      <c r="M199" s="21" t="str">
        <f>IF(P199&lt;44%,"R",IF(P199&gt;56%,"D","No projection"))</f>
        <v>D</v>
      </c>
      <c r="N199" s="21" t="str">
        <f>IF(J199&lt;42%,"Safe R",IF(AND(J199&gt;42%,J199&lt;44%),"Likely R",IF(AND(J199&gt;44%,J199&lt;47%),"Lean R",IF(AND(J199&gt;47%,J199&lt;53%),"Toss Up",IF(AND(J199&gt;53%,J199&lt;56%),"Lean D",IF(AND(J199&gt;56%,J199&lt;58%),"Likely D","Safe D"))))))</f>
        <v>Safe D</v>
      </c>
      <c r="O199" s="63">
        <f>'Raw data'!Z192</f>
        <v>0.62925000000000009</v>
      </c>
      <c r="P199" s="69">
        <f>O199+$A$3-50%</f>
        <v>0.62925000000000009</v>
      </c>
      <c r="Q199" s="82">
        <f>'Raw data'!O192</f>
        <v>1</v>
      </c>
      <c r="R199" s="64">
        <f>Q199/2+50%</f>
        <v>1</v>
      </c>
      <c r="S199" s="64">
        <f>'Raw data'!M192-O199</f>
        <v>0.37074999999999991</v>
      </c>
      <c r="T199" s="64">
        <f>IF(E199="(R)",-S199,S199)</f>
        <v>0.37074999999999991</v>
      </c>
      <c r="U199" s="89">
        <f>IF(G199=1,Q199+4%,IF(G199=2,Q199+9%,IF(G199=3,Q199+14%,IF(G199=4,Q199-4.1%,IF(G199=5,Q199+1%,IF(G199=6,Q199+6.1%,IF(G199=7,Q199+5.1%,Q199+5.1%)))))))</f>
        <v>1.04</v>
      </c>
      <c r="V199" s="64">
        <f>'Raw data'!W192</f>
        <v>1</v>
      </c>
      <c r="W199" s="64">
        <f>V199/2+50%</f>
        <v>1</v>
      </c>
      <c r="X199" s="65">
        <f>IF(H199=1,V199-4%,IF(H199=2,V199+5%,IF(H199=3,V199+14%,IF(H199=4,V199+4%,IF(H199=5,V199+13%,IF(H199=6,V199+22%,IF(H199=7,V199+9%,V199+9%)))))))</f>
        <v>0.96</v>
      </c>
      <c r="Y199" s="65">
        <f>'Raw data'!AC192</f>
        <v>0.14742007851934941</v>
      </c>
      <c r="Z199" s="65">
        <f>'Raw data'!AF192</f>
        <v>0.56399999999999995</v>
      </c>
      <c r="AA199" s="66">
        <f>2*(O199-50)-2*(Z199-50)</f>
        <v>0.13049999999999784</v>
      </c>
      <c r="AB199" s="65">
        <f>IF(I199=1,Y199+AA199+7.6%,IF(I199=2,Y199+AA199+16.6%,IF(I199=3,Y199+AA199+25.6%,IF(I199=4,Y199-AA199-7.6%,IF(I199=5,Y199-AA199+1.4%,IF(I199=6,Y199-AA199+10.4%,IF(I199=7,Y199+AA199+9%,IF(I199=8,Y199-AA199+9%,""))))))))</f>
        <v>0.35392007851934726</v>
      </c>
      <c r="AC199" s="65">
        <f>IF(E199="(D)",50%+U199/2,50%-U199/2)</f>
        <v>1.02</v>
      </c>
      <c r="AD199" s="65">
        <f>IF(E199="(D)",50%+X199/2,50%-X199/2)</f>
        <v>0.98</v>
      </c>
      <c r="AE199" s="65">
        <f>50%+AB199/2</f>
        <v>0.67696003925967363</v>
      </c>
      <c r="AF199" s="63">
        <v>2.7699999999999999E-2</v>
      </c>
      <c r="AG199" s="84">
        <f>IF(E199="(D)",AF199,-AF199)</f>
        <v>2.7699999999999999E-2</v>
      </c>
      <c r="AH199" s="84">
        <f>AG199-4.5%</f>
        <v>-1.7299999999999999E-2</v>
      </c>
      <c r="AI199" s="63">
        <v>4.4999999999999998E-2</v>
      </c>
      <c r="AJ199" s="63">
        <f>IF(E199="(D)",AI199,-AI199)</f>
        <v>4.4999999999999998E-2</v>
      </c>
      <c r="AK199" s="63">
        <f>AJ199-4.5%</f>
        <v>0</v>
      </c>
      <c r="AL199" s="63">
        <f>AE199-O199</f>
        <v>4.7710039259673542E-2</v>
      </c>
      <c r="AM199" s="63">
        <f>IF(E199="(D)",AL199,-(AL199))</f>
        <v>4.7710039259673542E-2</v>
      </c>
      <c r="AN199" s="63">
        <f>AM199-4.5%</f>
        <v>2.710039259673544E-3</v>
      </c>
      <c r="AO199" s="67">
        <f>(AK199+AN199)/2</f>
        <v>1.355019629836772E-3</v>
      </c>
    </row>
    <row r="200" spans="1:41" ht="15" customHeight="1" x14ac:dyDescent="0.25">
      <c r="A200" s="68" t="s">
        <v>198</v>
      </c>
      <c r="B200" s="61">
        <v>2</v>
      </c>
      <c r="C200" s="61"/>
      <c r="D200" s="59" t="str">
        <f>('Raw data'!C193)</f>
        <v>Jim McGovern</v>
      </c>
      <c r="E200" s="59" t="str">
        <f>('Raw data'!D193)</f>
        <v>(D)</v>
      </c>
      <c r="F200" s="62">
        <f>('Raw data'!G193)</f>
        <v>1996</v>
      </c>
      <c r="G200" s="88">
        <v>1</v>
      </c>
      <c r="H200" s="68">
        <v>1</v>
      </c>
      <c r="I200" s="68">
        <v>1</v>
      </c>
      <c r="J200" s="91">
        <f>IF(H200="",O200+0.15*(AF200-2.77%+$B$3)+($A$3-50%),O200+0.85*(0.6*AF200+0.2*AI200+0.2*AL200-2.77%+$B$3)+($A$3-50%))</f>
        <v>0.6109782614034408</v>
      </c>
      <c r="K200" s="21" t="str">
        <f>IF(J200&lt;44%,"R",IF(J200&gt;56%,"D","No projection"))</f>
        <v>D</v>
      </c>
      <c r="L200" s="21" t="b">
        <f>_xlfn.ISFORMULA(K200)</f>
        <v>1</v>
      </c>
      <c r="M200" s="21" t="str">
        <f>IF(P200&lt;44%,"R",IF(P200&gt;56%,"D","No projection"))</f>
        <v>D</v>
      </c>
      <c r="N200" s="21" t="str">
        <f>IF(J200&lt;42%,"Safe R",IF(AND(J200&gt;42%,J200&lt;44%),"Likely R",IF(AND(J200&gt;44%,J200&lt;47%),"Lean R",IF(AND(J200&gt;47%,J200&lt;53%),"Toss Up",IF(AND(J200&gt;53%,J200&lt;56%),"Lean D",IF(AND(J200&gt;56%,J200&lt;58%),"Likely D","Safe D"))))))</f>
        <v>Safe D</v>
      </c>
      <c r="O200" s="63">
        <f>'Raw data'!Z193</f>
        <v>0.57825000000000004</v>
      </c>
      <c r="P200" s="69">
        <f>O200+$A$3-50%</f>
        <v>0.57825000000000015</v>
      </c>
      <c r="Q200" s="82">
        <f>'Raw data'!O193</f>
        <v>1</v>
      </c>
      <c r="R200" s="64">
        <f>Q200/2+50%</f>
        <v>1</v>
      </c>
      <c r="S200" s="64">
        <f>'Raw data'!M193-O200</f>
        <v>0.42174999999999996</v>
      </c>
      <c r="T200" s="64">
        <f>IF(E200="(R)",-S200,S200)</f>
        <v>0.42174999999999996</v>
      </c>
      <c r="U200" s="89">
        <f>IF(G200=1,Q200+4%,IF(G200=2,Q200+9%,IF(G200=3,Q200+14%,IF(G200=4,Q200-4.1%,IF(G200=5,Q200+1%,IF(G200=6,Q200+6.1%,IF(G200=7,Q200+5.1%,Q200+5.1%)))))))</f>
        <v>1.04</v>
      </c>
      <c r="V200" s="64">
        <f>'Raw data'!W193</f>
        <v>1</v>
      </c>
      <c r="W200" s="64">
        <f>V200/2+50%</f>
        <v>1</v>
      </c>
      <c r="X200" s="65">
        <f>IF(H200=1,V200-4%,IF(H200=2,V200+5%,IF(H200=3,V200+14%,IF(H200=4,V200+4%,IF(H200=5,V200+13%,IF(H200=6,V200+22%,IF(H200=7,V200+9%,V200+9%)))))))</f>
        <v>0.96</v>
      </c>
      <c r="Y200" s="65">
        <f>'Raw data'!AC193</f>
        <v>0.1808383694522499</v>
      </c>
      <c r="Z200" s="65">
        <f>'Raw data'!AF193</f>
        <v>0.56399999999999995</v>
      </c>
      <c r="AA200" s="66">
        <f>2*(O200-50)-2*(Z200-50)</f>
        <v>2.8499999999993975E-2</v>
      </c>
      <c r="AB200" s="65">
        <f>IF(I200=1,Y200+AA200+7.6%,IF(I200=2,Y200+AA200+16.6%,IF(I200=3,Y200+AA200+25.6%,IF(I200=4,Y200-AA200-7.6%,IF(I200=5,Y200-AA200+1.4%,IF(I200=6,Y200-AA200+10.4%,IF(I200=7,Y200+AA200+9%,IF(I200=8,Y200-AA200+9%,""))))))))</f>
        <v>0.28533836945224389</v>
      </c>
      <c r="AC200" s="65">
        <f>IF(E200="(D)",50%+U200/2,50%-U200/2)</f>
        <v>1.02</v>
      </c>
      <c r="AD200" s="65">
        <f>IF(E200="(D)",50%+X200/2,50%-X200/2)</f>
        <v>0.98</v>
      </c>
      <c r="AE200" s="65">
        <f>50%+AB200/2</f>
        <v>0.64266918472612189</v>
      </c>
      <c r="AF200" s="63">
        <v>2.7699999999999999E-2</v>
      </c>
      <c r="AG200" s="84">
        <f>IF(E200="(D)",AF200,-AF200)</f>
        <v>2.7699999999999999E-2</v>
      </c>
      <c r="AH200" s="84">
        <f>AG200-4.5%</f>
        <v>-1.7299999999999999E-2</v>
      </c>
      <c r="AI200" s="63">
        <v>4.4999999999999998E-2</v>
      </c>
      <c r="AJ200" s="63">
        <f>IF(E200="(D)",AI200,-AI200)</f>
        <v>4.4999999999999998E-2</v>
      </c>
      <c r="AK200" s="63">
        <f>AJ200-4.5%</f>
        <v>0</v>
      </c>
      <c r="AL200" s="63">
        <f>AE200-O200</f>
        <v>6.4419184726121848E-2</v>
      </c>
      <c r="AM200" s="63">
        <f>IF(E200="(D)",AL200,-(AL200))</f>
        <v>6.4419184726121848E-2</v>
      </c>
      <c r="AN200" s="63">
        <f>AM200-4.5%</f>
        <v>1.9419184726121849E-2</v>
      </c>
      <c r="AO200" s="67">
        <f>(AK200+AN200)/2</f>
        <v>9.7095923630609246E-3</v>
      </c>
    </row>
    <row r="201" spans="1:41" ht="15" customHeight="1" x14ac:dyDescent="0.25">
      <c r="A201" s="68" t="s">
        <v>198</v>
      </c>
      <c r="B201" s="61">
        <v>3</v>
      </c>
      <c r="C201" s="61"/>
      <c r="D201" s="59" t="str">
        <f>('Raw data'!C194)</f>
        <v>Niki Tsongas</v>
      </c>
      <c r="E201" s="59" t="str">
        <f>('Raw data'!D194)</f>
        <v>(D)</v>
      </c>
      <c r="F201" s="62">
        <f>('Raw data'!G194)</f>
        <v>2007</v>
      </c>
      <c r="G201" s="88">
        <v>1</v>
      </c>
      <c r="H201" s="68">
        <v>1</v>
      </c>
      <c r="I201" s="68">
        <v>1</v>
      </c>
      <c r="J201" s="91">
        <f>IF(H201="",O201+0.15*(AF201-2.77%+$B$3)+($A$3-50%),O201+0.85*(0.6*AF201+0.2*AI201+0.2*AL201-2.77%+$B$3)+($A$3-50%))</f>
        <v>0.62551077371916031</v>
      </c>
      <c r="K201" s="21" t="str">
        <f>IF(J201&lt;44%,"R",IF(J201&gt;56%,"D","No projection"))</f>
        <v>D</v>
      </c>
      <c r="L201" s="21" t="b">
        <f>_xlfn.ISFORMULA(K201)</f>
        <v>1</v>
      </c>
      <c r="M201" s="21" t="str">
        <f>IF(P201&lt;44%,"R",IF(P201&gt;56%,"D","No projection"))</f>
        <v>No projection</v>
      </c>
      <c r="N201" s="21" t="str">
        <f>IF(J201&lt;42%,"Safe R",IF(AND(J201&gt;42%,J201&lt;44%),"Likely R",IF(AND(J201&gt;44%,J201&lt;47%),"Lean R",IF(AND(J201&gt;47%,J201&lt;53%),"Toss Up",IF(AND(J201&gt;53%,J201&lt;56%),"Lean D",IF(AND(J201&gt;56%,J201&lt;58%),"Likely D","Safe D"))))))</f>
        <v>Safe D</v>
      </c>
      <c r="O201" s="63">
        <f>'Raw data'!Z194</f>
        <v>0.55825000000000002</v>
      </c>
      <c r="P201" s="69">
        <f>O201+$A$3-50%</f>
        <v>0.55825000000000014</v>
      </c>
      <c r="Q201" s="82">
        <f>'Raw data'!O194</f>
        <v>0.26</v>
      </c>
      <c r="R201" s="64">
        <f>Q201/2+50%</f>
        <v>0.63</v>
      </c>
      <c r="S201" s="64">
        <f>'Raw data'!M194-O201</f>
        <v>7.174999999999998E-2</v>
      </c>
      <c r="T201" s="64">
        <f>IF(E201="(R)",-S201,S201)</f>
        <v>7.174999999999998E-2</v>
      </c>
      <c r="U201" s="89">
        <f>IF(G201=1,Q201+4%,IF(G201=2,Q201+9%,IF(G201=3,Q201+14%,IF(G201=4,Q201-4.1%,IF(G201=5,Q201+1%,IF(G201=6,Q201+6.1%,IF(G201=7,Q201+5.1%,Q201+5.1%)))))))</f>
        <v>0.3</v>
      </c>
      <c r="V201" s="64">
        <f>'Raw data'!W194</f>
        <v>0.31959526083156292</v>
      </c>
      <c r="W201" s="64">
        <f>V201/2+50%</f>
        <v>0.65979763041578143</v>
      </c>
      <c r="X201" s="65">
        <f>IF(H201=1,V201-4%,IF(H201=2,V201+5%,IF(H201=3,V201+14%,IF(H201=4,V201+4%,IF(H201=5,V201+13%,IF(H201=6,V201+22%,IF(H201=7,V201+9%,V201+9%)))))))</f>
        <v>0.27959526083156294</v>
      </c>
      <c r="Y201" s="65">
        <f>'Raw data'!AC194</f>
        <v>0.12970795939385021</v>
      </c>
      <c r="Z201" s="65">
        <f>'Raw data'!AF194</f>
        <v>0.56399999999999995</v>
      </c>
      <c r="AA201" s="66">
        <f>2*(O201-50)-2*(Z201-50)</f>
        <v>-1.1499999999998067E-2</v>
      </c>
      <c r="AB201" s="65">
        <f>IF(I201=1,Y201+AA201+7.6%,IF(I201=2,Y201+AA201+16.6%,IF(I201=3,Y201+AA201+25.6%,IF(I201=4,Y201-AA201-7.6%,IF(I201=5,Y201-AA201+1.4%,IF(I201=6,Y201-AA201+10.4%,IF(I201=7,Y201+AA201+9%,IF(I201=8,Y201-AA201+9%,""))))))))</f>
        <v>0.19420795939385216</v>
      </c>
      <c r="AC201" s="65">
        <f>IF(E201="(D)",50%+U201/2,50%-U201/2)</f>
        <v>0.65</v>
      </c>
      <c r="AD201" s="65">
        <f>IF(E201="(D)",50%+X201/2,50%-X201/2)</f>
        <v>0.63979763041578153</v>
      </c>
      <c r="AE201" s="65">
        <f>50%+AB201/2</f>
        <v>0.59710397969692608</v>
      </c>
      <c r="AF201" s="63">
        <f>AC201-O201</f>
        <v>9.1749999999999998E-2</v>
      </c>
      <c r="AG201" s="84">
        <f>IF(E201="(D)",AF201,-AF201)</f>
        <v>9.1749999999999998E-2</v>
      </c>
      <c r="AH201" s="84">
        <f>AG201-4.5%</f>
        <v>4.675E-2</v>
      </c>
      <c r="AI201" s="63">
        <f>AD201-O201</f>
        <v>8.1547630415781502E-2</v>
      </c>
      <c r="AJ201" s="63">
        <f>IF(E201="(D)",AI201,-AI201)</f>
        <v>8.1547630415781502E-2</v>
      </c>
      <c r="AK201" s="63">
        <f>AJ201-4.5%</f>
        <v>3.6547630415781504E-2</v>
      </c>
      <c r="AL201" s="63">
        <f>AE201-O201</f>
        <v>3.8853979696926055E-2</v>
      </c>
      <c r="AM201" s="63">
        <f>IF(E201="(D)",AL201,-(AL201))</f>
        <v>3.8853979696926055E-2</v>
      </c>
      <c r="AN201" s="63">
        <f>AM201-4.5%</f>
        <v>-6.146020303073943E-3</v>
      </c>
      <c r="AO201" s="67">
        <f>(AK201+AN201)/2</f>
        <v>1.5200805056353781E-2</v>
      </c>
    </row>
    <row r="202" spans="1:41" ht="15" customHeight="1" x14ac:dyDescent="0.25">
      <c r="A202" s="68" t="s">
        <v>198</v>
      </c>
      <c r="B202" s="61">
        <v>4</v>
      </c>
      <c r="C202" s="61"/>
      <c r="D202" s="59" t="str">
        <f>('Raw data'!C195)</f>
        <v>Joe Kennedy</v>
      </c>
      <c r="E202" s="59" t="str">
        <f>('Raw data'!D195)</f>
        <v>(D)</v>
      </c>
      <c r="F202" s="62">
        <f>('Raw data'!G195)</f>
        <v>2012</v>
      </c>
      <c r="G202" s="88">
        <v>1</v>
      </c>
      <c r="H202" s="68">
        <v>2</v>
      </c>
      <c r="I202" s="68"/>
      <c r="J202" s="91">
        <f>IF(H202="",O202+0.15*(AF202-2.77%+$B$3)+($A$3-50%),O202+0.85*(0.6*AF202+0.2*AI202+0.2*AL202-2.77%+$B$3)+($A$3-50%))</f>
        <v>0.59008035614069065</v>
      </c>
      <c r="K202" s="21" t="str">
        <f>IF(J202&lt;44%,"R",IF(J202&gt;56%,"D","No projection"))</f>
        <v>D</v>
      </c>
      <c r="L202" s="21" t="b">
        <f>_xlfn.ISFORMULA(K202)</f>
        <v>1</v>
      </c>
      <c r="M202" s="21" t="str">
        <f>IF(P202&lt;44%,"R",IF(P202&gt;56%,"D","No projection"))</f>
        <v>No projection</v>
      </c>
      <c r="N202" s="21" t="str">
        <f>IF(J202&lt;42%,"Safe R",IF(AND(J202&gt;42%,J202&lt;44%),"Likely R",IF(AND(J202&gt;44%,J202&lt;47%),"Lean R",IF(AND(J202&gt;47%,J202&lt;53%),"Toss Up",IF(AND(J202&gt;53%,J202&lt;56%),"Lean D",IF(AND(J202&gt;56%,J202&lt;58%),"Likely D","Safe D"))))))</f>
        <v>Safe D</v>
      </c>
      <c r="O202" s="63">
        <f>'Raw data'!Z195</f>
        <v>0.55975000000000008</v>
      </c>
      <c r="P202" s="69">
        <f>O202+$A$3-50%</f>
        <v>0.55975000000000019</v>
      </c>
      <c r="Q202" s="82">
        <f>'Raw data'!O195</f>
        <v>1</v>
      </c>
      <c r="R202" s="64">
        <f>Q202/2+50%</f>
        <v>1</v>
      </c>
      <c r="S202" s="64">
        <f>'Raw data'!M195-O202</f>
        <v>0.44024999999999992</v>
      </c>
      <c r="T202" s="64">
        <f>IF(E202="(R)",-S202,S202)</f>
        <v>0.44024999999999992</v>
      </c>
      <c r="U202" s="89">
        <f>IF(G202=1,Q202+4%,IF(G202=2,Q202+9%,IF(G202=3,Q202+14%,IF(G202=4,Q202-4.1%,IF(G202=5,Q202+1%,IF(G202=6,Q202+6.1%,IF(G202=7,Q202+5.1%,Q202+5.1%)))))))</f>
        <v>1.04</v>
      </c>
      <c r="V202" s="64">
        <f>'Raw data'!W195</f>
        <v>0.26012771930224154</v>
      </c>
      <c r="W202" s="64">
        <f>V202/2+50%</f>
        <v>0.63006385965112077</v>
      </c>
      <c r="X202" s="65">
        <f>IF(H202=1,V202-4%,IF(H202=2,V202+5%,IF(H202=3,V202+14%,IF(H202=4,V202+4%,IF(H202=5,V202+13%,IF(H202=6,V202+22%,IF(H202=7,V202+9%,V202+9%)))))))</f>
        <v>0.31012771930224153</v>
      </c>
      <c r="Y202" s="65"/>
      <c r="Z202" s="65"/>
      <c r="AA202" s="66"/>
      <c r="AB202" s="65" t="str">
        <f>IF(I202=1,Y202+AA202+7.6%,IF(I202=2,Y202+AA202+16.6%,IF(I202=3,Y202+AA202+25.6%,IF(I202=4,Y202-AA202-7.6%,IF(I202=5,Y202-AA202+1.4%,IF(I202=6,Y202-AA202+10.4%,IF(I202=7,Y202+AA202+9%,IF(I202=8,Y202-AA202+9%,""))))))))</f>
        <v/>
      </c>
      <c r="AC202" s="65">
        <f>IF(E202="(D)",50%+U202/2,50%-U202/2)</f>
        <v>1.02</v>
      </c>
      <c r="AD202" s="65">
        <f>IF(E202="(D)",50%+X202/2,50%-X202/2)</f>
        <v>0.65506385965112079</v>
      </c>
      <c r="AE202" s="65"/>
      <c r="AF202" s="63">
        <v>2.7699999999999999E-2</v>
      </c>
      <c r="AG202" s="84">
        <f>IF(E202="(D)",AF202,-AF202)</f>
        <v>2.7699999999999999E-2</v>
      </c>
      <c r="AH202" s="84">
        <f>AG202-4.5%</f>
        <v>-1.7299999999999999E-2</v>
      </c>
      <c r="AI202" s="63">
        <f>AD202-O202</f>
        <v>9.5313859651120714E-2</v>
      </c>
      <c r="AJ202" s="63">
        <f>IF(E202="(D)",AI202,-AI202)</f>
        <v>9.5313859651120714E-2</v>
      </c>
      <c r="AK202" s="63">
        <f>AJ202-4.5%</f>
        <v>5.0313859651120715E-2</v>
      </c>
      <c r="AL202" s="63"/>
      <c r="AM202" s="63"/>
      <c r="AN202" s="63"/>
      <c r="AO202" s="67">
        <f>AK202</f>
        <v>5.0313859651120715E-2</v>
      </c>
    </row>
    <row r="203" spans="1:41" ht="15" customHeight="1" x14ac:dyDescent="0.25">
      <c r="A203" s="59" t="s">
        <v>198</v>
      </c>
      <c r="B203" s="60">
        <v>5</v>
      </c>
      <c r="C203" s="61"/>
      <c r="D203" s="59" t="str">
        <f>('Raw data'!C196)</f>
        <v>Katherine Clark</v>
      </c>
      <c r="E203" s="59" t="str">
        <f>('Raw data'!D196)</f>
        <v>(D)</v>
      </c>
      <c r="F203" s="62">
        <f>('Raw data'!G196)</f>
        <v>1976</v>
      </c>
      <c r="G203" s="88">
        <v>1</v>
      </c>
      <c r="H203" s="59">
        <v>7</v>
      </c>
      <c r="I203" s="59"/>
      <c r="J203" s="91">
        <f>IF(H203="",O203+0.15*(AF203-2.77%+$B$3)+($A$3-50%),O203+0.85*(0.6*AF203+0.2*AI203+0.2*AL203-2.77%+$B$3)+($A$3-50%))</f>
        <v>0.66880900673211074</v>
      </c>
      <c r="K203" s="31" t="str">
        <f>IF(J203&lt;44%,"R",IF(J203&gt;56%,"D","No projection"))</f>
        <v>D</v>
      </c>
      <c r="L203" s="21" t="b">
        <f>_xlfn.ISFORMULA(K203)</f>
        <v>1</v>
      </c>
      <c r="M203" s="21" t="str">
        <f>IF(P203&lt;44%,"R",IF(P203&gt;56%,"D","No projection"))</f>
        <v>D</v>
      </c>
      <c r="N203" s="31" t="str">
        <f>IF(J203&lt;42%,"Safe R",IF(AND(J203&gt;42%,J203&lt;44%),"Likely R",IF(AND(J203&gt;44%,J203&lt;47%),"Lean R",IF(AND(J203&gt;47%,J203&lt;53%),"Toss Up",IF(AND(J203&gt;53%,J203&lt;56%),"Lean D",IF(AND(J203&gt;56%,J203&lt;58%),"Likely D","Safe D"))))))</f>
        <v>Safe D</v>
      </c>
      <c r="O203" s="63">
        <f>'Raw data'!Z196</f>
        <v>0.64124999999999999</v>
      </c>
      <c r="P203" s="63">
        <f>O203+$A$3-50%</f>
        <v>0.64124999999999988</v>
      </c>
      <c r="Q203" s="82">
        <f>'Raw data'!O196</f>
        <v>1</v>
      </c>
      <c r="R203" s="64">
        <f>Q203/2+50%</f>
        <v>1</v>
      </c>
      <c r="S203" s="64">
        <f>'Raw data'!M196-O203</f>
        <v>0.35875000000000001</v>
      </c>
      <c r="T203" s="64">
        <f>IF(E203="(R)",-S203,S203)</f>
        <v>0.35875000000000001</v>
      </c>
      <c r="U203" s="89">
        <f>IF(G203=1,Q203+4%,IF(G203=2,Q203+9%,IF(G203=3,Q203+14%,IF(G203=4,Q203-4.1%,IF(G203=5,Q203+1%,IF(G203=6,Q203+6.1%,IF(G203=7,Q203+5.1%,Q203+5.1%)))))))</f>
        <v>1.04</v>
      </c>
      <c r="V203" s="64">
        <f>'Raw data'!W196</f>
        <v>0.35052360861306747</v>
      </c>
      <c r="W203" s="64">
        <f>V203/2+50%</f>
        <v>0.67526180430653371</v>
      </c>
      <c r="X203" s="65">
        <f>IF(H203=1,V203-4%,IF(H203=2,V203+5%,IF(H203=3,V203+14%,IF(H203=4,V203+4%,IF(H203=5,V203+13%,IF(H203=6,V203+22%,IF(H203=7,V203+9%,V203+9%)))))))</f>
        <v>0.4405236086130675</v>
      </c>
      <c r="Y203" s="65"/>
      <c r="Z203" s="65"/>
      <c r="AA203" s="66"/>
      <c r="AB203" s="65" t="str">
        <f>IF(I203=1,Y203+AA203+7.6%,IF(I203=2,Y203+AA203+16.6%,IF(I203=3,Y203+AA203+25.6%,IF(I203=4,Y203-AA203-7.6%,IF(I203=5,Y203-AA203+1.4%,IF(I203=6,Y203-AA203+10.4%,IF(I203=7,Y203+AA203+9%,IF(I203=8,Y203-AA203+9%,""))))))))</f>
        <v/>
      </c>
      <c r="AC203" s="65">
        <f>IF(E203="(D)",50%+U203/2,50%-U203/2)</f>
        <v>1.02</v>
      </c>
      <c r="AD203" s="65">
        <f>IF(E203="(D)",50%+X203/2,50%-X203/2)</f>
        <v>0.72026180430653375</v>
      </c>
      <c r="AE203" s="65"/>
      <c r="AF203" s="63">
        <v>2.7699999999999999E-2</v>
      </c>
      <c r="AG203" s="84">
        <f>IF(E203="(D)",AF203,-AF203)</f>
        <v>2.7699999999999999E-2</v>
      </c>
      <c r="AH203" s="84">
        <f>AG203-4.5%</f>
        <v>-1.7299999999999999E-2</v>
      </c>
      <c r="AI203" s="63">
        <f>AD203-O203</f>
        <v>7.9011804306533762E-2</v>
      </c>
      <c r="AJ203" s="63">
        <f>IF(E203="(D)",AI203,-AI203)</f>
        <v>7.9011804306533762E-2</v>
      </c>
      <c r="AK203" s="63">
        <f>AJ203-4.5%</f>
        <v>3.4011804306533763E-2</v>
      </c>
      <c r="AL203" s="63"/>
      <c r="AM203" s="63"/>
      <c r="AN203" s="63"/>
      <c r="AO203" s="67">
        <f>AK203</f>
        <v>3.4011804306533763E-2</v>
      </c>
    </row>
    <row r="204" spans="1:41" ht="15" customHeight="1" x14ac:dyDescent="0.25">
      <c r="A204" s="68" t="s">
        <v>198</v>
      </c>
      <c r="B204" s="61">
        <v>6</v>
      </c>
      <c r="C204" s="61" t="s">
        <v>477</v>
      </c>
      <c r="D204" s="59" t="str">
        <f>('Raw data'!C197)</f>
        <v>Seth Moulton</v>
      </c>
      <c r="E204" s="59" t="str">
        <f>('Raw data'!D197)</f>
        <v>(D)</v>
      </c>
      <c r="F204" s="62">
        <f>('Raw data'!G197)</f>
        <v>2014</v>
      </c>
      <c r="G204" s="88">
        <v>2</v>
      </c>
      <c r="H204" s="68"/>
      <c r="I204" s="68"/>
      <c r="J204" s="91">
        <f>IF(H204="",O204+0.15*(AF204-2.77%+$B$3)+($A$3-50%),O204+0.85*(0.6*AF204+0.2*AI204+0.2*AL204-2.77%+$B$3)+($A$3-50%))</f>
        <v>0.54722500000000007</v>
      </c>
      <c r="K204" s="21" t="s">
        <v>479</v>
      </c>
      <c r="L204" s="21" t="b">
        <f>_xlfn.ISFORMULA(K204)</f>
        <v>0</v>
      </c>
      <c r="M204" s="21" t="str">
        <f>IF(P204&lt;44%,"R",IF(P204&gt;56%,"D","No projection"))</f>
        <v>No projection</v>
      </c>
      <c r="N204" s="21" t="str">
        <f>IF(J204&lt;42%,"Safe R",IF(AND(J204&gt;42%,J204&lt;44%),"Likely R",IF(AND(J204&gt;44%,J204&lt;47%),"Lean R",IF(AND(J204&gt;47%,J204&lt;53%),"Toss Up",IF(AND(J204&gt;53%,J204&lt;56%),"Lean D",IF(AND(J204&gt;56%,J204&lt;58%),"Likely D","Safe D"))))))</f>
        <v>Lean D</v>
      </c>
      <c r="O204" s="63">
        <f>'Raw data'!Z197</f>
        <v>0.53475000000000006</v>
      </c>
      <c r="P204" s="69">
        <f>O204+$A$3-50%</f>
        <v>0.53475000000000006</v>
      </c>
      <c r="Q204" s="82">
        <f>'Raw data'!O197</f>
        <v>0.14583333333333343</v>
      </c>
      <c r="R204" s="64">
        <f>Q204/2+50%</f>
        <v>0.57291666666666674</v>
      </c>
      <c r="S204" s="64">
        <f>'Raw data'!M197-O204</f>
        <v>3.8166666666666682E-2</v>
      </c>
      <c r="T204" s="64">
        <f>IF(E204="(R)",-S204,S204)</f>
        <v>3.8166666666666682E-2</v>
      </c>
      <c r="U204" s="89">
        <f>IF(G204=1,Q204+4%,IF(G204=2,Q204+9%,IF(G204=3,Q204+14%,IF(G204=4,Q204-4.1%,IF(G204=5,Q204+1%,IF(G204=6,Q204+6.1%,IF(G204=7,Q204+5.1%,Q204+5.1%)))))))</f>
        <v>0.23583333333333342</v>
      </c>
      <c r="V204" s="64">
        <f>'Raw data'!W197</f>
        <v>0</v>
      </c>
      <c r="W204" s="64"/>
      <c r="X204" s="65"/>
      <c r="Y204" s="65">
        <f>'Raw data'!AC197</f>
        <v>0</v>
      </c>
      <c r="Z204" s="65">
        <f>'Raw data'!AF197</f>
        <v>0.54899999999999993</v>
      </c>
      <c r="AA204" s="66">
        <f>2*(O204-50)-2*(Z204-50)</f>
        <v>-2.8499999999993975E-2</v>
      </c>
      <c r="AB204" s="65"/>
      <c r="AC204" s="65">
        <f>IF(E204="(D)",50%+U204/2,50%-U204/2)</f>
        <v>0.61791666666666667</v>
      </c>
      <c r="AD204" s="65"/>
      <c r="AE204" s="65"/>
      <c r="AF204" s="63">
        <f>AC204-O204</f>
        <v>8.3166666666666611E-2</v>
      </c>
      <c r="AG204" s="84">
        <f>IF(E204="(D)",AF204,-AF204)</f>
        <v>8.3166666666666611E-2</v>
      </c>
      <c r="AH204" s="84">
        <f>AG204-4.5%</f>
        <v>3.8166666666666613E-2</v>
      </c>
      <c r="AI204" s="63"/>
      <c r="AJ204" s="63"/>
      <c r="AK204" s="63">
        <f>AJ204-4.5%</f>
        <v>-4.4999999999999998E-2</v>
      </c>
      <c r="AL204" s="63"/>
      <c r="AM204" s="63"/>
      <c r="AN204" s="63">
        <f>AM204-4.5%</f>
        <v>-4.4999999999999998E-2</v>
      </c>
      <c r="AO204" s="67">
        <f>(AK204+AN204)/2</f>
        <v>-4.4999999999999998E-2</v>
      </c>
    </row>
    <row r="205" spans="1:41" ht="15" customHeight="1" x14ac:dyDescent="0.25">
      <c r="A205" s="68" t="s">
        <v>198</v>
      </c>
      <c r="B205" s="61">
        <v>7</v>
      </c>
      <c r="C205" s="61"/>
      <c r="D205" s="59" t="str">
        <f>('Raw data'!C198)</f>
        <v>Mike Capuano</v>
      </c>
      <c r="E205" s="59" t="str">
        <f>('Raw data'!D198)</f>
        <v>(D)</v>
      </c>
      <c r="F205" s="62">
        <f>('Raw data'!G198)</f>
        <v>1999</v>
      </c>
      <c r="G205" s="88">
        <v>1</v>
      </c>
      <c r="H205" s="68">
        <v>1</v>
      </c>
      <c r="I205" s="68">
        <v>1</v>
      </c>
      <c r="J205" s="91">
        <f>IF(H205="",O205+0.15*(AF205-2.77%+$B$3)+($A$3-50%),O205+0.85*(0.6*AF205+0.2*AI205+0.2*AL205-2.77%+$B$3)+($A$3-50%))</f>
        <v>0.84467700000000001</v>
      </c>
      <c r="K205" s="21" t="str">
        <f>IF(J205&lt;44%,"R",IF(J205&gt;56%,"D","No projection"))</f>
        <v>D</v>
      </c>
      <c r="L205" s="21" t="b">
        <f>_xlfn.ISFORMULA(K205)</f>
        <v>1</v>
      </c>
      <c r="M205" s="21" t="str">
        <f>IF(P205&lt;44%,"R",IF(P205&gt;56%,"D","No projection"))</f>
        <v>D</v>
      </c>
      <c r="N205" s="21" t="str">
        <f>IF(J205&lt;42%,"Safe R",IF(AND(J205&gt;42%,J205&lt;44%),"Likely R",IF(AND(J205&gt;44%,J205&lt;47%),"Lean R",IF(AND(J205&gt;47%,J205&lt;53%),"Toss Up",IF(AND(J205&gt;53%,J205&lt;56%),"Lean D",IF(AND(J205&gt;56%,J205&lt;58%),"Likely D","Safe D"))))))</f>
        <v>Safe D</v>
      </c>
      <c r="O205" s="63">
        <f>'Raw data'!Z198</f>
        <v>0.81525000000000003</v>
      </c>
      <c r="P205" s="69">
        <f>O205+$A$3-50%</f>
        <v>0.81525000000000003</v>
      </c>
      <c r="Q205" s="82">
        <f>'Raw data'!O198</f>
        <v>1</v>
      </c>
      <c r="R205" s="64">
        <f>Q205/2+50%</f>
        <v>1</v>
      </c>
      <c r="S205" s="64">
        <f>'Raw data'!M198-O205</f>
        <v>0.18474999999999997</v>
      </c>
      <c r="T205" s="64">
        <f>IF(E205="(R)",-S205,S205)</f>
        <v>0.18474999999999997</v>
      </c>
      <c r="U205" s="89">
        <f>IF(G205=1,Q205+4%,IF(G205=2,Q205+9%,IF(G205=3,Q205+14%,IF(G205=4,Q205-4.1%,IF(G205=5,Q205+1%,IF(G205=6,Q205+6.1%,IF(G205=7,Q205+5.1%,Q205+5.1%)))))))</f>
        <v>1.04</v>
      </c>
      <c r="V205" s="64">
        <f>'Raw data'!W198</f>
        <v>1</v>
      </c>
      <c r="W205" s="64">
        <f>V205/2+50%</f>
        <v>1</v>
      </c>
      <c r="X205" s="65">
        <f>IF(H205=1,V205-4%,IF(H205=2,V205+5%,IF(H205=3,V205+14%,IF(H205=4,V205+4%,IF(H205=5,V205+13%,IF(H205=6,V205+22%,IF(H205=7,V205+9%,V205+9%)))))))</f>
        <v>0.96</v>
      </c>
      <c r="Y205" s="65">
        <f>'Raw data'!AC198</f>
        <v>1</v>
      </c>
      <c r="Z205" s="65">
        <f>'Raw data'!AF198</f>
        <v>0.82399999999999995</v>
      </c>
      <c r="AA205" s="66">
        <f>2*(O205-50)-2*(Z205-50)</f>
        <v>-1.7499999999998295E-2</v>
      </c>
      <c r="AB205" s="65">
        <f>IF(I205=1,Y205+AA205+7.6%,IF(I205=2,Y205+AA205+16.6%,IF(I205=3,Y205+AA205+25.6%,IF(I205=4,Y205-AA205-7.6%,IF(I205=5,Y205-AA205+1.4%,IF(I205=6,Y205-AA205+10.4%,IF(I205=7,Y205+AA205+9%,IF(I205=8,Y205-AA205+9%,""))))))))</f>
        <v>1.0585000000000018</v>
      </c>
      <c r="AC205" s="65">
        <f>IF(E205="(D)",50%+U205/2,50%-U205/2)</f>
        <v>1.02</v>
      </c>
      <c r="AD205" s="65">
        <f>IF(E205="(D)",50%+X205/2,50%-X205/2)</f>
        <v>0.98</v>
      </c>
      <c r="AE205" s="65">
        <v>1</v>
      </c>
      <c r="AF205" s="63">
        <v>2.7699999999999999E-2</v>
      </c>
      <c r="AG205" s="84">
        <f>IF(E205="(D)",AF205,-AF205)</f>
        <v>2.7699999999999999E-2</v>
      </c>
      <c r="AH205" s="84">
        <f>AG205-4.5%</f>
        <v>-1.7299999999999999E-2</v>
      </c>
      <c r="AI205" s="63">
        <v>4.4999999999999998E-2</v>
      </c>
      <c r="AJ205" s="63">
        <f>IF(E205="(D)",AI205,-AI205)</f>
        <v>4.4999999999999998E-2</v>
      </c>
      <c r="AK205" s="63">
        <f>AJ205-4.5%</f>
        <v>0</v>
      </c>
      <c r="AL205" s="63">
        <v>4.4999999999999998E-2</v>
      </c>
      <c r="AM205" s="63">
        <f>IF(E205="(D)",AL205,-(AL205))</f>
        <v>4.4999999999999998E-2</v>
      </c>
      <c r="AN205" s="63">
        <f>AM205-4.5%</f>
        <v>0</v>
      </c>
      <c r="AO205" s="67">
        <f>(AK205+AN205)/2</f>
        <v>0</v>
      </c>
    </row>
    <row r="206" spans="1:41" ht="15" customHeight="1" x14ac:dyDescent="0.25">
      <c r="A206" s="68" t="s">
        <v>198</v>
      </c>
      <c r="B206" s="61">
        <v>8</v>
      </c>
      <c r="C206" s="61"/>
      <c r="D206" s="59" t="str">
        <f>('Raw data'!C199)</f>
        <v>Stephen Lynch</v>
      </c>
      <c r="E206" s="59" t="str">
        <f>('Raw data'!D199)</f>
        <v>(D)</v>
      </c>
      <c r="F206" s="62">
        <f>('Raw data'!G199)</f>
        <v>2001</v>
      </c>
      <c r="G206" s="88">
        <v>1</v>
      </c>
      <c r="H206" s="68">
        <v>1</v>
      </c>
      <c r="I206" s="68">
        <v>1</v>
      </c>
      <c r="J206" s="91">
        <f>IF(H206="",O206+0.15*(AF206-2.77%+$B$3)+($A$3-50%),O206+0.85*(0.6*AF206+0.2*AI206+0.2*AL206-2.77%+$B$3)+($A$3-50%))</f>
        <v>0.64268030995251457</v>
      </c>
      <c r="K206" s="21" t="str">
        <f>IF(J206&lt;44%,"R",IF(J206&gt;56%,"D","No projection"))</f>
        <v>D</v>
      </c>
      <c r="L206" s="21" t="b">
        <f>_xlfn.ISFORMULA(K206)</f>
        <v>1</v>
      </c>
      <c r="M206" s="21" t="str">
        <f>IF(P206&lt;44%,"R",IF(P206&gt;56%,"D","No projection"))</f>
        <v>D</v>
      </c>
      <c r="N206" s="21" t="str">
        <f>IF(J206&lt;42%,"Safe R",IF(AND(J206&gt;42%,J206&lt;44%),"Likely R",IF(AND(J206&gt;44%,J206&lt;47%),"Lean R",IF(AND(J206&gt;47%,J206&lt;53%),"Toss Up",IF(AND(J206&gt;53%,J206&lt;56%),"Lean D",IF(AND(J206&gt;56%,J206&lt;58%),"Likely D","Safe D"))))))</f>
        <v>Safe D</v>
      </c>
      <c r="O206" s="63">
        <f>'Raw data'!Z199</f>
        <v>0.56574999999999998</v>
      </c>
      <c r="P206" s="69">
        <f>O206+$A$3-50%</f>
        <v>0.56574999999999998</v>
      </c>
      <c r="Q206" s="82">
        <f>'Raw data'!O199</f>
        <v>1</v>
      </c>
      <c r="R206" s="64">
        <f>Q206/2+50%</f>
        <v>1</v>
      </c>
      <c r="S206" s="64">
        <f>'Raw data'!M199-O206</f>
        <v>0.43425000000000002</v>
      </c>
      <c r="T206" s="64">
        <f>IF(E206="(R)",-S206,S206)</f>
        <v>0.43425000000000002</v>
      </c>
      <c r="U206" s="89">
        <f>IF(G206=1,Q206+4%,IF(G206=2,Q206+9%,IF(G206=3,Q206+14%,IF(G206=4,Q206-4.1%,IF(G206=5,Q206+1%,IF(G206=6,Q206+6.1%,IF(G206=7,Q206+5.1%,Q206+5.1%)))))))</f>
        <v>1.04</v>
      </c>
      <c r="V206" s="64">
        <f>'Raw data'!W199</f>
        <v>0.5249436086425352</v>
      </c>
      <c r="W206" s="64">
        <f>V206/2+50%</f>
        <v>0.7624718043212676</v>
      </c>
      <c r="X206" s="65">
        <f>IF(H206=1,V206-4%,IF(H206=2,V206+5%,IF(H206=3,V206+14%,IF(H206=4,V206+4%,IF(H206=5,V206+13%,IF(H206=6,V206+22%,IF(H206=7,V206+9%,V206+9%)))))))</f>
        <v>0.48494360864253522</v>
      </c>
      <c r="Y206" s="65">
        <f>'Raw data'!AC199</f>
        <v>0.44741886138705095</v>
      </c>
      <c r="Z206" s="65">
        <f>'Raw data'!AF199</f>
        <v>0.56899999999999995</v>
      </c>
      <c r="AA206" s="66">
        <f>2*(O206-50)-2*(Z206-50)</f>
        <v>-6.5000000000026148E-3</v>
      </c>
      <c r="AB206" s="65">
        <f>IF(I206=1,Y206+AA206+7.6%,IF(I206=2,Y206+AA206+16.6%,IF(I206=3,Y206+AA206+25.6%,IF(I206=4,Y206-AA206-7.6%,IF(I206=5,Y206-AA206+1.4%,IF(I206=6,Y206-AA206+10.4%,IF(I206=7,Y206+AA206+9%,IF(I206=8,Y206-AA206+9%,""))))))))</f>
        <v>0.51691886138704835</v>
      </c>
      <c r="AC206" s="65">
        <f>IF(E206="(D)",50%+U206/2,50%-U206/2)</f>
        <v>1.02</v>
      </c>
      <c r="AD206" s="65">
        <f>IF(E206="(D)",50%+X206/2,50%-X206/2)</f>
        <v>0.74247180432126758</v>
      </c>
      <c r="AE206" s="65">
        <f>50%+AB206/2</f>
        <v>0.75845943069352417</v>
      </c>
      <c r="AF206" s="63">
        <v>2.7699999999999999E-2</v>
      </c>
      <c r="AG206" s="84">
        <f>IF(E206="(D)",AF206,-AF206)</f>
        <v>2.7699999999999999E-2</v>
      </c>
      <c r="AH206" s="84">
        <f>AG206-4.5%</f>
        <v>-1.7299999999999999E-2</v>
      </c>
      <c r="AI206" s="63">
        <f>AD206-O206</f>
        <v>0.17672180432126761</v>
      </c>
      <c r="AJ206" s="63">
        <f>IF(E206="(D)",AI206,-AI206)</f>
        <v>0.17672180432126761</v>
      </c>
      <c r="AK206" s="63">
        <f>AJ206-4.5%</f>
        <v>0.13172180432126762</v>
      </c>
      <c r="AL206" s="63">
        <f>AE206-O206</f>
        <v>0.1927094306935242</v>
      </c>
      <c r="AM206" s="63">
        <f>IF(E206="(D)",AL206,-(AL206))</f>
        <v>0.1927094306935242</v>
      </c>
      <c r="AN206" s="63">
        <f>AM206-4.5%</f>
        <v>0.14770943069352421</v>
      </c>
      <c r="AO206" s="67">
        <f>(AK206+AN206)/2</f>
        <v>0.13971561750739592</v>
      </c>
    </row>
    <row r="207" spans="1:41" ht="15" customHeight="1" x14ac:dyDescent="0.25">
      <c r="A207" s="68" t="s">
        <v>198</v>
      </c>
      <c r="B207" s="61">
        <v>9</v>
      </c>
      <c r="C207" s="61"/>
      <c r="D207" s="59" t="str">
        <f>('Raw data'!C200)</f>
        <v>Bill Keating</v>
      </c>
      <c r="E207" s="59" t="str">
        <f>('Raw data'!D200)</f>
        <v>(D)</v>
      </c>
      <c r="F207" s="62">
        <f>('Raw data'!G200)</f>
        <v>2010</v>
      </c>
      <c r="G207" s="88">
        <v>1</v>
      </c>
      <c r="H207" s="68">
        <v>1</v>
      </c>
      <c r="I207" s="68">
        <v>2</v>
      </c>
      <c r="J207" s="91">
        <f>IF(H207="",O207+0.15*(AF207-2.77%+$B$3)+($A$3-50%),O207+0.85*(0.6*AF207+0.2*AI207+0.2*AL207-2.77%+$B$3)+($A$3-50%))</f>
        <v>0.58597388379915627</v>
      </c>
      <c r="K207" s="21" t="str">
        <f>IF(J207&lt;44%,"R",IF(J207&gt;56%,"D","No projection"))</f>
        <v>D</v>
      </c>
      <c r="L207" s="21" t="b">
        <f>_xlfn.ISFORMULA(K207)</f>
        <v>1</v>
      </c>
      <c r="M207" s="21" t="str">
        <f>IF(P207&lt;44%,"R",IF(P207&gt;56%,"D","No projection"))</f>
        <v>No projection</v>
      </c>
      <c r="N207" s="21" t="str">
        <f>IF(J207&lt;42%,"Safe R",IF(AND(J207&gt;42%,J207&lt;44%),"Likely R",IF(AND(J207&gt;44%,J207&lt;47%),"Lean R",IF(AND(J207&gt;47%,J207&lt;53%),"Toss Up",IF(AND(J207&gt;53%,J207&lt;56%),"Lean D",IF(AND(J207&gt;56%,J207&lt;58%),"Likely D","Safe D"))))))</f>
        <v>Safe D</v>
      </c>
      <c r="O207" s="63">
        <f>'Raw data'!Z200</f>
        <v>0.54275000000000007</v>
      </c>
      <c r="P207" s="69">
        <f>O207+$A$3-50%</f>
        <v>0.54275000000000007</v>
      </c>
      <c r="Q207" s="82">
        <f>'Raw data'!O200</f>
        <v>0.10000000000000003</v>
      </c>
      <c r="R207" s="64">
        <f>Q207/2+50%</f>
        <v>0.55000000000000004</v>
      </c>
      <c r="S207" s="64">
        <f>'Raw data'!M200-O207</f>
        <v>7.2499999999999787E-3</v>
      </c>
      <c r="T207" s="64">
        <f>IF(E207="(R)",-S207,S207)</f>
        <v>7.2499999999999787E-3</v>
      </c>
      <c r="U207" s="89">
        <f>IF(G207=1,Q207+4%,IF(G207=2,Q207+9%,IF(G207=3,Q207+14%,IF(G207=4,Q207-4.1%,IF(G207=5,Q207+1%,IF(G207=6,Q207+6.1%,IF(G207=7,Q207+5.1%,Q207+5.1%)))))))</f>
        <v>0.14000000000000004</v>
      </c>
      <c r="V207" s="64">
        <f>'Raw data'!W200</f>
        <v>0.29221798745767347</v>
      </c>
      <c r="W207" s="64">
        <f>V207/2+50%</f>
        <v>0.64610899372883668</v>
      </c>
      <c r="X207" s="65">
        <f>IF(H207=1,V207-4%,IF(H207=2,V207+5%,IF(H207=3,V207+14%,IF(H207=4,V207+4%,IF(H207=5,V207+13%,IF(H207=6,V207+22%,IF(H207=7,V207+9%,V207+9%)))))))</f>
        <v>0.25221798745767349</v>
      </c>
      <c r="Y207" s="65">
        <f>'Raw data'!AC200</f>
        <v>5.0298292532400701E-2</v>
      </c>
      <c r="Z207" s="65">
        <f>'Raw data'!AF200</f>
        <v>0.51900000000000002</v>
      </c>
      <c r="AA207" s="66">
        <f>2*(O207-50)-2*(Z207-50)</f>
        <v>4.7499999999999432E-2</v>
      </c>
      <c r="AB207" s="65">
        <f>IF(I207=1,Y207+AA207+7.6%,IF(I207=2,Y207+AA207+16.6%,IF(I207=3,Y207+AA207+25.6%,IF(I207=4,Y207-AA207-7.6%,IF(I207=5,Y207-AA207+1.4%,IF(I207=6,Y207-AA207+10.4%,IF(I207=7,Y207+AA207+9%,IF(I207=8,Y207-AA207+9%,""))))))))</f>
        <v>0.26379829253240017</v>
      </c>
      <c r="AC207" s="65">
        <f>IF(E207="(D)",50%+U207/2,50%-U207/2)</f>
        <v>0.57000000000000006</v>
      </c>
      <c r="AD207" s="65">
        <f>IF(E207="(D)",50%+X207/2,50%-X207/2)</f>
        <v>0.62610899372883677</v>
      </c>
      <c r="AE207" s="65">
        <f>50%+AB207/2</f>
        <v>0.63189914626620003</v>
      </c>
      <c r="AF207" s="63">
        <f>AC207-O207</f>
        <v>2.7249999999999996E-2</v>
      </c>
      <c r="AG207" s="84">
        <f>IF(E207="(D)",AF207,-AF207)</f>
        <v>2.7249999999999996E-2</v>
      </c>
      <c r="AH207" s="84">
        <f>AG207-4.5%</f>
        <v>-1.7750000000000002E-2</v>
      </c>
      <c r="AI207" s="63">
        <f>AD207-O207</f>
        <v>8.3358993728836706E-2</v>
      </c>
      <c r="AJ207" s="63">
        <f>IF(E207="(D)",AI207,-AI207)</f>
        <v>8.3358993728836706E-2</v>
      </c>
      <c r="AK207" s="63">
        <f>AJ207-4.5%</f>
        <v>3.8358993728836707E-2</v>
      </c>
      <c r="AL207" s="63">
        <f>AE207-O207</f>
        <v>8.9149146266199963E-2</v>
      </c>
      <c r="AM207" s="63">
        <f>IF(E207="(D)",AL207,-(AL207))</f>
        <v>8.9149146266199963E-2</v>
      </c>
      <c r="AN207" s="63">
        <f>AM207-4.5%</f>
        <v>4.4149146266199965E-2</v>
      </c>
      <c r="AO207" s="67">
        <f>(AK207+AN207)/2</f>
        <v>4.1254069997518336E-2</v>
      </c>
    </row>
    <row r="208" spans="1:41" ht="15" customHeight="1" x14ac:dyDescent="0.25">
      <c r="A208" s="68" t="s">
        <v>206</v>
      </c>
      <c r="B208" s="61">
        <v>1</v>
      </c>
      <c r="C208" s="61"/>
      <c r="D208" s="59" t="str">
        <f>('Raw data'!C201)</f>
        <v>Dan Benishek</v>
      </c>
      <c r="E208" s="59" t="str">
        <f>('Raw data'!D201)</f>
        <v>(R)</v>
      </c>
      <c r="F208" s="62">
        <f>('Raw data'!G201)</f>
        <v>2010</v>
      </c>
      <c r="G208" s="88">
        <v>4</v>
      </c>
      <c r="H208" s="68">
        <v>4</v>
      </c>
      <c r="I208" s="68">
        <v>5</v>
      </c>
      <c r="J208" s="91">
        <f>IF(H208="",O208+0.15*(AF208+2.77%-$B$3)+($A$3-50%),O208+0.85*(0.6*AF208+0.2*AI208+0.2*AL208+2.77%-$B$3)+($A$3-50%))</f>
        <v>0.46181800494000402</v>
      </c>
      <c r="K208" s="21" t="s">
        <v>479</v>
      </c>
      <c r="L208" s="21" t="b">
        <f>_xlfn.ISFORMULA(K208)</f>
        <v>0</v>
      </c>
      <c r="M208" s="21" t="str">
        <f>IF(P208&lt;44%,"R",IF(P208&gt;56%,"D","No projection"))</f>
        <v>R</v>
      </c>
      <c r="N208" s="21" t="str">
        <f>IF(J208&lt;42%,"Safe R",IF(AND(J208&gt;42%,J208&lt;44%),"Likely R",IF(AND(J208&gt;44%,J208&lt;47%),"Lean R",IF(AND(J208&gt;47%,J208&lt;53%),"Toss Up",IF(AND(J208&gt;53%,J208&lt;56%),"Lean D",IF(AND(J208&gt;56%,J208&lt;58%),"Likely D","Safe D"))))))</f>
        <v>Lean R</v>
      </c>
      <c r="O208" s="63">
        <f>'Raw data'!Z201</f>
        <v>0.43924999999999997</v>
      </c>
      <c r="P208" s="69">
        <f>O208+$A$3-50%</f>
        <v>0.43924999999999992</v>
      </c>
      <c r="Q208" s="82">
        <f>'Raw data'!O201</f>
        <v>7.2164948453608213E-2</v>
      </c>
      <c r="R208" s="64">
        <f>Q208/2+50%</f>
        <v>0.53608247422680411</v>
      </c>
      <c r="S208" s="64">
        <f>'Raw data'!M201-O208</f>
        <v>2.466752577319592E-2</v>
      </c>
      <c r="T208" s="64">
        <f>IF(E208="(R)",-S208,S208)</f>
        <v>-2.466752577319592E-2</v>
      </c>
      <c r="U208" s="89">
        <f>IF(G208=1,Q208+4%,IF(G208=2,Q208+9%,IF(G208=3,Q208+14%,IF(G208=4,Q208-4.1%,IF(G208=5,Q208+1%,IF(G208=6,Q208+6.1%,IF(G208=7,Q208+5.1%,Q208+5.1%)))))))</f>
        <v>3.1164948453608218E-2</v>
      </c>
      <c r="V208" s="64">
        <f>'Raw data'!W201</f>
        <v>5.6615869900884519E-3</v>
      </c>
      <c r="W208" s="64">
        <f>V208/2+50%</f>
        <v>0.50283079349504423</v>
      </c>
      <c r="X208" s="65">
        <f>IF(H208=1,V208-4%,IF(H208=2,V208+5%,IF(H208=3,V208+14%,IF(H208=4,V208+4%,IF(H208=5,V208+13%,IF(H208=6,V208+22%,IF(H208=7,V208+9%,V208+9%)))))))</f>
        <v>4.5661586990088453E-2</v>
      </c>
      <c r="Y208" s="65">
        <f>'Raw data'!AC201</f>
        <v>0.1193376271784608</v>
      </c>
      <c r="Z208" s="65">
        <f>'Raw data'!AF201</f>
        <v>0.47399999999999998</v>
      </c>
      <c r="AA208" s="66">
        <f>2*(O208-50)-2*(Z208-50)</f>
        <v>-6.9499999999990791E-2</v>
      </c>
      <c r="AB208" s="65">
        <f>IF(I208=1,Y208+AA208+7.6%,IF(I208=2,Y208+AA208+16.6%,IF(I208=3,Y208+AA208+25.6%,IF(I208=4,Y208-AA208-7.6%,IF(I208=5,Y208-AA208+1.4%,IF(I208=6,Y208-AA208+10.4%,IF(I208=7,Y208+AA208+9%,IF(I208=8,Y208-AA208+9%,""))))))))</f>
        <v>0.20283762717845161</v>
      </c>
      <c r="AC208" s="65">
        <f>IF(E208="(D)",50%+U208/2,50%-U208/2)</f>
        <v>0.48441752577319591</v>
      </c>
      <c r="AD208" s="65">
        <f>IF(E208="(D)",50%+X208/2,50%-X208/2)</f>
        <v>0.47716920650495576</v>
      </c>
      <c r="AE208" s="65">
        <f>50%-AB208/2</f>
        <v>0.39858118641077422</v>
      </c>
      <c r="AF208" s="63">
        <f>AC208-O208</f>
        <v>4.5167525773195938E-2</v>
      </c>
      <c r="AG208" s="84">
        <f>IF(E208="(D)",AF208,-AF208)</f>
        <v>-4.5167525773195938E-2</v>
      </c>
      <c r="AH208" s="84">
        <f>AG208-4.5%</f>
        <v>-9.0167525773195936E-2</v>
      </c>
      <c r="AI208" s="63">
        <f>AD208-O208</f>
        <v>3.7919206504955782E-2</v>
      </c>
      <c r="AJ208" s="63">
        <f>IF(E208="(D)",AI208,-AI208)</f>
        <v>-3.7919206504955782E-2</v>
      </c>
      <c r="AK208" s="63">
        <f>AJ208-4.5%</f>
        <v>-8.2919206504955781E-2</v>
      </c>
      <c r="AL208" s="63">
        <f>AE208-O208</f>
        <v>-4.066881358922575E-2</v>
      </c>
      <c r="AM208" s="63">
        <f>IF(E208="(D)",AL208,-(AL208))</f>
        <v>4.066881358922575E-2</v>
      </c>
      <c r="AN208" s="63">
        <f>AM208-4.5%</f>
        <v>-4.3311864107742487E-3</v>
      </c>
      <c r="AO208" s="67">
        <f>(AK208+AN208)/2</f>
        <v>-4.3625196457865015E-2</v>
      </c>
    </row>
    <row r="209" spans="1:41" ht="15" customHeight="1" x14ac:dyDescent="0.25">
      <c r="A209" s="68" t="s">
        <v>206</v>
      </c>
      <c r="B209" s="61">
        <v>2</v>
      </c>
      <c r="C209" s="61"/>
      <c r="D209" s="59" t="str">
        <f>('Raw data'!C202)</f>
        <v>Bill Huizenga</v>
      </c>
      <c r="E209" s="59" t="str">
        <f>('Raw data'!D202)</f>
        <v>(R)</v>
      </c>
      <c r="F209" s="62">
        <f>('Raw data'!G202)</f>
        <v>2010</v>
      </c>
      <c r="G209" s="88">
        <v>4</v>
      </c>
      <c r="H209" s="68">
        <v>4</v>
      </c>
      <c r="I209" s="68">
        <v>5</v>
      </c>
      <c r="J209" s="91">
        <f>IF(H209="",O209+0.15*(AF209+2.77%-$B$3)+($A$3-50%),O209+0.85*(0.6*AF209+0.2*AI209+0.2*AL209+2.77%-$B$3)+($A$3-50%))</f>
        <v>0.3527339698318</v>
      </c>
      <c r="K209" s="21" t="str">
        <f>IF(J209&lt;44%,"R",IF(J209&gt;56%,"D","No projection"))</f>
        <v>R</v>
      </c>
      <c r="L209" s="21" t="b">
        <f>_xlfn.ISFORMULA(K209)</f>
        <v>1</v>
      </c>
      <c r="M209" s="21" t="str">
        <f>IF(P209&lt;44%,"R",IF(P209&gt;56%,"D","No projection"))</f>
        <v>R</v>
      </c>
      <c r="N209" s="21" t="str">
        <f>IF(J209&lt;42%,"Safe R",IF(AND(J209&gt;42%,J209&lt;44%),"Likely R",IF(AND(J209&gt;44%,J209&lt;47%),"Lean R",IF(AND(J209&gt;47%,J209&lt;53%),"Toss Up",IF(AND(J209&gt;53%,J209&lt;56%),"Lean D",IF(AND(J209&gt;56%,J209&lt;58%),"Likely D","Safe D"))))))</f>
        <v>Safe R</v>
      </c>
      <c r="O209" s="63">
        <f>'Raw data'!Z202</f>
        <v>0.41624999999999995</v>
      </c>
      <c r="P209" s="69">
        <f>O209+$A$3-50%</f>
        <v>0.41625000000000001</v>
      </c>
      <c r="Q209" s="82">
        <f>'Raw data'!O202</f>
        <v>0.31958762886597936</v>
      </c>
      <c r="R209" s="64">
        <f>Q209/2+50%</f>
        <v>0.65979381443298968</v>
      </c>
      <c r="S209" s="64">
        <f>'Raw data'!M202-O209</f>
        <v>-7.6043814432989632E-2</v>
      </c>
      <c r="T209" s="64">
        <f>IF(E209="(R)",-S209,S209)</f>
        <v>7.6043814432989632E-2</v>
      </c>
      <c r="U209" s="89">
        <f>IF(G209=1,Q209+4%,IF(G209=2,Q209+9%,IF(G209=3,Q209+14%,IF(G209=4,Q209-4.1%,IF(G209=5,Q209+1%,IF(G209=6,Q209+6.1%,IF(G209=7,Q209+5.1%,Q209+5.1%)))))))</f>
        <v>0.27858762886597938</v>
      </c>
      <c r="V209" s="64">
        <f>'Raw data'!W202</f>
        <v>0.2821892723284567</v>
      </c>
      <c r="W209" s="64">
        <f>V209/2+50%</f>
        <v>0.64109463616422835</v>
      </c>
      <c r="X209" s="65">
        <f>IF(H209=1,V209-4%,IF(H209=2,V209+5%,IF(H209=3,V209+14%,IF(H209=4,V209+4%,IF(H209=5,V209+13%,IF(H209=6,V209+22%,IF(H209=7,V209+9%,V209+9%)))))))</f>
        <v>0.32218927232845668</v>
      </c>
      <c r="Y209" s="65">
        <f>'Raw data'!AC202</f>
        <v>0.34729525481713441</v>
      </c>
      <c r="Z209" s="65">
        <f>'Raw data'!AF202</f>
        <v>0.44899999999999995</v>
      </c>
      <c r="AA209" s="66">
        <f>2*(O209-50)-2*(Z209-50)</f>
        <v>-6.5500000000000114E-2</v>
      </c>
      <c r="AB209" s="65">
        <f>IF(I209=1,Y209+AA209+7.6%,IF(I209=2,Y209+AA209+16.6%,IF(I209=3,Y209+AA209+25.6%,IF(I209=4,Y209-AA209-7.6%,IF(I209=5,Y209-AA209+1.4%,IF(I209=6,Y209-AA209+10.4%,IF(I209=7,Y209+AA209+9%,IF(I209=8,Y209-AA209+9%,""))))))))</f>
        <v>0.42679525481713454</v>
      </c>
      <c r="AC209" s="65">
        <f>IF(E209="(D)",50%+U209/2,50%-U209/2)</f>
        <v>0.36070618556701028</v>
      </c>
      <c r="AD209" s="65">
        <f>IF(E209="(D)",50%+X209/2,50%-X209/2)</f>
        <v>0.33890536383577163</v>
      </c>
      <c r="AE209" s="65">
        <f>50%-AB209/2</f>
        <v>0.28660237259143273</v>
      </c>
      <c r="AF209" s="63">
        <f>AC209-O209</f>
        <v>-5.5543814432989669E-2</v>
      </c>
      <c r="AG209" s="84">
        <f>IF(E209="(D)",AF209,-AF209)</f>
        <v>5.5543814432989669E-2</v>
      </c>
      <c r="AH209" s="84">
        <f>AG209-4.5%</f>
        <v>1.054381443298967E-2</v>
      </c>
      <c r="AI209" s="63">
        <f>AD209-O209</f>
        <v>-7.734463616422832E-2</v>
      </c>
      <c r="AJ209" s="63">
        <f>IF(E209="(D)",AI209,-AI209)</f>
        <v>7.734463616422832E-2</v>
      </c>
      <c r="AK209" s="63">
        <f>AJ209-4.5%</f>
        <v>3.2344636164228321E-2</v>
      </c>
      <c r="AL209" s="63">
        <f>AE209-O209</f>
        <v>-0.12964762740856722</v>
      </c>
      <c r="AM209" s="63">
        <f>IF(E209="(D)",AL209,-(AL209))</f>
        <v>0.12964762740856722</v>
      </c>
      <c r="AN209" s="63">
        <f>AM209-4.5%</f>
        <v>8.4647627408567225E-2</v>
      </c>
      <c r="AO209" s="67">
        <f>(AK209+AN209)/2</f>
        <v>5.8496131786397773E-2</v>
      </c>
    </row>
    <row r="210" spans="1:41" ht="15" customHeight="1" x14ac:dyDescent="0.25">
      <c r="A210" s="68" t="s">
        <v>206</v>
      </c>
      <c r="B210" s="61">
        <v>3</v>
      </c>
      <c r="C210" s="61"/>
      <c r="D210" s="59" t="str">
        <f>('Raw data'!C203)</f>
        <v>Justin Amash</v>
      </c>
      <c r="E210" s="59" t="str">
        <f>('Raw data'!D203)</f>
        <v>(R)</v>
      </c>
      <c r="F210" s="62">
        <f>('Raw data'!G203)</f>
        <v>2010</v>
      </c>
      <c r="G210" s="88">
        <v>4</v>
      </c>
      <c r="H210" s="68">
        <v>4</v>
      </c>
      <c r="I210" s="68">
        <v>5</v>
      </c>
      <c r="J210" s="91">
        <f>IF(H210="",O210+0.15*(AF210+2.77%-$B$3)+($A$3-50%),O210+0.85*(0.6*AF210+0.2*AI210+0.2*AL210+2.77%-$B$3)+($A$3-50%))</f>
        <v>0.41734436932125951</v>
      </c>
      <c r="K210" s="21" t="str">
        <f>IF(J210&lt;44%,"R",IF(J210&gt;56%,"D","No projection"))</f>
        <v>R</v>
      </c>
      <c r="L210" s="21" t="b">
        <f>_xlfn.ISFORMULA(K210)</f>
        <v>1</v>
      </c>
      <c r="M210" s="21" t="str">
        <f>IF(P210&lt;44%,"R",IF(P210&gt;56%,"D","No projection"))</f>
        <v>No projection</v>
      </c>
      <c r="N210" s="21" t="str">
        <f>IF(J210&lt;42%,"Safe R",IF(AND(J210&gt;42%,J210&lt;44%),"Likely R",IF(AND(J210&gt;44%,J210&lt;47%),"Lean R",IF(AND(J210&gt;47%,J210&lt;53%),"Toss Up",IF(AND(J210&gt;53%,J210&lt;56%),"Lean D",IF(AND(J210&gt;56%,J210&lt;58%),"Likely D","Safe D"))))))</f>
        <v>Safe R</v>
      </c>
      <c r="O210" s="63">
        <f>'Raw data'!Z203</f>
        <v>0.44424999999999998</v>
      </c>
      <c r="P210" s="69">
        <f>O210+$A$3-50%</f>
        <v>0.44425000000000003</v>
      </c>
      <c r="Q210" s="82">
        <f>'Raw data'!O203</f>
        <v>0.19587628865979378</v>
      </c>
      <c r="R210" s="64">
        <f>Q210/2+50%</f>
        <v>0.59793814432989689</v>
      </c>
      <c r="S210" s="64">
        <f>'Raw data'!M203-O210</f>
        <v>-4.2188144329896871E-2</v>
      </c>
      <c r="T210" s="64">
        <f>IF(E210="(R)",-S210,S210)</f>
        <v>4.2188144329896871E-2</v>
      </c>
      <c r="U210" s="89">
        <f>IF(G210=1,Q210+4%,IF(G210=2,Q210+9%,IF(G210=3,Q210+14%,IF(G210=4,Q210-4.1%,IF(G210=5,Q210+1%,IF(G210=6,Q210+6.1%,IF(G210=7,Q210+5.1%,Q210+5.1%)))))))</f>
        <v>0.1548762886597938</v>
      </c>
      <c r="V210" s="64">
        <f>'Raw data'!W203</f>
        <v>8.7297289594436611E-2</v>
      </c>
      <c r="W210" s="64">
        <f>V210/2+50%</f>
        <v>0.54364864479721831</v>
      </c>
      <c r="X210" s="65">
        <f>IF(H210=1,V210-4%,IF(H210=2,V210+5%,IF(H210=3,V210+14%,IF(H210=4,V210+4%,IF(H210=5,V210+13%,IF(H210=6,V210+22%,IF(H210=7,V210+9%,V210+9%)))))))</f>
        <v>0.12729728959443662</v>
      </c>
      <c r="Y210" s="65">
        <f>'Raw data'!AC203</f>
        <v>0.22861067594077195</v>
      </c>
      <c r="Z210" s="65">
        <f>'Raw data'!AF203</f>
        <v>0.46399999999999997</v>
      </c>
      <c r="AA210" s="66">
        <f>2*(O210-50)-2*(Z210-50)</f>
        <v>-3.9500000000003865E-2</v>
      </c>
      <c r="AB210" s="65">
        <f>IF(I210=1,Y210+AA210+7.6%,IF(I210=2,Y210+AA210+16.6%,IF(I210=3,Y210+AA210+25.6%,IF(I210=4,Y210-AA210-7.6%,IF(I210=5,Y210-AA210+1.4%,IF(I210=6,Y210-AA210+10.4%,IF(I210=7,Y210+AA210+9%,IF(I210=8,Y210-AA210+9%,""))))))))</f>
        <v>0.28211067594077582</v>
      </c>
      <c r="AC210" s="65">
        <f>IF(E210="(D)",50%+U210/2,50%-U210/2)</f>
        <v>0.42256185567010307</v>
      </c>
      <c r="AD210" s="65">
        <f>IF(E210="(D)",50%+X210/2,50%-X210/2)</f>
        <v>0.43635135520278168</v>
      </c>
      <c r="AE210" s="65">
        <f>50%-AB210/2</f>
        <v>0.35894466202961206</v>
      </c>
      <c r="AF210" s="63">
        <f>AC210-O210</f>
        <v>-2.1688144329896908E-2</v>
      </c>
      <c r="AG210" s="84">
        <f>IF(E210="(D)",AF210,-AF210)</f>
        <v>2.1688144329896908E-2</v>
      </c>
      <c r="AH210" s="84">
        <f>AG210-4.5%</f>
        <v>-2.331185567010309E-2</v>
      </c>
      <c r="AI210" s="63">
        <f>AD210-O210</f>
        <v>-7.8986447972183016E-3</v>
      </c>
      <c r="AJ210" s="63">
        <f>IF(E210="(D)",AI210,-AI210)</f>
        <v>7.8986447972183016E-3</v>
      </c>
      <c r="AK210" s="63">
        <f>AJ210-4.5%</f>
        <v>-3.7101355202781697E-2</v>
      </c>
      <c r="AL210" s="63">
        <f>AE210-O210</f>
        <v>-8.5305337970387918E-2</v>
      </c>
      <c r="AM210" s="63">
        <f>IF(E210="(D)",AL210,-(AL210))</f>
        <v>8.5305337970387918E-2</v>
      </c>
      <c r="AN210" s="63">
        <f>AM210-4.5%</f>
        <v>4.0305337970387919E-2</v>
      </c>
      <c r="AO210" s="67">
        <f>(AK210+AN210)/2</f>
        <v>1.6019913838031113E-3</v>
      </c>
    </row>
    <row r="211" spans="1:41" ht="15" customHeight="1" x14ac:dyDescent="0.25">
      <c r="A211" s="68" t="s">
        <v>206</v>
      </c>
      <c r="B211" s="61">
        <v>4</v>
      </c>
      <c r="C211" s="61" t="s">
        <v>477</v>
      </c>
      <c r="D211" s="59" t="str">
        <f>('Raw data'!C204)</f>
        <v>John Moolenaar</v>
      </c>
      <c r="E211" s="59" t="str">
        <f>('Raw data'!D204)</f>
        <v>(R)</v>
      </c>
      <c r="F211" s="62">
        <f>('Raw data'!G204)</f>
        <v>2014</v>
      </c>
      <c r="G211" s="88">
        <v>5</v>
      </c>
      <c r="H211" s="68"/>
      <c r="I211" s="68"/>
      <c r="J211" s="91">
        <f>IF(H211="",O211+0.15*(AF211+2.77%-$B$3)+($A$3-50%),O211+0.85*(0.6*AF211+0.2*AI211+0.2*AL211+2.77%-$B$3)+($A$3-50%))</f>
        <v>0.43546644736842099</v>
      </c>
      <c r="K211" s="21" t="str">
        <f>IF(J211&lt;44%,"R",IF(J211&gt;56%,"D","No projection"))</f>
        <v>R</v>
      </c>
      <c r="L211" s="21" t="b">
        <f>_xlfn.ISFORMULA(K211)</f>
        <v>1</v>
      </c>
      <c r="M211" s="21" t="str">
        <f>IF(P211&lt;44%,"R",IF(P211&gt;56%,"D","No projection"))</f>
        <v>No projection</v>
      </c>
      <c r="N211" s="21" t="str">
        <f>IF(J211&lt;42%,"Safe R",IF(AND(J211&gt;42%,J211&lt;44%),"Likely R",IF(AND(J211&gt;44%,J211&lt;47%),"Lean R",IF(AND(J211&gt;47%,J211&lt;53%),"Toss Up",IF(AND(J211&gt;53%,J211&lt;56%),"Lean D",IF(AND(J211&gt;56%,J211&lt;58%),"Likely D","Safe D"))))))</f>
        <v>Likely R</v>
      </c>
      <c r="O211" s="63">
        <f>'Raw data'!Z204</f>
        <v>0.44074999999999998</v>
      </c>
      <c r="P211" s="69">
        <f>O211+$A$3-50%</f>
        <v>0.44074999999999998</v>
      </c>
      <c r="Q211" s="82">
        <f>'Raw data'!O204</f>
        <v>0.17894736842105269</v>
      </c>
      <c r="R211" s="64">
        <f>Q211/2+50%</f>
        <v>0.58947368421052637</v>
      </c>
      <c r="S211" s="64">
        <f>'Raw data'!M204-O211</f>
        <v>-3.0223684210526292E-2</v>
      </c>
      <c r="T211" s="64">
        <f>IF(E211="(R)",-S211,S211)</f>
        <v>3.0223684210526292E-2</v>
      </c>
      <c r="U211" s="89">
        <f>IF(G211=1,Q211+4%,IF(G211=2,Q211+9%,IF(G211=3,Q211+14%,IF(G211=4,Q211-4.1%,IF(G211=5,Q211+1%,IF(G211=6,Q211+6.1%,IF(G211=7,Q211+5.1%,Q211+5.1%)))))))</f>
        <v>0.1889473684210527</v>
      </c>
      <c r="V211" s="64">
        <f>'Raw data'!W204</f>
        <v>0</v>
      </c>
      <c r="W211" s="64"/>
      <c r="X211" s="65"/>
      <c r="Y211" s="65">
        <f>'Raw data'!AC204</f>
        <v>0</v>
      </c>
      <c r="Z211" s="65">
        <f>'Raw data'!AF204</f>
        <v>0.47399999999999998</v>
      </c>
      <c r="AA211" s="66">
        <f>2*(O211-50)-2*(Z211-50)</f>
        <v>-6.6499999999990678E-2</v>
      </c>
      <c r="AB211" s="65"/>
      <c r="AC211" s="65">
        <f>IF(E211="(D)",50%+U211/2,50%-U211/2)</f>
        <v>0.40552631578947362</v>
      </c>
      <c r="AD211" s="65"/>
      <c r="AE211" s="65"/>
      <c r="AF211" s="63">
        <f>AC211-O211</f>
        <v>-3.5223684210526351E-2</v>
      </c>
      <c r="AG211" s="84">
        <f>IF(E211="(D)",AF211,-AF211)</f>
        <v>3.5223684210526351E-2</v>
      </c>
      <c r="AH211" s="84">
        <f>AG211-4.5%</f>
        <v>-9.7763157894736469E-3</v>
      </c>
      <c r="AI211" s="63"/>
      <c r="AJ211" s="63"/>
      <c r="AK211" s="63">
        <f>AJ211-4.5%</f>
        <v>-4.4999999999999998E-2</v>
      </c>
      <c r="AL211" s="63"/>
      <c r="AM211" s="63"/>
      <c r="AN211" s="63">
        <f>AM211-4.5%</f>
        <v>-4.4999999999999998E-2</v>
      </c>
      <c r="AO211" s="67">
        <f>(AK211+AN211)/2</f>
        <v>-4.4999999999999998E-2</v>
      </c>
    </row>
    <row r="212" spans="1:41" ht="15" customHeight="1" x14ac:dyDescent="0.25">
      <c r="A212" s="68" t="s">
        <v>206</v>
      </c>
      <c r="B212" s="61">
        <v>5</v>
      </c>
      <c r="C212" s="61"/>
      <c r="D212" s="59" t="str">
        <f>('Raw data'!C205)</f>
        <v>Daniel Kildee</v>
      </c>
      <c r="E212" s="59" t="str">
        <f>('Raw data'!D205)</f>
        <v>(D)</v>
      </c>
      <c r="F212" s="62">
        <f>('Raw data'!G205)</f>
        <v>2012</v>
      </c>
      <c r="G212" s="88">
        <v>1</v>
      </c>
      <c r="H212" s="68">
        <v>2</v>
      </c>
      <c r="I212" s="68"/>
      <c r="J212" s="91">
        <f>IF(H212="",O212+0.15*(AF212-2.77%+$B$3)+($A$3-50%),O212+0.85*(0.6*AF212+0.2*AI212+0.2*AL212-2.77%+$B$3)+($A$3-50%))</f>
        <v>0.66732347491431709</v>
      </c>
      <c r="K212" s="21" t="str">
        <f>IF(J212&lt;44%,"R",IF(J212&gt;56%,"D","No projection"))</f>
        <v>D</v>
      </c>
      <c r="L212" s="21" t="b">
        <f>_xlfn.ISFORMULA(K212)</f>
        <v>1</v>
      </c>
      <c r="M212" s="21" t="str">
        <f>IF(P212&lt;44%,"R",IF(P212&gt;56%,"D","No projection"))</f>
        <v>D</v>
      </c>
      <c r="N212" s="21" t="str">
        <f>IF(J212&lt;42%,"Safe R",IF(AND(J212&gt;42%,J212&lt;44%),"Likely R",IF(AND(J212&gt;44%,J212&lt;47%),"Lean R",IF(AND(J212&gt;47%,J212&lt;53%),"Toss Up",IF(AND(J212&gt;53%,J212&lt;56%),"Lean D",IF(AND(J212&gt;56%,J212&lt;58%),"Likely D","Safe D"))))))</f>
        <v>Safe D</v>
      </c>
      <c r="O212" s="63">
        <f>'Raw data'!Z205</f>
        <v>0.59275</v>
      </c>
      <c r="P212" s="69">
        <f>O212+$A$3-50%</f>
        <v>0.59275000000000011</v>
      </c>
      <c r="Q212" s="82">
        <f>'Raw data'!O205</f>
        <v>0.36734693877551028</v>
      </c>
      <c r="R212" s="64">
        <f>Q212/2+50%</f>
        <v>0.68367346938775508</v>
      </c>
      <c r="S212" s="64">
        <f>'Raw data'!M205-O212</f>
        <v>9.0923469387755196E-2</v>
      </c>
      <c r="T212" s="64">
        <f>IF(E212="(R)",-S212,S212)</f>
        <v>9.0923469387755196E-2</v>
      </c>
      <c r="U212" s="89">
        <f>IF(G212=1,Q212+4%,IF(G212=2,Q212+9%,IF(G212=3,Q212+14%,IF(G212=4,Q212-4.1%,IF(G212=5,Q212+1%,IF(G212=6,Q212+6.1%,IF(G212=7,Q212+5.1%,Q212+5.1%)))))))</f>
        <v>0.40734693877551026</v>
      </c>
      <c r="V212" s="64">
        <f>'Raw data'!W205</f>
        <v>0.34729418266543571</v>
      </c>
      <c r="W212" s="64">
        <f>V212/2+50%</f>
        <v>0.67364709133271783</v>
      </c>
      <c r="X212" s="65">
        <f>IF(H212=1,V212-4%,IF(H212=2,V212+5%,IF(H212=3,V212+14%,IF(H212=4,V212+4%,IF(H212=5,V212+13%,IF(H212=6,V212+22%,IF(H212=7,V212+9%,V212+9%)))))))</f>
        <v>0.3972941826654357</v>
      </c>
      <c r="Y212" s="65"/>
      <c r="Z212" s="65"/>
      <c r="AA212" s="66"/>
      <c r="AB212" s="65" t="str">
        <f>IF(I212=1,Y212+AA212+7.6%,IF(I212=2,Y212+AA212+16.6%,IF(I212=3,Y212+AA212+25.6%,IF(I212=4,Y212-AA212-7.6%,IF(I212=5,Y212-AA212+1.4%,IF(I212=6,Y212-AA212+10.4%,IF(I212=7,Y212+AA212+9%,IF(I212=8,Y212-AA212+9%,""))))))))</f>
        <v/>
      </c>
      <c r="AC212" s="65">
        <f>IF(E212="(D)",50%+U212/2,50%-U212/2)</f>
        <v>0.7036734693877551</v>
      </c>
      <c r="AD212" s="65">
        <f>IF(E212="(D)",50%+X212/2,50%-X212/2)</f>
        <v>0.69864709133271785</v>
      </c>
      <c r="AE212" s="65"/>
      <c r="AF212" s="63">
        <f>AC212-O212</f>
        <v>0.1109234693877551</v>
      </c>
      <c r="AG212" s="84">
        <f>IF(E212="(D)",AF212,-AF212)</f>
        <v>0.1109234693877551</v>
      </c>
      <c r="AH212" s="84">
        <f>AG212-4.5%</f>
        <v>6.5923469387755104E-2</v>
      </c>
      <c r="AI212" s="63">
        <f>AD212-O212</f>
        <v>0.10589709133271785</v>
      </c>
      <c r="AJ212" s="63">
        <f>IF(E212="(D)",AI212,-AI212)</f>
        <v>0.10589709133271785</v>
      </c>
      <c r="AK212" s="63">
        <f>AJ212-4.5%</f>
        <v>6.0897091332717854E-2</v>
      </c>
      <c r="AL212" s="63"/>
      <c r="AM212" s="63"/>
      <c r="AN212" s="63"/>
      <c r="AO212" s="67">
        <f>AK212</f>
        <v>6.0897091332717854E-2</v>
      </c>
    </row>
    <row r="213" spans="1:41" ht="15" customHeight="1" x14ac:dyDescent="0.25">
      <c r="A213" s="68" t="s">
        <v>206</v>
      </c>
      <c r="B213" s="61">
        <v>6</v>
      </c>
      <c r="C213" s="61"/>
      <c r="D213" s="59" t="str">
        <f>('Raw data'!C206)</f>
        <v>Fred Upton</v>
      </c>
      <c r="E213" s="59" t="str">
        <f>('Raw data'!D206)</f>
        <v>(R)</v>
      </c>
      <c r="F213" s="62">
        <f>('Raw data'!G206)</f>
        <v>1986</v>
      </c>
      <c r="G213" s="88">
        <v>4</v>
      </c>
      <c r="H213" s="68">
        <v>4</v>
      </c>
      <c r="I213" s="68">
        <v>4</v>
      </c>
      <c r="J213" s="91">
        <f>IF(H213="",O213+0.15*(AF213+2.77%-$B$3)+($A$3-50%),O213+0.85*(0.6*AF213+0.2*AI213+0.2*AL213+2.77%-$B$3)+($A$3-50%))</f>
        <v>0.42535491641457929</v>
      </c>
      <c r="K213" s="21" t="str">
        <f>IF(J213&lt;44%,"R",IF(J213&gt;56%,"D","No projection"))</f>
        <v>R</v>
      </c>
      <c r="L213" s="21" t="b">
        <f>_xlfn.ISFORMULA(K213)</f>
        <v>1</v>
      </c>
      <c r="M213" s="21" t="str">
        <f>IF(P213&lt;44%,"R",IF(P213&gt;56%,"D","No projection"))</f>
        <v>No projection</v>
      </c>
      <c r="N213" s="21" t="str">
        <f>IF(J213&lt;42%,"Safe R",IF(AND(J213&gt;42%,J213&lt;44%),"Likely R",IF(AND(J213&gt;44%,J213&lt;47%),"Lean R",IF(AND(J213&gt;47%,J213&lt;53%),"Toss Up",IF(AND(J213&gt;53%,J213&lt;56%),"Lean D",IF(AND(J213&gt;56%,J213&lt;58%),"Likely D","Safe D"))))))</f>
        <v>Likely R</v>
      </c>
      <c r="O213" s="63">
        <f>'Raw data'!Z206</f>
        <v>0.47375</v>
      </c>
      <c r="P213" s="69">
        <f>O213+$A$3-50%</f>
        <v>0.47375</v>
      </c>
      <c r="Q213" s="82">
        <f>'Raw data'!O206</f>
        <v>0.16666666666666674</v>
      </c>
      <c r="R213" s="64">
        <f>Q213/2+50%</f>
        <v>0.58333333333333337</v>
      </c>
      <c r="S213" s="64">
        <f>'Raw data'!M206-O213</f>
        <v>-5.7083333333333375E-2</v>
      </c>
      <c r="T213" s="64">
        <f>IF(E213="(R)",-S213,S213)</f>
        <v>5.7083333333333375E-2</v>
      </c>
      <c r="U213" s="89">
        <f>IF(G213=1,Q213+4%,IF(G213=2,Q213+9%,IF(G213=3,Q213+14%,IF(G213=4,Q213-4.1%,IF(G213=5,Q213+1%,IF(G213=6,Q213+6.1%,IF(G213=7,Q213+5.1%,Q213+5.1%)))))))</f>
        <v>0.12566666666666676</v>
      </c>
      <c r="V213" s="64">
        <f>'Raw data'!W206</f>
        <v>0.12324167463838359</v>
      </c>
      <c r="W213" s="64">
        <f>V213/2+50%</f>
        <v>0.56162083731919177</v>
      </c>
      <c r="X213" s="65">
        <f>IF(H213=1,V213-4%,IF(H213=2,V213+5%,IF(H213=3,V213+14%,IF(H213=4,V213+4%,IF(H213=5,V213+13%,IF(H213=6,V213+22%,IF(H213=7,V213+9%,V213+9%)))))))</f>
        <v>0.1632416746383836</v>
      </c>
      <c r="Y213" s="65">
        <f>'Raw data'!AC206</f>
        <v>0.29711224989598201</v>
      </c>
      <c r="Z213" s="65">
        <f>'Raw data'!AF206</f>
        <v>0.50900000000000001</v>
      </c>
      <c r="AA213" s="66">
        <f>2*(O213-50)-2*(Z213-50)</f>
        <v>-7.0499999999995566E-2</v>
      </c>
      <c r="AB213" s="65">
        <f>IF(I213=1,Y213+AA213+7.6%,IF(I213=2,Y213+AA213+16.6%,IF(I213=3,Y213+AA213+25.6%,IF(I213=4,Y213-AA213-7.6%,IF(I213=5,Y213-AA213+1.4%,IF(I213=6,Y213-AA213+10.4%,IF(I213=7,Y213+AA213+9%,IF(I213=8,Y213-AA213+9%,""))))))))</f>
        <v>0.29161224989597756</v>
      </c>
      <c r="AC213" s="65">
        <f>IF(E213="(D)",50%+U213/2,50%-U213/2)</f>
        <v>0.43716666666666659</v>
      </c>
      <c r="AD213" s="65">
        <f>IF(E213="(D)",50%+X213/2,50%-X213/2)</f>
        <v>0.41837916268080821</v>
      </c>
      <c r="AE213" s="65">
        <f>50%-AB213/2</f>
        <v>0.35419387505201122</v>
      </c>
      <c r="AF213" s="63">
        <f>AC213-O213</f>
        <v>-3.6583333333333412E-2</v>
      </c>
      <c r="AG213" s="84">
        <f>IF(E213="(D)",AF213,-AF213)</f>
        <v>3.6583333333333412E-2</v>
      </c>
      <c r="AH213" s="84">
        <f>AG213-4.5%</f>
        <v>-8.4166666666665862E-3</v>
      </c>
      <c r="AI213" s="63">
        <f>AD213-O213</f>
        <v>-5.537083731919179E-2</v>
      </c>
      <c r="AJ213" s="63">
        <f>IF(E213="(D)",AI213,-AI213)</f>
        <v>5.537083731919179E-2</v>
      </c>
      <c r="AK213" s="63">
        <f>AJ213-4.5%</f>
        <v>1.0370837319191792E-2</v>
      </c>
      <c r="AL213" s="63">
        <f>AE213-O213</f>
        <v>-0.11955612494798878</v>
      </c>
      <c r="AM213" s="63">
        <f>IF(E213="(D)",AL213,-(AL213))</f>
        <v>0.11955612494798878</v>
      </c>
      <c r="AN213" s="63">
        <f>AM213-4.5%</f>
        <v>7.4556124947988786E-2</v>
      </c>
      <c r="AO213" s="67">
        <f>(AK213+AN213)/2</f>
        <v>4.2463481133590289E-2</v>
      </c>
    </row>
    <row r="214" spans="1:41" ht="15" customHeight="1" x14ac:dyDescent="0.25">
      <c r="A214" s="68" t="s">
        <v>206</v>
      </c>
      <c r="B214" s="61">
        <v>7</v>
      </c>
      <c r="C214" s="61"/>
      <c r="D214" s="59" t="str">
        <f>('Raw data'!C207)</f>
        <v>Tim Walberg</v>
      </c>
      <c r="E214" s="59" t="str">
        <f>('Raw data'!D207)</f>
        <v>(R)</v>
      </c>
      <c r="F214" s="62">
        <f>('Raw data'!G207)</f>
        <v>2010</v>
      </c>
      <c r="G214" s="88">
        <v>4</v>
      </c>
      <c r="H214" s="68">
        <v>4</v>
      </c>
      <c r="I214" s="68">
        <v>6</v>
      </c>
      <c r="J214" s="91">
        <f>IF(H214="",O214+0.15*(AF214+2.77%-$B$3)+($A$3-50%),O214+0.85*(0.6*AF214+0.2*AI214+0.2*AL214+2.77%-$B$3)+($A$3-50%))</f>
        <v>0.44220935707455095</v>
      </c>
      <c r="K214" s="21" t="str">
        <f>IF(J214&lt;44%,"R",IF(J214&gt;56%,"D","No projection"))</f>
        <v>No projection</v>
      </c>
      <c r="L214" s="21" t="b">
        <f>_xlfn.ISFORMULA(K214)</f>
        <v>1</v>
      </c>
      <c r="M214" s="21" t="str">
        <f>IF(P214&lt;44%,"R",IF(P214&gt;56%,"D","No projection"))</f>
        <v>No projection</v>
      </c>
      <c r="N214" s="21" t="str">
        <f>IF(J214&lt;42%,"Safe R",IF(AND(J214&gt;42%,J214&lt;44%),"Likely R",IF(AND(J214&gt;44%,J214&lt;47%),"Lean R",IF(AND(J214&gt;47%,J214&lt;53%),"Toss Up",IF(AND(J214&gt;53%,J214&lt;56%),"Lean D",IF(AND(J214&gt;56%,J214&lt;58%),"Likely D","Safe D"))))))</f>
        <v>Lean R</v>
      </c>
      <c r="O214" s="63">
        <f>'Raw data'!Z207</f>
        <v>0.46525</v>
      </c>
      <c r="P214" s="69">
        <f>O214+$A$3-50%</f>
        <v>0.46524999999999994</v>
      </c>
      <c r="Q214" s="82">
        <f>'Raw data'!O207</f>
        <v>0.12765957446808518</v>
      </c>
      <c r="R214" s="64">
        <f>Q214/2+50%</f>
        <v>0.56382978723404253</v>
      </c>
      <c r="S214" s="64">
        <f>'Raw data'!M207-O214</f>
        <v>-2.9079787234042531E-2</v>
      </c>
      <c r="T214" s="64">
        <f>IF(E214="(R)",-S214,S214)</f>
        <v>2.9079787234042531E-2</v>
      </c>
      <c r="U214" s="89">
        <f>IF(G214=1,Q214+4%,IF(G214=2,Q214+9%,IF(G214=3,Q214+14%,IF(G214=4,Q214-4.1%,IF(G214=5,Q214+1%,IF(G214=6,Q214+6.1%,IF(G214=7,Q214+5.1%,Q214+5.1%)))))))</f>
        <v>8.6659574468085185E-2</v>
      </c>
      <c r="V214" s="64">
        <f>'Raw data'!W207</f>
        <v>0.10707073343403462</v>
      </c>
      <c r="W214" s="64">
        <f>V214/2+50%</f>
        <v>0.55353536671701731</v>
      </c>
      <c r="X214" s="65">
        <f>IF(H214=1,V214-4%,IF(H214=2,V214+5%,IF(H214=3,V214+14%,IF(H214=4,V214+4%,IF(H214=5,V214+13%,IF(H214=6,V214+22%,IF(H214=7,V214+9%,V214+9%)))))))</f>
        <v>0.14707073343403462</v>
      </c>
      <c r="Y214" s="65">
        <f>'Raw data'!AC207</f>
        <v>5.0016930519929337E-2</v>
      </c>
      <c r="Z214" s="65">
        <f>'Raw data'!AF207</f>
        <v>0.49399999999999999</v>
      </c>
      <c r="AA214" s="66">
        <f>2*(O214-50)-2*(Z214-50)</f>
        <v>-5.7500000000004547E-2</v>
      </c>
      <c r="AB214" s="65">
        <f>IF(I214=1,Y214+AA214+7.6%,IF(I214=2,Y214+AA214+16.6%,IF(I214=3,Y214+AA214+25.6%,IF(I214=4,Y214-AA214-7.6%,IF(I214=5,Y214-AA214+1.4%,IF(I214=6,Y214-AA214+10.4%,IF(I214=7,Y214+AA214+9%,IF(I214=8,Y214-AA214+9%,""))))))))</f>
        <v>0.21151693051993389</v>
      </c>
      <c r="AC214" s="65">
        <f>IF(E214="(D)",50%+U214/2,50%-U214/2)</f>
        <v>0.45667021276595743</v>
      </c>
      <c r="AD214" s="65">
        <f>IF(E214="(D)",50%+X214/2,50%-X214/2)</f>
        <v>0.42646463328298267</v>
      </c>
      <c r="AE214" s="65">
        <f>50%-AB214/2</f>
        <v>0.39424153474003304</v>
      </c>
      <c r="AF214" s="63">
        <f>AC214-O214</f>
        <v>-8.5797872340425685E-3</v>
      </c>
      <c r="AG214" s="84">
        <f>IF(E214="(D)",AF214,-AF214)</f>
        <v>8.5797872340425685E-3</v>
      </c>
      <c r="AH214" s="84">
        <f>AG214-4.5%</f>
        <v>-3.642021276595743E-2</v>
      </c>
      <c r="AI214" s="63">
        <f>AD214-O214</f>
        <v>-3.8785366717017322E-2</v>
      </c>
      <c r="AJ214" s="63">
        <f>IF(E214="(D)",AI214,-AI214)</f>
        <v>3.8785366717017322E-2</v>
      </c>
      <c r="AK214" s="63">
        <f>AJ214-4.5%</f>
        <v>-6.2146332829826761E-3</v>
      </c>
      <c r="AL214" s="63">
        <f>AE214-O214</f>
        <v>-7.1008465259966957E-2</v>
      </c>
      <c r="AM214" s="63">
        <f>IF(E214="(D)",AL214,-(AL214))</f>
        <v>7.1008465259966957E-2</v>
      </c>
      <c r="AN214" s="63">
        <f>AM214-4.5%</f>
        <v>2.6008465259966959E-2</v>
      </c>
      <c r="AO214" s="67">
        <f>(AK214+AN214)/2</f>
        <v>9.8969159884921415E-3</v>
      </c>
    </row>
    <row r="215" spans="1:41" ht="15" customHeight="1" x14ac:dyDescent="0.25">
      <c r="A215" s="68" t="s">
        <v>206</v>
      </c>
      <c r="B215" s="61">
        <v>8</v>
      </c>
      <c r="C215" s="61" t="s">
        <v>477</v>
      </c>
      <c r="D215" s="59" t="str">
        <f>('Raw data'!C208)</f>
        <v>Mike Bishop</v>
      </c>
      <c r="E215" s="59" t="str">
        <f>('Raw data'!D208)</f>
        <v>(R)</v>
      </c>
      <c r="F215" s="62">
        <f>('Raw data'!G208)</f>
        <v>2014</v>
      </c>
      <c r="G215" s="88">
        <v>5</v>
      </c>
      <c r="H215" s="68"/>
      <c r="I215" s="68"/>
      <c r="J215" s="91">
        <f>IF(H215="",O215+0.15*(AF215+2.77%-$B$3)+($A$3-50%),O215+0.85*(0.6*AF215+0.2*AI215+0.2*AL215+2.77%-$B$3)+($A$3-50%))</f>
        <v>0.45966095360824744</v>
      </c>
      <c r="K215" s="21" t="str">
        <f>IF(J215&lt;44%,"R",IF(J215&gt;56%,"D","No projection"))</f>
        <v>No projection</v>
      </c>
      <c r="L215" s="21" t="b">
        <f>_xlfn.ISFORMULA(K215)</f>
        <v>1</v>
      </c>
      <c r="M215" s="21" t="str">
        <f>IF(P215&lt;44%,"R",IF(P215&gt;56%,"D","No projection"))</f>
        <v>No projection</v>
      </c>
      <c r="N215" s="21" t="str">
        <f>IF(J215&lt;42%,"Safe R",IF(AND(J215&gt;42%,J215&lt;44%),"Likely R",IF(AND(J215&gt;44%,J215&lt;47%),"Lean R",IF(AND(J215&gt;47%,J215&lt;53%),"Toss Up",IF(AND(J215&gt;53%,J215&lt;56%),"Lean D",IF(AND(J215&gt;56%,J215&lt;58%),"Likely D","Safe D"))))))</f>
        <v>Lean R</v>
      </c>
      <c r="O215" s="63">
        <f>'Raw data'!Z208</f>
        <v>0.46525</v>
      </c>
      <c r="P215" s="69">
        <f>O215+$A$3-50%</f>
        <v>0.46524999999999994</v>
      </c>
      <c r="Q215" s="82">
        <f>'Raw data'!O208</f>
        <v>0.13402061855670111</v>
      </c>
      <c r="R215" s="64">
        <f>Q215/2+50%</f>
        <v>0.5670103092783505</v>
      </c>
      <c r="S215" s="64">
        <f>'Raw data'!M208-O215</f>
        <v>-3.2260309278350496E-2</v>
      </c>
      <c r="T215" s="64">
        <f>IF(E215="(R)",-S215,S215)</f>
        <v>3.2260309278350496E-2</v>
      </c>
      <c r="U215" s="89">
        <f>IF(G215=1,Q215+4%,IF(G215=2,Q215+9%,IF(G215=3,Q215+14%,IF(G215=4,Q215-4.1%,IF(G215=5,Q215+1%,IF(G215=6,Q215+6.1%,IF(G215=7,Q215+5.1%,Q215+5.1%)))))))</f>
        <v>0.14402061855670112</v>
      </c>
      <c r="V215" s="64">
        <f>'Raw data'!W208</f>
        <v>0</v>
      </c>
      <c r="W215" s="64"/>
      <c r="X215" s="65"/>
      <c r="Y215" s="65">
        <f>'Raw data'!AC208</f>
        <v>0</v>
      </c>
      <c r="Z215" s="65">
        <f>'Raw data'!AF208</f>
        <v>0.499</v>
      </c>
      <c r="AA215" s="66">
        <f>2*(O215-50)-2*(Z215-50)</f>
        <v>-6.7500000000009663E-2</v>
      </c>
      <c r="AB215" s="65"/>
      <c r="AC215" s="65">
        <f>IF(E215="(D)",50%+U215/2,50%-U215/2)</f>
        <v>0.42798969072164944</v>
      </c>
      <c r="AD215" s="65"/>
      <c r="AE215" s="65"/>
      <c r="AF215" s="63">
        <f>AC215-O215</f>
        <v>-3.7260309278350556E-2</v>
      </c>
      <c r="AG215" s="84">
        <f>IF(E215="(D)",AF215,-AF215)</f>
        <v>3.7260309278350556E-2</v>
      </c>
      <c r="AH215" s="84">
        <f>AG215-4.5%</f>
        <v>-7.7396907216494421E-3</v>
      </c>
      <c r="AI215" s="63"/>
      <c r="AJ215" s="63"/>
      <c r="AK215" s="63">
        <f>AJ215-4.5%</f>
        <v>-4.4999999999999998E-2</v>
      </c>
      <c r="AL215" s="63"/>
      <c r="AM215" s="63"/>
      <c r="AN215" s="63">
        <f>AM215-4.5%</f>
        <v>-4.4999999999999998E-2</v>
      </c>
      <c r="AO215" s="67">
        <f>(AK215+AN215)/2</f>
        <v>-4.4999999999999998E-2</v>
      </c>
    </row>
    <row r="216" spans="1:41" ht="15" customHeight="1" x14ac:dyDescent="0.25">
      <c r="A216" s="68" t="s">
        <v>206</v>
      </c>
      <c r="B216" s="61">
        <v>9</v>
      </c>
      <c r="C216" s="61"/>
      <c r="D216" s="59" t="str">
        <f>('Raw data'!C209)</f>
        <v>Sander Levin</v>
      </c>
      <c r="E216" s="59" t="str">
        <f>('Raw data'!D209)</f>
        <v>(D)</v>
      </c>
      <c r="F216" s="62">
        <f>('Raw data'!G209)</f>
        <v>1982</v>
      </c>
      <c r="G216" s="88">
        <v>1</v>
      </c>
      <c r="H216" s="68">
        <v>1</v>
      </c>
      <c r="I216" s="68">
        <v>1</v>
      </c>
      <c r="J216" s="91">
        <f>IF(H216="",O216+0.15*(AF216-2.77%+$B$3)+($A$3-50%),O216+0.85*(0.6*AF216+0.2*AI216+0.2*AL216-2.77%+$B$3)+($A$3-50%))</f>
        <v>0.62207240026430843</v>
      </c>
      <c r="K216" s="21" t="str">
        <f>IF(J216&lt;44%,"R",IF(J216&gt;56%,"D","No projection"))</f>
        <v>D</v>
      </c>
      <c r="L216" s="21" t="b">
        <f>_xlfn.ISFORMULA(K216)</f>
        <v>1</v>
      </c>
      <c r="M216" s="21" t="str">
        <f>IF(P216&lt;44%,"R",IF(P216&gt;56%,"D","No projection"))</f>
        <v>No projection</v>
      </c>
      <c r="N216" s="21" t="str">
        <f>IF(J216&lt;42%,"Safe R",IF(AND(J216&gt;42%,J216&lt;44%),"Likely R",IF(AND(J216&gt;44%,J216&lt;47%),"Lean R",IF(AND(J216&gt;47%,J216&lt;53%),"Toss Up",IF(AND(J216&gt;53%,J216&lt;56%),"Lean D",IF(AND(J216&gt;56%,J216&lt;58%),"Likely D","Safe D"))))))</f>
        <v>Safe D</v>
      </c>
      <c r="O216" s="63">
        <f>'Raw data'!Z209</f>
        <v>0.55725000000000002</v>
      </c>
      <c r="P216" s="69">
        <f>O216+$A$3-50%</f>
        <v>0.55725000000000002</v>
      </c>
      <c r="Q216" s="82">
        <f>'Raw data'!O209</f>
        <v>0.25</v>
      </c>
      <c r="R216" s="64">
        <f>Q216/2+50%</f>
        <v>0.625</v>
      </c>
      <c r="S216" s="64">
        <f>'Raw data'!M209-O216</f>
        <v>6.7749999999999977E-2</v>
      </c>
      <c r="T216" s="64">
        <f>IF(E216="(R)",-S216,S216)</f>
        <v>6.7749999999999977E-2</v>
      </c>
      <c r="U216" s="89">
        <f>IF(G216=1,Q216+4%,IF(G216=2,Q216+9%,IF(G216=3,Q216+14%,IF(G216=4,Q216-4.1%,IF(G216=5,Q216+1%,IF(G216=6,Q216+6.1%,IF(G216=7,Q216+5.1%,Q216+5.1%)))))))</f>
        <v>0.28999999999999998</v>
      </c>
      <c r="V216" s="64">
        <f>'Raw data'!W209</f>
        <v>0.29074244606095068</v>
      </c>
      <c r="W216" s="64">
        <f>V216/2+50%</f>
        <v>0.64537122303047534</v>
      </c>
      <c r="X216" s="65">
        <f>IF(H216=1,V216-4%,IF(H216=2,V216+5%,IF(H216=3,V216+14%,IF(H216=4,V216+4%,IF(H216=5,V216+13%,IF(H216=6,V216+22%,IF(H216=7,V216+9%,V216+9%)))))))</f>
        <v>0.2507424460609507</v>
      </c>
      <c r="Y216" s="65">
        <f>'Raw data'!AC209</f>
        <v>0.27187402763679391</v>
      </c>
      <c r="Z216" s="65">
        <f>'Raw data'!AF209</f>
        <v>0.624</v>
      </c>
      <c r="AA216" s="66">
        <f>2*(O216-50)-2*(Z216-50)</f>
        <v>-0.13349999999999795</v>
      </c>
      <c r="AB216" s="65">
        <f>IF(I216=1,Y216+AA216+7.6%,IF(I216=2,Y216+AA216+16.6%,IF(I216=3,Y216+AA216+25.6%,IF(I216=4,Y216-AA216-7.6%,IF(I216=5,Y216-AA216+1.4%,IF(I216=6,Y216-AA216+10.4%,IF(I216=7,Y216+AA216+9%,IF(I216=8,Y216-AA216+9%,""))))))))</f>
        <v>0.21437402763679597</v>
      </c>
      <c r="AC216" s="65">
        <f>IF(E216="(D)",50%+U216/2,50%-U216/2)</f>
        <v>0.64500000000000002</v>
      </c>
      <c r="AD216" s="65">
        <f>IF(E216="(D)",50%+X216/2,50%-X216/2)</f>
        <v>0.62537122303047532</v>
      </c>
      <c r="AE216" s="65">
        <f>50%+AB216/2</f>
        <v>0.60718701381839801</v>
      </c>
      <c r="AF216" s="63">
        <f>AC216-O216</f>
        <v>8.7749999999999995E-2</v>
      </c>
      <c r="AG216" s="84">
        <f>IF(E216="(D)",AF216,-AF216)</f>
        <v>8.7749999999999995E-2</v>
      </c>
      <c r="AH216" s="84">
        <f>AG216-4.5%</f>
        <v>4.2749999999999996E-2</v>
      </c>
      <c r="AI216" s="63">
        <f>AD216-O216</f>
        <v>6.8121223030475297E-2</v>
      </c>
      <c r="AJ216" s="63">
        <f>IF(E216="(D)",AI216,-AI216)</f>
        <v>6.8121223030475297E-2</v>
      </c>
      <c r="AK216" s="63">
        <f>AJ216-4.5%</f>
        <v>2.3121223030475299E-2</v>
      </c>
      <c r="AL216" s="63">
        <f>AE216-O216</f>
        <v>4.9937013818397991E-2</v>
      </c>
      <c r="AM216" s="63">
        <f>IF(E216="(D)",AL216,-(AL216))</f>
        <v>4.9937013818397991E-2</v>
      </c>
      <c r="AN216" s="63">
        <f>AM216-4.5%</f>
        <v>4.9370138183979922E-3</v>
      </c>
      <c r="AO216" s="67">
        <f>(AK216+AN216)/2</f>
        <v>1.4029118424436646E-2</v>
      </c>
    </row>
    <row r="217" spans="1:41" ht="15" customHeight="1" x14ac:dyDescent="0.25">
      <c r="A217" s="59" t="s">
        <v>206</v>
      </c>
      <c r="B217" s="60">
        <v>10</v>
      </c>
      <c r="C217" s="61"/>
      <c r="D217" s="59" t="str">
        <f>('Raw data'!C210)</f>
        <v>Candice Miller</v>
      </c>
      <c r="E217" s="59" t="str">
        <f>('Raw data'!D210)</f>
        <v>(R)</v>
      </c>
      <c r="F217" s="62">
        <f>('Raw data'!G210)</f>
        <v>2002</v>
      </c>
      <c r="G217" s="88">
        <v>4</v>
      </c>
      <c r="H217" s="59">
        <v>4</v>
      </c>
      <c r="I217" s="59">
        <v>4</v>
      </c>
      <c r="J217" s="91">
        <f>IF(H217="",O217+0.15*(AF217+2.77%-$B$3)+($A$3-50%),O217+0.85*(0.6*AF217+0.2*AI217+0.2*AL217+2.77%-$B$3)+($A$3-50%))</f>
        <v>0.3176973178506744</v>
      </c>
      <c r="K217" s="31" t="str">
        <f>IF(J217&lt;44%,"R",IF(J217&gt;56%,"D","No projection"))</f>
        <v>R</v>
      </c>
      <c r="L217" s="21" t="b">
        <f>_xlfn.ISFORMULA(K217)</f>
        <v>1</v>
      </c>
      <c r="M217" s="21" t="str">
        <f>IF(P217&lt;44%,"R",IF(P217&gt;56%,"D","No projection"))</f>
        <v>R</v>
      </c>
      <c r="N217" s="31" t="str">
        <f>IF(J217&lt;42%,"Safe R",IF(AND(J217&gt;42%,J217&lt;44%),"Likely R",IF(AND(J217&gt;44%,J217&lt;47%),"Lean R",IF(AND(J217&gt;47%,J217&lt;53%),"Toss Up",IF(AND(J217&gt;53%,J217&lt;56%),"Lean D",IF(AND(J217&gt;56%,J217&lt;58%),"Likely D","Safe D"))))))</f>
        <v>Safe R</v>
      </c>
      <c r="O217" s="63">
        <f>'Raw data'!Z210</f>
        <v>0.42275000000000007</v>
      </c>
      <c r="P217" s="63">
        <f>O217+$A$3-50%</f>
        <v>0.42275000000000007</v>
      </c>
      <c r="Q217" s="82">
        <f>'Raw data'!O210</f>
        <v>0.40816326530612246</v>
      </c>
      <c r="R217" s="64">
        <f>Q217/2+50%</f>
        <v>0.70408163265306123</v>
      </c>
      <c r="S217" s="64">
        <f>'Raw data'!M210-O217</f>
        <v>-0.1268316326530613</v>
      </c>
      <c r="T217" s="64">
        <f>IF(E217="(R)",-S217,S217)</f>
        <v>0.1268316326530613</v>
      </c>
      <c r="U217" s="89">
        <f>IF(G217=1,Q217+4%,IF(G217=2,Q217+9%,IF(G217=3,Q217+14%,IF(G217=4,Q217-4.1%,IF(G217=5,Q217+1%,IF(G217=6,Q217+6.1%,IF(G217=7,Q217+5.1%,Q217+5.1%)))))))</f>
        <v>0.36716326530612248</v>
      </c>
      <c r="V217" s="64">
        <f>'Raw data'!W210</f>
        <v>0.39634784703328196</v>
      </c>
      <c r="W217" s="64">
        <f>V217/2+50%</f>
        <v>0.69817392351664098</v>
      </c>
      <c r="X217" s="65">
        <f>IF(H217=1,V217-4%,IF(H217=2,V217+5%,IF(H217=3,V217+14%,IF(H217=4,V217+4%,IF(H217=5,V217+13%,IF(H217=6,V217+22%,IF(H217=7,V217+9%,V217+9%)))))))</f>
        <v>0.43634784703328194</v>
      </c>
      <c r="Y217" s="65">
        <f>'Raw data'!AC210</f>
        <v>0.48407626468747522</v>
      </c>
      <c r="Z217" s="65">
        <f>'Raw data'!AF210</f>
        <v>0.45399999999999996</v>
      </c>
      <c r="AA217" s="66">
        <f>2*(O217-50)-2*(Z217-50)</f>
        <v>-6.25E-2</v>
      </c>
      <c r="AB217" s="65">
        <f>IF(I217=1,Y217+AA217+7.6%,IF(I217=2,Y217+AA217+16.6%,IF(I217=3,Y217+AA217+25.6%,IF(I217=4,Y217-AA217-7.6%,IF(I217=5,Y217-AA217+1.4%,IF(I217=6,Y217-AA217+10.4%,IF(I217=7,Y217+AA217+9%,IF(I217=8,Y217-AA217+9%,""))))))))</f>
        <v>0.47057626468747521</v>
      </c>
      <c r="AC217" s="65">
        <f>IF(E217="(D)",50%+U217/2,50%-U217/2)</f>
        <v>0.31641836734693873</v>
      </c>
      <c r="AD217" s="65">
        <f>IF(E217="(D)",50%+X217/2,50%-X217/2)</f>
        <v>0.281826076483359</v>
      </c>
      <c r="AE217" s="65">
        <f>50%-AB217/2</f>
        <v>0.26471186765626242</v>
      </c>
      <c r="AF217" s="63">
        <f>AC217-O217</f>
        <v>-0.10633163265306134</v>
      </c>
      <c r="AG217" s="84">
        <f>IF(E217="(D)",AF217,-AF217)</f>
        <v>0.10633163265306134</v>
      </c>
      <c r="AH217" s="84">
        <f>AG217-4.5%</f>
        <v>6.1331632653061338E-2</v>
      </c>
      <c r="AI217" s="63">
        <f>AD217-O217</f>
        <v>-0.14092392351664107</v>
      </c>
      <c r="AJ217" s="63">
        <f>IF(E217="(D)",AI217,-AI217)</f>
        <v>0.14092392351664107</v>
      </c>
      <c r="AK217" s="63">
        <f>AJ217-4.5%</f>
        <v>9.5923923516641071E-2</v>
      </c>
      <c r="AL217" s="63">
        <f>AE217-O217</f>
        <v>-0.15803813234373765</v>
      </c>
      <c r="AM217" s="63">
        <f>IF(E217="(D)",AL217,-(AL217))</f>
        <v>0.15803813234373765</v>
      </c>
      <c r="AN217" s="63">
        <f>AM217-4.5%</f>
        <v>0.11303813234373765</v>
      </c>
      <c r="AO217" s="67">
        <f>(AK217+AN217)/2</f>
        <v>0.10448102793018936</v>
      </c>
    </row>
    <row r="218" spans="1:41" ht="15" customHeight="1" x14ac:dyDescent="0.25">
      <c r="A218" s="68" t="s">
        <v>206</v>
      </c>
      <c r="B218" s="61">
        <v>11</v>
      </c>
      <c r="C218" s="61" t="s">
        <v>477</v>
      </c>
      <c r="D218" s="59" t="str">
        <f>('Raw data'!C211)</f>
        <v>Dave Trott</v>
      </c>
      <c r="E218" s="59" t="str">
        <f>('Raw data'!D211)</f>
        <v>(R)</v>
      </c>
      <c r="F218" s="62">
        <f>('Raw data'!G211)</f>
        <v>2014</v>
      </c>
      <c r="G218" s="88">
        <v>5</v>
      </c>
      <c r="H218" s="68"/>
      <c r="I218" s="62"/>
      <c r="J218" s="91">
        <f>IF(H218="",O218+0.15*(AF218+2.77%-$B$3)+($A$3-50%),O218+0.85*(0.6*AF218+0.2*AI218+0.2*AL218+2.77%-$B$3)+($A$3-50%))</f>
        <v>0.44833956185567009</v>
      </c>
      <c r="K218" s="21" t="str">
        <f>IF(J218&lt;44%,"R",IF(J218&gt;56%,"D","No projection"))</f>
        <v>No projection</v>
      </c>
      <c r="L218" s="21" t="b">
        <f>_xlfn.ISFORMULA(K218)</f>
        <v>1</v>
      </c>
      <c r="M218" s="21" t="str">
        <f>IF(P218&lt;44%,"R",IF(P218&gt;56%,"D","No projection"))</f>
        <v>No projection</v>
      </c>
      <c r="N218" s="21" t="str">
        <f>IF(J218&lt;42%,"Safe R",IF(AND(J218&gt;42%,J218&lt;44%),"Likely R",IF(AND(J218&gt;44%,J218&lt;47%),"Lean R",IF(AND(J218&gt;47%,J218&lt;53%),"Toss Up",IF(AND(J218&gt;53%,J218&lt;56%),"Lean D",IF(AND(J218&gt;56%,J218&lt;58%),"Likely D","Safe D"))))))</f>
        <v>Lean R</v>
      </c>
      <c r="O218" s="63">
        <f>'Raw data'!Z211</f>
        <v>0.45374999999999999</v>
      </c>
      <c r="P218" s="69">
        <f>O218+$A$3-50%</f>
        <v>0.45374999999999999</v>
      </c>
      <c r="Q218" s="82">
        <f>'Raw data'!O211</f>
        <v>0.15463917525773202</v>
      </c>
      <c r="R218" s="64">
        <f>Q218/2+50%</f>
        <v>0.57731958762886604</v>
      </c>
      <c r="S218" s="64">
        <f>'Raw data'!M211-O218</f>
        <v>-3.1069587628865969E-2</v>
      </c>
      <c r="T218" s="64">
        <f>IF(E218="(R)",-S218,S218)</f>
        <v>3.1069587628865969E-2</v>
      </c>
      <c r="U218" s="89">
        <f>IF(G218=1,Q218+4%,IF(G218=2,Q218+9%,IF(G218=3,Q218+14%,IF(G218=4,Q218-4.1%,IF(G218=5,Q218+1%,IF(G218=6,Q218+6.1%,IF(G218=7,Q218+5.1%,Q218+5.1%)))))))</f>
        <v>0.16463917525773203</v>
      </c>
      <c r="V218" s="64">
        <f>'Raw data'!W211</f>
        <v>0</v>
      </c>
      <c r="W218" s="64"/>
      <c r="X218" s="65"/>
      <c r="Y218" s="65">
        <f>'Raw data'!AC211</f>
        <v>0</v>
      </c>
      <c r="Z218" s="65">
        <f>'Raw data'!AF211</f>
        <v>0.50900000000000001</v>
      </c>
      <c r="AA218" s="66">
        <f>2*(O218-50)-2*(Z218-50)</f>
        <v>-0.11050000000000182</v>
      </c>
      <c r="AB218" s="65"/>
      <c r="AC218" s="65">
        <f>IF(E218="(D)",50%+U218/2,50%-U218/2)</f>
        <v>0.41768041237113396</v>
      </c>
      <c r="AD218" s="65"/>
      <c r="AE218" s="65"/>
      <c r="AF218" s="63">
        <f>AC218-O218</f>
        <v>-3.6069587628866029E-2</v>
      </c>
      <c r="AG218" s="84">
        <f>IF(E218="(D)",AF218,-AF218)</f>
        <v>3.6069587628866029E-2</v>
      </c>
      <c r="AH218" s="84">
        <f>AG218-4.5%</f>
        <v>-8.9304123711339695E-3</v>
      </c>
      <c r="AI218" s="63"/>
      <c r="AJ218" s="63"/>
      <c r="AK218" s="63">
        <f>AJ218-4.5%</f>
        <v>-4.4999999999999998E-2</v>
      </c>
      <c r="AL218" s="63"/>
      <c r="AM218" s="63"/>
      <c r="AN218" s="63">
        <f>AM218-4.5%</f>
        <v>-4.4999999999999998E-2</v>
      </c>
      <c r="AO218" s="67">
        <f>(AK218+AN218)/2</f>
        <v>-4.4999999999999998E-2</v>
      </c>
    </row>
    <row r="219" spans="1:41" ht="15" customHeight="1" x14ac:dyDescent="0.25">
      <c r="A219" s="68" t="s">
        <v>206</v>
      </c>
      <c r="B219" s="61">
        <v>12</v>
      </c>
      <c r="C219" s="61" t="s">
        <v>477</v>
      </c>
      <c r="D219" s="59" t="str">
        <f>('Raw data'!C212)</f>
        <v>Debbie Dingell</v>
      </c>
      <c r="E219" s="59" t="str">
        <f>('Raw data'!D212)</f>
        <v>(D)</v>
      </c>
      <c r="F219" s="62">
        <f>('Raw data'!G212)</f>
        <v>2014</v>
      </c>
      <c r="G219" s="88">
        <v>2</v>
      </c>
      <c r="H219" s="68"/>
      <c r="I219" s="68"/>
      <c r="J219" s="91">
        <f>IF(H219="",O219+0.15*(AF219-2.77%+$B$3)+($A$3-50%),O219+0.85*(0.6*AF219+0.2*AI219+0.2*AL219-2.77%+$B$3)+($A$3-50%))</f>
        <v>0.65890000000000004</v>
      </c>
      <c r="K219" s="21" t="str">
        <f>IF(J219&lt;44%,"R",IF(J219&gt;56%,"D","No projection"))</f>
        <v>D</v>
      </c>
      <c r="L219" s="21" t="b">
        <f>_xlfn.ISFORMULA(K219)</f>
        <v>1</v>
      </c>
      <c r="M219" s="21" t="str">
        <f>IF(P219&lt;44%,"R",IF(P219&gt;56%,"D","No projection"))</f>
        <v>D</v>
      </c>
      <c r="N219" s="21" t="str">
        <f>IF(J219&lt;42%,"Safe R",IF(AND(J219&gt;42%,J219&lt;44%),"Likely R",IF(AND(J219&gt;44%,J219&lt;47%),"Lean R",IF(AND(J219&gt;47%,J219&lt;53%),"Toss Up",IF(AND(J219&gt;53%,J219&lt;56%),"Lean D",IF(AND(J219&gt;56%,J219&lt;58%),"Likely D","Safe D"))))))</f>
        <v>Safe D</v>
      </c>
      <c r="O219" s="63">
        <f>'Raw data'!Z212</f>
        <v>0.64775000000000005</v>
      </c>
      <c r="P219" s="69">
        <f>O219+$A$3-50%</f>
        <v>0.64775000000000005</v>
      </c>
      <c r="Q219" s="82">
        <f>'Raw data'!O212</f>
        <v>0.35416666666666669</v>
      </c>
      <c r="R219" s="64">
        <f>Q219/2+50%</f>
        <v>0.67708333333333337</v>
      </c>
      <c r="S219" s="64">
        <f>'Raw data'!M212-O219</f>
        <v>2.9333333333333322E-2</v>
      </c>
      <c r="T219" s="64">
        <f>IF(E219="(R)",-S219,S219)</f>
        <v>2.9333333333333322E-2</v>
      </c>
      <c r="U219" s="89">
        <f>IF(G219=1,Q219+4%,IF(G219=2,Q219+9%,IF(G219=3,Q219+14%,IF(G219=4,Q219-4.1%,IF(G219=5,Q219+1%,IF(G219=6,Q219+6.1%,IF(G219=7,Q219+5.1%,Q219+5.1%)))))))</f>
        <v>0.44416666666666671</v>
      </c>
      <c r="V219" s="64">
        <f>'Raw data'!W212</f>
        <v>0</v>
      </c>
      <c r="W219" s="64"/>
      <c r="X219" s="65"/>
      <c r="Y219" s="65">
        <f>'Raw data'!AC212</f>
        <v>0</v>
      </c>
      <c r="Z219" s="65">
        <f>'Raw data'!AF212</f>
        <v>0.629</v>
      </c>
      <c r="AA219" s="66">
        <f>2*(O219-50)-2*(Z219-50)</f>
        <v>3.7500000000008527E-2</v>
      </c>
      <c r="AB219" s="65"/>
      <c r="AC219" s="65">
        <f>IF(E219="(D)",50%+U219/2,50%-U219/2)</f>
        <v>0.72208333333333341</v>
      </c>
      <c r="AD219" s="65"/>
      <c r="AE219" s="65"/>
      <c r="AF219" s="63">
        <f>AC219-O219</f>
        <v>7.4333333333333362E-2</v>
      </c>
      <c r="AG219" s="84">
        <f>IF(E219="(D)",AF219,-AF219)</f>
        <v>7.4333333333333362E-2</v>
      </c>
      <c r="AH219" s="84">
        <f>AG219-4.5%</f>
        <v>2.9333333333333364E-2</v>
      </c>
      <c r="AI219" s="63"/>
      <c r="AJ219" s="63"/>
      <c r="AK219" s="63">
        <f>AJ219-4.5%</f>
        <v>-4.4999999999999998E-2</v>
      </c>
      <c r="AL219" s="63"/>
      <c r="AM219" s="63"/>
      <c r="AN219" s="63">
        <f>AM219-4.5%</f>
        <v>-4.4999999999999998E-2</v>
      </c>
      <c r="AO219" s="67">
        <f>(AK219+AN219)/2</f>
        <v>-4.4999999999999998E-2</v>
      </c>
    </row>
    <row r="220" spans="1:41" ht="15" customHeight="1" x14ac:dyDescent="0.25">
      <c r="A220" s="68" t="s">
        <v>206</v>
      </c>
      <c r="B220" s="61">
        <v>13</v>
      </c>
      <c r="C220" s="61"/>
      <c r="D220" s="59" t="str">
        <f>('Raw data'!C213)</f>
        <v>John Conyers</v>
      </c>
      <c r="E220" s="59" t="str">
        <f>('Raw data'!D213)</f>
        <v>(D)</v>
      </c>
      <c r="F220" s="62">
        <f>('Raw data'!G213)</f>
        <v>1964</v>
      </c>
      <c r="G220" s="88">
        <v>1</v>
      </c>
      <c r="H220" s="68">
        <v>1</v>
      </c>
      <c r="I220" s="68">
        <v>1</v>
      </c>
      <c r="J220" s="91">
        <f>IF(H220="",O220+0.15*(AF220-2.77%+$B$3)+($A$3-50%),O220+0.85*(0.6*AF220+0.2*AI220+0.2*AL220-2.77%+$B$3)+($A$3-50%))</f>
        <v>0.84645750766264349</v>
      </c>
      <c r="K220" s="21" t="str">
        <f>IF(J220&lt;44%,"R",IF(J220&gt;56%,"D","No projection"))</f>
        <v>D</v>
      </c>
      <c r="L220" s="21" t="b">
        <f>_xlfn.ISFORMULA(K220)</f>
        <v>1</v>
      </c>
      <c r="M220" s="21" t="str">
        <f>IF(P220&lt;44%,"R",IF(P220&gt;56%,"D","No projection"))</f>
        <v>D</v>
      </c>
      <c r="N220" s="21" t="str">
        <f>IF(J220&lt;42%,"Safe R",IF(AND(J220&gt;42%,J220&lt;44%),"Likely R",IF(AND(J220&gt;44%,J220&lt;47%),"Lean R",IF(AND(J220&gt;47%,J220&lt;53%),"Toss Up",IF(AND(J220&gt;53%,J220&lt;56%),"Lean D",IF(AND(J220&gt;56%,J220&lt;58%),"Likely D","Safe D"))))))</f>
        <v>Safe D</v>
      </c>
      <c r="O220" s="63">
        <f>'Raw data'!Z213</f>
        <v>0.83525000000000005</v>
      </c>
      <c r="P220" s="69">
        <f>O220+$A$3-50%</f>
        <v>0.83525000000000005</v>
      </c>
      <c r="Q220" s="82">
        <f>'Raw data'!O213</f>
        <v>0.66666666666666674</v>
      </c>
      <c r="R220" s="64">
        <f>Q220/2+50%</f>
        <v>0.83333333333333337</v>
      </c>
      <c r="S220" s="64">
        <f>'Raw data'!M213-O220</f>
        <v>-1.9166666666666776E-3</v>
      </c>
      <c r="T220" s="64">
        <f>IF(E220="(R)",-S220,S220)</f>
        <v>-1.9166666666666776E-3</v>
      </c>
      <c r="U220" s="89">
        <f>IF(G220=1,Q220+4%,IF(G220=2,Q220+9%,IF(G220=3,Q220+14%,IF(G220=4,Q220-4.1%,IF(G220=5,Q220+1%,IF(G220=6,Q220+6.1%,IF(G220=7,Q220+5.1%,Q220+5.1%)))))))</f>
        <v>0.70666666666666678</v>
      </c>
      <c r="V220" s="64">
        <f>'Raw data'!W213</f>
        <v>0.71712300031010012</v>
      </c>
      <c r="W220" s="64">
        <f>V220/2+50%</f>
        <v>0.85856150015505006</v>
      </c>
      <c r="X220" s="65">
        <f>IF(H220=1,V220-4%,IF(H220=2,V220+5%,IF(H220=3,V220+14%,IF(H220=4,V220+4%,IF(H220=5,V220+13%,IF(H220=6,V220+22%,IF(H220=7,V220+9%,V220+9%)))))))</f>
        <v>0.67712300031010009</v>
      </c>
      <c r="Y220" s="65">
        <f>'Raw data'!AC213</f>
        <v>0.58873003101510868</v>
      </c>
      <c r="Z220" s="65">
        <f>'Raw data'!AF213</f>
        <v>0.82399999999999995</v>
      </c>
      <c r="AA220" s="66">
        <f>2*(O220-50)-2*(Z220-50)</f>
        <v>2.2500000000007958E-2</v>
      </c>
      <c r="AB220" s="65">
        <f>IF(I220=1,Y220+AA220+7.6%,IF(I220=2,Y220+AA220+16.6%,IF(I220=3,Y220+AA220+25.6%,IF(I220=4,Y220-AA220-7.6%,IF(I220=5,Y220-AA220+1.4%,IF(I220=6,Y220-AA220+10.4%,IF(I220=7,Y220+AA220+9%,IF(I220=8,Y220-AA220+9%,""))))))))</f>
        <v>0.68723003101511659</v>
      </c>
      <c r="AC220" s="65">
        <f>IF(E220="(D)",50%+U220/2,50%-U220/2)</f>
        <v>0.85333333333333339</v>
      </c>
      <c r="AD220" s="65">
        <f>IF(E220="(D)",50%+X220/2,50%-X220/2)</f>
        <v>0.83856150015505004</v>
      </c>
      <c r="AE220" s="65">
        <f>50%+AB220/2</f>
        <v>0.84361501550755835</v>
      </c>
      <c r="AF220" s="63">
        <f>AC220-O220</f>
        <v>1.808333333333334E-2</v>
      </c>
      <c r="AG220" s="84">
        <f>IF(E220="(D)",AF220,-AF220)</f>
        <v>1.808333333333334E-2</v>
      </c>
      <c r="AH220" s="84">
        <f>AG220-4.5%</f>
        <v>-2.6916666666666658E-2</v>
      </c>
      <c r="AI220" s="63">
        <f>AD220-O220</f>
        <v>3.3115001550499956E-3</v>
      </c>
      <c r="AJ220" s="63">
        <f>IF(E220="(D)",AI220,-AI220)</f>
        <v>3.3115001550499956E-3</v>
      </c>
      <c r="AK220" s="63">
        <f>AJ220-4.5%</f>
        <v>-4.1688499844950003E-2</v>
      </c>
      <c r="AL220" s="63">
        <f>AE220-O220</f>
        <v>8.3650155075583044E-3</v>
      </c>
      <c r="AM220" s="63">
        <f>IF(E220="(D)",AL220,-(AL220))</f>
        <v>8.3650155075583044E-3</v>
      </c>
      <c r="AN220" s="63">
        <f>AM220-4.5%</f>
        <v>-3.6634984492441694E-2</v>
      </c>
      <c r="AO220" s="67">
        <f>(AK220+AN220)/2</f>
        <v>-3.9161742168695848E-2</v>
      </c>
    </row>
    <row r="221" spans="1:41" ht="15" customHeight="1" x14ac:dyDescent="0.25">
      <c r="A221" s="68" t="s">
        <v>206</v>
      </c>
      <c r="B221" s="61">
        <v>14</v>
      </c>
      <c r="C221" s="61" t="s">
        <v>477</v>
      </c>
      <c r="D221" s="59" t="str">
        <f>('Raw data'!C214)</f>
        <v>Brenda Lawrence</v>
      </c>
      <c r="E221" s="59" t="str">
        <f>('Raw data'!D214)</f>
        <v>(D)</v>
      </c>
      <c r="F221" s="62">
        <f>('Raw data'!G214)</f>
        <v>2014</v>
      </c>
      <c r="G221" s="88">
        <v>2</v>
      </c>
      <c r="H221" s="68"/>
      <c r="I221" s="68"/>
      <c r="J221" s="91">
        <f>IF(H221="",O221+0.15*(AF221-2.77%+$B$3)+($A$3-50%),O221+0.85*(0.6*AF221+0.2*AI221+0.2*AL221-2.77%+$B$3)+($A$3-50%))</f>
        <v>0.79997525510204082</v>
      </c>
      <c r="K221" s="21" t="str">
        <f>IF(J221&lt;44%,"R",IF(J221&gt;56%,"D","No projection"))</f>
        <v>D</v>
      </c>
      <c r="L221" s="21" t="b">
        <f>_xlfn.ISFORMULA(K221)</f>
        <v>1</v>
      </c>
      <c r="M221" s="21" t="str">
        <f>IF(P221&lt;44%,"R",IF(P221&gt;56%,"D","No projection"))</f>
        <v>D</v>
      </c>
      <c r="N221" s="21" t="str">
        <f>IF(J221&lt;42%,"Safe R",IF(AND(J221&gt;42%,J221&lt;44%),"Likely R",IF(AND(J221&gt;44%,J221&lt;47%),"Lean R",IF(AND(J221&gt;47%,J221&lt;53%),"Toss Up",IF(AND(J221&gt;53%,J221&lt;56%),"Lean D",IF(AND(J221&gt;56%,J221&lt;58%),"Likely D","Safe D"))))))</f>
        <v>Safe D</v>
      </c>
      <c r="O221" s="63">
        <f>'Raw data'!Z214</f>
        <v>0.79275000000000007</v>
      </c>
      <c r="P221" s="69">
        <f>O221+$A$3-50%</f>
        <v>0.79275000000000007</v>
      </c>
      <c r="Q221" s="82">
        <f>'Raw data'!O214</f>
        <v>0.59183673469387754</v>
      </c>
      <c r="R221" s="64">
        <f>Q221/2+50%</f>
        <v>0.79591836734693877</v>
      </c>
      <c r="S221" s="64">
        <f>'Raw data'!M214-O221</f>
        <v>3.1683673469387053E-3</v>
      </c>
      <c r="T221" s="64">
        <f>IF(E221="(R)",-S221,S221)</f>
        <v>3.1683673469387053E-3</v>
      </c>
      <c r="U221" s="89">
        <f>IF(G221=1,Q221+4%,IF(G221=2,Q221+9%,IF(G221=3,Q221+14%,IF(G221=4,Q221-4.1%,IF(G221=5,Q221+1%,IF(G221=6,Q221+6.1%,IF(G221=7,Q221+5.1%,Q221+5.1%)))))))</f>
        <v>0.68183673469387751</v>
      </c>
      <c r="V221" s="64">
        <f>'Raw data'!W214</f>
        <v>0</v>
      </c>
      <c r="W221" s="64"/>
      <c r="X221" s="65"/>
      <c r="Y221" s="65">
        <f>'Raw data'!AC214</f>
        <v>0</v>
      </c>
      <c r="Z221" s="65">
        <f>'Raw data'!AF214</f>
        <v>0.49299999999999999</v>
      </c>
      <c r="AA221" s="66">
        <f>2*(O221-50)-2*(Z221-50)</f>
        <v>0.59949999999999193</v>
      </c>
      <c r="AB221" s="65"/>
      <c r="AC221" s="65">
        <f>IF(E221="(D)",50%+U221/2,50%-U221/2)</f>
        <v>0.8409183673469387</v>
      </c>
      <c r="AD221" s="65"/>
      <c r="AE221" s="65"/>
      <c r="AF221" s="63">
        <f>AC221-O221</f>
        <v>4.8168367346938634E-2</v>
      </c>
      <c r="AG221" s="84">
        <f>IF(E221="(D)",AF221,-AF221)</f>
        <v>4.8168367346938634E-2</v>
      </c>
      <c r="AH221" s="84">
        <f>AG221-4.5%</f>
        <v>3.1683673469386359E-3</v>
      </c>
      <c r="AI221" s="63"/>
      <c r="AJ221" s="63"/>
      <c r="AK221" s="63">
        <f>AJ221-4.5%</f>
        <v>-4.4999999999999998E-2</v>
      </c>
      <c r="AL221" s="63"/>
      <c r="AM221" s="63"/>
      <c r="AN221" s="63">
        <f>AM221-4.5%</f>
        <v>-4.4999999999999998E-2</v>
      </c>
      <c r="AO221" s="67">
        <f>(AK221+AN221)/2</f>
        <v>-4.4999999999999998E-2</v>
      </c>
    </row>
    <row r="222" spans="1:41" ht="15" customHeight="1" x14ac:dyDescent="0.25">
      <c r="A222" s="68" t="s">
        <v>217</v>
      </c>
      <c r="B222" s="61">
        <v>1</v>
      </c>
      <c r="C222" s="61"/>
      <c r="D222" s="59" t="str">
        <f>('Raw data'!C215)</f>
        <v>Tim Walz</v>
      </c>
      <c r="E222" s="59" t="str">
        <f>('Raw data'!D215)</f>
        <v>(D)</v>
      </c>
      <c r="F222" s="62">
        <f>('Raw data'!G215)</f>
        <v>2006</v>
      </c>
      <c r="G222" s="88">
        <v>1</v>
      </c>
      <c r="H222" s="68">
        <v>1</v>
      </c>
      <c r="I222" s="68">
        <v>1</v>
      </c>
      <c r="J222" s="91">
        <f>IF(H222="",O222+0.15*(AF222-2.77%+$B$3)+($A$3-50%),O222+0.85*(0.6*AF222+0.2*AI222+0.2*AL222-2.77%+$B$3)+($A$3-50%))</f>
        <v>0.55021389542293364</v>
      </c>
      <c r="K222" s="21" t="str">
        <f>IF(J222&lt;44%,"R",IF(J222&gt;56%,"D","No projection"))</f>
        <v>No projection</v>
      </c>
      <c r="L222" s="21" t="b">
        <f>_xlfn.ISFORMULA(K222)</f>
        <v>1</v>
      </c>
      <c r="M222" s="21" t="str">
        <f>IF(P222&lt;44%,"R",IF(P222&gt;56%,"D","No projection"))</f>
        <v>No projection</v>
      </c>
      <c r="N222" s="21" t="str">
        <f>IF(J222&lt;42%,"Safe R",IF(AND(J222&gt;42%,J222&lt;44%),"Likely R",IF(AND(J222&gt;44%,J222&lt;47%),"Lean R",IF(AND(J222&gt;47%,J222&lt;53%),"Toss Up",IF(AND(J222&gt;53%,J222&lt;56%),"Lean D",IF(AND(J222&gt;56%,J222&lt;58%),"Likely D","Safe D"))))))</f>
        <v>Lean D</v>
      </c>
      <c r="O222" s="63">
        <f>'Raw data'!Z215</f>
        <v>0.48774999999999996</v>
      </c>
      <c r="P222" s="69">
        <f>O222+$A$3-50%</f>
        <v>0.48774999999999991</v>
      </c>
      <c r="Q222" s="82">
        <f>'Raw data'!O215</f>
        <v>8.0000000000000016E-2</v>
      </c>
      <c r="R222" s="64">
        <f>Q222/2+50%</f>
        <v>0.54</v>
      </c>
      <c r="S222" s="64">
        <f>'Raw data'!M215-O222</f>
        <v>5.2250000000000074E-2</v>
      </c>
      <c r="T222" s="64">
        <f>IF(E222="(R)",-S222,S222)</f>
        <v>5.2250000000000074E-2</v>
      </c>
      <c r="U222" s="89">
        <f>IF(G222=1,Q222+4%,IF(G222=2,Q222+9%,IF(G222=3,Q222+14%,IF(G222=4,Q222-4.1%,IF(G222=5,Q222+1%,IF(G222=6,Q222+6.1%,IF(G222=7,Q222+5.1%,Q222+5.1%)))))))</f>
        <v>0.12000000000000002</v>
      </c>
      <c r="V222" s="64">
        <f>'Raw data'!W215</f>
        <v>0.15220872158032051</v>
      </c>
      <c r="W222" s="64">
        <f>V222/2+50%</f>
        <v>0.57610436079016025</v>
      </c>
      <c r="X222" s="65">
        <f>IF(H222=1,V222-4%,IF(H222=2,V222+5%,IF(H222=3,V222+14%,IF(H222=4,V222+4%,IF(H222=5,V222+13%,IF(H222=6,V222+22%,IF(H222=7,V222+9%,V222+9%)))))))</f>
        <v>0.1122087215803205</v>
      </c>
      <c r="Y222" s="65">
        <f>'Raw data'!AC215</f>
        <v>5.6660636336552883E-2</v>
      </c>
      <c r="Z222" s="65">
        <f>'Raw data'!AF215</f>
        <v>0.48399999999999999</v>
      </c>
      <c r="AA222" s="66">
        <f>2*(O222-50)-2*(Z222-50)</f>
        <v>7.4999999999931788E-3</v>
      </c>
      <c r="AB222" s="65">
        <f>IF(I222=1,Y222+AA222+7.6%,IF(I222=2,Y222+AA222+16.6%,IF(I222=3,Y222+AA222+25.6%,IF(I222=4,Y222-AA222-7.6%,IF(I222=5,Y222-AA222+1.4%,IF(I222=6,Y222-AA222+10.4%,IF(I222=7,Y222+AA222+9%,IF(I222=8,Y222-AA222+9%,""))))))))</f>
        <v>0.14016063633654607</v>
      </c>
      <c r="AC222" s="65">
        <f>IF(E222="(D)",50%+U222/2,50%-U222/2)</f>
        <v>0.56000000000000005</v>
      </c>
      <c r="AD222" s="65">
        <f>IF(E222="(D)",50%+X222/2,50%-X222/2)</f>
        <v>0.55610436079016023</v>
      </c>
      <c r="AE222" s="65">
        <f>50%+AB222/2</f>
        <v>0.57008031816827298</v>
      </c>
      <c r="AF222" s="63">
        <f>AC222-O222</f>
        <v>7.2250000000000092E-2</v>
      </c>
      <c r="AG222" s="84">
        <f>IF(E222="(D)",AF222,-AF222)</f>
        <v>7.2250000000000092E-2</v>
      </c>
      <c r="AH222" s="84">
        <f>AG222-4.5%</f>
        <v>2.7250000000000094E-2</v>
      </c>
      <c r="AI222" s="63">
        <f>AD222-O222</f>
        <v>6.8354360790160273E-2</v>
      </c>
      <c r="AJ222" s="63">
        <f>IF(E222="(D)",AI222,-AI222)</f>
        <v>6.8354360790160273E-2</v>
      </c>
      <c r="AK222" s="63">
        <f>AJ222-4.5%</f>
        <v>2.3354360790160275E-2</v>
      </c>
      <c r="AL222" s="63">
        <f>AE222-O222</f>
        <v>8.233031816827302E-2</v>
      </c>
      <c r="AM222" s="63">
        <f>IF(E222="(D)",AL222,-(AL222))</f>
        <v>8.233031816827302E-2</v>
      </c>
      <c r="AN222" s="63">
        <f>AM222-4.5%</f>
        <v>3.7330318168273022E-2</v>
      </c>
      <c r="AO222" s="67">
        <f>(AK222+AN222)/2</f>
        <v>3.0342339479216648E-2</v>
      </c>
    </row>
    <row r="223" spans="1:41" ht="15" customHeight="1" x14ac:dyDescent="0.25">
      <c r="A223" s="68" t="s">
        <v>217</v>
      </c>
      <c r="B223" s="61">
        <v>2</v>
      </c>
      <c r="C223" s="61"/>
      <c r="D223" s="59" t="str">
        <f>('Raw data'!C216)</f>
        <v>John Kline</v>
      </c>
      <c r="E223" s="59" t="str">
        <f>('Raw data'!D216)</f>
        <v>(R)</v>
      </c>
      <c r="F223" s="62">
        <f>('Raw data'!G216)</f>
        <v>2002</v>
      </c>
      <c r="G223" s="88">
        <v>4</v>
      </c>
      <c r="H223" s="68">
        <v>4</v>
      </c>
      <c r="I223" s="68">
        <v>4</v>
      </c>
      <c r="J223" s="91">
        <f>IF(H223="",O223+0.15*(AF223+2.77%-$B$3)+($A$3-50%),O223+0.85*(0.6*AF223+0.2*AI223+0.2*AL223+2.77%-$B$3)+($A$3-50%))</f>
        <v>0.44002376964437939</v>
      </c>
      <c r="K223" s="21" t="str">
        <f>IF(J223&lt;44%,"R",IF(J223&gt;56%,"D","No projection"))</f>
        <v>No projection</v>
      </c>
      <c r="L223" s="21" t="b">
        <f>_xlfn.ISFORMULA(K223)</f>
        <v>1</v>
      </c>
      <c r="M223" s="21" t="str">
        <f>IF(P223&lt;44%,"R",IF(P223&gt;56%,"D","No projection"))</f>
        <v>No projection</v>
      </c>
      <c r="N223" s="21" t="str">
        <f>IF(J223&lt;42%,"Safe R",IF(AND(J223&gt;42%,J223&lt;44%),"Likely R",IF(AND(J223&gt;44%,J223&lt;47%),"Lean R",IF(AND(J223&gt;47%,J223&lt;53%),"Toss Up",IF(AND(J223&gt;53%,J223&lt;56%),"Lean D",IF(AND(J223&gt;56%,J223&lt;58%),"Likely D","Safe D"))))))</f>
        <v>Lean R</v>
      </c>
      <c r="O223" s="63">
        <f>'Raw data'!Z216</f>
        <v>0.48125000000000001</v>
      </c>
      <c r="P223" s="69">
        <f>O223+$A$3-50%</f>
        <v>0.48124999999999996</v>
      </c>
      <c r="Q223" s="82">
        <f>'Raw data'!O216</f>
        <v>0.17894736842105269</v>
      </c>
      <c r="R223" s="64">
        <f>Q223/2+50%</f>
        <v>0.58947368421052637</v>
      </c>
      <c r="S223" s="64">
        <f>'Raw data'!M216-O223</f>
        <v>-7.0723684210526327E-2</v>
      </c>
      <c r="T223" s="64">
        <f>IF(E223="(R)",-S223,S223)</f>
        <v>7.0723684210526327E-2</v>
      </c>
      <c r="U223" s="89">
        <f>IF(G223=1,Q223+4%,IF(G223=2,Q223+9%,IF(G223=3,Q223+14%,IF(G223=4,Q223-4.1%,IF(G223=5,Q223+1%,IF(G223=6,Q223+6.1%,IF(G223=7,Q223+5.1%,Q223+5.1%)))))))</f>
        <v>0.13794736842105271</v>
      </c>
      <c r="V223" s="64">
        <f>'Raw data'!W216</f>
        <v>8.1718237060836751E-2</v>
      </c>
      <c r="W223" s="64">
        <f>V223/2+50%</f>
        <v>0.54085911853041835</v>
      </c>
      <c r="X223" s="65">
        <f>IF(H223=1,V223-4%,IF(H223=2,V223+5%,IF(H223=3,V223+14%,IF(H223=4,V223+4%,IF(H223=5,V223+13%,IF(H223=6,V223+22%,IF(H223=7,V223+9%,V223+9%)))))))</f>
        <v>0.12171823706083676</v>
      </c>
      <c r="Y223" s="65">
        <f>'Raw data'!AC216</f>
        <v>0.2674541324480168</v>
      </c>
      <c r="Z223" s="65">
        <f>'Raw data'!AF216</f>
        <v>0.45399999999999996</v>
      </c>
      <c r="AA223" s="66">
        <f>2*(O223-50)-2*(Z223-50)</f>
        <v>5.4500000000004434E-2</v>
      </c>
      <c r="AB223" s="65">
        <f>IF(I223=1,Y223+AA223+7.6%,IF(I223=2,Y223+AA223+16.6%,IF(I223=3,Y223+AA223+25.6%,IF(I223=4,Y223-AA223-7.6%,IF(I223=5,Y223-AA223+1.4%,IF(I223=6,Y223-AA223+10.4%,IF(I223=7,Y223+AA223+9%,IF(I223=8,Y223-AA223+9%,""))))))))</f>
        <v>0.13695413244801236</v>
      </c>
      <c r="AC223" s="65">
        <f>IF(E223="(D)",50%+U223/2,50%-U223/2)</f>
        <v>0.43102631578947365</v>
      </c>
      <c r="AD223" s="65">
        <f>IF(E223="(D)",50%+X223/2,50%-X223/2)</f>
        <v>0.43914088146958163</v>
      </c>
      <c r="AE223" s="65">
        <f>50%-AB223/2</f>
        <v>0.43152293377599382</v>
      </c>
      <c r="AF223" s="63">
        <f>AC223-O223</f>
        <v>-5.0223684210526365E-2</v>
      </c>
      <c r="AG223" s="84">
        <f>IF(E223="(D)",AF223,-AF223)</f>
        <v>5.0223684210526365E-2</v>
      </c>
      <c r="AH223" s="84">
        <f>AG223-4.5%</f>
        <v>5.2236842105263664E-3</v>
      </c>
      <c r="AI223" s="63">
        <f>AD223-O223</f>
        <v>-4.2109118530418377E-2</v>
      </c>
      <c r="AJ223" s="63">
        <f>IF(E223="(D)",AI223,-AI223)</f>
        <v>4.2109118530418377E-2</v>
      </c>
      <c r="AK223" s="63">
        <f>AJ223-4.5%</f>
        <v>-2.8908814695816215E-3</v>
      </c>
      <c r="AL223" s="63">
        <f>AE223-O223</f>
        <v>-4.9727066224006189E-2</v>
      </c>
      <c r="AM223" s="63">
        <f>IF(E223="(D)",AL223,-(AL223))</f>
        <v>4.9727066224006189E-2</v>
      </c>
      <c r="AN223" s="63">
        <f>AM223-4.5%</f>
        <v>4.7270662240061906E-3</v>
      </c>
      <c r="AO223" s="67">
        <f>(AK223+AN223)/2</f>
        <v>9.1809237721228454E-4</v>
      </c>
    </row>
    <row r="224" spans="1:41" ht="15" customHeight="1" x14ac:dyDescent="0.25">
      <c r="A224" s="68" t="s">
        <v>217</v>
      </c>
      <c r="B224" s="61">
        <v>3</v>
      </c>
      <c r="C224" s="61"/>
      <c r="D224" s="59" t="str">
        <f>('Raw data'!C217)</f>
        <v>Erik Paulsen</v>
      </c>
      <c r="E224" s="59" t="str">
        <f>('Raw data'!D217)</f>
        <v>(R)</v>
      </c>
      <c r="F224" s="62">
        <f>('Raw data'!G217)</f>
        <v>2008</v>
      </c>
      <c r="G224" s="88">
        <v>4</v>
      </c>
      <c r="H224" s="68">
        <v>4</v>
      </c>
      <c r="I224" s="68">
        <v>4</v>
      </c>
      <c r="J224" s="91">
        <f>IF(H224="",O224+0.15*(AF224+2.77%-$B$3)+($A$3-50%),O224+0.85*(0.6*AF224+0.2*AI224+0.2*AL224+2.77%-$B$3)+($A$3-50%))</f>
        <v>0.41476678076425222</v>
      </c>
      <c r="K224" s="21" t="str">
        <f>IF(J224&lt;44%,"R",IF(J224&gt;56%,"D","No projection"))</f>
        <v>R</v>
      </c>
      <c r="L224" s="21" t="b">
        <f>_xlfn.ISFORMULA(K224)</f>
        <v>1</v>
      </c>
      <c r="M224" s="21" t="str">
        <f>IF(P224&lt;44%,"R",IF(P224&gt;56%,"D","No projection"))</f>
        <v>No projection</v>
      </c>
      <c r="N224" s="21" t="str">
        <f>IF(J224&lt;42%,"Safe R",IF(AND(J224&gt;42%,J224&lt;44%),"Likely R",IF(AND(J224&gt;44%,J224&lt;47%),"Lean R",IF(AND(J224&gt;47%,J224&lt;53%),"Toss Up",IF(AND(J224&gt;53%,J224&lt;56%),"Lean D",IF(AND(J224&gt;56%,J224&lt;58%),"Likely D","Safe D"))))))</f>
        <v>Safe R</v>
      </c>
      <c r="O224" s="63">
        <f>'Raw data'!Z217</f>
        <v>0.48475000000000001</v>
      </c>
      <c r="P224" s="69">
        <f>O224+$A$3-50%</f>
        <v>0.48475000000000001</v>
      </c>
      <c r="Q224" s="82">
        <f>'Raw data'!O217</f>
        <v>0.24</v>
      </c>
      <c r="R224" s="64">
        <f>Q224/2+50%</f>
        <v>0.62</v>
      </c>
      <c r="S224" s="64">
        <f>'Raw data'!M217-O224</f>
        <v>-0.10475000000000001</v>
      </c>
      <c r="T224" s="64">
        <f>IF(E224="(R)",-S224,S224)</f>
        <v>0.10475000000000001</v>
      </c>
      <c r="U224" s="89">
        <f>IF(G224=1,Q224+4%,IF(G224=2,Q224+9%,IF(G224=3,Q224+14%,IF(G224=4,Q224-4.1%,IF(G224=5,Q224+1%,IF(G224=6,Q224+6.1%,IF(G224=7,Q224+5.1%,Q224+5.1%)))))))</f>
        <v>0.19900000000000001</v>
      </c>
      <c r="V224" s="64">
        <f>'Raw data'!W217</f>
        <v>0.16322932362296994</v>
      </c>
      <c r="W224" s="64">
        <f>V224/2+50%</f>
        <v>0.58161466181148502</v>
      </c>
      <c r="X224" s="65">
        <f>IF(H224=1,V224-4%,IF(H224=2,V224+5%,IF(H224=3,V224+14%,IF(H224=4,V224+4%,IF(H224=5,V224+13%,IF(H224=6,V224+22%,IF(H224=7,V224+9%,V224+9%)))))))</f>
        <v>0.20322932362296994</v>
      </c>
      <c r="Y224" s="65">
        <f>'Raw data'!AC217</f>
        <v>0.23310266738582414</v>
      </c>
      <c r="Z224" s="65">
        <f>'Raw data'!AF217</f>
        <v>0.49399999999999999</v>
      </c>
      <c r="AA224" s="66">
        <f>2*(O224-50)-2*(Z224-50)</f>
        <v>-1.850000000000307E-2</v>
      </c>
      <c r="AB224" s="65">
        <f>IF(I224=1,Y224+AA224+7.6%,IF(I224=2,Y224+AA224+16.6%,IF(I224=3,Y224+AA224+25.6%,IF(I224=4,Y224-AA224-7.6%,IF(I224=5,Y224-AA224+1.4%,IF(I224=6,Y224-AA224+10.4%,IF(I224=7,Y224+AA224+9%,IF(I224=8,Y224-AA224+9%,""))))))))</f>
        <v>0.17560266738582719</v>
      </c>
      <c r="AC224" s="65">
        <f>IF(E224="(D)",50%+U224/2,50%-U224/2)</f>
        <v>0.40049999999999997</v>
      </c>
      <c r="AD224" s="65">
        <f>IF(E224="(D)",50%+X224/2,50%-X224/2)</f>
        <v>0.39838533818851501</v>
      </c>
      <c r="AE224" s="65">
        <f>50%-AB224/2</f>
        <v>0.4121986663070864</v>
      </c>
      <c r="AF224" s="63">
        <f>AC224-O224</f>
        <v>-8.4250000000000047E-2</v>
      </c>
      <c r="AG224" s="84">
        <f>IF(E224="(D)",AF224,-AF224)</f>
        <v>8.4250000000000047E-2</v>
      </c>
      <c r="AH224" s="84">
        <f>AG224-4.5%</f>
        <v>3.9250000000000049E-2</v>
      </c>
      <c r="AI224" s="63">
        <f>AD224-O224</f>
        <v>-8.6364661811485E-2</v>
      </c>
      <c r="AJ224" s="63">
        <f>IF(E224="(D)",AI224,-AI224)</f>
        <v>8.6364661811485E-2</v>
      </c>
      <c r="AK224" s="63">
        <f>AJ224-4.5%</f>
        <v>4.1364661811485001E-2</v>
      </c>
      <c r="AL224" s="63">
        <f>AE224-O224</f>
        <v>-7.2551333692913611E-2</v>
      </c>
      <c r="AM224" s="63">
        <f>IF(E224="(D)",AL224,-(AL224))</f>
        <v>7.2551333692913611E-2</v>
      </c>
      <c r="AN224" s="63">
        <f>AM224-4.5%</f>
        <v>2.7551333692913613E-2</v>
      </c>
      <c r="AO224" s="67">
        <f>(AK224+AN224)/2</f>
        <v>3.4457997752199307E-2</v>
      </c>
    </row>
    <row r="225" spans="1:41" ht="15" customHeight="1" x14ac:dyDescent="0.25">
      <c r="A225" s="68" t="s">
        <v>217</v>
      </c>
      <c r="B225" s="61">
        <v>4</v>
      </c>
      <c r="C225" s="61"/>
      <c r="D225" s="59" t="str">
        <f>('Raw data'!C218)</f>
        <v>Betty Mccollum</v>
      </c>
      <c r="E225" s="59" t="str">
        <f>('Raw data'!D218)</f>
        <v>(D)</v>
      </c>
      <c r="F225" s="62">
        <f>('Raw data'!G218)</f>
        <v>2000</v>
      </c>
      <c r="G225" s="88">
        <v>1</v>
      </c>
      <c r="H225" s="68">
        <v>1</v>
      </c>
      <c r="I225" s="68">
        <v>1</v>
      </c>
      <c r="J225" s="91">
        <f>IF(H225="",O225+0.15*(AF225-2.77%+$B$3)+($A$3-50%),O225+0.85*(0.6*AF225+0.2*AI225+0.2*AL225-2.77%+$B$3)+($A$3-50%))</f>
        <v>0.65693760112947208</v>
      </c>
      <c r="K225" s="21" t="str">
        <f>IF(J225&lt;44%,"R",IF(J225&gt;56%,"D","No projection"))</f>
        <v>D</v>
      </c>
      <c r="L225" s="21" t="b">
        <f>_xlfn.ISFORMULA(K225)</f>
        <v>1</v>
      </c>
      <c r="M225" s="21" t="str">
        <f>IF(P225&lt;44%,"R",IF(P225&gt;56%,"D","No projection"))</f>
        <v>D</v>
      </c>
      <c r="N225" s="21" t="str">
        <f>IF(J225&lt;42%,"Safe R",IF(AND(J225&gt;42%,J225&lt;44%),"Likely R",IF(AND(J225&gt;44%,J225&lt;47%),"Lean R",IF(AND(J225&gt;47%,J225&lt;53%),"Toss Up",IF(AND(J225&gt;53%,J225&lt;56%),"Lean D",IF(AND(J225&gt;56%,J225&lt;58%),"Likely D","Safe D"))))))</f>
        <v>Safe D</v>
      </c>
      <c r="O225" s="63">
        <f>'Raw data'!Z218</f>
        <v>0.61575000000000002</v>
      </c>
      <c r="P225" s="69">
        <f>O225+$A$3-50%</f>
        <v>0.61575000000000002</v>
      </c>
      <c r="Q225" s="82">
        <f>'Raw data'!O218</f>
        <v>0.29787234042553185</v>
      </c>
      <c r="R225" s="64">
        <f>Q225/2+50%</f>
        <v>0.64893617021276595</v>
      </c>
      <c r="S225" s="64">
        <f>'Raw data'!M218-O225</f>
        <v>3.3186170212765931E-2</v>
      </c>
      <c r="T225" s="64">
        <f>IF(E225="(R)",-S225,S225)</f>
        <v>3.3186170212765931E-2</v>
      </c>
      <c r="U225" s="89">
        <f>IF(G225=1,Q225+4%,IF(G225=2,Q225+9%,IF(G225=3,Q225+14%,IF(G225=4,Q225-4.1%,IF(G225=5,Q225+1%,IF(G225=6,Q225+6.1%,IF(G225=7,Q225+5.1%,Q225+5.1%)))))))</f>
        <v>0.33787234042553183</v>
      </c>
      <c r="V225" s="64">
        <f>'Raw data'!W218</f>
        <v>0.32795455102591137</v>
      </c>
      <c r="W225" s="64">
        <f>V225/2+50%</f>
        <v>0.66397727551295571</v>
      </c>
      <c r="X225" s="65">
        <f>IF(H225=1,V225-4%,IF(H225=2,V225+5%,IF(H225=3,V225+14%,IF(H225=4,V225+4%,IF(H225=5,V225+13%,IF(H225=6,V225+22%,IF(H225=7,V225+9%,V225+9%)))))))</f>
        <v>0.28795455102591139</v>
      </c>
      <c r="Y225" s="65">
        <f>'Raw data'!AC218</f>
        <v>0.26098844098539797</v>
      </c>
      <c r="Z225" s="65">
        <f>'Raw data'!AF218</f>
        <v>0.61399999999999999</v>
      </c>
      <c r="AA225" s="66">
        <f>2*(O225-50)-2*(Z225-50)</f>
        <v>3.5000000000025011E-3</v>
      </c>
      <c r="AB225" s="65">
        <f>IF(I225=1,Y225+AA225+7.6%,IF(I225=2,Y225+AA225+16.6%,IF(I225=3,Y225+AA225+25.6%,IF(I225=4,Y225-AA225-7.6%,IF(I225=5,Y225-AA225+1.4%,IF(I225=6,Y225-AA225+10.4%,IF(I225=7,Y225+AA225+9%,IF(I225=8,Y225-AA225+9%,""))))))))</f>
        <v>0.34048844098540049</v>
      </c>
      <c r="AC225" s="65">
        <f>IF(E225="(D)",50%+U225/2,50%-U225/2)</f>
        <v>0.66893617021276586</v>
      </c>
      <c r="AD225" s="65">
        <f>IF(E225="(D)",50%+X225/2,50%-X225/2)</f>
        <v>0.64397727551295569</v>
      </c>
      <c r="AE225" s="65">
        <f>50%+AB225/2</f>
        <v>0.67024422049270027</v>
      </c>
      <c r="AF225" s="63">
        <f>AC225-O225</f>
        <v>5.3186170212765838E-2</v>
      </c>
      <c r="AG225" s="84">
        <f>IF(E225="(D)",AF225,-AF225)</f>
        <v>5.3186170212765838E-2</v>
      </c>
      <c r="AH225" s="84">
        <f>AG225-4.5%</f>
        <v>8.1861702127658392E-3</v>
      </c>
      <c r="AI225" s="63">
        <f>AD225-O225</f>
        <v>2.8227275512955674E-2</v>
      </c>
      <c r="AJ225" s="63">
        <f>IF(E225="(D)",AI225,-AI225)</f>
        <v>2.8227275512955674E-2</v>
      </c>
      <c r="AK225" s="63">
        <f>AJ225-4.5%</f>
        <v>-1.6772724487044324E-2</v>
      </c>
      <c r="AL225" s="63">
        <f>AE225-O225</f>
        <v>5.4494220492700252E-2</v>
      </c>
      <c r="AM225" s="63">
        <f>IF(E225="(D)",AL225,-(AL225))</f>
        <v>5.4494220492700252E-2</v>
      </c>
      <c r="AN225" s="63">
        <f>AM225-4.5%</f>
        <v>9.4942204927002533E-3</v>
      </c>
      <c r="AO225" s="67">
        <f>(AK225+AN225)/2</f>
        <v>-3.6392519971720355E-3</v>
      </c>
    </row>
    <row r="226" spans="1:41" ht="15" customHeight="1" x14ac:dyDescent="0.25">
      <c r="A226" s="68" t="s">
        <v>217</v>
      </c>
      <c r="B226" s="61">
        <v>5</v>
      </c>
      <c r="C226" s="61"/>
      <c r="D226" s="59" t="str">
        <f>('Raw data'!C219)</f>
        <v>Keith Ellison</v>
      </c>
      <c r="E226" s="59" t="str">
        <f>('Raw data'!D219)</f>
        <v>(D)</v>
      </c>
      <c r="F226" s="62">
        <f>('Raw data'!G219)</f>
        <v>2006</v>
      </c>
      <c r="G226" s="88">
        <v>1</v>
      </c>
      <c r="H226" s="68">
        <v>1</v>
      </c>
      <c r="I226" s="68">
        <v>1</v>
      </c>
      <c r="J226" s="91">
        <f>IF(H226="",O226+0.15*(AF226-2.77%+$B$3)+($A$3-50%),O226+0.85*(0.6*AF226+0.2*AI226+0.2*AL226-2.77%+$B$3)+($A$3-50%))</f>
        <v>0.75838252745304235</v>
      </c>
      <c r="K226" s="21" t="str">
        <f>IF(J226&lt;44%,"R",IF(J226&gt;56%,"D","No projection"))</f>
        <v>D</v>
      </c>
      <c r="L226" s="21" t="b">
        <f>_xlfn.ISFORMULA(K226)</f>
        <v>1</v>
      </c>
      <c r="M226" s="21" t="str">
        <f>IF(P226&lt;44%,"R",IF(P226&gt;56%,"D","No projection"))</f>
        <v>D</v>
      </c>
      <c r="N226" s="21" t="str">
        <f>IF(J226&lt;42%,"Safe R",IF(AND(J226&gt;42%,J226&lt;44%),"Likely R",IF(AND(J226&gt;44%,J226&lt;47%),"Lean R",IF(AND(J226&gt;47%,J226&lt;53%),"Toss Up",IF(AND(J226&gt;53%,J226&lt;56%),"Lean D",IF(AND(J226&gt;56%,J226&lt;58%),"Likely D","Safe D"))))))</f>
        <v>Safe D</v>
      </c>
      <c r="O226" s="63">
        <f>'Raw data'!Z219</f>
        <v>0.72825000000000006</v>
      </c>
      <c r="P226" s="69">
        <f>O226+$A$3-50%</f>
        <v>0.72825000000000006</v>
      </c>
      <c r="Q226" s="82">
        <f>'Raw data'!O219</f>
        <v>0.49473684210526314</v>
      </c>
      <c r="R226" s="64">
        <f>Q226/2+50%</f>
        <v>0.74736842105263157</v>
      </c>
      <c r="S226" s="64">
        <f>'Raw data'!M219-O226</f>
        <v>1.9118421052631507E-2</v>
      </c>
      <c r="T226" s="64">
        <f>IF(E226="(R)",-S226,S226)</f>
        <v>1.9118421052631507E-2</v>
      </c>
      <c r="U226" s="89">
        <f>IF(G226=1,Q226+4%,IF(G226=2,Q226+9%,IF(G226=3,Q226+14%,IF(G226=4,Q226-4.1%,IF(G226=5,Q226+1%,IF(G226=6,Q226+6.1%,IF(G226=7,Q226+5.1%,Q226+5.1%)))))))</f>
        <v>0.53473684210526318</v>
      </c>
      <c r="V226" s="64">
        <f>'Raw data'!W219</f>
        <v>0.49407590030069398</v>
      </c>
      <c r="W226" s="64">
        <f>V226/2+50%</f>
        <v>0.74703795015034702</v>
      </c>
      <c r="X226" s="65">
        <f>IF(H226=1,V226-4%,IF(H226=2,V226+5%,IF(H226=3,V226+14%,IF(H226=4,V226+4%,IF(H226=5,V226+13%,IF(H226=6,V226+22%,IF(H226=7,V226+9%,V226+9%)))))))</f>
        <v>0.454075900300694</v>
      </c>
      <c r="Y226" s="65">
        <f>'Raw data'!AC219</f>
        <v>0.47421389636047701</v>
      </c>
      <c r="Z226" s="65">
        <f>'Raw data'!AF219</f>
        <v>0.71399999999999997</v>
      </c>
      <c r="AA226" s="66">
        <f>2*(O226-50)-2*(Z226-50)</f>
        <v>2.8500000000008185E-2</v>
      </c>
      <c r="AB226" s="65">
        <f>IF(I226=1,Y226+AA226+7.6%,IF(I226=2,Y226+AA226+16.6%,IF(I226=3,Y226+AA226+25.6%,IF(I226=4,Y226-AA226-7.6%,IF(I226=5,Y226-AA226+1.4%,IF(I226=6,Y226-AA226+10.4%,IF(I226=7,Y226+AA226+9%,IF(I226=8,Y226-AA226+9%,""))))))))</f>
        <v>0.57871389636048509</v>
      </c>
      <c r="AC226" s="65">
        <f>IF(E226="(D)",50%+U226/2,50%-U226/2)</f>
        <v>0.76736842105263159</v>
      </c>
      <c r="AD226" s="65">
        <f>IF(E226="(D)",50%+X226/2,50%-X226/2)</f>
        <v>0.727037950150347</v>
      </c>
      <c r="AE226" s="65">
        <f>50%+AB226/2</f>
        <v>0.78935694818024249</v>
      </c>
      <c r="AF226" s="63">
        <f>AC226-O226</f>
        <v>3.9118421052631525E-2</v>
      </c>
      <c r="AG226" s="84">
        <f>IF(E226="(D)",AF226,-AF226)</f>
        <v>3.9118421052631525E-2</v>
      </c>
      <c r="AH226" s="84">
        <f>AG226-4.5%</f>
        <v>-5.8815789473684738E-3</v>
      </c>
      <c r="AI226" s="63">
        <f>AD226-O226</f>
        <v>-1.2120498496530629E-3</v>
      </c>
      <c r="AJ226" s="63">
        <f>IF(E226="(D)",AI226,-AI226)</f>
        <v>-1.2120498496530629E-3</v>
      </c>
      <c r="AK226" s="63">
        <f>AJ226-4.5%</f>
        <v>-4.6212049849653061E-2</v>
      </c>
      <c r="AL226" s="63">
        <f>AE226-O226</f>
        <v>6.1106948180242426E-2</v>
      </c>
      <c r="AM226" s="63">
        <f>IF(E226="(D)",AL226,-(AL226))</f>
        <v>6.1106948180242426E-2</v>
      </c>
      <c r="AN226" s="63">
        <f>AM226-4.5%</f>
        <v>1.6106948180242428E-2</v>
      </c>
      <c r="AO226" s="67">
        <f>(AK226+AN226)/2</f>
        <v>-1.5052550834705317E-2</v>
      </c>
    </row>
    <row r="227" spans="1:41" ht="15" customHeight="1" x14ac:dyDescent="0.25">
      <c r="A227" s="68" t="s">
        <v>217</v>
      </c>
      <c r="B227" s="61">
        <v>6</v>
      </c>
      <c r="C227" s="61" t="s">
        <v>477</v>
      </c>
      <c r="D227" s="59" t="str">
        <f>('Raw data'!C220)</f>
        <v>Tom Emmer</v>
      </c>
      <c r="E227" s="59" t="str">
        <f>('Raw data'!D220)</f>
        <v>(R)</v>
      </c>
      <c r="F227" s="62">
        <f>('Raw data'!G220)</f>
        <v>2014</v>
      </c>
      <c r="G227" s="88">
        <v>5</v>
      </c>
      <c r="H227" s="71"/>
      <c r="I227" s="71"/>
      <c r="J227" s="91">
        <f>IF(H227="",O227+0.15*(AF227+2.77%-$B$3)+($A$3-50%),O227+0.85*(0.6*AF227+0.2*AI227+0.2*AL227+2.77%-$B$3)+($A$3-50%))</f>
        <v>0.40477579787234041</v>
      </c>
      <c r="K227" s="21" t="str">
        <f>IF(J227&lt;44%,"R",IF(J227&gt;56%,"D","No projection"))</f>
        <v>R</v>
      </c>
      <c r="L227" s="21" t="b">
        <f>_xlfn.ISFORMULA(K227)</f>
        <v>1</v>
      </c>
      <c r="M227" s="21" t="str">
        <f>IF(P227&lt;44%,"R",IF(P227&gt;56%,"D","No projection"))</f>
        <v>R</v>
      </c>
      <c r="N227" s="21" t="str">
        <f>IF(J227&lt;42%,"Safe R",IF(AND(J227&gt;42%,J227&lt;44%),"Likely R",IF(AND(J227&gt;44%,J227&lt;47%),"Lean R",IF(AND(J227&gt;47%,J227&lt;53%),"Toss Up",IF(AND(J227&gt;53%,J227&lt;56%),"Lean D",IF(AND(J227&gt;56%,J227&lt;58%),"Likely D","Safe D"))))))</f>
        <v>Safe R</v>
      </c>
      <c r="O227" s="63">
        <f>'Raw data'!Z220</f>
        <v>0.40575</v>
      </c>
      <c r="P227" s="69">
        <f>O227+$A$3-50%</f>
        <v>0.40575000000000006</v>
      </c>
      <c r="Q227" s="82">
        <f>'Raw data'!O220</f>
        <v>0.19148936170212766</v>
      </c>
      <c r="R227" s="64">
        <f>Q227/2+50%</f>
        <v>0.5957446808510638</v>
      </c>
      <c r="S227" s="64">
        <f>'Raw data'!M220-O227</f>
        <v>-1.4946808510638565E-3</v>
      </c>
      <c r="T227" s="64">
        <f>IF(E227="(R)",-S227,S227)</f>
        <v>1.4946808510638565E-3</v>
      </c>
      <c r="U227" s="89">
        <f>IF(G227=1,Q227+4%,IF(G227=2,Q227+9%,IF(G227=3,Q227+14%,IF(G227=4,Q227-4.1%,IF(G227=5,Q227+1%,IF(G227=6,Q227+6.1%,IF(G227=7,Q227+5.1%,Q227+5.1%)))))))</f>
        <v>0.20148936170212767</v>
      </c>
      <c r="V227" s="64">
        <f>'Raw data'!W220</f>
        <v>0</v>
      </c>
      <c r="W227" s="64"/>
      <c r="X227" s="65"/>
      <c r="Y227" s="65">
        <f>'Raw data'!AC220</f>
        <v>0</v>
      </c>
      <c r="Z227" s="65">
        <f>'Raw data'!AF220</f>
        <v>0.42399999999999999</v>
      </c>
      <c r="AA227" s="66">
        <f>2*(O227-50)-2*(Z227-50)</f>
        <v>-3.6500000000003752E-2</v>
      </c>
      <c r="AB227" s="65"/>
      <c r="AC227" s="65">
        <f>IF(E227="(D)",50%+U227/2,50%-U227/2)</f>
        <v>0.39925531914893619</v>
      </c>
      <c r="AD227" s="65"/>
      <c r="AE227" s="65"/>
      <c r="AF227" s="63">
        <f>AC227-O227</f>
        <v>-6.4946808510638054E-3</v>
      </c>
      <c r="AG227" s="84">
        <f>IF(E227="(D)",AF227,-AF227)</f>
        <v>6.4946808510638054E-3</v>
      </c>
      <c r="AH227" s="84">
        <f>AG227-4.5%</f>
        <v>-3.8505319148936193E-2</v>
      </c>
      <c r="AI227" s="63"/>
      <c r="AJ227" s="63"/>
      <c r="AK227" s="63">
        <f>AJ227-4.5%</f>
        <v>-4.4999999999999998E-2</v>
      </c>
      <c r="AL227" s="63"/>
      <c r="AM227" s="63"/>
      <c r="AN227" s="63">
        <f>AM227-4.5%</f>
        <v>-4.4999999999999998E-2</v>
      </c>
      <c r="AO227" s="67">
        <f>(AK227+AN227)/2</f>
        <v>-4.4999999999999998E-2</v>
      </c>
    </row>
    <row r="228" spans="1:41" ht="15" customHeight="1" x14ac:dyDescent="0.25">
      <c r="A228" s="68" t="s">
        <v>217</v>
      </c>
      <c r="B228" s="61">
        <v>7</v>
      </c>
      <c r="C228" s="61"/>
      <c r="D228" s="59" t="str">
        <f>('Raw data'!C221)</f>
        <v>Collin C. Peterson</v>
      </c>
      <c r="E228" s="59" t="str">
        <f>('Raw data'!D221)</f>
        <v>(D)</v>
      </c>
      <c r="F228" s="62">
        <f>('Raw data'!G221)</f>
        <v>1990</v>
      </c>
      <c r="G228" s="88">
        <v>1</v>
      </c>
      <c r="H228" s="68">
        <v>1</v>
      </c>
      <c r="I228" s="68">
        <v>1</v>
      </c>
      <c r="J228" s="91">
        <f>IF(H228="",O228+0.15*(AF228-2.77%+$B$3)+($A$3-50%),O228+0.85*(0.6*AF228+0.2*AI228+0.2*AL228-2.77%+$B$3)+($A$3-50%))</f>
        <v>0.55940489698807183</v>
      </c>
      <c r="K228" s="21" t="s">
        <v>479</v>
      </c>
      <c r="L228" s="21" t="b">
        <f>_xlfn.ISFORMULA(K228)</f>
        <v>0</v>
      </c>
      <c r="M228" s="21" t="str">
        <f>IF(P228&lt;44%,"R",IF(P228&gt;56%,"D","No projection"))</f>
        <v>R</v>
      </c>
      <c r="N228" s="21" t="str">
        <f>IF(J228&lt;42%,"Safe R",IF(AND(J228&gt;42%,J228&lt;44%),"Likely R",IF(AND(J228&gt;44%,J228&lt;47%),"Lean R",IF(AND(J228&gt;47%,J228&lt;53%),"Toss Up",IF(AND(J228&gt;53%,J228&lt;56%),"Lean D",IF(AND(J228&gt;56%,J228&lt;58%),"Likely D","Safe D"))))))</f>
        <v>Lean D</v>
      </c>
      <c r="O228" s="63">
        <f>'Raw data'!Z221</f>
        <v>0.43174999999999997</v>
      </c>
      <c r="P228" s="69">
        <f>O228+$A$3-50%</f>
        <v>0.43174999999999997</v>
      </c>
      <c r="Q228" s="82">
        <f>'Raw data'!O221</f>
        <v>8.0000000000000016E-2</v>
      </c>
      <c r="R228" s="64">
        <f>Q228/2+50%</f>
        <v>0.54</v>
      </c>
      <c r="S228" s="64">
        <f>'Raw data'!M221-O228</f>
        <v>0.10825000000000007</v>
      </c>
      <c r="T228" s="64">
        <f>IF(E228="(R)",-S228,S228)</f>
        <v>0.10825000000000007</v>
      </c>
      <c r="U228" s="89">
        <f>IF(G228=1,Q228+4%,IF(G228=2,Q228+9%,IF(G228=3,Q228+14%,IF(G228=4,Q228-4.1%,IF(G228=5,Q228+1%,IF(G228=6,Q228+6.1%,IF(G228=7,Q228+5.1%,Q228+5.1%)))))))</f>
        <v>0.12000000000000002</v>
      </c>
      <c r="V228" s="64">
        <f>'Raw data'!W221</f>
        <v>0.26812676715543265</v>
      </c>
      <c r="W228" s="64">
        <f>V228/2+50%</f>
        <v>0.6340633835777163</v>
      </c>
      <c r="X228" s="65">
        <f>IF(H228=1,V228-4%,IF(H228=2,V228+5%,IF(H228=3,V228+14%,IF(H228=4,V228+4%,IF(H228=5,V228+13%,IF(H228=6,V228+22%,IF(H228=7,V228+9%,V228+9%)))))))</f>
        <v>0.22812676715543265</v>
      </c>
      <c r="Y228" s="65">
        <f>'Raw data'!AC221</f>
        <v>0.18969555035128804</v>
      </c>
      <c r="Z228" s="65">
        <f>'Raw data'!AF221</f>
        <v>0.44899999999999995</v>
      </c>
      <c r="AA228" s="66">
        <f>2*(O228-50)-2*(Z228-50)</f>
        <v>-3.4499999999994202E-2</v>
      </c>
      <c r="AB228" s="65">
        <f>IF(I228=1,Y228+AA228+7.6%,IF(I228=2,Y228+AA228+16.6%,IF(I228=3,Y228+AA228+25.6%,IF(I228=4,Y228-AA228-7.6%,IF(I228=5,Y228-AA228+1.4%,IF(I228=6,Y228-AA228+10.4%,IF(I228=7,Y228+AA228+9%,IF(I228=8,Y228-AA228+9%,""))))))))</f>
        <v>0.23119555035129385</v>
      </c>
      <c r="AC228" s="65">
        <f>IF(E228="(D)",50%+U228/2,50%-U228/2)</f>
        <v>0.56000000000000005</v>
      </c>
      <c r="AD228" s="65">
        <f>IF(E228="(D)",50%+X228/2,50%-X228/2)</f>
        <v>0.61406338357771628</v>
      </c>
      <c r="AE228" s="65">
        <f>50%+AB228/2</f>
        <v>0.61559777517564696</v>
      </c>
      <c r="AF228" s="63">
        <f>AC228-O228</f>
        <v>0.12825000000000009</v>
      </c>
      <c r="AG228" s="84">
        <f>IF(E228="(D)",AF228,-AF228)</f>
        <v>0.12825000000000009</v>
      </c>
      <c r="AH228" s="84">
        <f>AG228-4.5%</f>
        <v>8.3250000000000088E-2</v>
      </c>
      <c r="AI228" s="63">
        <f>AD228-O228</f>
        <v>0.18231338357771631</v>
      </c>
      <c r="AJ228" s="63">
        <f>IF(E228="(D)",AI228,-AI228)</f>
        <v>0.18231338357771631</v>
      </c>
      <c r="AK228" s="63">
        <f>AJ228-4.5%</f>
        <v>0.13731338357771633</v>
      </c>
      <c r="AL228" s="63">
        <f>AE228-O228</f>
        <v>0.18384777517564699</v>
      </c>
      <c r="AM228" s="63">
        <f>IF(E228="(D)",AL228,-(AL228))</f>
        <v>0.18384777517564699</v>
      </c>
      <c r="AN228" s="63">
        <f>AM228-4.5%</f>
        <v>0.138847775175647</v>
      </c>
      <c r="AO228" s="67">
        <f>(AK228+AN228)/2</f>
        <v>0.13808057937668167</v>
      </c>
    </row>
    <row r="229" spans="1:41" ht="15" customHeight="1" x14ac:dyDescent="0.25">
      <c r="A229" s="68" t="s">
        <v>217</v>
      </c>
      <c r="B229" s="61">
        <v>8</v>
      </c>
      <c r="C229" s="61"/>
      <c r="D229" s="59" t="str">
        <f>('Raw data'!C222)</f>
        <v>Richard Nolan</v>
      </c>
      <c r="E229" s="59" t="str">
        <f>('Raw data'!D222)</f>
        <v>(D)</v>
      </c>
      <c r="F229" s="62">
        <f>('Raw data'!G222)</f>
        <v>2012</v>
      </c>
      <c r="G229" s="88">
        <v>1</v>
      </c>
      <c r="H229" s="68">
        <v>3</v>
      </c>
      <c r="I229" s="68"/>
      <c r="J229" s="91">
        <f>IF(H229="",O229+0.15*(AF229-2.77%+$B$3)+($A$3-50%),O229+0.85*(0.6*AF229+0.2*AI229+0.2*AL229-2.77%+$B$3)+($A$3-50%))</f>
        <v>0.53763772082520089</v>
      </c>
      <c r="K229" s="21" t="str">
        <f>IF(J229&lt;44%,"R",IF(J229&gt;56%,"D","No projection"))</f>
        <v>No projection</v>
      </c>
      <c r="L229" s="21" t="b">
        <f>_xlfn.ISFORMULA(K229)</f>
        <v>1</v>
      </c>
      <c r="M229" s="21" t="str">
        <f>IF(P229&lt;44%,"R",IF(P229&gt;56%,"D","No projection"))</f>
        <v>No projection</v>
      </c>
      <c r="N229" s="21" t="str">
        <f>IF(J229&lt;42%,"Safe R",IF(AND(J229&gt;42%,J229&lt;44%),"Likely R",IF(AND(J229&gt;44%,J229&lt;47%),"Lean R",IF(AND(J229&gt;47%,J229&lt;53%),"Toss Up",IF(AND(J229&gt;53%,J229&lt;56%),"Lean D",IF(AND(J229&gt;56%,J229&lt;58%),"Likely D","Safe D"))))))</f>
        <v>Lean D</v>
      </c>
      <c r="O229" s="63">
        <f>'Raw data'!Z222</f>
        <v>0.50824999999999998</v>
      </c>
      <c r="P229" s="69">
        <f>O229+$A$3-50%</f>
        <v>0.50824999999999987</v>
      </c>
      <c r="Q229" s="82">
        <f>'Raw data'!O222</f>
        <v>2.0833333333333315E-2</v>
      </c>
      <c r="R229" s="64">
        <f>Q229/2+50%</f>
        <v>0.51041666666666663</v>
      </c>
      <c r="S229" s="64">
        <f>'Raw data'!M222-O229</f>
        <v>2.1666666666666501E-3</v>
      </c>
      <c r="T229" s="64">
        <f>IF(E229="(R)",-S229,S229)</f>
        <v>2.1666666666666501E-3</v>
      </c>
      <c r="U229" s="89">
        <f>IF(G229=1,Q229+4%,IF(G229=2,Q229+9%,IF(G229=3,Q229+14%,IF(G229=4,Q229-4.1%,IF(G229=5,Q229+1%,IF(G229=6,Q229+6.1%,IF(G229=7,Q229+5.1%,Q229+5.1%)))))))</f>
        <v>6.0833333333333316E-2</v>
      </c>
      <c r="V229" s="64">
        <f>'Raw data'!W222</f>
        <v>8.9237892061186486E-2</v>
      </c>
      <c r="W229" s="64">
        <f>V229/2+50%</f>
        <v>0.54461894603059324</v>
      </c>
      <c r="X229" s="65">
        <f>IF(H229=1,V229-4%,IF(H229=2,V229+5%,IF(H229=3,V229+14%,IF(H229=4,V229+4%,IF(H229=5,V229+13%,IF(H229=6,V229+22%,IF(H229=7,V229+9%,V229+9%)))))))</f>
        <v>0.2292378920611865</v>
      </c>
      <c r="Y229" s="65"/>
      <c r="Z229" s="65"/>
      <c r="AA229" s="66"/>
      <c r="AB229" s="65" t="str">
        <f>IF(I229=1,Y229+AA229+7.6%,IF(I229=2,Y229+AA229+16.6%,IF(I229=3,Y229+AA229+25.6%,IF(I229=4,Y229-AA229-7.6%,IF(I229=5,Y229-AA229+1.4%,IF(I229=6,Y229-AA229+10.4%,IF(I229=7,Y229+AA229+9%,IF(I229=8,Y229-AA229+9%,""))))))))</f>
        <v/>
      </c>
      <c r="AC229" s="65">
        <f>IF(E229="(D)",50%+U229/2,50%-U229/2)</f>
        <v>0.53041666666666665</v>
      </c>
      <c r="AD229" s="65">
        <f>IF(E229="(D)",50%+X229/2,50%-X229/2)</f>
        <v>0.6146189460305933</v>
      </c>
      <c r="AE229" s="65"/>
      <c r="AF229" s="63">
        <f>AC229-O229</f>
        <v>2.2166666666666668E-2</v>
      </c>
      <c r="AG229" s="84">
        <f>IF(E229="(D)",AF229,-AF229)</f>
        <v>2.2166666666666668E-2</v>
      </c>
      <c r="AH229" s="84">
        <f>AG229-4.5%</f>
        <v>-2.283333333333333E-2</v>
      </c>
      <c r="AI229" s="63">
        <f>AD229-O229</f>
        <v>0.10636894603059333</v>
      </c>
      <c r="AJ229" s="63">
        <f>IF(E229="(D)",AI229,-AI229)</f>
        <v>0.10636894603059333</v>
      </c>
      <c r="AK229" s="63">
        <f>AJ229-4.5%</f>
        <v>6.1368946030593327E-2</v>
      </c>
      <c r="AL229" s="63"/>
      <c r="AM229" s="63"/>
      <c r="AN229" s="63"/>
      <c r="AO229" s="67">
        <f>AK229</f>
        <v>6.1368946030593327E-2</v>
      </c>
    </row>
    <row r="230" spans="1:41" ht="15" customHeight="1" x14ac:dyDescent="0.25">
      <c r="A230" s="68" t="s">
        <v>225</v>
      </c>
      <c r="B230" s="61">
        <v>1</v>
      </c>
      <c r="C230" s="61"/>
      <c r="D230" s="59" t="str">
        <f>('Raw data'!C223)</f>
        <v>Alan Nunnelee</v>
      </c>
      <c r="E230" s="59" t="str">
        <f>('Raw data'!D223)</f>
        <v>(R)</v>
      </c>
      <c r="F230" s="62">
        <f>('Raw data'!G223)</f>
        <v>2010</v>
      </c>
      <c r="G230" s="88">
        <v>4</v>
      </c>
      <c r="H230" s="68">
        <v>4</v>
      </c>
      <c r="I230" s="68">
        <v>6</v>
      </c>
      <c r="J230" s="91">
        <f>IF(H230="",O230+0.15*(AF230+2.77%-$B$3)+($A$3-50%),O230+0.85*(0.6*AF230+0.2*AI230+0.2*AL230+2.77%-$B$3)+($A$3-50%))</f>
        <v>0.34287552335931715</v>
      </c>
      <c r="K230" s="21" t="str">
        <f>IF(J230&lt;44%,"R",IF(J230&gt;56%,"D","No projection"))</f>
        <v>R</v>
      </c>
      <c r="L230" s="21" t="b">
        <f>_xlfn.ISFORMULA(K230)</f>
        <v>1</v>
      </c>
      <c r="M230" s="21" t="str">
        <f>IF(P230&lt;44%,"R",IF(P230&gt;56%,"D","No projection"))</f>
        <v>R</v>
      </c>
      <c r="N230" s="21" t="str">
        <f>IF(J230&lt;42%,"Safe R",IF(AND(J230&gt;42%,J230&lt;44%),"Likely R",IF(AND(J230&gt;44%,J230&lt;47%),"Lean R",IF(AND(J230&gt;47%,J230&lt;53%),"Toss Up",IF(AND(J230&gt;53%,J230&lt;56%),"Lean D",IF(AND(J230&gt;56%,J230&lt;58%),"Likely D","Safe D"))))))</f>
        <v>Safe R</v>
      </c>
      <c r="O230" s="63">
        <f>'Raw data'!Z223</f>
        <v>0.35625000000000001</v>
      </c>
      <c r="P230" s="69">
        <f>O230+$A$3-50%</f>
        <v>0.35624999999999996</v>
      </c>
      <c r="Q230" s="82">
        <f>'Raw data'!O223</f>
        <v>0.40206185567010316</v>
      </c>
      <c r="R230" s="64">
        <f>Q230/2+50%</f>
        <v>0.70103092783505161</v>
      </c>
      <c r="S230" s="64">
        <f>'Raw data'!M223-O230</f>
        <v>-5.7280927835051565E-2</v>
      </c>
      <c r="T230" s="64">
        <f>IF(E230="(R)",-S230,S230)</f>
        <v>5.7280927835051565E-2</v>
      </c>
      <c r="U230" s="89">
        <f>IF(G230=1,Q230+4%,IF(G230=2,Q230+9%,IF(G230=3,Q230+14%,IF(G230=4,Q230-4.1%,IF(G230=5,Q230+1%,IF(G230=6,Q230+6.1%,IF(G230=7,Q230+5.1%,Q230+5.1%)))))))</f>
        <v>0.36106185567010318</v>
      </c>
      <c r="V230" s="64">
        <f>'Raw data'!W223</f>
        <v>0.24160672259968885</v>
      </c>
      <c r="W230" s="64">
        <f>V230/2+50%</f>
        <v>0.62080336129984448</v>
      </c>
      <c r="X230" s="65">
        <f>IF(H230=1,V230-4%,IF(H230=2,V230+5%,IF(H230=3,V230+14%,IF(H230=4,V230+4%,IF(H230=5,V230+13%,IF(H230=6,V230+22%,IF(H230=7,V230+9%,V230+9%)))))))</f>
        <v>0.28160672259968883</v>
      </c>
      <c r="Y230" s="65">
        <f>'Raw data'!AC223</f>
        <v>0.15055449439803859</v>
      </c>
      <c r="Z230" s="65">
        <f>'Raw data'!AF223</f>
        <v>0.34399999999999997</v>
      </c>
      <c r="AA230" s="66">
        <f>2*(O230-50)-2*(Z230-50)</f>
        <v>2.4500000000003297E-2</v>
      </c>
      <c r="AB230" s="65">
        <f>IF(I230=1,Y230+AA230+7.6%,IF(I230=2,Y230+AA230+16.6%,IF(I230=3,Y230+AA230+25.6%,IF(I230=4,Y230-AA230-7.6%,IF(I230=5,Y230-AA230+1.4%,IF(I230=6,Y230-AA230+10.4%,IF(I230=7,Y230+AA230+9%,IF(I230=8,Y230-AA230+9%,""))))))))</f>
        <v>0.2300544943980353</v>
      </c>
      <c r="AC230" s="65">
        <f>IF(E230="(D)",50%+U230/2,50%-U230/2)</f>
        <v>0.31946907216494841</v>
      </c>
      <c r="AD230" s="65">
        <f>IF(E230="(D)",50%+X230/2,50%-X230/2)</f>
        <v>0.35919663870015561</v>
      </c>
      <c r="AE230" s="65">
        <f>50%-AB230/2</f>
        <v>0.38497275280098237</v>
      </c>
      <c r="AF230" s="63">
        <f>AC230-O230</f>
        <v>-3.6780927835051602E-2</v>
      </c>
      <c r="AG230" s="84">
        <f>IF(E230="(D)",AF230,-AF230)</f>
        <v>3.6780927835051602E-2</v>
      </c>
      <c r="AH230" s="84">
        <f>AG230-4.5%</f>
        <v>-8.2190721649483961E-3</v>
      </c>
      <c r="AI230" s="63">
        <f>AD230-O230</f>
        <v>2.9466387001556016E-3</v>
      </c>
      <c r="AJ230" s="63">
        <f>IF(E230="(D)",AI230,-AI230)</f>
        <v>-2.9466387001556016E-3</v>
      </c>
      <c r="AK230" s="63">
        <f>AJ230-4.5%</f>
        <v>-4.79466387001556E-2</v>
      </c>
      <c r="AL230" s="63">
        <f>AE230-O230</f>
        <v>2.8722752800982354E-2</v>
      </c>
      <c r="AM230" s="63">
        <f>IF(E230="(D)",AL230,-(AL230))</f>
        <v>-2.8722752800982354E-2</v>
      </c>
      <c r="AN230" s="63">
        <f>AM230-4.5%</f>
        <v>-7.3722752800982352E-2</v>
      </c>
      <c r="AO230" s="67">
        <f>(AK230+AN230)/2</f>
        <v>-6.0834695750568976E-2</v>
      </c>
    </row>
    <row r="231" spans="1:41" ht="15" customHeight="1" x14ac:dyDescent="0.25">
      <c r="A231" s="68" t="s">
        <v>225</v>
      </c>
      <c r="B231" s="61">
        <v>2</v>
      </c>
      <c r="C231" s="61"/>
      <c r="D231" s="59" t="str">
        <f>('Raw data'!C224)</f>
        <v>Bennie Thompson</v>
      </c>
      <c r="E231" s="59" t="str">
        <f>('Raw data'!D224)</f>
        <v>(D)</v>
      </c>
      <c r="F231" s="62">
        <f>('Raw data'!G224)</f>
        <v>1993</v>
      </c>
      <c r="G231" s="88">
        <v>1</v>
      </c>
      <c r="H231" s="68">
        <v>1</v>
      </c>
      <c r="I231" s="68">
        <v>1</v>
      </c>
      <c r="J231" s="91">
        <f>IF(H231="",O231+0.15*(AF231-2.77%+$B$3)+($A$3-50%),O231+0.85*(0.6*AF231+0.2*AI231+0.2*AL231-2.77%+$B$3)+($A$3-50%))</f>
        <v>0.67051264925249077</v>
      </c>
      <c r="K231" s="21" t="str">
        <f>IF(J231&lt;44%,"R",IF(J231&gt;56%,"D","No projection"))</f>
        <v>D</v>
      </c>
      <c r="L231" s="21" t="b">
        <f>_xlfn.ISFORMULA(K231)</f>
        <v>1</v>
      </c>
      <c r="M231" s="21" t="str">
        <f>IF(P231&lt;44%,"R",IF(P231&gt;56%,"D","No projection"))</f>
        <v>D</v>
      </c>
      <c r="N231" s="21" t="str">
        <f>IF(J231&lt;42%,"Safe R",IF(AND(J231&gt;42%,J231&lt;44%),"Likely R",IF(AND(J231&gt;44%,J231&lt;47%),"Lean R",IF(AND(J231&gt;47%,J231&lt;53%),"Toss Up",IF(AND(J231&gt;53%,J231&lt;56%),"Lean D",IF(AND(J231&gt;56%,J231&lt;58%),"Likely D","Safe D"))))))</f>
        <v>Safe D</v>
      </c>
      <c r="O231" s="63">
        <f>'Raw data'!Z224</f>
        <v>0.64775000000000005</v>
      </c>
      <c r="P231" s="69">
        <f>O231+$A$3-50%</f>
        <v>0.64775000000000005</v>
      </c>
      <c r="Q231" s="82">
        <f>'Raw data'!O224</f>
        <v>1</v>
      </c>
      <c r="R231" s="64">
        <f>Q231/2+50%</f>
        <v>1</v>
      </c>
      <c r="S231" s="64">
        <f>'Raw data'!M224-O231</f>
        <v>0.35224999999999995</v>
      </c>
      <c r="T231" s="64">
        <f>IF(E231="(R)",-S231,S231)</f>
        <v>0.35224999999999995</v>
      </c>
      <c r="U231" s="89">
        <f>IF(G231=1,Q231+4%,IF(G231=2,Q231+9%,IF(G231=3,Q231+14%,IF(G231=4,Q231-4.1%,IF(G231=5,Q231+1%,IF(G231=6,Q231+6.1%,IF(G231=7,Q231+5.1%,Q231+5.1%)))))))</f>
        <v>1.04</v>
      </c>
      <c r="V231" s="64">
        <f>'Raw data'!W224</f>
        <v>0.36868510017890233</v>
      </c>
      <c r="W231" s="64">
        <f>V231/2+50%</f>
        <v>0.68434255008945111</v>
      </c>
      <c r="X231" s="65">
        <f>IF(H231=1,V231-4%,IF(H231=2,V231+5%,IF(H231=3,V231+14%,IF(H231=4,V231+4%,IF(H231=5,V231+13%,IF(H231=6,V231+22%,IF(H231=7,V231+9%,V231+9%)))))))</f>
        <v>0.32868510017890235</v>
      </c>
      <c r="Y231" s="65">
        <f>'Raw data'!AC224</f>
        <v>0.24041077337981226</v>
      </c>
      <c r="Z231" s="65">
        <f>'Raw data'!AF224</f>
        <v>0.624</v>
      </c>
      <c r="AA231" s="66">
        <f>2*(O231-50)-2*(Z231-50)</f>
        <v>4.7499999999999432E-2</v>
      </c>
      <c r="AB231" s="65">
        <f>IF(I231=1,Y231+AA231+7.6%,IF(I231=2,Y231+AA231+16.6%,IF(I231=3,Y231+AA231+25.6%,IF(I231=4,Y231-AA231-7.6%,IF(I231=5,Y231-AA231+1.4%,IF(I231=6,Y231-AA231+10.4%,IF(I231=7,Y231+AA231+9%,IF(I231=8,Y231-AA231+9%,""))))))))</f>
        <v>0.3639107733798117</v>
      </c>
      <c r="AC231" s="65">
        <f>IF(E231="(D)",50%+U231/2,50%-U231/2)</f>
        <v>1.02</v>
      </c>
      <c r="AD231" s="65">
        <f>IF(E231="(D)",50%+X231/2,50%-X231/2)</f>
        <v>0.6643425500894512</v>
      </c>
      <c r="AE231" s="65">
        <f>50%+AB231/2</f>
        <v>0.68195538668990585</v>
      </c>
      <c r="AF231" s="63">
        <v>2.7699999999999999E-2</v>
      </c>
      <c r="AG231" s="84">
        <f>IF(E231="(D)",AF231,-AF231)</f>
        <v>2.7699999999999999E-2</v>
      </c>
      <c r="AH231" s="84">
        <f>AG231-4.5%</f>
        <v>-1.7299999999999999E-2</v>
      </c>
      <c r="AI231" s="63">
        <f>AD231-O231</f>
        <v>1.6592550089451152E-2</v>
      </c>
      <c r="AJ231" s="63">
        <f>IF(E231="(D)",AI231,-AI231)</f>
        <v>1.6592550089451152E-2</v>
      </c>
      <c r="AK231" s="63">
        <f>AJ231-4.5%</f>
        <v>-2.8407449910548846E-2</v>
      </c>
      <c r="AL231" s="63">
        <f>AE231-O231</f>
        <v>3.4205386689905803E-2</v>
      </c>
      <c r="AM231" s="63">
        <f>IF(E231="(D)",AL231,-(AL231))</f>
        <v>3.4205386689905803E-2</v>
      </c>
      <c r="AN231" s="63">
        <f>AM231-4.5%</f>
        <v>-1.0794613310094195E-2</v>
      </c>
      <c r="AO231" s="67">
        <f>(AK231+AN231)/2</f>
        <v>-1.960103161032152E-2</v>
      </c>
    </row>
    <row r="232" spans="1:41" ht="15" customHeight="1" x14ac:dyDescent="0.25">
      <c r="A232" s="68" t="s">
        <v>225</v>
      </c>
      <c r="B232" s="61">
        <v>3</v>
      </c>
      <c r="C232" s="61"/>
      <c r="D232" s="59" t="str">
        <f>('Raw data'!C225)</f>
        <v>Gregg Harper</v>
      </c>
      <c r="E232" s="59" t="str">
        <f>('Raw data'!D225)</f>
        <v>(R)</v>
      </c>
      <c r="F232" s="62">
        <f>('Raw data'!G225)</f>
        <v>2008</v>
      </c>
      <c r="G232" s="88">
        <v>4</v>
      </c>
      <c r="H232" s="68">
        <v>4</v>
      </c>
      <c r="I232" s="68">
        <v>4</v>
      </c>
      <c r="J232" s="91">
        <f>IF(H232="",O232+0.15*(AF232+2.77%-$B$3)+($A$3-50%),O232+0.85*(0.6*AF232+0.2*AI232+0.2*AL232+2.77%-$B$3)+($A$3-50%))</f>
        <v>0.33582689548223721</v>
      </c>
      <c r="K232" s="21" t="str">
        <f>IF(J232&lt;44%,"R",IF(J232&gt;56%,"D","No projection"))</f>
        <v>R</v>
      </c>
      <c r="L232" s="21" t="b">
        <f>_xlfn.ISFORMULA(K232)</f>
        <v>1</v>
      </c>
      <c r="M232" s="21" t="str">
        <f>IF(P232&lt;44%,"R",IF(P232&gt;56%,"D","No projection"))</f>
        <v>R</v>
      </c>
      <c r="N232" s="21" t="str">
        <f>IF(J232&lt;42%,"Safe R",IF(AND(J232&gt;42%,J232&lt;44%),"Likely R",IF(AND(J232&gt;44%,J232&lt;47%),"Lean R",IF(AND(J232&gt;47%,J232&lt;53%),"Toss Up",IF(AND(J232&gt;53%,J232&lt;56%),"Lean D",IF(AND(J232&gt;56%,J232&lt;58%),"Likely D","Safe D"))))))</f>
        <v>Safe R</v>
      </c>
      <c r="O232" s="63">
        <f>'Raw data'!Z225</f>
        <v>0.37625000000000003</v>
      </c>
      <c r="P232" s="69">
        <f>O232+$A$3-50%</f>
        <v>0.37624999999999997</v>
      </c>
      <c r="Q232" s="82">
        <f>'Raw data'!O225</f>
        <v>0.42268041237113391</v>
      </c>
      <c r="R232" s="64">
        <f>Q232/2+50%</f>
        <v>0.71134020618556693</v>
      </c>
      <c r="S232" s="64">
        <f>'Raw data'!M225-O232</f>
        <v>-8.759020618556701E-2</v>
      </c>
      <c r="T232" s="64">
        <f>IF(E232="(R)",-S232,S232)</f>
        <v>8.759020618556701E-2</v>
      </c>
      <c r="U232" s="89">
        <f>IF(G232=1,Q232+4%,IF(G232=2,Q232+9%,IF(G232=3,Q232+14%,IF(G232=4,Q232-4.1%,IF(G232=5,Q232+1%,IF(G232=6,Q232+6.1%,IF(G232=7,Q232+5.1%,Q232+5.1%)))))))</f>
        <v>0.38168041237113393</v>
      </c>
      <c r="V232" s="64">
        <f>'Raw data'!W225</f>
        <v>1</v>
      </c>
      <c r="W232" s="64">
        <f>V232/2+50%</f>
        <v>1</v>
      </c>
      <c r="X232" s="65">
        <f>IF(H232=1,V232-4%,IF(H232=2,V232+5%,IF(H232=3,V232+14%,IF(H232=4,V232+4%,IF(H232=5,V232+13%,IF(H232=6,V232+22%,IF(H232=7,V232+9%,V232+9%)))))))</f>
        <v>1.04</v>
      </c>
      <c r="Y232" s="65">
        <f>'Raw data'!AC225</f>
        <v>0.37102469838968566</v>
      </c>
      <c r="Z232" s="65">
        <f>'Raw data'!AF225</f>
        <v>0.34399999999999997</v>
      </c>
      <c r="AA232" s="66">
        <f>2*(O232-50)-2*(Z232-50)</f>
        <v>6.4499999999995339E-2</v>
      </c>
      <c r="AB232" s="65">
        <f>IF(I232=1,Y232+AA232+7.6%,IF(I232=2,Y232+AA232+16.6%,IF(I232=3,Y232+AA232+25.6%,IF(I232=4,Y232-AA232-7.6%,IF(I232=5,Y232-AA232+1.4%,IF(I232=6,Y232-AA232+10.4%,IF(I232=7,Y232+AA232+9%,IF(I232=8,Y232-AA232+9%,""))))))))</f>
        <v>0.23052469838969031</v>
      </c>
      <c r="AC232" s="65">
        <f>IF(E232="(D)",50%+U232/2,50%-U232/2)</f>
        <v>0.30915979381443304</v>
      </c>
      <c r="AD232" s="65">
        <f>IF(E232="(D)",50%+X232/2,50%-X232/2)</f>
        <v>-2.0000000000000018E-2</v>
      </c>
      <c r="AE232" s="65">
        <f>50%-AB232/2</f>
        <v>0.38473765080515487</v>
      </c>
      <c r="AF232" s="63">
        <f>AC232-O232</f>
        <v>-6.7090206185566992E-2</v>
      </c>
      <c r="AG232" s="84">
        <f>IF(E232="(D)",AF232,-AF232)</f>
        <v>6.7090206185566992E-2</v>
      </c>
      <c r="AH232" s="84">
        <f>AG232-4.5%</f>
        <v>2.2090206185566993E-2</v>
      </c>
      <c r="AI232" s="63">
        <v>-4.4999999999999998E-2</v>
      </c>
      <c r="AJ232" s="63">
        <f>IF(E232="(D)",AI232,-AI232)</f>
        <v>4.4999999999999998E-2</v>
      </c>
      <c r="AK232" s="63">
        <f>AJ232-4.5%</f>
        <v>0</v>
      </c>
      <c r="AL232" s="63">
        <f>AE232-O232</f>
        <v>8.4876508051548449E-3</v>
      </c>
      <c r="AM232" s="63">
        <f>IF(E232="(D)",AL232,-(AL232))</f>
        <v>-8.4876508051548449E-3</v>
      </c>
      <c r="AN232" s="63">
        <f>AM232-4.5%</f>
        <v>-5.3487650805154843E-2</v>
      </c>
      <c r="AO232" s="67">
        <f>(AK232+AN232)/2</f>
        <v>-2.6743825402577422E-2</v>
      </c>
    </row>
    <row r="233" spans="1:41" ht="15" customHeight="1" x14ac:dyDescent="0.25">
      <c r="A233" s="68" t="s">
        <v>225</v>
      </c>
      <c r="B233" s="61">
        <v>4</v>
      </c>
      <c r="C233" s="61"/>
      <c r="D233" s="59" t="str">
        <f>('Raw data'!C226)</f>
        <v>Steven Palazzo</v>
      </c>
      <c r="E233" s="59" t="str">
        <f>('Raw data'!D226)</f>
        <v>(R)</v>
      </c>
      <c r="F233" s="62">
        <f>('Raw data'!G226)</f>
        <v>2010</v>
      </c>
      <c r="G233" s="88">
        <v>4</v>
      </c>
      <c r="H233" s="68">
        <v>4</v>
      </c>
      <c r="I233" s="68">
        <v>6</v>
      </c>
      <c r="J233" s="91">
        <f>IF(H233="",O233+0.15*(AF233+2.77%-$B$3)+($A$3-50%),O233+0.85*(0.6*AF233+0.2*AI233+0.2*AL233+2.77%-$B$3)+($A$3-50%))</f>
        <v>0.30911566585208217</v>
      </c>
      <c r="K233" s="21" t="str">
        <f>IF(J233&lt;44%,"R",IF(J233&gt;56%,"D","No projection"))</f>
        <v>R</v>
      </c>
      <c r="L233" s="21" t="b">
        <f>_xlfn.ISFORMULA(K233)</f>
        <v>1</v>
      </c>
      <c r="M233" s="21" t="str">
        <f>IF(P233&lt;44%,"R",IF(P233&gt;56%,"D","No projection"))</f>
        <v>R</v>
      </c>
      <c r="N233" s="21" t="str">
        <f>IF(J233&lt;42%,"Safe R",IF(AND(J233&gt;42%,J233&lt;44%),"Likely R",IF(AND(J233&gt;44%,J233&lt;47%),"Lean R",IF(AND(J233&gt;47%,J233&lt;53%),"Toss Up",IF(AND(J233&gt;53%,J233&lt;56%),"Lean D",IF(AND(J233&gt;56%,J233&lt;58%),"Likely D","Safe D"))))))</f>
        <v>Safe R</v>
      </c>
      <c r="O233" s="63">
        <f>'Raw data'!Z226</f>
        <v>0.29875000000000007</v>
      </c>
      <c r="P233" s="69">
        <f>O233+$A$3-50%</f>
        <v>0.29875000000000007</v>
      </c>
      <c r="Q233" s="82">
        <f>'Raw data'!O226</f>
        <v>0.48936170212765956</v>
      </c>
      <c r="R233" s="64">
        <f>Q233/2+50%</f>
        <v>0.74468085106382975</v>
      </c>
      <c r="S233" s="64">
        <f>'Raw data'!M226-O233</f>
        <v>-4.3430851063829878E-2</v>
      </c>
      <c r="T233" s="64">
        <f>IF(E233="(R)",-S233,S233)</f>
        <v>4.3430851063829878E-2</v>
      </c>
      <c r="U233" s="89">
        <f>IF(G233=1,Q233+4%,IF(G233=2,Q233+9%,IF(G233=3,Q233+14%,IF(G233=4,Q233-4.1%,IF(G233=5,Q233+1%,IF(G233=6,Q233+6.1%,IF(G233=7,Q233+5.1%,Q233+5.1%)))))))</f>
        <v>0.44836170212765958</v>
      </c>
      <c r="V233" s="64">
        <f>'Raw data'!W226</f>
        <v>0.37933685583134219</v>
      </c>
      <c r="W233" s="64">
        <f>V233/2+50%</f>
        <v>0.68966842791567107</v>
      </c>
      <c r="X233" s="65">
        <f>IF(H233=1,V233-4%,IF(H233=2,V233+5%,IF(H233=3,V233+14%,IF(H233=4,V233+4%,IF(H233=5,V233+13%,IF(H233=6,V233+22%,IF(H233=7,V233+9%,V233+9%)))))))</f>
        <v>0.41933685583134217</v>
      </c>
      <c r="Y233" s="65">
        <f>'Raw data'!AC226</f>
        <v>5.1629027761182167E-2</v>
      </c>
      <c r="Z233" s="65">
        <f>'Raw data'!AF226</f>
        <v>0.28399999999999997</v>
      </c>
      <c r="AA233" s="66">
        <f>2*(O233-50)-2*(Z233-50)</f>
        <v>2.9499999999998749E-2</v>
      </c>
      <c r="AB233" s="65">
        <f>IF(I233=1,Y233+AA233+7.6%,IF(I233=2,Y233+AA233+16.6%,IF(I233=3,Y233+AA233+25.6%,IF(I233=4,Y233-AA233-7.6%,IF(I233=5,Y233-AA233+1.4%,IF(I233=6,Y233-AA233+10.4%,IF(I233=7,Y233+AA233+9%,IF(I233=8,Y233-AA233+9%,""))))))))</f>
        <v>0.12612902776118343</v>
      </c>
      <c r="AC233" s="65">
        <f>IF(E233="(D)",50%+U233/2,50%-U233/2)</f>
        <v>0.27581914893617021</v>
      </c>
      <c r="AD233" s="65">
        <f>IF(E233="(D)",50%+X233/2,50%-X233/2)</f>
        <v>0.29033157208432891</v>
      </c>
      <c r="AE233" s="65">
        <f>50%-AB233/2</f>
        <v>0.4369354861194083</v>
      </c>
      <c r="AF233" s="63">
        <f>AC233-O233</f>
        <v>-2.293085106382986E-2</v>
      </c>
      <c r="AG233" s="84">
        <f>IF(E233="(D)",AF233,-AF233)</f>
        <v>2.293085106382986E-2</v>
      </c>
      <c r="AH233" s="84">
        <f>AG233-4.5%</f>
        <v>-2.2069148936170138E-2</v>
      </c>
      <c r="AI233" s="63">
        <f>AD233-O233</f>
        <v>-8.4184279156711561E-3</v>
      </c>
      <c r="AJ233" s="63">
        <f>IF(E233="(D)",AI233,-AI233)</f>
        <v>8.4184279156711561E-3</v>
      </c>
      <c r="AK233" s="63">
        <f>AJ233-4.5%</f>
        <v>-3.6581572084328842E-2</v>
      </c>
      <c r="AL233" s="63">
        <f>AE233-O233</f>
        <v>0.13818548611940823</v>
      </c>
      <c r="AM233" s="63">
        <f>IF(E233="(D)",AL233,-(AL233))</f>
        <v>-0.13818548611940823</v>
      </c>
      <c r="AN233" s="63">
        <f>AM233-4.5%</f>
        <v>-0.18318548611940821</v>
      </c>
      <c r="AO233" s="67">
        <f>(AK233+AN233)/2</f>
        <v>-0.10988352910186852</v>
      </c>
    </row>
    <row r="234" spans="1:41" ht="15" customHeight="1" x14ac:dyDescent="0.25">
      <c r="A234" s="68" t="s">
        <v>230</v>
      </c>
      <c r="B234" s="61">
        <v>1</v>
      </c>
      <c r="C234" s="61"/>
      <c r="D234" s="59" t="str">
        <f>('Raw data'!C227)</f>
        <v>Lacy Clay</v>
      </c>
      <c r="E234" s="59" t="str">
        <f>('Raw data'!D227)</f>
        <v>(D)</v>
      </c>
      <c r="F234" s="62">
        <f>('Raw data'!G227)</f>
        <v>2000</v>
      </c>
      <c r="G234" s="88">
        <v>1</v>
      </c>
      <c r="H234" s="68">
        <v>1</v>
      </c>
      <c r="I234" s="68">
        <v>1</v>
      </c>
      <c r="J234" s="91">
        <f>IF(H234="",O234+0.15*(AF234-2.77%+$B$3)+($A$3-50%),O234+0.85*(0.6*AF234+0.2*AI234+0.2*AL234-2.77%+$B$3)+($A$3-50%))</f>
        <v>0.79308275327870448</v>
      </c>
      <c r="K234" s="21" t="str">
        <f>IF(J234&lt;44%,"R",IF(J234&gt;56%,"D","No projection"))</f>
        <v>D</v>
      </c>
      <c r="L234" s="21" t="b">
        <f>_xlfn.ISFORMULA(K234)</f>
        <v>1</v>
      </c>
      <c r="M234" s="21" t="str">
        <f>IF(P234&lt;44%,"R",IF(P234&gt;56%,"D","No projection"))</f>
        <v>D</v>
      </c>
      <c r="N234" s="21" t="str">
        <f>IF(J234&lt;42%,"Safe R",IF(AND(J234&gt;42%,J234&lt;44%),"Likely R",IF(AND(J234&gt;44%,J234&lt;47%),"Lean R",IF(AND(J234&gt;47%,J234&lt;53%),"Toss Up",IF(AND(J234&gt;53%,J234&lt;56%),"Lean D",IF(AND(J234&gt;56%,J234&lt;58%),"Likely D","Safe D"))))))</f>
        <v>Safe D</v>
      </c>
      <c r="O234" s="63">
        <f>'Raw data'!Z227</f>
        <v>0.78575000000000006</v>
      </c>
      <c r="P234" s="69">
        <f>O234+$A$3-50%</f>
        <v>0.78575000000000017</v>
      </c>
      <c r="Q234" s="82">
        <f>'Raw data'!O227</f>
        <v>0.53684210526315801</v>
      </c>
      <c r="R234" s="64">
        <f>Q234/2+50%</f>
        <v>0.768421052631579</v>
      </c>
      <c r="S234" s="64">
        <f>'Raw data'!M227-O234</f>
        <v>-1.7328947368421055E-2</v>
      </c>
      <c r="T234" s="64">
        <f>IF(E234="(R)",-S234,S234)</f>
        <v>-1.7328947368421055E-2</v>
      </c>
      <c r="U234" s="89">
        <f>IF(G234=1,Q234+4%,IF(G234=2,Q234+9%,IF(G234=3,Q234+14%,IF(G234=4,Q234-4.1%,IF(G234=5,Q234+1%,IF(G234=6,Q234+6.1%,IF(G234=7,Q234+5.1%,Q234+5.1%)))))))</f>
        <v>0.57684210526315804</v>
      </c>
      <c r="V234" s="64">
        <f>'Raw data'!W227</f>
        <v>0.62992952284196013</v>
      </c>
      <c r="W234" s="64">
        <f>V234/2+50%</f>
        <v>0.81496476142098007</v>
      </c>
      <c r="X234" s="65">
        <f>IF(H234=1,V234-4%,IF(H234=2,V234+5%,IF(H234=3,V234+14%,IF(H234=4,V234+4%,IF(H234=5,V234+13%,IF(H234=6,V234+22%,IF(H234=7,V234+9%,V234+9%)))))))</f>
        <v>0.5899295228419601</v>
      </c>
      <c r="Y234" s="65">
        <f>'Raw data'!AC227</f>
        <v>0.51381184700037874</v>
      </c>
      <c r="Z234" s="65">
        <f>'Raw data'!AF227</f>
        <v>0.76900000000000002</v>
      </c>
      <c r="AA234" s="66">
        <f>2*(O234-50)-2*(Z234-50)</f>
        <v>3.3500000000003638E-2</v>
      </c>
      <c r="AB234" s="65">
        <f>IF(I234=1,Y234+AA234+7.6%,IF(I234=2,Y234+AA234+16.6%,IF(I234=3,Y234+AA234+25.6%,IF(I234=4,Y234-AA234-7.6%,IF(I234=5,Y234-AA234+1.4%,IF(I234=6,Y234-AA234+10.4%,IF(I234=7,Y234+AA234+9%,IF(I234=8,Y234-AA234+9%,""))))))))</f>
        <v>0.62331184700038234</v>
      </c>
      <c r="AC234" s="65">
        <f>IF(E234="(D)",50%+U234/2,50%-U234/2)</f>
        <v>0.78842105263157902</v>
      </c>
      <c r="AD234" s="65">
        <f>IF(E234="(D)",50%+X234/2,50%-X234/2)</f>
        <v>0.79496476142098005</v>
      </c>
      <c r="AE234" s="65">
        <f>50%+AB234/2</f>
        <v>0.81165592350019122</v>
      </c>
      <c r="AF234" s="63">
        <f>AC234-O234</f>
        <v>2.6710526315789629E-3</v>
      </c>
      <c r="AG234" s="84">
        <f>IF(E234="(D)",AF234,-AF234)</f>
        <v>2.6710526315789629E-3</v>
      </c>
      <c r="AH234" s="84">
        <f>AG234-4.5%</f>
        <v>-4.2328947368421035E-2</v>
      </c>
      <c r="AI234" s="63">
        <f>AD234-O234</f>
        <v>9.2147614209799888E-3</v>
      </c>
      <c r="AJ234" s="63">
        <f>IF(E234="(D)",AI234,-AI234)</f>
        <v>9.2147614209799888E-3</v>
      </c>
      <c r="AK234" s="63">
        <f>AJ234-4.5%</f>
        <v>-3.5785238579020009E-2</v>
      </c>
      <c r="AL234" s="63">
        <f>AE234-O234</f>
        <v>2.5905923500191164E-2</v>
      </c>
      <c r="AM234" s="63">
        <f>IF(E234="(D)",AL234,-(AL234))</f>
        <v>2.5905923500191164E-2</v>
      </c>
      <c r="AN234" s="63">
        <f>AM234-4.5%</f>
        <v>-1.9094076499808835E-2</v>
      </c>
      <c r="AO234" s="67">
        <f>(AK234+AN234)/2</f>
        <v>-2.7439657539414422E-2</v>
      </c>
    </row>
    <row r="235" spans="1:41" ht="15" customHeight="1" x14ac:dyDescent="0.25">
      <c r="A235" s="68" t="s">
        <v>230</v>
      </c>
      <c r="B235" s="61">
        <v>2</v>
      </c>
      <c r="C235" s="61"/>
      <c r="D235" s="59" t="str">
        <f>('Raw data'!C228)</f>
        <v>Ann Wagner</v>
      </c>
      <c r="E235" s="59" t="str">
        <f>('Raw data'!D228)</f>
        <v>(R)</v>
      </c>
      <c r="F235" s="62">
        <f>('Raw data'!G228)</f>
        <v>2012</v>
      </c>
      <c r="G235" s="88">
        <v>4</v>
      </c>
      <c r="H235" s="68">
        <v>5</v>
      </c>
      <c r="I235" s="68"/>
      <c r="J235" s="91">
        <f>IF(H235="",O235+0.15*(AF235+2.77%-$B$3)+($A$3-50%),O235+0.85*(0.6*AF235+0.2*AI235+0.2*AL235+2.77%-$B$3)+($A$3-50%))</f>
        <v>0.36651389680798196</v>
      </c>
      <c r="K235" s="21" t="str">
        <f>IF(J235&lt;44%,"R",IF(J235&gt;56%,"D","No projection"))</f>
        <v>R</v>
      </c>
      <c r="L235" s="21" t="b">
        <f>_xlfn.ISFORMULA(K235)</f>
        <v>1</v>
      </c>
      <c r="M235" s="21" t="str">
        <f>IF(P235&lt;44%,"R",IF(P235&gt;56%,"D","No projection"))</f>
        <v>R</v>
      </c>
      <c r="N235" s="21" t="str">
        <f>IF(J235&lt;42%,"Safe R",IF(AND(J235&gt;42%,J235&lt;44%),"Likely R",IF(AND(J235&gt;44%,J235&lt;47%),"Lean R",IF(AND(J235&gt;47%,J235&lt;53%),"Toss Up",IF(AND(J235&gt;53%,J235&lt;56%),"Lean D",IF(AND(J235&gt;56%,J235&lt;58%),"Likely D","Safe D"))))))</f>
        <v>Safe R</v>
      </c>
      <c r="O235" s="63">
        <f>'Raw data'!Z228</f>
        <v>0.40224999999999994</v>
      </c>
      <c r="P235" s="69">
        <f>O235+$A$3-50%</f>
        <v>0.40225</v>
      </c>
      <c r="Q235" s="82">
        <f>'Raw data'!O228</f>
        <v>0.31958762886597936</v>
      </c>
      <c r="R235" s="64">
        <f>Q235/2+50%</f>
        <v>0.65979381443298968</v>
      </c>
      <c r="S235" s="64">
        <f>'Raw data'!M228-O235</f>
        <v>-6.2043814432989619E-2</v>
      </c>
      <c r="T235" s="64">
        <f>IF(E235="(R)",-S235,S235)</f>
        <v>6.2043814432989619E-2</v>
      </c>
      <c r="U235" s="89">
        <f>IF(G235=1,Q235+4%,IF(G235=2,Q235+9%,IF(G235=3,Q235+14%,IF(G235=4,Q235-4.1%,IF(G235=5,Q235+1%,IF(G235=6,Q235+6.1%,IF(G235=7,Q235+5.1%,Q235+5.1%)))))))</f>
        <v>0.27858762886597938</v>
      </c>
      <c r="V235" s="64">
        <f>'Raw data'!W228</f>
        <v>0.2366618568375678</v>
      </c>
      <c r="W235" s="64">
        <f>V235/2+50%</f>
        <v>0.6183309284187839</v>
      </c>
      <c r="X235" s="65">
        <f>IF(H235=1,V235-4%,IF(H235=2,V235+5%,IF(H235=3,V235+14%,IF(H235=4,V235+4%,IF(H235=5,V235+13%,IF(H235=6,V235+22%,IF(H235=7,V235+9%,V235+9%)))))))</f>
        <v>0.3666618568375678</v>
      </c>
      <c r="Y235" s="65"/>
      <c r="Z235" s="65"/>
      <c r="AA235" s="66"/>
      <c r="AB235" s="65" t="str">
        <f>IF(I235=1,Y235+AA235+7.6%,IF(I235=2,Y235+AA235+16.6%,IF(I235=3,Y235+AA235+25.6%,IF(I235=4,Y235-AA235-7.6%,IF(I235=5,Y235-AA235+1.4%,IF(I235=6,Y235-AA235+10.4%,IF(I235=7,Y235+AA235+9%,IF(I235=8,Y235-AA235+9%,""))))))))</f>
        <v/>
      </c>
      <c r="AC235" s="65">
        <f>IF(E235="(D)",50%+U235/2,50%-U235/2)</f>
        <v>0.36070618556701028</v>
      </c>
      <c r="AD235" s="65">
        <f>IF(E235="(D)",50%+X235/2,50%-X235/2)</f>
        <v>0.3166690715812161</v>
      </c>
      <c r="AE235" s="65"/>
      <c r="AF235" s="63">
        <f>AC235-O235</f>
        <v>-4.1543814432989656E-2</v>
      </c>
      <c r="AG235" s="84">
        <f>IF(E235="(D)",AF235,-AF235)</f>
        <v>4.1543814432989656E-2</v>
      </c>
      <c r="AH235" s="84">
        <f>AG235-4.5%</f>
        <v>-3.456185567010342E-3</v>
      </c>
      <c r="AI235" s="63">
        <f>AD235-O235</f>
        <v>-8.5580928418783841E-2</v>
      </c>
      <c r="AJ235" s="63">
        <f>IF(E235="(D)",AI235,-AI235)</f>
        <v>8.5580928418783841E-2</v>
      </c>
      <c r="AK235" s="63">
        <f>AJ235-4.5%</f>
        <v>4.0580928418783843E-2</v>
      </c>
      <c r="AL235" s="63"/>
      <c r="AM235" s="63"/>
      <c r="AN235" s="63"/>
      <c r="AO235" s="67">
        <f>AK235</f>
        <v>4.0580928418783843E-2</v>
      </c>
    </row>
    <row r="236" spans="1:41" ht="15" customHeight="1" x14ac:dyDescent="0.25">
      <c r="A236" s="68" t="s">
        <v>230</v>
      </c>
      <c r="B236" s="61">
        <v>3</v>
      </c>
      <c r="C236" s="61"/>
      <c r="D236" s="59" t="str">
        <f>('Raw data'!C229)</f>
        <v>Blaine Luetkemeyer</v>
      </c>
      <c r="E236" s="59" t="str">
        <f>('Raw data'!D229)</f>
        <v>(R)</v>
      </c>
      <c r="F236" s="62">
        <f>('Raw data'!G229)</f>
        <v>2008</v>
      </c>
      <c r="G236" s="88">
        <v>4</v>
      </c>
      <c r="H236" s="68">
        <v>4</v>
      </c>
      <c r="I236" s="68">
        <v>4</v>
      </c>
      <c r="J236" s="91">
        <f>IF(H236="",O236+0.15*(AF236+2.77%-$B$3)+($A$3-50%),O236+0.85*(0.6*AF236+0.2*AI236+0.2*AL236+2.77%-$B$3)+($A$3-50%))</f>
        <v>0.31472867136064137</v>
      </c>
      <c r="K236" s="21" t="str">
        <f>IF(J236&lt;44%,"R",IF(J236&gt;56%,"D","No projection"))</f>
        <v>R</v>
      </c>
      <c r="L236" s="21" t="b">
        <f>_xlfn.ISFORMULA(K236)</f>
        <v>1</v>
      </c>
      <c r="M236" s="21" t="str">
        <f>IF(P236&lt;44%,"R",IF(P236&gt;56%,"D","No projection"))</f>
        <v>R</v>
      </c>
      <c r="N236" s="21" t="str">
        <f>IF(J236&lt;42%,"Safe R",IF(AND(J236&gt;42%,J236&lt;44%),"Likely R",IF(AND(J236&gt;44%,J236&lt;47%),"Lean R",IF(AND(J236&gt;47%,J236&lt;53%),"Toss Up",IF(AND(J236&gt;53%,J236&lt;56%),"Lean D",IF(AND(J236&gt;56%,J236&lt;58%),"Likely D","Safe D"))))))</f>
        <v>Safe R</v>
      </c>
      <c r="O236" s="63">
        <f>'Raw data'!Z229</f>
        <v>0.35125000000000001</v>
      </c>
      <c r="P236" s="69">
        <f>O236+$A$3-50%</f>
        <v>0.35125000000000006</v>
      </c>
      <c r="Q236" s="82">
        <f>'Raw data'!O229</f>
        <v>0.43157894736842106</v>
      </c>
      <c r="R236" s="64">
        <f>Q236/2+50%</f>
        <v>0.71578947368421053</v>
      </c>
      <c r="S236" s="64">
        <f>'Raw data'!M229-O236</f>
        <v>-6.7039473684210538E-2</v>
      </c>
      <c r="T236" s="64">
        <f>IF(E236="(R)",-S236,S236)</f>
        <v>6.7039473684210538E-2</v>
      </c>
      <c r="U236" s="89">
        <f>IF(G236=1,Q236+4%,IF(G236=2,Q236+9%,IF(G236=3,Q236+14%,IF(G236=4,Q236-4.1%,IF(G236=5,Q236+1%,IF(G236=6,Q236+6.1%,IF(G236=7,Q236+5.1%,Q236+5.1%)))))))</f>
        <v>0.39057894736842108</v>
      </c>
      <c r="V236" s="64">
        <f>'Raw data'!W229</f>
        <v>0.31792584776954408</v>
      </c>
      <c r="W236" s="64">
        <f>V236/2+50%</f>
        <v>0.65896292388477207</v>
      </c>
      <c r="X236" s="65">
        <f>IF(H236=1,V236-4%,IF(H236=2,V236+5%,IF(H236=3,V236+14%,IF(H236=4,V236+4%,IF(H236=5,V236+13%,IF(H236=6,V236+22%,IF(H236=7,V236+9%,V236+9%)))))))</f>
        <v>0.35792584776954406</v>
      </c>
      <c r="Y236" s="65">
        <f>'Raw data'!AC229</f>
        <v>1</v>
      </c>
      <c r="Z236" s="65">
        <f>'Raw data'!AF229</f>
        <v>0.40899999999999997</v>
      </c>
      <c r="AA236" s="66">
        <f>2*(O236-50)-2*(Z236-50)</f>
        <v>-0.11549999999999727</v>
      </c>
      <c r="AB236" s="65">
        <f>IF(I236=1,Y236+AA236+7.6%,IF(I236=2,Y236+AA236+16.6%,IF(I236=3,Y236+AA236+25.6%,IF(I236=4,Y236-AA236-7.6%,IF(I236=5,Y236-AA236+1.4%,IF(I236=6,Y236-AA236+10.4%,IF(I236=7,Y236+AA236+9%,IF(I236=8,Y236-AA236+9%,""))))))))</f>
        <v>1.0394999999999972</v>
      </c>
      <c r="AC236" s="65">
        <f>IF(E236="(D)",50%+U236/2,50%-U236/2)</f>
        <v>0.30471052631578943</v>
      </c>
      <c r="AD236" s="65">
        <f>IF(E236="(D)",50%+X236/2,50%-X236/2)</f>
        <v>0.32103707611522797</v>
      </c>
      <c r="AE236" s="65">
        <f>50%-AB236/2</f>
        <v>-1.9749999999998602E-2</v>
      </c>
      <c r="AF236" s="63">
        <f>AC236-O236</f>
        <v>-4.6539473684210575E-2</v>
      </c>
      <c r="AG236" s="84">
        <f>IF(E236="(D)",AF236,-AF236)</f>
        <v>4.6539473684210575E-2</v>
      </c>
      <c r="AH236" s="84">
        <f>AG236-4.5%</f>
        <v>1.5394736842105766E-3</v>
      </c>
      <c r="AI236" s="63">
        <f>AD236-O236</f>
        <v>-3.0212923884772036E-2</v>
      </c>
      <c r="AJ236" s="63">
        <f>IF(E236="(D)",AI236,-AI236)</f>
        <v>3.0212923884772036E-2</v>
      </c>
      <c r="AK236" s="63">
        <f>AJ236-4.5%</f>
        <v>-1.4787076115227962E-2</v>
      </c>
      <c r="AL236" s="63">
        <v>-4.4999999999999998E-2</v>
      </c>
      <c r="AM236" s="63">
        <f>IF(E236="(D)",AL236,-(AL236))</f>
        <v>4.4999999999999998E-2</v>
      </c>
      <c r="AN236" s="63">
        <f>AM236-4.5%</f>
        <v>0</v>
      </c>
      <c r="AO236" s="67">
        <f>(AK236+AN236)/2</f>
        <v>-7.3935380576139811E-3</v>
      </c>
    </row>
    <row r="237" spans="1:41" ht="15" customHeight="1" x14ac:dyDescent="0.25">
      <c r="A237" s="68" t="s">
        <v>230</v>
      </c>
      <c r="B237" s="61">
        <v>4</v>
      </c>
      <c r="C237" s="61"/>
      <c r="D237" s="59" t="str">
        <f>('Raw data'!C230)</f>
        <v>Vicky Hartzler</v>
      </c>
      <c r="E237" s="59" t="str">
        <f>('Raw data'!D230)</f>
        <v>(R)</v>
      </c>
      <c r="F237" s="62">
        <f>('Raw data'!G230)</f>
        <v>2010</v>
      </c>
      <c r="G237" s="88">
        <v>4</v>
      </c>
      <c r="H237" s="68">
        <v>4</v>
      </c>
      <c r="I237" s="68">
        <v>6</v>
      </c>
      <c r="J237" s="91">
        <f>IF(H237="",O237+0.15*(AF237+2.77%-$B$3)+($A$3-50%),O237+0.85*(0.6*AF237+0.2*AI237+0.2*AL237+2.77%-$B$3)+($A$3-50%))</f>
        <v>0.33735888342160886</v>
      </c>
      <c r="K237" s="21" t="str">
        <f>IF(J237&lt;44%,"R",IF(J237&gt;56%,"D","No projection"))</f>
        <v>R</v>
      </c>
      <c r="L237" s="21" t="b">
        <f>_xlfn.ISFORMULA(K237)</f>
        <v>1</v>
      </c>
      <c r="M237" s="21" t="str">
        <f>IF(P237&lt;44%,"R",IF(P237&gt;56%,"D","No projection"))</f>
        <v>R</v>
      </c>
      <c r="N237" s="21" t="str">
        <f>IF(J237&lt;42%,"Safe R",IF(AND(J237&gt;42%,J237&lt;44%),"Likely R",IF(AND(J237&gt;44%,J237&lt;47%),"Lean R",IF(AND(J237&gt;47%,J237&lt;53%),"Toss Up",IF(AND(J237&gt;53%,J237&lt;56%),"Lean D",IF(AND(J237&gt;56%,J237&lt;58%),"Likely D","Safe D"))))))</f>
        <v>Safe R</v>
      </c>
      <c r="O237" s="63">
        <f>'Raw data'!Z230</f>
        <v>0.35675000000000001</v>
      </c>
      <c r="P237" s="69">
        <f>O237+$A$3-50%</f>
        <v>0.35675000000000001</v>
      </c>
      <c r="Q237" s="82">
        <f>'Raw data'!O230</f>
        <v>0.44680851063829791</v>
      </c>
      <c r="R237" s="64">
        <f>Q237/2+50%</f>
        <v>0.72340425531914898</v>
      </c>
      <c r="S237" s="64">
        <f>'Raw data'!M230-O237</f>
        <v>-8.0154255319148937E-2</v>
      </c>
      <c r="T237" s="64">
        <f>IF(E237="(R)",-S237,S237)</f>
        <v>8.0154255319148937E-2</v>
      </c>
      <c r="U237" s="89">
        <f>IF(G237=1,Q237+4%,IF(G237=2,Q237+9%,IF(G237=3,Q237+14%,IF(G237=4,Q237-4.1%,IF(G237=5,Q237+1%,IF(G237=6,Q237+6.1%,IF(G237=7,Q237+5.1%,Q237+5.1%)))))))</f>
        <v>0.40580851063829793</v>
      </c>
      <c r="V237" s="64">
        <f>'Raw data'!W230</f>
        <v>0.25909672940197859</v>
      </c>
      <c r="W237" s="64">
        <f>V237/2+50%</f>
        <v>0.62954836470098929</v>
      </c>
      <c r="X237" s="65">
        <f>IF(H237=1,V237-4%,IF(H237=2,V237+5%,IF(H237=3,V237+14%,IF(H237=4,V237+4%,IF(H237=5,V237+13%,IF(H237=6,V237+22%,IF(H237=7,V237+9%,V237+9%)))))))</f>
        <v>0.29909672940197857</v>
      </c>
      <c r="Y237" s="65">
        <f>'Raw data'!AC230</f>
        <v>5.5608521958320389E-2</v>
      </c>
      <c r="Z237" s="65">
        <f>'Raw data'!AF230</f>
        <v>0.34899999999999998</v>
      </c>
      <c r="AA237" s="66">
        <f>2*(O237-50)-2*(Z237-50)</f>
        <v>1.5500000000002956E-2</v>
      </c>
      <c r="AB237" s="65">
        <f>IF(I237=1,Y237+AA237+7.6%,IF(I237=2,Y237+AA237+16.6%,IF(I237=3,Y237+AA237+25.6%,IF(I237=4,Y237-AA237-7.6%,IF(I237=5,Y237-AA237+1.4%,IF(I237=6,Y237-AA237+10.4%,IF(I237=7,Y237+AA237+9%,IF(I237=8,Y237-AA237+9%,""))))))))</f>
        <v>0.14410852195831744</v>
      </c>
      <c r="AC237" s="65">
        <f>IF(E237="(D)",50%+U237/2,50%-U237/2)</f>
        <v>0.29709574468085104</v>
      </c>
      <c r="AD237" s="65">
        <f>IF(E237="(D)",50%+X237/2,50%-X237/2)</f>
        <v>0.35045163529901069</v>
      </c>
      <c r="AE237" s="65">
        <f>50%-AB237/2</f>
        <v>0.42794573902084126</v>
      </c>
      <c r="AF237" s="63">
        <f>AC237-O237</f>
        <v>-5.9654255319148974E-2</v>
      </c>
      <c r="AG237" s="84">
        <f>IF(E237="(D)",AF237,-AF237)</f>
        <v>5.9654255319148974E-2</v>
      </c>
      <c r="AH237" s="84">
        <f>AG237-4.5%</f>
        <v>1.4654255319148976E-2</v>
      </c>
      <c r="AI237" s="63">
        <f>AD237-O237</f>
        <v>-6.2983647009893229E-3</v>
      </c>
      <c r="AJ237" s="63">
        <f>IF(E237="(D)",AI237,-AI237)</f>
        <v>6.2983647009893229E-3</v>
      </c>
      <c r="AK237" s="63">
        <f>AJ237-4.5%</f>
        <v>-3.8701635299010675E-2</v>
      </c>
      <c r="AL237" s="63">
        <f>AE237-O237</f>
        <v>7.1195739020841253E-2</v>
      </c>
      <c r="AM237" s="63">
        <f>IF(E237="(D)",AL237,-(AL237))</f>
        <v>-7.1195739020841253E-2</v>
      </c>
      <c r="AN237" s="63">
        <f>AM237-4.5%</f>
        <v>-0.11619573902084125</v>
      </c>
      <c r="AO237" s="67">
        <f>(AK237+AN237)/2</f>
        <v>-7.7448687159925964E-2</v>
      </c>
    </row>
    <row r="238" spans="1:41" ht="15" customHeight="1" x14ac:dyDescent="0.25">
      <c r="A238" s="68" t="s">
        <v>230</v>
      </c>
      <c r="B238" s="61">
        <v>5</v>
      </c>
      <c r="C238" s="61"/>
      <c r="D238" s="59" t="str">
        <f>('Raw data'!C231)</f>
        <v>Emanuel Cleaver</v>
      </c>
      <c r="E238" s="59" t="str">
        <f>('Raw data'!D231)</f>
        <v>(D)</v>
      </c>
      <c r="F238" s="62">
        <f>('Raw data'!G231)</f>
        <v>2004</v>
      </c>
      <c r="G238" s="88">
        <v>1</v>
      </c>
      <c r="H238" s="68">
        <v>1</v>
      </c>
      <c r="I238" s="68">
        <v>1</v>
      </c>
      <c r="J238" s="91">
        <f>IF(H238="",O238+0.15*(AF238-2.77%+$B$3)+($A$3-50%),O238+0.85*(0.6*AF238+0.2*AI238+0.2*AL238-2.77%+$B$3)+($A$3-50%))</f>
        <v>0.56673964046099223</v>
      </c>
      <c r="K238" s="21" t="str">
        <f>IF(J238&lt;44%,"R",IF(J238&gt;56%,"D","No projection"))</f>
        <v>D</v>
      </c>
      <c r="L238" s="21" t="b">
        <f>_xlfn.ISFORMULA(K238)</f>
        <v>1</v>
      </c>
      <c r="M238" s="21" t="str">
        <f>IF(P238&lt;44%,"R",IF(P238&gt;56%,"D","No projection"))</f>
        <v>D</v>
      </c>
      <c r="N238" s="21" t="str">
        <f>IF(J238&lt;42%,"Safe R",IF(AND(J238&gt;42%,J238&lt;44%),"Likely R",IF(AND(J238&gt;44%,J238&lt;47%),"Lean R",IF(AND(J238&gt;47%,J238&lt;53%),"Toss Up",IF(AND(J238&gt;53%,J238&lt;56%),"Lean D",IF(AND(J238&gt;56%,J238&lt;58%),"Likely D","Safe D"))))))</f>
        <v>Likely D</v>
      </c>
      <c r="O238" s="63">
        <f>'Raw data'!Z231</f>
        <v>0.57825000000000004</v>
      </c>
      <c r="P238" s="69">
        <f>O238+$A$3-50%</f>
        <v>0.57825000000000015</v>
      </c>
      <c r="Q238" s="82">
        <f>'Raw data'!O231</f>
        <v>7.2164948453608213E-2</v>
      </c>
      <c r="R238" s="64">
        <f>Q238/2+50%</f>
        <v>0.53608247422680411</v>
      </c>
      <c r="S238" s="64">
        <f>'Raw data'!M231-O238</f>
        <v>-4.2167525773195935E-2</v>
      </c>
      <c r="T238" s="64">
        <f>IF(E238="(R)",-S238,S238)</f>
        <v>-4.2167525773195935E-2</v>
      </c>
      <c r="U238" s="89">
        <f>IF(G238=1,Q238+4%,IF(G238=2,Q238+9%,IF(G238=3,Q238+14%,IF(G238=4,Q238-4.1%,IF(G238=5,Q238+1%,IF(G238=6,Q238+6.1%,IF(G238=7,Q238+5.1%,Q238+5.1%)))))))</f>
        <v>0.11216494845360822</v>
      </c>
      <c r="V238" s="64">
        <f>'Raw data'!W231</f>
        <v>0.24234351303657431</v>
      </c>
      <c r="W238" s="64">
        <f>V238/2+50%</f>
        <v>0.62117175651828715</v>
      </c>
      <c r="X238" s="65">
        <f>IF(H238=1,V238-4%,IF(H238=2,V238+5%,IF(H238=3,V238+14%,IF(H238=4,V238+4%,IF(H238=5,V238+13%,IF(H238=6,V238+22%,IF(H238=7,V238+9%,V238+9%)))))))</f>
        <v>0.2023435130365743</v>
      </c>
      <c r="Y238" s="65">
        <f>'Raw data'!AC231</f>
        <v>9.3745647026048207E-2</v>
      </c>
      <c r="Z238" s="65">
        <f>'Raw data'!AF231</f>
        <v>0.60899999999999999</v>
      </c>
      <c r="AA238" s="66">
        <f>2*(O238-50)-2*(Z238-50)</f>
        <v>-6.1500000000009436E-2</v>
      </c>
      <c r="AB238" s="65">
        <f>IF(I238=1,Y238+AA238+7.6%,IF(I238=2,Y238+AA238+16.6%,IF(I238=3,Y238+AA238+25.6%,IF(I238=4,Y238-AA238-7.6%,IF(I238=5,Y238-AA238+1.4%,IF(I238=6,Y238-AA238+10.4%,IF(I238=7,Y238+AA238+9%,IF(I238=8,Y238-AA238+9%,""))))))))</f>
        <v>0.10824564702603877</v>
      </c>
      <c r="AC238" s="65">
        <f>IF(E238="(D)",50%+U238/2,50%-U238/2)</f>
        <v>0.55608247422680412</v>
      </c>
      <c r="AD238" s="65">
        <f>IF(E238="(D)",50%+X238/2,50%-X238/2)</f>
        <v>0.60117175651828714</v>
      </c>
      <c r="AE238" s="65">
        <f>50%+AB238/2</f>
        <v>0.55412282351301934</v>
      </c>
      <c r="AF238" s="63">
        <f>AC238-O238</f>
        <v>-2.2167525773195917E-2</v>
      </c>
      <c r="AG238" s="84">
        <f>IF(E238="(D)",AF238,-AF238)</f>
        <v>-2.2167525773195917E-2</v>
      </c>
      <c r="AH238" s="84">
        <f>AG238-4.5%</f>
        <v>-6.7167525773195916E-2</v>
      </c>
      <c r="AI238" s="63">
        <f>AD238-O238</f>
        <v>2.2921756518287095E-2</v>
      </c>
      <c r="AJ238" s="63">
        <f>IF(E238="(D)",AI238,-AI238)</f>
        <v>2.2921756518287095E-2</v>
      </c>
      <c r="AK238" s="63">
        <f>AJ238-4.5%</f>
        <v>-2.2078243481712903E-2</v>
      </c>
      <c r="AL238" s="63">
        <f>AE238-O238</f>
        <v>-2.4127176486980706E-2</v>
      </c>
      <c r="AM238" s="63">
        <f>IF(E238="(D)",AL238,-(AL238))</f>
        <v>-2.4127176486980706E-2</v>
      </c>
      <c r="AN238" s="63">
        <f>AM238-4.5%</f>
        <v>-6.9127176486980704E-2</v>
      </c>
      <c r="AO238" s="67">
        <f>(AK238+AN238)/2</f>
        <v>-4.5602709984346804E-2</v>
      </c>
    </row>
    <row r="239" spans="1:41" ht="15" customHeight="1" x14ac:dyDescent="0.25">
      <c r="A239" s="68" t="s">
        <v>230</v>
      </c>
      <c r="B239" s="61">
        <v>6</v>
      </c>
      <c r="C239" s="61"/>
      <c r="D239" s="59" t="str">
        <f>('Raw data'!C232)</f>
        <v>Sam Graves</v>
      </c>
      <c r="E239" s="59" t="str">
        <f>('Raw data'!D232)</f>
        <v>(R)</v>
      </c>
      <c r="F239" s="62">
        <f>('Raw data'!G232)</f>
        <v>2000</v>
      </c>
      <c r="G239" s="88">
        <v>4</v>
      </c>
      <c r="H239" s="68">
        <v>4</v>
      </c>
      <c r="I239" s="68">
        <v>4</v>
      </c>
      <c r="J239" s="91">
        <f>IF(H239="",O239+0.15*(AF239+2.77%-$B$3)+($A$3-50%),O239+0.85*(0.6*AF239+0.2*AI239+0.2*AL239+2.77%-$B$3)+($A$3-50%))</f>
        <v>0.32710243305243886</v>
      </c>
      <c r="K239" s="21" t="str">
        <f>IF(J239&lt;44%,"R",IF(J239&gt;56%,"D","No projection"))</f>
        <v>R</v>
      </c>
      <c r="L239" s="21" t="b">
        <f>_xlfn.ISFORMULA(K239)</f>
        <v>1</v>
      </c>
      <c r="M239" s="21" t="str">
        <f>IF(P239&lt;44%,"R",IF(P239&gt;56%,"D","No projection"))</f>
        <v>R</v>
      </c>
      <c r="N239" s="21" t="str">
        <f>IF(J239&lt;42%,"Safe R",IF(AND(J239&gt;42%,J239&lt;44%),"Likely R",IF(AND(J239&gt;44%,J239&lt;47%),"Lean R",IF(AND(J239&gt;47%,J239&lt;53%),"Toss Up",IF(AND(J239&gt;53%,J239&lt;56%),"Lean D",IF(AND(J239&gt;56%,J239&lt;58%),"Likely D","Safe D"))))))</f>
        <v>Safe R</v>
      </c>
      <c r="O239" s="63">
        <f>'Raw data'!Z232</f>
        <v>0.37025000000000002</v>
      </c>
      <c r="P239" s="69">
        <f>O239+$A$3-50%</f>
        <v>0.37024999999999997</v>
      </c>
      <c r="Q239" s="82">
        <f>'Raw data'!O232</f>
        <v>0.38144329896907225</v>
      </c>
      <c r="R239" s="64">
        <f>Q239/2+50%</f>
        <v>0.69072164948453607</v>
      </c>
      <c r="S239" s="64">
        <f>'Raw data'!M232-O239</f>
        <v>-6.0971649484536095E-2</v>
      </c>
      <c r="T239" s="64">
        <f>IF(E239="(R)",-S239,S239)</f>
        <v>6.0971649484536095E-2</v>
      </c>
      <c r="U239" s="89">
        <f>IF(G239=1,Q239+4%,IF(G239=2,Q239+9%,IF(G239=3,Q239+14%,IF(G239=4,Q239-4.1%,IF(G239=5,Q239+1%,IF(G239=6,Q239+6.1%,IF(G239=7,Q239+5.1%,Q239+5.1%)))))))</f>
        <v>0.34044329896907227</v>
      </c>
      <c r="V239" s="64">
        <f>'Raw data'!W232</f>
        <v>0.33312846294970333</v>
      </c>
      <c r="W239" s="64">
        <f>V239/2+50%</f>
        <v>0.66656423147485167</v>
      </c>
      <c r="X239" s="65">
        <f>IF(H239=1,V239-4%,IF(H239=2,V239+5%,IF(H239=3,V239+14%,IF(H239=4,V239+4%,IF(H239=5,V239+13%,IF(H239=6,V239+22%,IF(H239=7,V239+9%,V239+9%)))))))</f>
        <v>0.37312846294970331</v>
      </c>
      <c r="Y239" s="65">
        <f>'Raw data'!AC232</f>
        <v>0.38916007482027354</v>
      </c>
      <c r="Z239" s="65">
        <f>'Raw data'!AF232</f>
        <v>0.41899999999999998</v>
      </c>
      <c r="AA239" s="66">
        <f>2*(O239-50)-2*(Z239-50)</f>
        <v>-9.7499999999996589E-2</v>
      </c>
      <c r="AB239" s="65">
        <f>IF(I239=1,Y239+AA239+7.6%,IF(I239=2,Y239+AA239+16.6%,IF(I239=3,Y239+AA239+25.6%,IF(I239=4,Y239-AA239-7.6%,IF(I239=5,Y239-AA239+1.4%,IF(I239=6,Y239-AA239+10.4%,IF(I239=7,Y239+AA239+9%,IF(I239=8,Y239-AA239+9%,""))))))))</f>
        <v>0.41066007482027012</v>
      </c>
      <c r="AC239" s="65">
        <f>IF(E239="(D)",50%+U239/2,50%-U239/2)</f>
        <v>0.32977835051546389</v>
      </c>
      <c r="AD239" s="65">
        <f>IF(E239="(D)",50%+X239/2,50%-X239/2)</f>
        <v>0.31343576852514832</v>
      </c>
      <c r="AE239" s="65">
        <f>50%-AB239/2</f>
        <v>0.29466996258986494</v>
      </c>
      <c r="AF239" s="63">
        <f>AC239-O239</f>
        <v>-4.0471649484536132E-2</v>
      </c>
      <c r="AG239" s="84">
        <f>IF(E239="(D)",AF239,-AF239)</f>
        <v>4.0471649484536132E-2</v>
      </c>
      <c r="AH239" s="84">
        <f>AG239-4.5%</f>
        <v>-4.5283505154638665E-3</v>
      </c>
      <c r="AI239" s="63">
        <f>AD239-O239</f>
        <v>-5.6814231474851706E-2</v>
      </c>
      <c r="AJ239" s="63">
        <f>IF(E239="(D)",AI239,-AI239)</f>
        <v>5.6814231474851706E-2</v>
      </c>
      <c r="AK239" s="63">
        <f>AJ239-4.5%</f>
        <v>1.1814231474851708E-2</v>
      </c>
      <c r="AL239" s="63">
        <f>AE239-O239</f>
        <v>-7.5580037410135081E-2</v>
      </c>
      <c r="AM239" s="63">
        <f>IF(E239="(D)",AL239,-(AL239))</f>
        <v>7.5580037410135081E-2</v>
      </c>
      <c r="AN239" s="63">
        <f>AM239-4.5%</f>
        <v>3.0580037410135083E-2</v>
      </c>
      <c r="AO239" s="67">
        <f>(AK239+AN239)/2</f>
        <v>2.1197134442493396E-2</v>
      </c>
    </row>
    <row r="240" spans="1:41" ht="15" customHeight="1" x14ac:dyDescent="0.25">
      <c r="A240" s="68" t="s">
        <v>230</v>
      </c>
      <c r="B240" s="61">
        <v>7</v>
      </c>
      <c r="C240" s="61"/>
      <c r="D240" s="59" t="str">
        <f>('Raw data'!C233)</f>
        <v>Billy Long</v>
      </c>
      <c r="E240" s="59" t="str">
        <f>('Raw data'!D233)</f>
        <v>(R)</v>
      </c>
      <c r="F240" s="62">
        <f>('Raw data'!G233)</f>
        <v>2010</v>
      </c>
      <c r="G240" s="88">
        <v>4</v>
      </c>
      <c r="H240" s="68">
        <v>4</v>
      </c>
      <c r="I240" s="68">
        <v>5</v>
      </c>
      <c r="J240" s="91">
        <f>IF(H240="",O240+0.15*(AF240+2.77%-$B$3)+($A$3-50%),O240+0.85*(0.6*AF240+0.2*AI240+0.2*AL240+2.77%-$B$3)+($A$3-50%))</f>
        <v>0.31619833763078753</v>
      </c>
      <c r="K240" s="21" t="str">
        <f>IF(J240&lt;44%,"R",IF(J240&gt;56%,"D","No projection"))</f>
        <v>R</v>
      </c>
      <c r="L240" s="21" t="b">
        <f>_xlfn.ISFORMULA(K240)</f>
        <v>1</v>
      </c>
      <c r="M240" s="21" t="str">
        <f>IF(P240&lt;44%,"R",IF(P240&gt;56%,"D","No projection"))</f>
        <v>R</v>
      </c>
      <c r="N240" s="21" t="str">
        <f>IF(J240&lt;42%,"Safe R",IF(AND(J240&gt;42%,J240&lt;44%),"Likely R",IF(AND(J240&gt;44%,J240&lt;47%),"Lean R",IF(AND(J240&gt;47%,J240&lt;53%),"Toss Up",IF(AND(J240&gt;53%,J240&lt;56%),"Lean D",IF(AND(J240&gt;56%,J240&lt;58%),"Likely D","Safe D"))))))</f>
        <v>Safe R</v>
      </c>
      <c r="O240" s="63">
        <f>'Raw data'!Z233</f>
        <v>0.29425000000000001</v>
      </c>
      <c r="P240" s="69">
        <f>O240+$A$3-50%</f>
        <v>0.29425000000000001</v>
      </c>
      <c r="Q240" s="82">
        <f>'Raw data'!O233</f>
        <v>0.36956521739130438</v>
      </c>
      <c r="R240" s="64">
        <f>Q240/2+50%</f>
        <v>0.68478260869565222</v>
      </c>
      <c r="S240" s="64">
        <f>'Raw data'!M233-O240</f>
        <v>2.0967391304347827E-2</v>
      </c>
      <c r="T240" s="64">
        <f>IF(E240="(R)",-S240,S240)</f>
        <v>-2.0967391304347827E-2</v>
      </c>
      <c r="U240" s="89">
        <f>IF(G240=1,Q240+4%,IF(G240=2,Q240+9%,IF(G240=3,Q240+14%,IF(G240=4,Q240-4.1%,IF(G240=5,Q240+1%,IF(G240=6,Q240+6.1%,IF(G240=7,Q240+5.1%,Q240+5.1%)))))))</f>
        <v>0.3285652173913044</v>
      </c>
      <c r="V240" s="64">
        <f>'Raw data'!W233</f>
        <v>0.34783141265232742</v>
      </c>
      <c r="W240" s="64">
        <f>V240/2+50%</f>
        <v>0.67391570632616371</v>
      </c>
      <c r="X240" s="65">
        <f>IF(H240=1,V240-4%,IF(H240=2,V240+5%,IF(H240=3,V240+14%,IF(H240=4,V240+4%,IF(H240=5,V240+13%,IF(H240=6,V240+22%,IF(H240=7,V240+9%,V240+9%)))))))</f>
        <v>0.3878314126523274</v>
      </c>
      <c r="Y240" s="65">
        <f>'Raw data'!AC233</f>
        <v>0.35225719834096525</v>
      </c>
      <c r="Z240" s="65">
        <f>'Raw data'!AF233</f>
        <v>0.32399999999999995</v>
      </c>
      <c r="AA240" s="66">
        <f>2*(O240-50)-2*(Z240-50)</f>
        <v>-5.9499999999999886E-2</v>
      </c>
      <c r="AB240" s="65">
        <f>IF(I240=1,Y240+AA240+7.6%,IF(I240=2,Y240+AA240+16.6%,IF(I240=3,Y240+AA240+25.6%,IF(I240=4,Y240-AA240-7.6%,IF(I240=5,Y240-AA240+1.4%,IF(I240=6,Y240-AA240+10.4%,IF(I240=7,Y240+AA240+9%,IF(I240=8,Y240-AA240+9%,""))))))))</f>
        <v>0.42575719834096515</v>
      </c>
      <c r="AC240" s="65">
        <f>IF(E240="(D)",50%+U240/2,50%-U240/2)</f>
        <v>0.3357173913043478</v>
      </c>
      <c r="AD240" s="65">
        <f>IF(E240="(D)",50%+X240/2,50%-X240/2)</f>
        <v>0.30608429367383627</v>
      </c>
      <c r="AE240" s="65">
        <f>50%-AB240/2</f>
        <v>0.28712140082951743</v>
      </c>
      <c r="AF240" s="63">
        <f>AC240-O240</f>
        <v>4.1467391304347789E-2</v>
      </c>
      <c r="AG240" s="84">
        <f>IF(E240="(D)",AF240,-AF240)</f>
        <v>-4.1467391304347789E-2</v>
      </c>
      <c r="AH240" s="84">
        <f>AG240-4.5%</f>
        <v>-8.6467391304347788E-2</v>
      </c>
      <c r="AI240" s="63">
        <f>AD240-O240</f>
        <v>1.183429367383626E-2</v>
      </c>
      <c r="AJ240" s="63">
        <f>IF(E240="(D)",AI240,-AI240)</f>
        <v>-1.183429367383626E-2</v>
      </c>
      <c r="AK240" s="63">
        <f>AJ240-4.5%</f>
        <v>-5.6834293673836259E-2</v>
      </c>
      <c r="AL240" s="63">
        <f>AE240-O240</f>
        <v>-7.1285991704825857E-3</v>
      </c>
      <c r="AM240" s="63">
        <f>IF(E240="(D)",AL240,-(AL240))</f>
        <v>7.1285991704825857E-3</v>
      </c>
      <c r="AN240" s="63">
        <f>AM240-4.5%</f>
        <v>-3.7871400829517413E-2</v>
      </c>
      <c r="AO240" s="67">
        <f>(AK240+AN240)/2</f>
        <v>-4.7352847251676836E-2</v>
      </c>
    </row>
    <row r="241" spans="1:41" ht="15" customHeight="1" x14ac:dyDescent="0.25">
      <c r="A241" s="59" t="s">
        <v>230</v>
      </c>
      <c r="B241" s="60">
        <v>8</v>
      </c>
      <c r="C241" s="61"/>
      <c r="D241" s="59" t="str">
        <f>('Raw data'!C234)</f>
        <v>Jason Smith</v>
      </c>
      <c r="E241" s="59" t="str">
        <f>('Raw data'!D234)</f>
        <v>(R)</v>
      </c>
      <c r="F241" s="62">
        <f>('Raw data'!G234)</f>
        <v>2013</v>
      </c>
      <c r="G241" s="88">
        <v>4</v>
      </c>
      <c r="H241" s="59">
        <v>8</v>
      </c>
      <c r="I241" s="59"/>
      <c r="J241" s="91">
        <f>IF(H241="",O241+0.15*(AF241+2.77%-$B$3)+($A$3-50%),O241+0.85*(0.6*AF241+0.2*AI241+0.2*AL241+2.77%-$B$3)+($A$3-50%))</f>
        <v>0.28618780797856858</v>
      </c>
      <c r="K241" s="31" t="str">
        <f>IF(J241&lt;44%,"R",IF(J241&gt;56%,"D","No projection"))</f>
        <v>R</v>
      </c>
      <c r="L241" s="21" t="b">
        <f>_xlfn.ISFORMULA(K241)</f>
        <v>1</v>
      </c>
      <c r="M241" s="21" t="str">
        <f>IF(P241&lt;44%,"R",IF(P241&gt;56%,"D","No projection"))</f>
        <v>R</v>
      </c>
      <c r="N241" s="31" t="str">
        <f>IF(J241&lt;42%,"Safe R",IF(AND(J241&gt;42%,J241&lt;44%),"Likely R",IF(AND(J241&gt;44%,J241&lt;47%),"Lean R",IF(AND(J241&gt;47%,J241&lt;53%),"Toss Up",IF(AND(J241&gt;53%,J241&lt;56%),"Lean D",IF(AND(J241&gt;56%,J241&lt;58%),"Likely D","Safe D"))))))</f>
        <v>Safe R</v>
      </c>
      <c r="O241" s="63">
        <f>'Raw data'!Z234</f>
        <v>0.31125000000000003</v>
      </c>
      <c r="P241" s="63">
        <f>O241+$A$3-50%</f>
        <v>0.31125000000000003</v>
      </c>
      <c r="Q241" s="82">
        <f>'Raw data'!O234</f>
        <v>0.47252747252747257</v>
      </c>
      <c r="R241" s="64">
        <f>Q241/2+50%</f>
        <v>0.73626373626373631</v>
      </c>
      <c r="S241" s="64">
        <f>'Raw data'!M234-O241</f>
        <v>-4.7513736263736284E-2</v>
      </c>
      <c r="T241" s="64">
        <f>IF(E241="(R)",-S241,S241)</f>
        <v>4.7513736263736284E-2</v>
      </c>
      <c r="U241" s="89">
        <f>IF(G241=1,Q241+4%,IF(G241=2,Q241+9%,IF(G241=3,Q241+14%,IF(G241=4,Q241-4.1%,IF(G241=5,Q241+1%,IF(G241=6,Q241+6.1%,IF(G241=7,Q241+5.1%,Q241+5.1%)))))))</f>
        <v>0.43152747252747259</v>
      </c>
      <c r="V241" s="64">
        <f>'Raw data'!W234</f>
        <v>0.4202669003167756</v>
      </c>
      <c r="W241" s="64">
        <f>V241/2+50%</f>
        <v>0.7101334501583878</v>
      </c>
      <c r="X241" s="65">
        <f>IF(H241=1,V241-4%,IF(H241=2,V241+5%,IF(H241=3,V241+14%,IF(H241=4,V241+4%,IF(H241=5,V241+13%,IF(H241=6,V241+22%,IF(H241=7,V241+9%,V241+9%)))))))</f>
        <v>0.51026690031677557</v>
      </c>
      <c r="Y241" s="65"/>
      <c r="Z241" s="65"/>
      <c r="AA241" s="66"/>
      <c r="AB241" s="65" t="str">
        <f>IF(I241=1,Y241+AA241+7.6%,IF(I241=2,Y241+AA241+16.6%,IF(I241=3,Y241+AA241+25.6%,IF(I241=4,Y241-AA241-7.6%,IF(I241=5,Y241-AA241+1.4%,IF(I241=6,Y241-AA241+10.4%,IF(I241=7,Y241+AA241+9%,IF(I241=8,Y241-AA241+9%,""))))))))</f>
        <v/>
      </c>
      <c r="AC241" s="65">
        <f>IF(E241="(D)",50%+U241/2,50%-U241/2)</f>
        <v>0.28423626373626371</v>
      </c>
      <c r="AD241" s="65">
        <f>IF(E241="(D)",50%+X241/2,50%-X241/2)</f>
        <v>0.24486654984161221</v>
      </c>
      <c r="AE241" s="65"/>
      <c r="AF241" s="63">
        <f>AC241-O241</f>
        <v>-2.7013736263736321E-2</v>
      </c>
      <c r="AG241" s="84">
        <f>IF(E241="(D)",AF241,-AF241)</f>
        <v>2.7013736263736321E-2</v>
      </c>
      <c r="AH241" s="84">
        <f>AG241-4.5%</f>
        <v>-1.7986263736263677E-2</v>
      </c>
      <c r="AI241" s="63">
        <f>AD241-O241</f>
        <v>-6.6383450158387813E-2</v>
      </c>
      <c r="AJ241" s="63">
        <f>IF(E241="(D)",AI241,-AI241)</f>
        <v>6.6383450158387813E-2</v>
      </c>
      <c r="AK241" s="63">
        <f>AJ241-4.5%</f>
        <v>2.1383450158387815E-2</v>
      </c>
      <c r="AL241" s="63"/>
      <c r="AM241" s="63"/>
      <c r="AN241" s="63"/>
      <c r="AO241" s="67">
        <f>AK241</f>
        <v>2.1383450158387815E-2</v>
      </c>
    </row>
    <row r="242" spans="1:41" ht="15" customHeight="1" x14ac:dyDescent="0.25">
      <c r="A242" s="68" t="s">
        <v>238</v>
      </c>
      <c r="B242" s="61" t="s">
        <v>27</v>
      </c>
      <c r="C242" s="61" t="s">
        <v>477</v>
      </c>
      <c r="D242" s="59" t="str">
        <f>('Raw data'!C235)</f>
        <v>Ryan Zinke</v>
      </c>
      <c r="E242" s="59" t="str">
        <f>('Raw data'!D235)</f>
        <v>(R)</v>
      </c>
      <c r="F242" s="62">
        <f>('Raw data'!G235)</f>
        <v>2014</v>
      </c>
      <c r="G242" s="88">
        <v>5</v>
      </c>
      <c r="H242" s="68"/>
      <c r="I242" s="68"/>
      <c r="J242" s="91">
        <f>IF(H242="",O242+0.15*(AF242+2.77%-$B$3)+($A$3-50%),O242+0.85*(0.6*AF242+0.2*AI242+0.2*AL242+2.77%-$B$3)+($A$3-50%))</f>
        <v>0.41282039473684218</v>
      </c>
      <c r="K242" s="21" t="str">
        <f>IF(J242&lt;44%,"R",IF(J242&gt;56%,"D","No projection"))</f>
        <v>R</v>
      </c>
      <c r="L242" s="21" t="b">
        <f>_xlfn.ISFORMULA(K242)</f>
        <v>1</v>
      </c>
      <c r="M242" s="21" t="str">
        <f>IF(P242&lt;44%,"R",IF(P242&gt;56%,"D","No projection"))</f>
        <v>R</v>
      </c>
      <c r="N242" s="21" t="str">
        <f>IF(J242&lt;42%,"Safe R",IF(AND(J242&gt;42%,J242&lt;44%),"Likely R",IF(AND(J242&gt;44%,J242&lt;47%),"Lean R",IF(AND(J242&gt;47%,J242&lt;53%),"Toss Up",IF(AND(J242&gt;53%,J242&lt;56%),"Lean D",IF(AND(J242&gt;56%,J242&lt;58%),"Likely D","Safe D"))))))</f>
        <v>Safe R</v>
      </c>
      <c r="O242" s="63">
        <f>'Raw data'!Z235</f>
        <v>0.41225000000000006</v>
      </c>
      <c r="P242" s="69">
        <f>O242+$A$3-50%</f>
        <v>0.41225000000000001</v>
      </c>
      <c r="Q242" s="82">
        <f>'Raw data'!O235</f>
        <v>0.15789473684210531</v>
      </c>
      <c r="R242" s="64">
        <f>Q242/2+50%</f>
        <v>0.57894736842105265</v>
      </c>
      <c r="S242" s="64">
        <f>'Raw data'!M235-O242</f>
        <v>8.8026315789472842E-3</v>
      </c>
      <c r="T242" s="64">
        <f>IF(E242="(R)",-S242,S242)</f>
        <v>-8.8026315789472842E-3</v>
      </c>
      <c r="U242" s="89">
        <f>IF(G242=1,Q242+4%,IF(G242=2,Q242+9%,IF(G242=3,Q242+14%,IF(G242=4,Q242-4.1%,IF(G242=5,Q242+1%,IF(G242=6,Q242+6.1%,IF(G242=7,Q242+5.1%,Q242+5.1%)))))))</f>
        <v>0.16789473684210532</v>
      </c>
      <c r="V242" s="64">
        <f>'Raw data'!W235</f>
        <v>0</v>
      </c>
      <c r="W242" s="64"/>
      <c r="X242" s="65"/>
      <c r="Y242" s="65"/>
      <c r="Z242" s="65"/>
      <c r="AA242" s="66"/>
      <c r="AB242" s="65"/>
      <c r="AC242" s="65">
        <f>IF(E242="(D)",50%+U242/2,50%-U242/2)</f>
        <v>0.41605263157894734</v>
      </c>
      <c r="AD242" s="65"/>
      <c r="AE242" s="65"/>
      <c r="AF242" s="63">
        <f>AC242-O242</f>
        <v>3.8026315789472798E-3</v>
      </c>
      <c r="AG242" s="84">
        <f>IF(E242="(D)",AF242,-AF242)</f>
        <v>-3.8026315789472798E-3</v>
      </c>
      <c r="AH242" s="84">
        <f>AG242-4.5%</f>
        <v>-4.8802631578947278E-2</v>
      </c>
      <c r="AI242" s="63"/>
      <c r="AJ242" s="63"/>
      <c r="AK242" s="63">
        <f>AJ242-4.5%</f>
        <v>-4.4999999999999998E-2</v>
      </c>
      <c r="AL242" s="63"/>
      <c r="AM242" s="63"/>
      <c r="AN242" s="63"/>
      <c r="AO242" s="67">
        <f>AK242</f>
        <v>-4.4999999999999998E-2</v>
      </c>
    </row>
    <row r="243" spans="1:41" ht="15" customHeight="1" x14ac:dyDescent="0.25">
      <c r="A243" s="68" t="s">
        <v>239</v>
      </c>
      <c r="B243" s="61">
        <v>1</v>
      </c>
      <c r="C243" s="61"/>
      <c r="D243" s="59" t="str">
        <f>('Raw data'!C236)</f>
        <v>Jeff Fortenberry</v>
      </c>
      <c r="E243" s="59" t="str">
        <f>('Raw data'!D236)</f>
        <v>(R)</v>
      </c>
      <c r="F243" s="62">
        <f>('Raw data'!G236)</f>
        <v>2004</v>
      </c>
      <c r="G243" s="88">
        <v>4</v>
      </c>
      <c r="H243" s="68">
        <v>4</v>
      </c>
      <c r="I243" s="68">
        <v>4</v>
      </c>
      <c r="J243" s="91">
        <f>IF(H243="",O243+0.15*(AF243+2.77%-$B$3)+($A$3-50%),O243+0.85*(0.6*AF243+0.2*AI243+0.2*AL243+2.77%-$B$3)+($A$3-50%))</f>
        <v>0.33221709447770109</v>
      </c>
      <c r="K243" s="21" t="str">
        <f>IF(J243&lt;44%,"R",IF(J243&gt;56%,"D","No projection"))</f>
        <v>R</v>
      </c>
      <c r="L243" s="21" t="b">
        <f>_xlfn.ISFORMULA(K243)</f>
        <v>1</v>
      </c>
      <c r="M243" s="21" t="str">
        <f>IF(P243&lt;44%,"R",IF(P243&gt;56%,"D","No projection"))</f>
        <v>R</v>
      </c>
      <c r="N243" s="21" t="str">
        <f>IF(J243&lt;42%,"Safe R",IF(AND(J243&gt;42%,J243&lt;44%),"Likely R",IF(AND(J243&gt;44%,J243&lt;47%),"Lean R",IF(AND(J243&gt;47%,J243&lt;53%),"Toss Up",IF(AND(J243&gt;53%,J243&lt;56%),"Lean D",IF(AND(J243&gt;56%,J243&lt;58%),"Likely D","Safe D"))))))</f>
        <v>Safe R</v>
      </c>
      <c r="O243" s="63">
        <f>'Raw data'!Z236</f>
        <v>0.40075</v>
      </c>
      <c r="P243" s="69">
        <f>O243+$A$3-50%</f>
        <v>0.40074999999999994</v>
      </c>
      <c r="Q243" s="82">
        <f>'Raw data'!O236</f>
        <v>0.37999999999999995</v>
      </c>
      <c r="R243" s="64">
        <f>Q243/2+50%</f>
        <v>0.69</v>
      </c>
      <c r="S243" s="64">
        <f>'Raw data'!M236-O243</f>
        <v>-9.0749999999999997E-2</v>
      </c>
      <c r="T243" s="64">
        <f>IF(E243="(R)",-S243,S243)</f>
        <v>9.0749999999999997E-2</v>
      </c>
      <c r="U243" s="89">
        <f>IF(G243=1,Q243+4%,IF(G243=2,Q243+9%,IF(G243=3,Q243+14%,IF(G243=4,Q243-4.1%,IF(G243=5,Q243+1%,IF(G243=6,Q243+6.1%,IF(G243=7,Q243+5.1%,Q243+5.1%)))))))</f>
        <v>0.33899999999999997</v>
      </c>
      <c r="V243" s="64">
        <f>'Raw data'!W236</f>
        <v>0.3658134676584861</v>
      </c>
      <c r="W243" s="64">
        <f>V243/2+50%</f>
        <v>0.68290673382924305</v>
      </c>
      <c r="X243" s="65">
        <f>IF(H243=1,V243-4%,IF(H243=2,V243+5%,IF(H243=3,V243+14%,IF(H243=4,V243+4%,IF(H243=5,V243+13%,IF(H243=6,V243+22%,IF(H243=7,V243+9%,V243+9%)))))))</f>
        <v>0.40581346765848608</v>
      </c>
      <c r="Y243" s="65">
        <f>'Raw data'!AC236</f>
        <v>0.42545600907444342</v>
      </c>
      <c r="Z243" s="65">
        <f>'Raw data'!AF236</f>
        <v>0.41399999999999998</v>
      </c>
      <c r="AA243" s="66">
        <f>2*(O243-50)-2*(Z243-50)</f>
        <v>-2.6499999999998636E-2</v>
      </c>
      <c r="AB243" s="65">
        <f>IF(I243=1,Y243+AA243+7.6%,IF(I243=2,Y243+AA243+16.6%,IF(I243=3,Y243+AA243+25.6%,IF(I243=4,Y243-AA243-7.6%,IF(I243=5,Y243-AA243+1.4%,IF(I243=6,Y243-AA243+10.4%,IF(I243=7,Y243+AA243+9%,IF(I243=8,Y243-AA243+9%,""))))))))</f>
        <v>0.37595600907444204</v>
      </c>
      <c r="AC243" s="65">
        <f>IF(E243="(D)",50%+U243/2,50%-U243/2)</f>
        <v>0.33050000000000002</v>
      </c>
      <c r="AD243" s="65">
        <f>IF(E243="(D)",50%+X243/2,50%-X243/2)</f>
        <v>0.29709326617075693</v>
      </c>
      <c r="AE243" s="65">
        <f>50%-AB243/2</f>
        <v>0.31202199546277898</v>
      </c>
      <c r="AF243" s="63">
        <f>AC243-O243</f>
        <v>-7.0249999999999979E-2</v>
      </c>
      <c r="AG243" s="84">
        <f>IF(E243="(D)",AF243,-AF243)</f>
        <v>7.0249999999999979E-2</v>
      </c>
      <c r="AH243" s="84">
        <f>AG243-4.5%</f>
        <v>2.5249999999999981E-2</v>
      </c>
      <c r="AI243" s="63">
        <f>AD243-O243</f>
        <v>-0.10365673382924306</v>
      </c>
      <c r="AJ243" s="63">
        <f>IF(E243="(D)",AI243,-AI243)</f>
        <v>0.10365673382924306</v>
      </c>
      <c r="AK243" s="63">
        <f>AJ243-4.5%</f>
        <v>5.8656733829243066E-2</v>
      </c>
      <c r="AL243" s="63">
        <f>AE243-O243</f>
        <v>-8.8728004537221017E-2</v>
      </c>
      <c r="AM243" s="63">
        <f>IF(E243="(D)",AL243,-(AL243))</f>
        <v>8.8728004537221017E-2</v>
      </c>
      <c r="AN243" s="63">
        <f>AM243-4.5%</f>
        <v>4.3728004537221019E-2</v>
      </c>
      <c r="AO243" s="67">
        <f>(AK243+AN243)/2</f>
        <v>5.1192369183232042E-2</v>
      </c>
    </row>
    <row r="244" spans="1:41" ht="15" customHeight="1" x14ac:dyDescent="0.25">
      <c r="A244" s="68" t="s">
        <v>239</v>
      </c>
      <c r="B244" s="61">
        <v>2</v>
      </c>
      <c r="C244" s="61"/>
      <c r="D244" s="59" t="str">
        <f>('Raw data'!C237)</f>
        <v>Brad Ashford</v>
      </c>
      <c r="E244" s="59" t="str">
        <f>('Raw data'!D237)</f>
        <v>(D)</v>
      </c>
      <c r="F244" s="62">
        <f>('Raw data'!G237)</f>
        <v>2014</v>
      </c>
      <c r="G244" s="88">
        <v>3</v>
      </c>
      <c r="H244" s="68"/>
      <c r="I244" s="68"/>
      <c r="J244" s="91">
        <f>IF(H244="",O244+0.15*(AF244-2.77%+$B$3)+($A$3-50%),O244+0.85*(0.6*AF244+0.2*AI244+0.2*AL244-2.77%+$B$3)+($A$3-50%))</f>
        <v>0.46675592105263158</v>
      </c>
      <c r="K244" s="21" t="s">
        <v>479</v>
      </c>
      <c r="L244" s="21" t="b">
        <f>_xlfn.ISFORMULA(K244)</f>
        <v>0</v>
      </c>
      <c r="M244" s="21" t="str">
        <f>IF(P244&lt;44%,"R",IF(P244&gt;56%,"D","No projection"))</f>
        <v>No projection</v>
      </c>
      <c r="N244" s="21" t="str">
        <f>IF(J244&lt;42%,"Safe R",IF(AND(J244&gt;42%,J244&lt;44%),"Likely R",IF(AND(J244&gt;44%,J244&lt;47%),"Lean R",IF(AND(J244&gt;47%,J244&lt;53%),"Toss Up",IF(AND(J244&gt;53%,J244&lt;56%),"Lean D",IF(AND(J244&gt;56%,J244&lt;58%),"Likely D","Safe D"))))))</f>
        <v>Lean R</v>
      </c>
      <c r="O244" s="63">
        <f>'Raw data'!Z237</f>
        <v>0.44574999999999998</v>
      </c>
      <c r="P244" s="69">
        <f>O244+$A$3-50%</f>
        <v>0.44574999999999998</v>
      </c>
      <c r="Q244" s="82">
        <f>'Raw data'!O237</f>
        <v>3.157894736842104E-2</v>
      </c>
      <c r="R244" s="64">
        <f>Q244/2+50%</f>
        <v>0.51578947368421058</v>
      </c>
      <c r="S244" s="64">
        <f>'Raw data'!M237-O244</f>
        <v>7.0039473684210596E-2</v>
      </c>
      <c r="T244" s="64">
        <f>IF(E244="(R)",-S244,S244)</f>
        <v>7.0039473684210596E-2</v>
      </c>
      <c r="U244" s="89">
        <f>IF(G244=1,Q244+4%,IF(G244=2,Q244+9%,IF(G244=3,Q244+14%,IF(G244=4,Q244-4.1%,IF(G244=5,Q244+1%,IF(G244=6,Q244+6.1%,IF(G244=7,Q244+5.1%,Q244+5.1%)))))))</f>
        <v>0.17157894736842105</v>
      </c>
      <c r="V244" s="64">
        <f>'Raw data'!W237</f>
        <v>0</v>
      </c>
      <c r="W244" s="64">
        <f>V244/2+50%</f>
        <v>0.5</v>
      </c>
      <c r="X244" s="65">
        <f>IF(H244=1,V244-4%,IF(H244=2,V244+5%,IF(H244=3,V244+14%,IF(H244=4,V244+4%,IF(H244=5,V244+13%,IF(H244=6,V244+22%,IF(H244=7,V244+9%,V244+9%)))))))</f>
        <v>0.09</v>
      </c>
      <c r="Y244" s="65">
        <f>'Raw data'!AC237</f>
        <v>0</v>
      </c>
      <c r="Z244" s="65">
        <f>'Raw data'!AF237</f>
        <v>0.46899999999999997</v>
      </c>
      <c r="AA244" s="66">
        <f>2*(O244-50)-2*(Z244-50)</f>
        <v>-4.6500000000008868E-2</v>
      </c>
      <c r="AB244" s="65" t="str">
        <f>IF(I244=1,Y244+AA244+7.6%,IF(I244=2,Y244+AA244+16.6%,IF(I244=3,Y244+AA244+25.6%,IF(I244=4,Y244-AA244-7.6%,IF(I244=5,Y244-AA244+1.4%,IF(I244=6,Y244-AA244+10.4%,IF(I244=7,Y244+AA244+9%,IF(I244=8,Y244-AA244+9%,""))))))))</f>
        <v/>
      </c>
      <c r="AC244" s="65">
        <f>IF(E244="(D)",50%+U244/2,50%-U244/2)</f>
        <v>0.58578947368421053</v>
      </c>
      <c r="AD244" s="65">
        <f>IF(E244="(D)",50%+X244/2,50%-X244/2)</f>
        <v>0.54500000000000004</v>
      </c>
      <c r="AE244" s="65"/>
      <c r="AF244" s="63">
        <f>AC244-O244</f>
        <v>0.14003947368421055</v>
      </c>
      <c r="AG244" s="84">
        <f>IF(E244="(D)",AF244,-AF244)</f>
        <v>0.14003947368421055</v>
      </c>
      <c r="AH244" s="84">
        <f>AG244-4.5%</f>
        <v>9.5039473684210549E-2</v>
      </c>
      <c r="AI244" s="63">
        <f>AD244-O244</f>
        <v>9.925000000000006E-2</v>
      </c>
      <c r="AJ244" s="63">
        <f>IF(E244="(D)",AI244,-AI244)</f>
        <v>9.925000000000006E-2</v>
      </c>
      <c r="AK244" s="63">
        <f>AJ244-4.5%</f>
        <v>5.4250000000000062E-2</v>
      </c>
      <c r="AL244" s="63">
        <f>AE244-O244</f>
        <v>-0.44574999999999998</v>
      </c>
      <c r="AM244" s="63">
        <f>IF(E244="(D)",AL244,-(AL244))</f>
        <v>-0.44574999999999998</v>
      </c>
      <c r="AN244" s="63">
        <f>AM244-4.5%</f>
        <v>-0.49074999999999996</v>
      </c>
      <c r="AO244" s="67">
        <f>(AK244+AN244)/2</f>
        <v>-0.21824999999999994</v>
      </c>
    </row>
    <row r="245" spans="1:41" ht="15" customHeight="1" x14ac:dyDescent="0.25">
      <c r="A245" s="68" t="s">
        <v>239</v>
      </c>
      <c r="B245" s="61">
        <v>3</v>
      </c>
      <c r="C245" s="61"/>
      <c r="D245" s="59" t="str">
        <f>('Raw data'!C238)</f>
        <v>Adrian Smith</v>
      </c>
      <c r="E245" s="59" t="str">
        <f>('Raw data'!D238)</f>
        <v>(R)</v>
      </c>
      <c r="F245" s="62">
        <f>('Raw data'!G238)</f>
        <v>2006</v>
      </c>
      <c r="G245" s="88">
        <v>4</v>
      </c>
      <c r="H245" s="68">
        <v>4</v>
      </c>
      <c r="I245" s="68">
        <v>4</v>
      </c>
      <c r="J245" s="91">
        <f>IF(H245="",O245+0.15*(AF245+2.77%-$B$3)+($A$3-50%),O245+0.85*(0.6*AF245+0.2*AI245+0.2*AL245+2.77%-$B$3)+($A$3-50%))</f>
        <v>0.2591377856017627</v>
      </c>
      <c r="K245" s="21" t="str">
        <f>IF(J245&lt;44%,"R",IF(J245&gt;56%,"D","No projection"))</f>
        <v>R</v>
      </c>
      <c r="L245" s="21" t="b">
        <f>_xlfn.ISFORMULA(K245)</f>
        <v>1</v>
      </c>
      <c r="M245" s="21" t="str">
        <f>IF(P245&lt;44%,"R",IF(P245&gt;56%,"D","No projection"))</f>
        <v>R</v>
      </c>
      <c r="N245" s="21" t="str">
        <f>IF(J245&lt;42%,"Safe R",IF(AND(J245&gt;42%,J245&lt;44%),"Likely R",IF(AND(J245&gt;44%,J245&lt;47%),"Lean R",IF(AND(J245&gt;47%,J245&lt;53%),"Toss Up",IF(AND(J245&gt;53%,J245&lt;56%),"Lean D",IF(AND(J245&gt;56%,J245&lt;58%),"Likely D","Safe D"))))))</f>
        <v>Safe R</v>
      </c>
      <c r="O245" s="63">
        <f>'Raw data'!Z238</f>
        <v>0.27075000000000005</v>
      </c>
      <c r="P245" s="69">
        <f>O245+$A$3-50%</f>
        <v>0.27075000000000005</v>
      </c>
      <c r="Q245" s="82">
        <f>'Raw data'!O238</f>
        <v>0.50495049504950495</v>
      </c>
      <c r="R245" s="64">
        <f>Q245/2+50%</f>
        <v>0.75247524752475248</v>
      </c>
      <c r="S245" s="64">
        <f>'Raw data'!M238-O245</f>
        <v>-2.3225247524752524E-2</v>
      </c>
      <c r="T245" s="64">
        <f>IF(E245="(R)",-S245,S245)</f>
        <v>2.3225247524752524E-2</v>
      </c>
      <c r="U245" s="89">
        <f>IF(G245=1,Q245+4%,IF(G245=2,Q245+9%,IF(G245=3,Q245+14%,IF(G245=4,Q245-4.1%,IF(G245=5,Q245+1%,IF(G245=6,Q245+6.1%,IF(G245=7,Q245+5.1%,Q245+5.1%)))))))</f>
        <v>0.46395049504950497</v>
      </c>
      <c r="V245" s="64">
        <f>'Raw data'!W238</f>
        <v>0.48342824578830101</v>
      </c>
      <c r="W245" s="64">
        <f>V245/2+50%</f>
        <v>0.74171412289415051</v>
      </c>
      <c r="X245" s="65">
        <f>IF(H245=1,V245-4%,IF(H245=2,V245+5%,IF(H245=3,V245+14%,IF(H245=4,V245+4%,IF(H245=5,V245+13%,IF(H245=6,V245+22%,IF(H245=7,V245+9%,V245+9%)))))))</f>
        <v>0.52342824578830105</v>
      </c>
      <c r="Y245" s="65">
        <f>'Raw data'!AC238</f>
        <v>0.59333455610127239</v>
      </c>
      <c r="Z245" s="65">
        <f>'Raw data'!AF238</f>
        <v>0.26900000000000002</v>
      </c>
      <c r="AA245" s="66">
        <f>2*(O245-50)-2*(Z245-50)</f>
        <v>3.5000000000025011E-3</v>
      </c>
      <c r="AB245" s="65">
        <f>IF(I245=1,Y245+AA245+7.6%,IF(I245=2,Y245+AA245+16.6%,IF(I245=3,Y245+AA245+25.6%,IF(I245=4,Y245-AA245-7.6%,IF(I245=5,Y245-AA245+1.4%,IF(I245=6,Y245-AA245+10.4%,IF(I245=7,Y245+AA245+9%,IF(I245=8,Y245-AA245+9%,""))))))))</f>
        <v>0.51383455610126993</v>
      </c>
      <c r="AC245" s="65">
        <f>IF(E245="(D)",50%+U245/2,50%-U245/2)</f>
        <v>0.26802475247524749</v>
      </c>
      <c r="AD245" s="65">
        <f>IF(E245="(D)",50%+X245/2,50%-X245/2)</f>
        <v>0.23828587710584948</v>
      </c>
      <c r="AE245" s="65">
        <f>50%-AB245/2</f>
        <v>0.24308272194936503</v>
      </c>
      <c r="AF245" s="63">
        <f>AC245-O245</f>
        <v>-2.7252475247525609E-3</v>
      </c>
      <c r="AG245" s="84">
        <f>IF(E245="(D)",AF245,-AF245)</f>
        <v>2.7252475247525609E-3</v>
      </c>
      <c r="AH245" s="84">
        <f>AG245-4.5%</f>
        <v>-4.2274752475247437E-2</v>
      </c>
      <c r="AI245" s="63">
        <f>AD245-O245</f>
        <v>-3.2464122894150571E-2</v>
      </c>
      <c r="AJ245" s="63">
        <f>IF(E245="(D)",AI245,-AI245)</f>
        <v>3.2464122894150571E-2</v>
      </c>
      <c r="AK245" s="63">
        <f>AJ245-4.5%</f>
        <v>-1.2535877105849427E-2</v>
      </c>
      <c r="AL245" s="63">
        <f>AE245-O245</f>
        <v>-2.7667278050635014E-2</v>
      </c>
      <c r="AM245" s="63">
        <f>IF(E245="(D)",AL245,-(AL245))</f>
        <v>2.7667278050635014E-2</v>
      </c>
      <c r="AN245" s="63">
        <f>AM245-4.5%</f>
        <v>-1.7332721949364985E-2</v>
      </c>
      <c r="AO245" s="67">
        <f>(AK245+AN245)/2</f>
        <v>-1.4934299527607206E-2</v>
      </c>
    </row>
    <row r="246" spans="1:41" ht="15" customHeight="1" x14ac:dyDescent="0.25">
      <c r="A246" s="68" t="s">
        <v>242</v>
      </c>
      <c r="B246" s="61">
        <v>1</v>
      </c>
      <c r="C246" s="61"/>
      <c r="D246" s="59" t="str">
        <f>('Raw data'!C239)</f>
        <v>Dina Titus</v>
      </c>
      <c r="E246" s="59" t="str">
        <f>('Raw data'!D239)</f>
        <v>(D)</v>
      </c>
      <c r="F246" s="62">
        <f>('Raw data'!G239)</f>
        <v>2012</v>
      </c>
      <c r="G246" s="88">
        <v>1</v>
      </c>
      <c r="H246" s="68">
        <v>2</v>
      </c>
      <c r="I246" s="68">
        <v>1</v>
      </c>
      <c r="J246" s="91">
        <f>IF(H246="",O246+0.15*(AF246-2.77%+$B$3)+($A$3-50%),O246+0.85*(0.6*AF246+0.2*AI246+0.2*AL246-2.77%+$B$3)+($A$3-50%))</f>
        <v>0.64897058385531248</v>
      </c>
      <c r="K246" s="21" t="str">
        <f>IF(J246&lt;44%,"R",IF(J246&gt;56%,"D","No projection"))</f>
        <v>D</v>
      </c>
      <c r="L246" s="21" t="b">
        <f>_xlfn.ISFORMULA(K246)</f>
        <v>1</v>
      </c>
      <c r="M246" s="21" t="str">
        <f>IF(P246&lt;44%,"R",IF(P246&gt;56%,"D","No projection"))</f>
        <v>D</v>
      </c>
      <c r="N246" s="21" t="str">
        <f>IF(J246&lt;42%,"Safe R",IF(AND(J246&gt;42%,J246&lt;44%),"Likely R",IF(AND(J246&gt;44%,J246&lt;47%),"Lean R",IF(AND(J246&gt;47%,J246&lt;53%),"Toss Up",IF(AND(J246&gt;53%,J246&lt;56%),"Lean D",IF(AND(J246&gt;56%,J246&lt;58%),"Likely D","Safe D"))))))</f>
        <v>Safe D</v>
      </c>
      <c r="O246" s="63">
        <f>'Raw data'!Z239</f>
        <v>0.64674999999999994</v>
      </c>
      <c r="P246" s="69">
        <f>O246+$A$3-50%</f>
        <v>0.64674999999999994</v>
      </c>
      <c r="Q246" s="82">
        <f>'Raw data'!O239</f>
        <v>0.19999999999999996</v>
      </c>
      <c r="R246" s="64">
        <f>Q246/2+50%</f>
        <v>0.6</v>
      </c>
      <c r="S246" s="64">
        <f>'Raw data'!M239-O246</f>
        <v>-4.6749999999999958E-2</v>
      </c>
      <c r="T246" s="64">
        <f>IF(E246="(R)",-S246,S246)</f>
        <v>-4.6749999999999958E-2</v>
      </c>
      <c r="U246" s="89">
        <f>IF(G246=1,Q246+4%,IF(G246=2,Q246+9%,IF(G246=3,Q246+14%,IF(G246=4,Q246-4.1%,IF(G246=5,Q246+1%,IF(G246=6,Q246+6.1%,IF(G246=7,Q246+5.1%,Q246+5.1%)))))))</f>
        <v>0.23999999999999996</v>
      </c>
      <c r="V246" s="64">
        <f>'Raw data'!W239</f>
        <v>0.33695040120125758</v>
      </c>
      <c r="W246" s="64">
        <f>V246/2+50%</f>
        <v>0.66847520060062882</v>
      </c>
      <c r="X246" s="65">
        <f>IF(H246=1,V246-4%,IF(H246=2,V246+5%,IF(H246=3,V246+14%,IF(H246=4,V246+4%,IF(H246=5,V246+13%,IF(H246=6,V246+22%,IF(H246=7,V246+9%,V246+9%)))))))</f>
        <v>0.38695040120125757</v>
      </c>
      <c r="Y246" s="65">
        <f>'Raw data'!AC239</f>
        <v>-6.8258852564002659E-3</v>
      </c>
      <c r="Z246" s="65">
        <f>'Raw data'!AF239</f>
        <v>0.48799999999999999</v>
      </c>
      <c r="AA246" s="66">
        <f>2*(O246-50)-2*(Z246-50)</f>
        <v>0.31749999999999545</v>
      </c>
      <c r="AB246" s="65">
        <f>IF(I246=1,Y246+AA246+7.6%,IF(I246=2,Y246+AA246+16.6%,IF(I246=3,Y246+AA246+25.6%,IF(I246=4,Y246-AA246-7.6%,IF(I246=5,Y246-AA246+1.4%,IF(I246=6,Y246-AA246+10.4%,IF(I246=7,Y246+AA246+9%,IF(I246=8,Y246-AA246+9%,""))))))))</f>
        <v>0.3866741147435952</v>
      </c>
      <c r="AC246" s="65">
        <f>IF(E246="(D)",50%+U246/2,50%-U246/2)</f>
        <v>0.62</v>
      </c>
      <c r="AD246" s="65">
        <f>IF(E246="(D)",50%+X246/2,50%-X246/2)</f>
        <v>0.69347520060062884</v>
      </c>
      <c r="AE246" s="65">
        <f>50%+AB246/2</f>
        <v>0.69333705737179763</v>
      </c>
      <c r="AF246" s="63">
        <f>AC246-O246</f>
        <v>-2.674999999999994E-2</v>
      </c>
      <c r="AG246" s="84">
        <f>IF(E246="(D)",AF246,-AF246)</f>
        <v>-2.674999999999994E-2</v>
      </c>
      <c r="AH246" s="84">
        <f>AG246-4.5%</f>
        <v>-7.1749999999999939E-2</v>
      </c>
      <c r="AI246" s="63">
        <f>AD246-O246</f>
        <v>4.6725200600628902E-2</v>
      </c>
      <c r="AJ246" s="63">
        <f>IF(E246="(D)",AI246,-AI246)</f>
        <v>4.6725200600628902E-2</v>
      </c>
      <c r="AK246" s="63">
        <f>AJ246-4.5%</f>
        <v>1.7252006006289039E-3</v>
      </c>
      <c r="AL246" s="63">
        <f>AE246-O246</f>
        <v>4.6587057371797691E-2</v>
      </c>
      <c r="AM246" s="63">
        <f>IF(E246="(D)",AL246,-(AL246))</f>
        <v>4.6587057371797691E-2</v>
      </c>
      <c r="AN246" s="63">
        <f>AM246-4.5%</f>
        <v>1.5870573717976927E-3</v>
      </c>
      <c r="AO246" s="67">
        <f>AK246</f>
        <v>1.7252006006289039E-3</v>
      </c>
    </row>
    <row r="247" spans="1:41" ht="15" customHeight="1" x14ac:dyDescent="0.25">
      <c r="A247" s="68" t="s">
        <v>242</v>
      </c>
      <c r="B247" s="61">
        <v>2</v>
      </c>
      <c r="C247" s="61"/>
      <c r="D247" s="59" t="str">
        <f>('Raw data'!C240)</f>
        <v>Mark Amodei</v>
      </c>
      <c r="E247" s="59" t="str">
        <f>('Raw data'!D240)</f>
        <v>(R)</v>
      </c>
      <c r="F247" s="62">
        <f>('Raw data'!G240)</f>
        <v>2011</v>
      </c>
      <c r="G247" s="88">
        <v>4</v>
      </c>
      <c r="H247" s="68">
        <v>4</v>
      </c>
      <c r="I247" s="68">
        <v>8</v>
      </c>
      <c r="J247" s="91">
        <f>IF(H247="",O247+0.15*(AF247+2.77%-$B$3)+($A$3-50%),O247+0.85*(0.6*AF247+0.2*AI247+0.2*AL247+2.77%-$B$3)+($A$3-50%))</f>
        <v>0.36395626619869198</v>
      </c>
      <c r="K247" s="21" t="str">
        <f>IF(J247&lt;44%,"R",IF(J247&gt;56%,"D","No projection"))</f>
        <v>R</v>
      </c>
      <c r="L247" s="21" t="b">
        <f>_xlfn.ISFORMULA(K247)</f>
        <v>1</v>
      </c>
      <c r="M247" s="21" t="str">
        <f>IF(P247&lt;44%,"R",IF(P247&gt;56%,"D","No projection"))</f>
        <v>No projection</v>
      </c>
      <c r="N247" s="21" t="str">
        <f>IF(J247&lt;42%,"Safe R",IF(AND(J247&gt;42%,J247&lt;44%),"Likely R",IF(AND(J247&gt;44%,J247&lt;47%),"Lean R",IF(AND(J247&gt;47%,J247&lt;53%),"Toss Up",IF(AND(J247&gt;53%,J247&lt;56%),"Lean D",IF(AND(J247&gt;56%,J247&lt;58%),"Likely D","Safe D"))))))</f>
        <v>Safe R</v>
      </c>
      <c r="O247" s="63">
        <f>'Raw data'!Z240</f>
        <v>0.44024999999999997</v>
      </c>
      <c r="P247" s="69">
        <f>O247+$A$3-50%</f>
        <v>0.44025000000000003</v>
      </c>
      <c r="Q247" s="82">
        <f>'Raw data'!O240</f>
        <v>0.4042553191489362</v>
      </c>
      <c r="R247" s="64">
        <f>Q247/2+50%</f>
        <v>0.7021276595744681</v>
      </c>
      <c r="S247" s="64">
        <f>'Raw data'!M240-O247</f>
        <v>-0.14237765957446807</v>
      </c>
      <c r="T247" s="64">
        <f>IF(E247="(R)",-S247,S247)</f>
        <v>0.14237765957446807</v>
      </c>
      <c r="U247" s="89">
        <f>IF(G247=1,Q247+4%,IF(G247=2,Q247+9%,IF(G247=3,Q247+14%,IF(G247=4,Q247-4.1%,IF(G247=5,Q247+1%,IF(G247=6,Q247+6.1%,IF(G247=7,Q247+5.1%,Q247+5.1%)))))))</f>
        <v>0.36325531914893622</v>
      </c>
      <c r="V247" s="64">
        <f>'Raw data'!W240</f>
        <v>0.22780738139210988</v>
      </c>
      <c r="W247" s="64">
        <f>V247/2+50%</f>
        <v>0.61390369069605488</v>
      </c>
      <c r="X247" s="65">
        <f>IF(H247=1,V247-4%,IF(H247=2,V247+5%,IF(H247=3,V247+14%,IF(H247=4,V247+4%,IF(H247=5,V247+13%,IF(H247=6,V247+22%,IF(H247=7,V247+9%,V247+9%)))))))</f>
        <v>0.26780738139210986</v>
      </c>
      <c r="Y247" s="65">
        <f>'Raw data'!AC240</f>
        <v>0</v>
      </c>
      <c r="Z247" s="65">
        <f>'Raw data'!AF240</f>
        <v>0.46399999999999997</v>
      </c>
      <c r="AA247" s="66">
        <f>2*(O247-50)-2*(Z247-50)</f>
        <v>-4.7499999999999432E-2</v>
      </c>
      <c r="AB247" s="65">
        <f>IF(I247=1,Y247+AA247+7.6%,IF(I247=2,Y247+AA247+16.6%,IF(I247=3,Y247+AA247+25.6%,IF(I247=4,Y247-AA247-7.6%,IF(I247=5,Y247-AA247+1.4%,IF(I247=6,Y247-AA247+10.4%,IF(I247=7,Y247+AA247+9%,IF(I247=8,Y247-AA247+9%,""))))))))</f>
        <v>0.13749999999999943</v>
      </c>
      <c r="AC247" s="65">
        <f>IF(E247="(D)",50%+U247/2,50%-U247/2)</f>
        <v>0.31837234042553186</v>
      </c>
      <c r="AD247" s="65">
        <f>IF(E247="(D)",50%+X247/2,50%-X247/2)</f>
        <v>0.3660963093039451</v>
      </c>
      <c r="AE247" s="65">
        <f>50%-AB247/2</f>
        <v>0.4312500000000003</v>
      </c>
      <c r="AF247" s="63">
        <f>AC247-O247</f>
        <v>-0.12187765957446811</v>
      </c>
      <c r="AG247" s="84">
        <f>IF(E247="(D)",AF247,-AF247)</f>
        <v>0.12187765957446811</v>
      </c>
      <c r="AH247" s="84">
        <f>AG247-4.5%</f>
        <v>7.6877659574468113E-2</v>
      </c>
      <c r="AI247" s="63">
        <f>AD247-O247</f>
        <v>-7.4153690696054875E-2</v>
      </c>
      <c r="AJ247" s="63">
        <f>IF(E247="(D)",AI247,-AI247)</f>
        <v>7.4153690696054875E-2</v>
      </c>
      <c r="AK247" s="63">
        <f>AJ247-4.5%</f>
        <v>2.9153690696054876E-2</v>
      </c>
      <c r="AL247" s="63">
        <f>AE247-O247</f>
        <v>-8.9999999999996749E-3</v>
      </c>
      <c r="AM247" s="63">
        <f>IF(E247="(D)",AL247,-(AL247))</f>
        <v>8.9999999999996749E-3</v>
      </c>
      <c r="AN247" s="63">
        <f>AM247-4.5%</f>
        <v>-3.6000000000000323E-2</v>
      </c>
      <c r="AO247" s="67">
        <f>(AK247+AN247)/2</f>
        <v>-3.4231546519727235E-3</v>
      </c>
    </row>
    <row r="248" spans="1:41" ht="15" customHeight="1" x14ac:dyDescent="0.25">
      <c r="A248" s="68" t="s">
        <v>242</v>
      </c>
      <c r="B248" s="61">
        <v>3</v>
      </c>
      <c r="C248" s="61"/>
      <c r="D248" s="59" t="str">
        <f>('Raw data'!C241)</f>
        <v>Joe Heck</v>
      </c>
      <c r="E248" s="59" t="str">
        <f>('Raw data'!D241)</f>
        <v>(R)</v>
      </c>
      <c r="F248" s="62">
        <f>('Raw data'!G241)</f>
        <v>2010</v>
      </c>
      <c r="G248" s="88">
        <v>4</v>
      </c>
      <c r="H248" s="68">
        <v>4</v>
      </c>
      <c r="I248" s="68">
        <v>6</v>
      </c>
      <c r="J248" s="91">
        <f>IF(H248="",O248+0.15*(AF248+2.77%-$B$3)+($A$3-50%),O248+0.85*(0.6*AF248+0.2*AI248+0.2*AL248+2.77%-$B$3)+($A$3-50%))</f>
        <v>0.41612115319703086</v>
      </c>
      <c r="K248" s="21" t="str">
        <f>IF(J248&lt;44%,"R",IF(J248&gt;56%,"D","No projection"))</f>
        <v>R</v>
      </c>
      <c r="L248" s="21" t="b">
        <f>_xlfn.ISFORMULA(K248)</f>
        <v>1</v>
      </c>
      <c r="M248" s="21" t="str">
        <f>IF(P248&lt;44%,"R",IF(P248&gt;56%,"D","No projection"))</f>
        <v>No projection</v>
      </c>
      <c r="N248" s="21" t="str">
        <f>IF(J248&lt;42%,"Safe R",IF(AND(J248&gt;42%,J248&lt;44%),"Likely R",IF(AND(J248&gt;44%,J248&lt;47%),"Lean R",IF(AND(J248&gt;47%,J248&lt;53%),"Toss Up",IF(AND(J248&gt;53%,J248&lt;56%),"Lean D",IF(AND(J248&gt;56%,J248&lt;58%),"Likely D","Safe D"))))))</f>
        <v>Safe R</v>
      </c>
      <c r="O248" s="63">
        <f>'Raw data'!Z241</f>
        <v>0.48474999999999996</v>
      </c>
      <c r="P248" s="69">
        <f>O248+$A$3-50%</f>
        <v>0.48475000000000001</v>
      </c>
      <c r="Q248" s="82">
        <f>'Raw data'!O241</f>
        <v>0.25773195876288657</v>
      </c>
      <c r="R248" s="64">
        <f>Q248/2+50%</f>
        <v>0.62886597938144329</v>
      </c>
      <c r="S248" s="64">
        <f>'Raw data'!M241-O248</f>
        <v>-0.11361597938144324</v>
      </c>
      <c r="T248" s="64">
        <f>IF(E248="(R)",-S248,S248)</f>
        <v>0.11361597938144324</v>
      </c>
      <c r="U248" s="89">
        <f>IF(G248=1,Q248+4%,IF(G248=2,Q248+9%,IF(G248=3,Q248+14%,IF(G248=4,Q248-4.1%,IF(G248=5,Q248+1%,IF(G248=6,Q248+6.1%,IF(G248=7,Q248+5.1%,Q248+5.1%)))))))</f>
        <v>0.21673195876288659</v>
      </c>
      <c r="V248" s="64">
        <f>'Raw data'!W241</f>
        <v>8.0376436136924578E-2</v>
      </c>
      <c r="W248" s="64">
        <f>V248/2+50%</f>
        <v>0.54018821806846229</v>
      </c>
      <c r="X248" s="65">
        <f>IF(H248=1,V248-4%,IF(H248=2,V248+5%,IF(H248=3,V248+14%,IF(H248=4,V248+4%,IF(H248=5,V248+13%,IF(H248=6,V248+22%,IF(H248=7,V248+9%,V248+9%)))))))</f>
        <v>0.12037643613692459</v>
      </c>
      <c r="Y248" s="65">
        <f>'Raw data'!AC241</f>
        <v>6.8258852564002659E-3</v>
      </c>
      <c r="Z248" s="65">
        <f>'Raw data'!AF241</f>
        <v>0.52400000000000002</v>
      </c>
      <c r="AA248" s="66">
        <f>2*(O248-50)-2*(Z248-50)</f>
        <v>-7.8500000000005343E-2</v>
      </c>
      <c r="AB248" s="65">
        <f>IF(I248=1,Y248+AA248+7.6%,IF(I248=2,Y248+AA248+16.6%,IF(I248=3,Y248+AA248+25.6%,IF(I248=4,Y248-AA248-7.6%,IF(I248=5,Y248-AA248+1.4%,IF(I248=6,Y248-AA248+10.4%,IF(I248=7,Y248+AA248+9%,IF(I248=8,Y248-AA248+9%,""))))))))</f>
        <v>0.18932588525640562</v>
      </c>
      <c r="AC248" s="65">
        <f>IF(E248="(D)",50%+U248/2,50%-U248/2)</f>
        <v>0.39163402061855668</v>
      </c>
      <c r="AD248" s="65">
        <f>IF(E248="(D)",50%+X248/2,50%-X248/2)</f>
        <v>0.43981178193153769</v>
      </c>
      <c r="AE248" s="65">
        <f>50%-AB248/2</f>
        <v>0.4053370573717972</v>
      </c>
      <c r="AF248" s="63">
        <f>AC248-O248</f>
        <v>-9.3115979381443281E-2</v>
      </c>
      <c r="AG248" s="84">
        <f>IF(E248="(D)",AF248,-AF248)</f>
        <v>9.3115979381443281E-2</v>
      </c>
      <c r="AH248" s="84">
        <f>AG248-4.5%</f>
        <v>4.8115979381443283E-2</v>
      </c>
      <c r="AI248" s="63">
        <f>AD248-O248</f>
        <v>-4.4938218068462266E-2</v>
      </c>
      <c r="AJ248" s="63">
        <f>IF(E248="(D)",AI248,-AI248)</f>
        <v>4.4938218068462266E-2</v>
      </c>
      <c r="AK248" s="63">
        <f>AJ248-4.5%</f>
        <v>-6.1781931537732704E-5</v>
      </c>
      <c r="AL248" s="63">
        <f>AE248-O248</f>
        <v>-7.9412942628202754E-2</v>
      </c>
      <c r="AM248" s="63">
        <f>IF(E248="(D)",AL248,-(AL248))</f>
        <v>7.9412942628202754E-2</v>
      </c>
      <c r="AN248" s="63">
        <f>AM248-4.5%</f>
        <v>3.4412942628202756E-2</v>
      </c>
      <c r="AO248" s="67">
        <f>(AK248+AN248)/2</f>
        <v>1.7175580348332511E-2</v>
      </c>
    </row>
    <row r="249" spans="1:41" ht="15" customHeight="1" x14ac:dyDescent="0.25">
      <c r="A249" s="68" t="s">
        <v>242</v>
      </c>
      <c r="B249" s="61">
        <v>4</v>
      </c>
      <c r="C249" s="61"/>
      <c r="D249" s="59" t="str">
        <f>('Raw data'!C242)</f>
        <v>Cresent Hardy</v>
      </c>
      <c r="E249" s="59" t="str">
        <f>('Raw data'!D242)</f>
        <v>(R)</v>
      </c>
      <c r="F249" s="62">
        <f>('Raw data'!G242)</f>
        <v>2014</v>
      </c>
      <c r="G249" s="88">
        <v>6</v>
      </c>
      <c r="H249" s="68"/>
      <c r="I249" s="68"/>
      <c r="J249" s="91">
        <f>IF(H249="",O249+0.15*(AF249+2.77%-$B$3)+($A$3-50%),O249+0.85*(0.6*AF249+0.2*AI249+0.2*AL249+2.77%-$B$3)+($A$3-50%))</f>
        <v>0.52216907894736841</v>
      </c>
      <c r="K249" s="21" t="str">
        <f>IF(J249&lt;44%,"R",IF(J249&gt;56%,"D","No projection"))</f>
        <v>No projection</v>
      </c>
      <c r="L249" s="21" t="b">
        <f>_xlfn.ISFORMULA(K249)</f>
        <v>1</v>
      </c>
      <c r="M249" s="21" t="str">
        <f>IF(P249&lt;44%,"R",IF(P249&gt;56%,"D","No projection"))</f>
        <v>No projection</v>
      </c>
      <c r="N249" s="21" t="str">
        <f>IF(J249&lt;42%,"Safe R",IF(AND(J249&gt;42%,J249&lt;44%),"Likely R",IF(AND(J249&gt;44%,J249&lt;47%),"Lean R",IF(AND(J249&gt;47%,J249&lt;53%),"Toss Up",IF(AND(J249&gt;53%,J249&lt;56%),"Lean D",IF(AND(J249&gt;56%,J249&lt;58%),"Likely D","Safe D"))))))</f>
        <v>Toss Up</v>
      </c>
      <c r="O249" s="63">
        <f>'Raw data'!Z242</f>
        <v>0.53425</v>
      </c>
      <c r="P249" s="69">
        <f>O249+$A$3-50%</f>
        <v>0.53425000000000011</v>
      </c>
      <c r="Q249" s="82">
        <f>'Raw data'!O242</f>
        <v>3.157894736842104E-2</v>
      </c>
      <c r="R249" s="64">
        <f>Q249/2+50%</f>
        <v>0.51578947368421058</v>
      </c>
      <c r="S249" s="64">
        <f>'Raw data'!M242-O249</f>
        <v>-5.0039473684210467E-2</v>
      </c>
      <c r="T249" s="64">
        <f>IF(E249="(R)",-S249,S249)</f>
        <v>5.0039473684210467E-2</v>
      </c>
      <c r="U249" s="89">
        <f>IF(G249=1,Q249+4%,IF(G249=2,Q249+9%,IF(G249=3,Q249+14%,IF(G249=4,Q249-4.1%,IF(G249=5,Q249+1%,IF(G249=6,Q249+6.1%,IF(G249=7,Q249+5.1%,Q249+5.1%)))))))</f>
        <v>9.2578947368421038E-2</v>
      </c>
      <c r="V249" s="64">
        <f>'Raw data'!W242</f>
        <v>0</v>
      </c>
      <c r="W249" s="64"/>
      <c r="X249" s="65"/>
      <c r="Y249" s="65"/>
      <c r="Z249" s="65"/>
      <c r="AA249" s="66"/>
      <c r="AB249" s="65" t="str">
        <f>IF(I249=1,Y249+AA249+7.6%,IF(I249=2,Y249+AA249+16.6%,IF(I249=3,Y249+AA249+25.6%,IF(I249=4,Y249-AA249-7.6%,IF(I249=5,Y249-AA249+1.4%,IF(I249=6,Y249-AA249+10.4%,IF(I249=7,Y249+AA249+9%,IF(I249=8,Y249-AA249+9%,""))))))))</f>
        <v/>
      </c>
      <c r="AC249" s="65">
        <f>IF(E249="(D)",50%+U249/2,50%-U249/2)</f>
        <v>0.45371052631578945</v>
      </c>
      <c r="AD249" s="65"/>
      <c r="AE249" s="65"/>
      <c r="AF249" s="63">
        <f>AC249-O249</f>
        <v>-8.053947368421055E-2</v>
      </c>
      <c r="AG249" s="84">
        <f>IF(E249="(D)",AF249,-AF249)</f>
        <v>8.053947368421055E-2</v>
      </c>
      <c r="AH249" s="84">
        <f>AG249-4.5%</f>
        <v>3.5539473684210551E-2</v>
      </c>
      <c r="AI249" s="63"/>
      <c r="AJ249" s="63"/>
      <c r="AK249" s="63"/>
      <c r="AL249" s="63"/>
      <c r="AM249" s="63"/>
      <c r="AN249" s="63"/>
      <c r="AO249" s="67">
        <f>AK249</f>
        <v>0</v>
      </c>
    </row>
    <row r="250" spans="1:41" ht="15" customHeight="1" x14ac:dyDescent="0.25">
      <c r="A250" s="68" t="s">
        <v>246</v>
      </c>
      <c r="B250" s="61">
        <v>1</v>
      </c>
      <c r="C250" s="61"/>
      <c r="D250" s="59" t="str">
        <f>('Raw data'!C243)</f>
        <v>Frank Guinta</v>
      </c>
      <c r="E250" s="59" t="str">
        <f>('Raw data'!D243)</f>
        <v>(R)</v>
      </c>
      <c r="F250" s="62">
        <f>('Raw data'!G243)</f>
        <v>2014</v>
      </c>
      <c r="G250" s="88">
        <v>6</v>
      </c>
      <c r="H250" s="68">
        <v>2</v>
      </c>
      <c r="I250" s="68">
        <v>1</v>
      </c>
      <c r="J250" s="91">
        <f>IF(H250="",O250+0.15*(AF250+2.77%-$B$3)+($A$3-50%),O250+0.85*(0.6*AF250+0.2*AI250+0.2*AL250+2.77%-$B$3)+($A$3-50%))</f>
        <v>0.46029554590752397</v>
      </c>
      <c r="K250" s="21" t="s">
        <v>479</v>
      </c>
      <c r="L250" s="21" t="b">
        <f>_xlfn.ISFORMULA(K250)</f>
        <v>0</v>
      </c>
      <c r="M250" s="21" t="str">
        <f>IF(P250&lt;44%,"R",IF(P250&gt;56%,"D","No projection"))</f>
        <v>No projection</v>
      </c>
      <c r="N250" s="21" t="str">
        <f>IF(J250&lt;42%,"Safe R",IF(AND(J250&gt;42%,J250&lt;44%),"Likely R",IF(AND(J250&gt;44%,J250&lt;47%),"Lean R",IF(AND(J250&gt;47%,J250&lt;53%),"Toss Up",IF(AND(J250&gt;53%,J250&lt;56%),"Lean D",IF(AND(J250&gt;56%,J250&lt;58%),"Likely D","Safe D"))))))</f>
        <v>Lean R</v>
      </c>
      <c r="O250" s="63">
        <f>'Raw data'!Z243</f>
        <v>0.48875000000000002</v>
      </c>
      <c r="P250" s="69">
        <f>O250+$A$3-50%</f>
        <v>0.48875000000000002</v>
      </c>
      <c r="Q250" s="82">
        <f>'Raw data'!O243</f>
        <v>4.0000000000000036E-2</v>
      </c>
      <c r="R250" s="64">
        <f>Q250/2+50%</f>
        <v>0.52</v>
      </c>
      <c r="S250" s="64">
        <f>'Raw data'!M243-O250</f>
        <v>-8.7500000000000355E-3</v>
      </c>
      <c r="T250" s="64">
        <f>IF(E250="(R)",-S250,S250)</f>
        <v>8.7500000000000355E-3</v>
      </c>
      <c r="U250" s="89">
        <f>IF(G250=1,Q250+4%,IF(G250=2,Q250+9%,IF(G250=3,Q250+14%,IF(G250=4,Q250-4.1%,IF(G250=5,Q250+1%,IF(G250=6,Q250+6.1%,IF(G250=7,Q250+5.1%,Q250+5.1%)))))))</f>
        <v>0.10100000000000003</v>
      </c>
      <c r="V250" s="64">
        <f>'Raw data'!W243</f>
        <v>3.9329839635008357E-2</v>
      </c>
      <c r="W250" s="64">
        <f>V250/2+50%</f>
        <v>0.51966491981750418</v>
      </c>
      <c r="X250" s="65">
        <f>IF(H250=1,V250-4%,IF(H250=2,V250+5%,IF(H250=3,V250+14%,IF(H250=4,V250+4%,IF(H250=5,V250+13%,IF(H250=6,V250+22%,IF(H250=7,V250+9%,V250+9%)))))))</f>
        <v>8.932983963500836E-2</v>
      </c>
      <c r="Y250" s="65">
        <f>'Raw data'!AC243</f>
        <v>-0.12042844380589246</v>
      </c>
      <c r="Z250" s="65">
        <f>'Raw data'!AF243</f>
        <v>0.49399999999999999</v>
      </c>
      <c r="AA250" s="66">
        <f>2*(O250-50)-2*(Z250-50)</f>
        <v>-1.0499999999993292E-2</v>
      </c>
      <c r="AB250" s="65">
        <f>IF(I250=1,Y250+AA250+7.6%,IF(I250=2,Y250+AA250+16.6%,IF(I250=3,Y250+AA250+25.6%,IF(I250=4,Y250-AA250-7.6%,IF(I250=5,Y250-AA250+1.4%,IF(I250=6,Y250-AA250+10.4%,IF(I250=7,Y250+AA250+9%,IF(I250=8,Y250-AA250+9%,""))))))))</f>
        <v>-5.4928443805885754E-2</v>
      </c>
      <c r="AC250" s="65">
        <f>IF(E250="(D)",50%+U250/2,50%-U250/2)</f>
        <v>0.44950000000000001</v>
      </c>
      <c r="AD250" s="65">
        <f>IF(E250="(D)",50%+X250/2,50%-X250/2)</f>
        <v>0.4553350801824958</v>
      </c>
      <c r="AE250" s="65">
        <f>50%+AB250/2</f>
        <v>0.4725357780970571</v>
      </c>
      <c r="AF250" s="63">
        <f>AC250-O250</f>
        <v>-3.9250000000000007E-2</v>
      </c>
      <c r="AG250" s="84">
        <f>IF(E250="(D)",AF250,-AF250)</f>
        <v>3.9250000000000007E-2</v>
      </c>
      <c r="AH250" s="84">
        <f>AG250-4.5%</f>
        <v>-5.7499999999999912E-3</v>
      </c>
      <c r="AI250" s="63">
        <f>AD250-O250</f>
        <v>-3.3414919817504218E-2</v>
      </c>
      <c r="AJ250" s="63">
        <f>IF(E250="(D)",AI250,-AI250)</f>
        <v>3.3414919817504218E-2</v>
      </c>
      <c r="AK250" s="63">
        <f>AJ250-4.5%</f>
        <v>-1.158508018249578E-2</v>
      </c>
      <c r="AL250" s="63">
        <f>AE250-O250</f>
        <v>-1.6214221902942916E-2</v>
      </c>
      <c r="AM250" s="63">
        <f>IF(E250="(D)",AL250,-(AL250))</f>
        <v>1.6214221902942916E-2</v>
      </c>
      <c r="AN250" s="63">
        <f>AM250-4.5%</f>
        <v>-2.8785778097057083E-2</v>
      </c>
      <c r="AO250" s="67">
        <f>(AK250+AN250)/2</f>
        <v>-2.0185429139776431E-2</v>
      </c>
    </row>
    <row r="251" spans="1:41" ht="15" customHeight="1" x14ac:dyDescent="0.25">
      <c r="A251" s="68" t="s">
        <v>246</v>
      </c>
      <c r="B251" s="61">
        <v>2</v>
      </c>
      <c r="C251" s="61"/>
      <c r="D251" s="59" t="str">
        <f>('Raw data'!C244)</f>
        <v>Ann Kuster</v>
      </c>
      <c r="E251" s="59" t="str">
        <f>('Raw data'!D244)</f>
        <v>(D)</v>
      </c>
      <c r="F251" s="62">
        <f>('Raw data'!G244)</f>
        <v>2012</v>
      </c>
      <c r="G251" s="88">
        <v>1</v>
      </c>
      <c r="H251" s="68">
        <v>3</v>
      </c>
      <c r="I251" s="68"/>
      <c r="J251" s="91">
        <f>IF(H251="",O251+0.15*(AF251-2.77%+$B$3)+($A$3-50%),O251+0.85*(0.6*AF251+0.2*AI251+0.2*AL251-2.77%+$B$3)+($A$3-50%))</f>
        <v>0.56125890272209333</v>
      </c>
      <c r="K251" s="21" t="str">
        <f>IF(J251&lt;44%,"R",IF(J251&gt;56%,"D","No projection"))</f>
        <v>D</v>
      </c>
      <c r="L251" s="21" t="b">
        <f>_xlfn.ISFORMULA(K251)</f>
        <v>1</v>
      </c>
      <c r="M251" s="21" t="str">
        <f>IF(P251&lt;44%,"R",IF(P251&gt;56%,"D","No projection"))</f>
        <v>No projection</v>
      </c>
      <c r="N251" s="21" t="str">
        <f>IF(J251&lt;42%,"Safe R",IF(AND(J251&gt;42%,J251&lt;44%),"Likely R",IF(AND(J251&gt;44%,J251&lt;47%),"Lean R",IF(AND(J251&gt;47%,J251&lt;53%),"Toss Up",IF(AND(J251&gt;53%,J251&lt;56%),"Lean D",IF(AND(J251&gt;56%,J251&lt;58%),"Likely D","Safe D"))))))</f>
        <v>Likely D</v>
      </c>
      <c r="O251" s="63">
        <f>'Raw data'!Z244</f>
        <v>0.52925</v>
      </c>
      <c r="P251" s="69">
        <f>O251+$A$3-50%</f>
        <v>0.52925</v>
      </c>
      <c r="Q251" s="82">
        <f>'Raw data'!O244</f>
        <v>0.10000000000000003</v>
      </c>
      <c r="R251" s="64">
        <f>Q251/2+50%</f>
        <v>0.55000000000000004</v>
      </c>
      <c r="S251" s="64">
        <f>'Raw data'!M244-O251</f>
        <v>2.0750000000000046E-2</v>
      </c>
      <c r="T251" s="64">
        <f>IF(E251="(R)",-S251,S251)</f>
        <v>2.0750000000000046E-2</v>
      </c>
      <c r="U251" s="89">
        <f>IF(G251=1,Q251+4%,IF(G251=2,Q251+9%,IF(G251=3,Q251+14%,IF(G251=4,Q251-4.1%,IF(G251=5,Q251+1%,IF(G251=6,Q251+6.1%,IF(G251=7,Q251+5.1%,Q251+5.1%)))))))</f>
        <v>0.14000000000000004</v>
      </c>
      <c r="V251" s="64">
        <f>'Raw data'!W244</f>
        <v>5.0575326142273669E-2</v>
      </c>
      <c r="W251" s="64">
        <f>V251/2+50%</f>
        <v>0.52528766307113683</v>
      </c>
      <c r="X251" s="65">
        <f>IF(H251=1,V251-4%,IF(H251=2,V251+5%,IF(H251=3,V251+14%,IF(H251=4,V251+4%,IF(H251=5,V251+13%,IF(H251=6,V251+22%,IF(H251=7,V251+9%,V251+9%)))))))</f>
        <v>0.19057532614227368</v>
      </c>
      <c r="Y251" s="65"/>
      <c r="Z251" s="65"/>
      <c r="AA251" s="66"/>
      <c r="AB251" s="65" t="str">
        <f>IF(I251=1,Y251+AA251+7.6%,IF(I251=2,Y251+AA251+16.6%,IF(I251=3,Y251+AA251+25.6%,IF(I251=4,Y251-AA251-7.6%,IF(I251=5,Y251-AA251+1.4%,IF(I251=6,Y251-AA251+10.4%,IF(I251=7,Y251+AA251+9%,IF(I251=8,Y251-AA251+9%,""))))))))</f>
        <v/>
      </c>
      <c r="AC251" s="65">
        <f>IF(E251="(D)",50%+U251/2,50%-U251/2)</f>
        <v>0.57000000000000006</v>
      </c>
      <c r="AD251" s="65">
        <f>IF(E251="(D)",50%+X251/2,50%-X251/2)</f>
        <v>0.59528766307113679</v>
      </c>
      <c r="AE251" s="65"/>
      <c r="AF251" s="63">
        <f>AC251-O251</f>
        <v>4.0750000000000064E-2</v>
      </c>
      <c r="AG251" s="84">
        <f>IF(E251="(D)",AF251,-AF251)</f>
        <v>4.0750000000000064E-2</v>
      </c>
      <c r="AH251" s="84">
        <f>AG251-4.5%</f>
        <v>-4.2499999999999344E-3</v>
      </c>
      <c r="AI251" s="63">
        <f>AD251-O251</f>
        <v>6.6037663071136787E-2</v>
      </c>
      <c r="AJ251" s="63">
        <f>IF(E251="(D)",AI251,-AI251)</f>
        <v>6.6037663071136787E-2</v>
      </c>
      <c r="AK251" s="63">
        <f>AJ251-4.5%</f>
        <v>2.1037663071136789E-2</v>
      </c>
      <c r="AL251" s="63"/>
      <c r="AM251" s="63"/>
      <c r="AN251" s="63"/>
      <c r="AO251" s="67">
        <f>AK251</f>
        <v>2.1037663071136789E-2</v>
      </c>
    </row>
    <row r="252" spans="1:41" ht="15" customHeight="1" x14ac:dyDescent="0.25">
      <c r="A252" s="68" t="s">
        <v>248</v>
      </c>
      <c r="B252" s="61">
        <v>1</v>
      </c>
      <c r="C252" s="61" t="s">
        <v>610</v>
      </c>
      <c r="D252" s="59" t="str">
        <f>('Raw data'!C245)</f>
        <v>Donald Norcross</v>
      </c>
      <c r="E252" s="59" t="str">
        <f>('Raw data'!D245)</f>
        <v>(D)</v>
      </c>
      <c r="F252" s="62">
        <f>('Raw data'!G245)</f>
        <v>2014</v>
      </c>
      <c r="G252" s="88">
        <v>2</v>
      </c>
      <c r="H252" s="68"/>
      <c r="I252" s="68"/>
      <c r="J252" s="91">
        <f>IF(H252="",O252+0.15*(AF252-2.77%+$B$3)+($A$3-50%),O252+0.85*(0.6*AF252+0.2*AI252+0.2*AL252-2.77%+$B$3)+($A$3-50%))</f>
        <v>0.63655682989690721</v>
      </c>
      <c r="K252" s="21" t="str">
        <f>IF(J252&lt;44%,"R",IF(J252&gt;56%,"D","No projection"))</f>
        <v>D</v>
      </c>
      <c r="L252" s="21" t="b">
        <f>_xlfn.ISFORMULA(K252)</f>
        <v>1</v>
      </c>
      <c r="M252" s="21" t="str">
        <f>IF(P252&lt;44%,"R",IF(P252&gt;56%,"D","No projection"))</f>
        <v>D</v>
      </c>
      <c r="N252" s="21" t="str">
        <f>IF(J252&lt;42%,"Safe R",IF(AND(J252&gt;42%,J252&lt;44%),"Likely R",IF(AND(J252&gt;44%,J252&lt;47%),"Lean R",IF(AND(J252&gt;47%,J252&lt;53%),"Toss Up",IF(AND(J252&gt;53%,J252&lt;56%),"Lean D",IF(AND(J252&gt;56%,J252&lt;58%),"Likely D","Safe D"))))))</f>
        <v>Safe D</v>
      </c>
      <c r="O252" s="63">
        <f>'Raw data'!Z245</f>
        <v>0.63724999999999998</v>
      </c>
      <c r="P252" s="69">
        <f>O252+$A$3-50%</f>
        <v>0.63724999999999987</v>
      </c>
      <c r="Q252" s="82">
        <f>'Raw data'!O245</f>
        <v>0.17525773195876276</v>
      </c>
      <c r="R252" s="64">
        <f>Q252/2+50%</f>
        <v>0.58762886597938135</v>
      </c>
      <c r="S252" s="64">
        <f>'Raw data'!M245-O252</f>
        <v>-4.9621134020618629E-2</v>
      </c>
      <c r="T252" s="64">
        <f>IF(E252="(R)",-S252,S252)</f>
        <v>-4.9621134020618629E-2</v>
      </c>
      <c r="U252" s="89">
        <f>IF(G252=1,Q252+4%,IF(G252=2,Q252+9%,IF(G252=3,Q252+14%,IF(G252=4,Q252-4.1%,IF(G252=5,Q252+1%,IF(G252=6,Q252+6.1%,IF(G252=7,Q252+5.1%,Q252+5.1%)))))))</f>
        <v>0.26525773195876279</v>
      </c>
      <c r="V252" s="64">
        <f>'Raw data'!W245</f>
        <v>0</v>
      </c>
      <c r="W252" s="64"/>
      <c r="X252" s="65"/>
      <c r="Y252" s="65"/>
      <c r="Z252" s="65"/>
      <c r="AA252" s="66"/>
      <c r="AB252" s="65"/>
      <c r="AC252" s="65">
        <f>IF(E252="(D)",50%+U252/2,50%-U252/2)</f>
        <v>0.63262886597938139</v>
      </c>
      <c r="AD252" s="65"/>
      <c r="AE252" s="65"/>
      <c r="AF252" s="63">
        <f>AC252-O252</f>
        <v>-4.6211340206185891E-3</v>
      </c>
      <c r="AG252" s="84">
        <f>IF(E252="(D)",AF252,-AF252)</f>
        <v>-4.6211340206185891E-3</v>
      </c>
      <c r="AH252" s="84">
        <f>AG252-4.5%</f>
        <v>-4.9621134020618587E-2</v>
      </c>
      <c r="AI252" s="63"/>
      <c r="AJ252" s="63"/>
      <c r="AK252" s="63"/>
      <c r="AL252" s="63"/>
      <c r="AM252" s="63"/>
      <c r="AN252" s="63"/>
      <c r="AO252" s="67"/>
    </row>
    <row r="253" spans="1:41" ht="15" customHeight="1" x14ac:dyDescent="0.25">
      <c r="A253" s="68" t="s">
        <v>248</v>
      </c>
      <c r="B253" s="61">
        <v>2</v>
      </c>
      <c r="C253" s="61"/>
      <c r="D253" s="59" t="str">
        <f>('Raw data'!C246)</f>
        <v>Frank LoBiondo</v>
      </c>
      <c r="E253" s="59" t="str">
        <f>('Raw data'!D246)</f>
        <v>(R)</v>
      </c>
      <c r="F253" s="62">
        <f>('Raw data'!G246)</f>
        <v>1994</v>
      </c>
      <c r="G253" s="88">
        <v>4</v>
      </c>
      <c r="H253" s="68">
        <v>4</v>
      </c>
      <c r="I253" s="68">
        <v>4</v>
      </c>
      <c r="J253" s="91">
        <f>IF(H253="",O253+0.15*(AF253+2.77%-$B$3)+($A$3-50%),O253+0.85*(0.6*AF253+0.2*AI253+0.2*AL253+2.77%-$B$3)+($A$3-50%))</f>
        <v>0.40884478052968559</v>
      </c>
      <c r="K253" s="21" t="s">
        <v>479</v>
      </c>
      <c r="L253" s="21" t="b">
        <f>_xlfn.ISFORMULA(K253)</f>
        <v>0</v>
      </c>
      <c r="M253" s="21" t="str">
        <f>IF(P253&lt;44%,"R",IF(P253&gt;56%,"D","No projection"))</f>
        <v>No projection</v>
      </c>
      <c r="N253" s="21" t="str">
        <f>IF(J253&lt;42%,"Safe R",IF(AND(J253&gt;42%,J253&lt;44%),"Likely R",IF(AND(J253&gt;44%,J253&lt;47%),"Lean R",IF(AND(J253&gt;47%,J253&lt;53%),"Toss Up",IF(AND(J253&gt;53%,J253&lt;56%),"Lean D",IF(AND(J253&gt;56%,J253&lt;58%),"Likely D","Safe D"))))))</f>
        <v>Safe R</v>
      </c>
      <c r="O253" s="63">
        <f>'Raw data'!Z246</f>
        <v>0.52124999999999999</v>
      </c>
      <c r="P253" s="69">
        <f>O253+$A$3-50%</f>
        <v>0.52124999999999999</v>
      </c>
      <c r="Q253" s="82">
        <f>'Raw data'!O246</f>
        <v>0.25252525252525254</v>
      </c>
      <c r="R253" s="64">
        <f>Q253/2+50%</f>
        <v>0.6262626262626263</v>
      </c>
      <c r="S253" s="64">
        <f>'Raw data'!M246-O253</f>
        <v>-0.14751262626262623</v>
      </c>
      <c r="T253" s="64">
        <f>IF(E253="(R)",-S253,S253)</f>
        <v>0.14751262626262623</v>
      </c>
      <c r="U253" s="89">
        <f>IF(G253=1,Q253+4%,IF(G253=2,Q253+9%,IF(G253=3,Q253+14%,IF(G253=4,Q253-4.1%,IF(G253=5,Q253+1%,IF(G253=6,Q253+6.1%,IF(G253=7,Q253+5.1%,Q253+5.1%)))))))</f>
        <v>0.21152525252525256</v>
      </c>
      <c r="V253" s="64">
        <f>'Raw data'!W246</f>
        <v>0.17735270641586198</v>
      </c>
      <c r="W253" s="64">
        <f>V253/2+50%</f>
        <v>0.58867635320793099</v>
      </c>
      <c r="X253" s="65">
        <f>IF(H253=1,V253-4%,IF(H253=2,V253+5%,IF(H253=3,V253+14%,IF(H253=4,V253+4%,IF(H253=5,V253+13%,IF(H253=6,V253+22%,IF(H253=7,V253+9%,V253+9%)))))))</f>
        <v>0.21735270641586199</v>
      </c>
      <c r="Y253" s="65">
        <f>'Raw data'!AC246</f>
        <v>0.35848588271796467</v>
      </c>
      <c r="Z253" s="65">
        <f>'Raw data'!AF246</f>
        <v>0.50900000000000001</v>
      </c>
      <c r="AA253" s="66">
        <f>2*(O253-50)-2*(Z253-50)</f>
        <v>2.4500000000003297E-2</v>
      </c>
      <c r="AB253" s="65">
        <f>IF(I253=1,Y253+AA253+7.6%,IF(I253=2,Y253+AA253+16.6%,IF(I253=3,Y253+AA253+25.6%,IF(I253=4,Y253-AA253-7.6%,IF(I253=5,Y253-AA253+1.4%,IF(I253=6,Y253-AA253+10.4%,IF(I253=7,Y253+AA253+9%,IF(I253=8,Y253-AA253+9%,""))))))))</f>
        <v>0.25798588271796136</v>
      </c>
      <c r="AC253" s="65">
        <f>IF(E253="(D)",50%+U253/2,50%-U253/2)</f>
        <v>0.39423737373737372</v>
      </c>
      <c r="AD253" s="65">
        <f>IF(E253="(D)",50%+X253/2,50%-X253/2)</f>
        <v>0.39132364679206899</v>
      </c>
      <c r="AE253" s="65">
        <f>50%-AB253/2</f>
        <v>0.37100705864101935</v>
      </c>
      <c r="AF253" s="63">
        <f>AC253-O253</f>
        <v>-0.12701262626262627</v>
      </c>
      <c r="AG253" s="84">
        <f>IF(E253="(D)",AF253,-AF253)</f>
        <v>0.12701262626262627</v>
      </c>
      <c r="AH253" s="84">
        <f>AG253-4.5%</f>
        <v>8.2012626262626273E-2</v>
      </c>
      <c r="AI253" s="63">
        <f>AD253-O253</f>
        <v>-0.129926353207931</v>
      </c>
      <c r="AJ253" s="63">
        <f>IF(E253="(D)",AI253,-AI253)</f>
        <v>0.129926353207931</v>
      </c>
      <c r="AK253" s="63">
        <f>AJ253-4.5%</f>
        <v>8.4926353207931002E-2</v>
      </c>
      <c r="AL253" s="63">
        <f>AE253-O253</f>
        <v>-0.15024294135898064</v>
      </c>
      <c r="AM253" s="63">
        <f>IF(E253="(D)",AL253,-(AL253))</f>
        <v>0.15024294135898064</v>
      </c>
      <c r="AN253" s="63">
        <f>AM253-4.5%</f>
        <v>0.10524294135898064</v>
      </c>
      <c r="AO253" s="67">
        <f>(AK253+AN253)/2</f>
        <v>9.5084647283455823E-2</v>
      </c>
    </row>
    <row r="254" spans="1:41" ht="15" customHeight="1" x14ac:dyDescent="0.25">
      <c r="A254" s="68" t="s">
        <v>248</v>
      </c>
      <c r="B254" s="61">
        <v>3</v>
      </c>
      <c r="C254" s="61" t="s">
        <v>477</v>
      </c>
      <c r="D254" s="59" t="str">
        <f>('Raw data'!C247)</f>
        <v>Tom MacArthur</v>
      </c>
      <c r="E254" s="59" t="str">
        <f>('Raw data'!D247)</f>
        <v>(R)</v>
      </c>
      <c r="F254" s="62">
        <f>('Raw data'!G247)</f>
        <v>2014</v>
      </c>
      <c r="G254" s="88">
        <v>5</v>
      </c>
      <c r="H254" s="68"/>
      <c r="I254" s="68"/>
      <c r="J254" s="91">
        <f>IF(H254="",O254+0.15*(AF254+2.77%-$B$3)+($A$3-50%),O254+0.85*(0.6*AF254+0.2*AI254+0.2*AL254+2.77%-$B$3)+($A$3-50%))</f>
        <v>0.4947844387755102</v>
      </c>
      <c r="K254" s="21" t="str">
        <f>IF(J254&lt;44%,"R",IF(J254&gt;56%,"D","No projection"))</f>
        <v>No projection</v>
      </c>
      <c r="L254" s="21" t="b">
        <f>_xlfn.ISFORMULA(K254)</f>
        <v>1</v>
      </c>
      <c r="M254" s="21" t="str">
        <f>IF(P254&lt;44%,"R",IF(P254&gt;56%,"D","No projection"))</f>
        <v>No projection</v>
      </c>
      <c r="N254" s="21" t="str">
        <f>IF(J254&lt;42%,"Safe R",IF(AND(J254&gt;42%,J254&lt;44%),"Likely R",IF(AND(J254&gt;44%,J254&lt;47%),"Lean R",IF(AND(J254&gt;47%,J254&lt;53%),"Toss Up",IF(AND(J254&gt;53%,J254&lt;56%),"Lean D",IF(AND(J254&gt;56%,J254&lt;58%),"Likely D","Safe D"))))))</f>
        <v>Toss Up</v>
      </c>
      <c r="O254" s="63">
        <f>'Raw data'!Z247</f>
        <v>0.50375000000000003</v>
      </c>
      <c r="P254" s="69">
        <f>O254+$A$3-50%</f>
        <v>0.50375000000000014</v>
      </c>
      <c r="Q254" s="82">
        <f>'Raw data'!O247</f>
        <v>0.10204081632653067</v>
      </c>
      <c r="R254" s="64">
        <f>Q254/2+50%</f>
        <v>0.55102040816326536</v>
      </c>
      <c r="S254" s="64">
        <f>'Raw data'!M247-O254</f>
        <v>-5.4770408163265338E-2</v>
      </c>
      <c r="T254" s="64">
        <f>IF(E254="(R)",-S254,S254)</f>
        <v>5.4770408163265338E-2</v>
      </c>
      <c r="U254" s="89">
        <f>IF(G254=1,Q254+4%,IF(G254=2,Q254+9%,IF(G254=3,Q254+14%,IF(G254=4,Q254-4.1%,IF(G254=5,Q254+1%,IF(G254=6,Q254+6.1%,IF(G254=7,Q254+5.1%,Q254+5.1%)))))))</f>
        <v>0.11204081632653067</v>
      </c>
      <c r="V254" s="64">
        <f>'Raw data'!W247</f>
        <v>0</v>
      </c>
      <c r="W254" s="64"/>
      <c r="X254" s="65"/>
      <c r="Y254" s="65">
        <f>'Raw data'!AC247</f>
        <v>0</v>
      </c>
      <c r="Z254" s="65">
        <f>'Raw data'!AF247</f>
        <v>0.48899999999999999</v>
      </c>
      <c r="AA254" s="66">
        <f>2*(O254-50)-2*(Z254-50)</f>
        <v>2.9499999999998749E-2</v>
      </c>
      <c r="AB254" s="65"/>
      <c r="AC254" s="65">
        <f>IF(E254="(D)",50%+U254/2,50%-U254/2)</f>
        <v>0.44397959183673469</v>
      </c>
      <c r="AD254" s="65"/>
      <c r="AE254" s="65"/>
      <c r="AF254" s="63">
        <f>AC254-O254</f>
        <v>-5.9770408163265343E-2</v>
      </c>
      <c r="AG254" s="84">
        <f>IF(E254="(D)",AF254,-AF254)</f>
        <v>5.9770408163265343E-2</v>
      </c>
      <c r="AH254" s="84">
        <f>AG254-4.5%</f>
        <v>1.4770408163265344E-2</v>
      </c>
      <c r="AI254" s="63"/>
      <c r="AJ254" s="63"/>
      <c r="AK254" s="63">
        <f>AJ254-4.5%</f>
        <v>-4.4999999999999998E-2</v>
      </c>
      <c r="AL254" s="63"/>
      <c r="AM254" s="63"/>
      <c r="AN254" s="63">
        <f>AM254-4.5%</f>
        <v>-4.4999999999999998E-2</v>
      </c>
      <c r="AO254" s="67">
        <f>(AK254+AN254)/2</f>
        <v>-4.4999999999999998E-2</v>
      </c>
    </row>
    <row r="255" spans="1:41" ht="15" customHeight="1" x14ac:dyDescent="0.25">
      <c r="A255" s="68" t="s">
        <v>248</v>
      </c>
      <c r="B255" s="61">
        <v>4</v>
      </c>
      <c r="C255" s="61"/>
      <c r="D255" s="59" t="str">
        <f>('Raw data'!C248)</f>
        <v>Chris Smith</v>
      </c>
      <c r="E255" s="59" t="str">
        <f>('Raw data'!D248)</f>
        <v>(R)</v>
      </c>
      <c r="F255" s="62">
        <f>('Raw data'!G248)</f>
        <v>1980</v>
      </c>
      <c r="G255" s="88">
        <v>4</v>
      </c>
      <c r="H255" s="68">
        <v>4</v>
      </c>
      <c r="I255" s="68">
        <v>4</v>
      </c>
      <c r="J255" s="91">
        <f>IF(H255="",O255+0.15*(AF255+2.77%-$B$3)+($A$3-50%),O255+0.85*(0.6*AF255+0.2*AI255+0.2*AL255+2.77%-$B$3)+($A$3-50%))</f>
        <v>0.34650040377928226</v>
      </c>
      <c r="K255" s="21" t="str">
        <f>IF(J255&lt;44%,"R",IF(J255&gt;56%,"D","No projection"))</f>
        <v>R</v>
      </c>
      <c r="L255" s="21" t="b">
        <f>_xlfn.ISFORMULA(K255)</f>
        <v>1</v>
      </c>
      <c r="M255" s="21" t="str">
        <f>IF(P255&lt;44%,"R",IF(P255&gt;56%,"D","No projection"))</f>
        <v>R</v>
      </c>
      <c r="N255" s="21" t="str">
        <f>IF(J255&lt;42%,"Safe R",IF(AND(J255&gt;42%,J255&lt;44%),"Likely R",IF(AND(J255&gt;44%,J255&lt;47%),"Lean R",IF(AND(J255&gt;47%,J255&lt;53%),"Toss Up",IF(AND(J255&gt;53%,J255&lt;56%),"Lean D",IF(AND(J255&gt;56%,J255&lt;58%),"Likely D","Safe D"))))))</f>
        <v>Safe R</v>
      </c>
      <c r="O255" s="63">
        <f>'Raw data'!Z248</f>
        <v>0.43324999999999997</v>
      </c>
      <c r="P255" s="69">
        <f>O255+$A$3-50%</f>
        <v>0.43324999999999991</v>
      </c>
      <c r="Q255" s="82">
        <f>'Raw data'!O248</f>
        <v>0.37373737373737381</v>
      </c>
      <c r="R255" s="64">
        <f>Q255/2+50%</f>
        <v>0.68686868686868685</v>
      </c>
      <c r="S255" s="64">
        <f>'Raw data'!M248-O255</f>
        <v>-0.12011868686868682</v>
      </c>
      <c r="T255" s="64">
        <f>IF(E255="(R)",-S255,S255)</f>
        <v>0.12011868686868682</v>
      </c>
      <c r="U255" s="89">
        <f>IF(G255=1,Q255+4%,IF(G255=2,Q255+9%,IF(G255=3,Q255+14%,IF(G255=4,Q255-4.1%,IF(G255=5,Q255+1%,IF(G255=6,Q255+6.1%,IF(G255=7,Q255+5.1%,Q255+5.1%)))))))</f>
        <v>0.33273737373737383</v>
      </c>
      <c r="V255" s="64">
        <f>'Raw data'!W248</f>
        <v>0.28750602036036393</v>
      </c>
      <c r="W255" s="64">
        <f>V255/2+50%</f>
        <v>0.64375301018018194</v>
      </c>
      <c r="X255" s="65">
        <f>IF(H255=1,V255-4%,IF(H255=2,V255+5%,IF(H255=3,V255+14%,IF(H255=4,V255+4%,IF(H255=5,V255+13%,IF(H255=6,V255+22%,IF(H255=7,V255+9%,V255+9%)))))))</f>
        <v>0.32750602036036391</v>
      </c>
      <c r="Y255" s="65">
        <f>'Raw data'!AC248</f>
        <v>0.4268653433771375</v>
      </c>
      <c r="Z255" s="65">
        <f>'Raw data'!AF248</f>
        <v>0.43899999999999995</v>
      </c>
      <c r="AA255" s="66">
        <f>2*(O255-50)-2*(Z255-50)</f>
        <v>-1.1499999999998067E-2</v>
      </c>
      <c r="AB255" s="65">
        <f>IF(I255=1,Y255+AA255+7.6%,IF(I255=2,Y255+AA255+16.6%,IF(I255=3,Y255+AA255+25.6%,IF(I255=4,Y255-AA255-7.6%,IF(I255=5,Y255-AA255+1.4%,IF(I255=6,Y255-AA255+10.4%,IF(I255=7,Y255+AA255+9%,IF(I255=8,Y255-AA255+9%,""))))))))</f>
        <v>0.36236534337713555</v>
      </c>
      <c r="AC255" s="65">
        <f>IF(E255="(D)",50%+U255/2,50%-U255/2)</f>
        <v>0.33363131313131311</v>
      </c>
      <c r="AD255" s="65">
        <f>IF(E255="(D)",50%+X255/2,50%-X255/2)</f>
        <v>0.33624698981981804</v>
      </c>
      <c r="AE255" s="65">
        <f>50%-AB255/2</f>
        <v>0.31881732831143222</v>
      </c>
      <c r="AF255" s="63">
        <f>AC255-O255</f>
        <v>-9.9618686868686857E-2</v>
      </c>
      <c r="AG255" s="84">
        <f>IF(E255="(D)",AF255,-AF255)</f>
        <v>9.9618686868686857E-2</v>
      </c>
      <c r="AH255" s="84">
        <f>AG255-4.5%</f>
        <v>5.4618686868686858E-2</v>
      </c>
      <c r="AI255" s="63">
        <f>AD255-O255</f>
        <v>-9.7003010180181926E-2</v>
      </c>
      <c r="AJ255" s="63">
        <f>IF(E255="(D)",AI255,-AI255)</f>
        <v>9.7003010180181926E-2</v>
      </c>
      <c r="AK255" s="63">
        <f>AJ255-4.5%</f>
        <v>5.2003010180181927E-2</v>
      </c>
      <c r="AL255" s="63">
        <f>AE255-O255</f>
        <v>-0.11443267168856774</v>
      </c>
      <c r="AM255" s="63">
        <f>IF(E255="(D)",AL255,-(AL255))</f>
        <v>0.11443267168856774</v>
      </c>
      <c r="AN255" s="63">
        <f>AM255-4.5%</f>
        <v>6.9432671688567746E-2</v>
      </c>
      <c r="AO255" s="67">
        <f>(AK255+AN255)/2</f>
        <v>6.0717840934374837E-2</v>
      </c>
    </row>
    <row r="256" spans="1:41" ht="15" customHeight="1" x14ac:dyDescent="0.25">
      <c r="A256" s="68" t="s">
        <v>248</v>
      </c>
      <c r="B256" s="61">
        <v>5</v>
      </c>
      <c r="C256" s="61"/>
      <c r="D256" s="59" t="str">
        <f>('Raw data'!C249)</f>
        <v>Scott Garrett</v>
      </c>
      <c r="E256" s="59" t="str">
        <f>('Raw data'!D249)</f>
        <v>(R)</v>
      </c>
      <c r="F256" s="62">
        <f>('Raw data'!G249)</f>
        <v>2002</v>
      </c>
      <c r="G256" s="88">
        <v>4</v>
      </c>
      <c r="H256" s="68">
        <v>4</v>
      </c>
      <c r="I256" s="68">
        <v>4</v>
      </c>
      <c r="J256" s="91">
        <f>IF(H256="",O256+0.15*(AF256+2.77%-$B$3)+($A$3-50%),O256+0.85*(0.6*AF256+0.2*AI256+0.2*AL256+2.77%-$B$3)+($A$3-50%))</f>
        <v>0.44404041517809734</v>
      </c>
      <c r="K256" s="21" t="str">
        <f>IF(J256&lt;44%,"R",IF(J256&gt;56%,"D","No projection"))</f>
        <v>No projection</v>
      </c>
      <c r="L256" s="21" t="b">
        <f>_xlfn.ISFORMULA(K256)</f>
        <v>1</v>
      </c>
      <c r="M256" s="21" t="str">
        <f>IF(P256&lt;44%,"R",IF(P256&gt;56%,"D","No projection"))</f>
        <v>No projection</v>
      </c>
      <c r="N256" s="21" t="str">
        <f>IF(J256&lt;42%,"Safe R",IF(AND(J256&gt;42%,J256&lt;44%),"Likely R",IF(AND(J256&gt;44%,J256&lt;47%),"Lean R",IF(AND(J256&gt;47%,J256&lt;53%),"Toss Up",IF(AND(J256&gt;53%,J256&lt;56%),"Lean D",IF(AND(J256&gt;56%,J256&lt;58%),"Likely D","Safe D"))))))</f>
        <v>Lean R</v>
      </c>
      <c r="O256" s="63">
        <f>'Raw data'!Z249</f>
        <v>0.46525</v>
      </c>
      <c r="P256" s="69">
        <f>O256+$A$3-50%</f>
        <v>0.46524999999999994</v>
      </c>
      <c r="Q256" s="82">
        <f>'Raw data'!O249</f>
        <v>0.13131313131313138</v>
      </c>
      <c r="R256" s="64">
        <f>Q256/2+50%</f>
        <v>0.56565656565656575</v>
      </c>
      <c r="S256" s="64">
        <f>'Raw data'!M249-O256</f>
        <v>-3.0906565656565632E-2</v>
      </c>
      <c r="T256" s="64">
        <f>IF(E256="(R)",-S256,S256)</f>
        <v>3.0906565656565632E-2</v>
      </c>
      <c r="U256" s="89">
        <f>IF(G256=1,Q256+4%,IF(G256=2,Q256+9%,IF(G256=3,Q256+14%,IF(G256=4,Q256-4.1%,IF(G256=5,Q256+1%,IF(G256=6,Q256+6.1%,IF(G256=7,Q256+5.1%,Q256+5.1%)))))))</f>
        <v>9.0313131313131387E-2</v>
      </c>
      <c r="V256" s="64">
        <f>'Raw data'!W249</f>
        <v>0.12567329177937192</v>
      </c>
      <c r="W256" s="64">
        <f>V256/2+50%</f>
        <v>0.56283664588968596</v>
      </c>
      <c r="X256" s="65">
        <f>IF(H256=1,V256-4%,IF(H256=2,V256+5%,IF(H256=3,V256+14%,IF(H256=4,V256+4%,IF(H256=5,V256+13%,IF(H256=6,V256+22%,IF(H256=7,V256+9%,V256+9%)))))))</f>
        <v>0.16567329177937193</v>
      </c>
      <c r="Y256" s="65">
        <f>'Raw data'!AC249</f>
        <v>0.32891184159773706</v>
      </c>
      <c r="Z256" s="65">
        <f>'Raw data'!AF249</f>
        <v>0.41899999999999998</v>
      </c>
      <c r="AA256" s="66">
        <f>2*(O256-50)-2*(Z256-50)</f>
        <v>9.2500000000001137E-2</v>
      </c>
      <c r="AB256" s="65">
        <f>IF(I256=1,Y256+AA256+7.6%,IF(I256=2,Y256+AA256+16.6%,IF(I256=3,Y256+AA256+25.6%,IF(I256=4,Y256-AA256-7.6%,IF(I256=5,Y256-AA256+1.4%,IF(I256=6,Y256-AA256+10.4%,IF(I256=7,Y256+AA256+9%,IF(I256=8,Y256-AA256+9%,""))))))))</f>
        <v>0.16041184159773592</v>
      </c>
      <c r="AC256" s="65">
        <f>IF(E256="(D)",50%+U256/2,50%-U256/2)</f>
        <v>0.45484343434343433</v>
      </c>
      <c r="AD256" s="65">
        <f>IF(E256="(D)",50%+X256/2,50%-X256/2)</f>
        <v>0.41716335411031402</v>
      </c>
      <c r="AE256" s="65">
        <f>50%-AB256/2</f>
        <v>0.41979407920113204</v>
      </c>
      <c r="AF256" s="63">
        <f>AC256-O256</f>
        <v>-1.0406565656565669E-2</v>
      </c>
      <c r="AG256" s="84">
        <f>IF(E256="(D)",AF256,-AF256)</f>
        <v>1.0406565656565669E-2</v>
      </c>
      <c r="AH256" s="84">
        <f>AG256-4.5%</f>
        <v>-3.4593434343434329E-2</v>
      </c>
      <c r="AI256" s="63">
        <f>AD256-O256</f>
        <v>-4.8086645889685975E-2</v>
      </c>
      <c r="AJ256" s="63">
        <f>IF(E256="(D)",AI256,-AI256)</f>
        <v>4.8086645889685975E-2</v>
      </c>
      <c r="AK256" s="63">
        <f>AJ256-4.5%</f>
        <v>3.0866458896859766E-3</v>
      </c>
      <c r="AL256" s="63">
        <f>AE256-O256</f>
        <v>-4.5455920798867955E-2</v>
      </c>
      <c r="AM256" s="63">
        <f>IF(E256="(D)",AL256,-(AL256))</f>
        <v>4.5455920798867955E-2</v>
      </c>
      <c r="AN256" s="63">
        <f>AM256-4.5%</f>
        <v>4.5592079886795644E-4</v>
      </c>
      <c r="AO256" s="67">
        <f>(AK256+AN256)/2</f>
        <v>1.7712833442769665E-3</v>
      </c>
    </row>
    <row r="257" spans="1:41" ht="15" customHeight="1" x14ac:dyDescent="0.25">
      <c r="A257" s="68" t="s">
        <v>248</v>
      </c>
      <c r="B257" s="61">
        <v>6</v>
      </c>
      <c r="C257" s="61"/>
      <c r="D257" s="59" t="str">
        <f>('Raw data'!C250)</f>
        <v>Frank Pallone</v>
      </c>
      <c r="E257" s="59" t="str">
        <f>('Raw data'!D250)</f>
        <v>(D)</v>
      </c>
      <c r="F257" s="62">
        <f>('Raw data'!G250)</f>
        <v>1988</v>
      </c>
      <c r="G257" s="88">
        <v>1</v>
      </c>
      <c r="H257" s="68">
        <v>1</v>
      </c>
      <c r="I257" s="68">
        <v>1</v>
      </c>
      <c r="J257" s="91">
        <f>IF(H257="",O257+0.15*(AF257-2.77%+$B$3)+($A$3-50%),O257+0.85*(0.6*AF257+0.2*AI257+0.2*AL257-2.77%+$B$3)+($A$3-50%))</f>
        <v>0.62165960408183119</v>
      </c>
      <c r="K257" s="21" t="str">
        <f>IF(J257&lt;44%,"R",IF(J257&gt;56%,"D","No projection"))</f>
        <v>D</v>
      </c>
      <c r="L257" s="21" t="b">
        <f>_xlfn.ISFORMULA(K257)</f>
        <v>1</v>
      </c>
      <c r="M257" s="21" t="str">
        <f>IF(P257&lt;44%,"R",IF(P257&gt;56%,"D","No projection"))</f>
        <v>D</v>
      </c>
      <c r="N257" s="21" t="str">
        <f>IF(J257&lt;42%,"Safe R",IF(AND(J257&gt;42%,J257&lt;44%),"Likely R",IF(AND(J257&gt;44%,J257&lt;47%),"Lean R",IF(AND(J257&gt;47%,J257&lt;53%),"Toss Up",IF(AND(J257&gt;53%,J257&lt;56%),"Lean D",IF(AND(J257&gt;56%,J257&lt;58%),"Likely D","Safe D"))))))</f>
        <v>Safe D</v>
      </c>
      <c r="O257" s="63">
        <f>'Raw data'!Z250</f>
        <v>0.60075000000000001</v>
      </c>
      <c r="P257" s="69">
        <f>O257+$A$3-50%</f>
        <v>0.60075000000000012</v>
      </c>
      <c r="Q257" s="82">
        <f>'Raw data'!O250</f>
        <v>0.2121212121212121</v>
      </c>
      <c r="R257" s="64">
        <f>Q257/2+50%</f>
        <v>0.60606060606060608</v>
      </c>
      <c r="S257" s="64">
        <f>'Raw data'!M250-O257</f>
        <v>5.3106060606060712E-3</v>
      </c>
      <c r="T257" s="64">
        <f>IF(E257="(R)",-S257,S257)</f>
        <v>5.3106060606060712E-3</v>
      </c>
      <c r="U257" s="89">
        <f>IF(G257=1,Q257+4%,IF(G257=2,Q257+9%,IF(G257=3,Q257+14%,IF(G257=4,Q257-4.1%,IF(G257=5,Q257+1%,IF(G257=6,Q257+6.1%,IF(G257=7,Q257+5.1%,Q257+5.1%)))))))</f>
        <v>0.25212121212121208</v>
      </c>
      <c r="V257" s="64">
        <f>'Raw data'!W250</f>
        <v>0.2855146479660543</v>
      </c>
      <c r="W257" s="64">
        <f>V257/2+50%</f>
        <v>0.6427573239830271</v>
      </c>
      <c r="X257" s="65">
        <f>IF(H257=1,V257-4%,IF(H257=2,V257+5%,IF(H257=3,V257+14%,IF(H257=4,V257+4%,IF(H257=5,V257+13%,IF(H257=6,V257+22%,IF(H257=7,V257+9%,V257+9%)))))))</f>
        <v>0.24551464796605429</v>
      </c>
      <c r="Y257" s="65">
        <f>'Raw data'!AC250</f>
        <v>0.11211705780950959</v>
      </c>
      <c r="Z257" s="65">
        <f>'Raw data'!AF250</f>
        <v>0.56899999999999995</v>
      </c>
      <c r="AA257" s="66">
        <f>2*(O257-50)-2*(Z257-50)</f>
        <v>6.3499999999990564E-2</v>
      </c>
      <c r="AB257" s="65">
        <f>IF(I257=1,Y257+AA257+7.6%,IF(I257=2,Y257+AA257+16.6%,IF(I257=3,Y257+AA257+25.6%,IF(I257=4,Y257-AA257-7.6%,IF(I257=5,Y257-AA257+1.4%,IF(I257=6,Y257-AA257+10.4%,IF(I257=7,Y257+AA257+9%,IF(I257=8,Y257-AA257+9%,""))))))))</f>
        <v>0.25161705780950017</v>
      </c>
      <c r="AC257" s="65">
        <f>IF(E257="(D)",50%+U257/2,50%-U257/2)</f>
        <v>0.62606060606060598</v>
      </c>
      <c r="AD257" s="65">
        <f>IF(E257="(D)",50%+X257/2,50%-X257/2)</f>
        <v>0.62275732398302719</v>
      </c>
      <c r="AE257" s="65">
        <f>50%+AB257/2</f>
        <v>0.62580852890475014</v>
      </c>
      <c r="AF257" s="63">
        <f>AC257-O257</f>
        <v>2.5310606060605978E-2</v>
      </c>
      <c r="AG257" s="84">
        <f>IF(E257="(D)",AF257,-AF257)</f>
        <v>2.5310606060605978E-2</v>
      </c>
      <c r="AH257" s="84">
        <f>AG257-4.5%</f>
        <v>-1.968939393939402E-2</v>
      </c>
      <c r="AI257" s="63">
        <f>AD257-O257</f>
        <v>2.2007323983027183E-2</v>
      </c>
      <c r="AJ257" s="63">
        <f>IF(E257="(D)",AI257,-AI257)</f>
        <v>2.2007323983027183E-2</v>
      </c>
      <c r="AK257" s="63">
        <f>AJ257-4.5%</f>
        <v>-2.2992676016972816E-2</v>
      </c>
      <c r="AL257" s="63">
        <f>AE257-O257</f>
        <v>2.5058528904750133E-2</v>
      </c>
      <c r="AM257" s="63">
        <f>IF(E257="(D)",AL257,-(AL257))</f>
        <v>2.5058528904750133E-2</v>
      </c>
      <c r="AN257" s="63">
        <f>AM257-4.5%</f>
        <v>-1.9941471095249866E-2</v>
      </c>
      <c r="AO257" s="67">
        <f>(AK257+AN257)/2</f>
        <v>-2.1467073556111341E-2</v>
      </c>
    </row>
    <row r="258" spans="1:41" ht="15" customHeight="1" x14ac:dyDescent="0.25">
      <c r="A258" s="68" t="s">
        <v>248</v>
      </c>
      <c r="B258" s="61">
        <v>7</v>
      </c>
      <c r="C258" s="61"/>
      <c r="D258" s="59" t="str">
        <f>('Raw data'!C251)</f>
        <v>Leonard Lance</v>
      </c>
      <c r="E258" s="59" t="str">
        <f>('Raw data'!D251)</f>
        <v>(R)</v>
      </c>
      <c r="F258" s="62">
        <f>('Raw data'!G251)</f>
        <v>2008</v>
      </c>
      <c r="G258" s="88">
        <v>4</v>
      </c>
      <c r="H258" s="68">
        <v>4</v>
      </c>
      <c r="I258" s="68">
        <v>4</v>
      </c>
      <c r="J258" s="91">
        <f>IF(H258="",O258+0.15*(AF258+2.77%-$B$3)+($A$3-50%),O258+0.85*(0.6*AF258+0.2*AI258+0.2*AL258+2.77%-$B$3)+($A$3-50%))</f>
        <v>0.41806059520611016</v>
      </c>
      <c r="K258" s="21" t="str">
        <f>IF(J258&lt;44%,"R",IF(J258&gt;56%,"D","No projection"))</f>
        <v>R</v>
      </c>
      <c r="L258" s="21" t="b">
        <f>_xlfn.ISFORMULA(K258)</f>
        <v>1</v>
      </c>
      <c r="M258" s="21" t="str">
        <f>IF(P258&lt;44%,"R",IF(P258&gt;56%,"D","No projection"))</f>
        <v>No projection</v>
      </c>
      <c r="N258" s="21" t="str">
        <f>IF(J258&lt;42%,"Safe R",IF(AND(J258&gt;42%,J258&lt;44%),"Likely R",IF(AND(J258&gt;44%,J258&lt;47%),"Lean R",IF(AND(J258&gt;47%,J258&lt;53%),"Toss Up",IF(AND(J258&gt;53%,J258&lt;56%),"Lean D",IF(AND(J258&gt;56%,J258&lt;58%),"Likely D","Safe D"))))))</f>
        <v>Safe R</v>
      </c>
      <c r="O258" s="63">
        <f>'Raw data'!Z251</f>
        <v>0.44974999999999998</v>
      </c>
      <c r="P258" s="69">
        <f>O258+$A$3-50%</f>
        <v>0.44974999999999998</v>
      </c>
      <c r="Q258" s="82">
        <f>'Raw data'!O251</f>
        <v>0.20408163265306123</v>
      </c>
      <c r="R258" s="64">
        <f>Q258/2+50%</f>
        <v>0.60204081632653061</v>
      </c>
      <c r="S258" s="64">
        <f>'Raw data'!M251-O258</f>
        <v>-5.1790816326530598E-2</v>
      </c>
      <c r="T258" s="64">
        <f>IF(E258="(R)",-S258,S258)</f>
        <v>5.1790816326530598E-2</v>
      </c>
      <c r="U258" s="89">
        <f>IF(G258=1,Q258+4%,IF(G258=2,Q258+9%,IF(G258=3,Q258+14%,IF(G258=4,Q258-4.1%,IF(G258=5,Q258+1%,IF(G258=6,Q258+6.1%,IF(G258=7,Q258+5.1%,Q258+5.1%)))))))</f>
        <v>0.16308163265306125</v>
      </c>
      <c r="V258" s="64">
        <f>'Raw data'!W251</f>
        <v>0.17608787325046693</v>
      </c>
      <c r="W258" s="64">
        <f>V258/2+50%</f>
        <v>0.58804393662523347</v>
      </c>
      <c r="X258" s="65">
        <f>IF(H258=1,V258-4%,IF(H258=2,V258+5%,IF(H258=3,V258+14%,IF(H258=4,V258+4%,IF(H258=5,V258+13%,IF(H258=6,V258+22%,IF(H258=7,V258+9%,V258+9%)))))))</f>
        <v>0.21608787325046694</v>
      </c>
      <c r="Y258" s="65">
        <f>'Raw data'!AC251</f>
        <v>0.18748375577729309</v>
      </c>
      <c r="Z258" s="65">
        <f>'Raw data'!AF251</f>
        <v>0.47899999999999998</v>
      </c>
      <c r="AA258" s="66">
        <f>2*(O258-50)-2*(Z258-50)</f>
        <v>-5.8499999999995111E-2</v>
      </c>
      <c r="AB258" s="65">
        <f>IF(I258=1,Y258+AA258+7.6%,IF(I258=2,Y258+AA258+16.6%,IF(I258=3,Y258+AA258+25.6%,IF(I258=4,Y258-AA258-7.6%,IF(I258=5,Y258-AA258+1.4%,IF(I258=6,Y258-AA258+10.4%,IF(I258=7,Y258+AA258+9%,IF(I258=8,Y258-AA258+9%,""))))))))</f>
        <v>0.16998375577728819</v>
      </c>
      <c r="AC258" s="65">
        <f>IF(E258="(D)",50%+U258/2,50%-U258/2)</f>
        <v>0.41845918367346935</v>
      </c>
      <c r="AD258" s="65">
        <f>IF(E258="(D)",50%+X258/2,50%-X258/2)</f>
        <v>0.39195606337476652</v>
      </c>
      <c r="AE258" s="65">
        <f>50%-AB258/2</f>
        <v>0.4150081221113559</v>
      </c>
      <c r="AF258" s="63">
        <f>AC258-O258</f>
        <v>-3.1290816326530635E-2</v>
      </c>
      <c r="AG258" s="84">
        <f>IF(E258="(D)",AF258,-AF258)</f>
        <v>3.1290816326530635E-2</v>
      </c>
      <c r="AH258" s="84">
        <f>AG258-4.5%</f>
        <v>-1.3709183673469363E-2</v>
      </c>
      <c r="AI258" s="63">
        <f>AD258-O258</f>
        <v>-5.7793936625233466E-2</v>
      </c>
      <c r="AJ258" s="63">
        <f>IF(E258="(D)",AI258,-AI258)</f>
        <v>5.7793936625233466E-2</v>
      </c>
      <c r="AK258" s="63">
        <f>AJ258-4.5%</f>
        <v>1.2793936625233468E-2</v>
      </c>
      <c r="AL258" s="63">
        <f>AE258-O258</f>
        <v>-3.4741877888644079E-2</v>
      </c>
      <c r="AM258" s="63">
        <f>IF(E258="(D)",AL258,-(AL258))</f>
        <v>3.4741877888644079E-2</v>
      </c>
      <c r="AN258" s="63">
        <f>AM258-4.5%</f>
        <v>-1.0258122111355919E-2</v>
      </c>
      <c r="AO258" s="67">
        <f>(AK258+AN258)/2</f>
        <v>1.2679072569387745E-3</v>
      </c>
    </row>
    <row r="259" spans="1:41" ht="15" customHeight="1" x14ac:dyDescent="0.25">
      <c r="A259" s="68" t="s">
        <v>248</v>
      </c>
      <c r="B259" s="61">
        <v>8</v>
      </c>
      <c r="C259" s="61"/>
      <c r="D259" s="59" t="str">
        <f>('Raw data'!C252)</f>
        <v>Albio Sires</v>
      </c>
      <c r="E259" s="59" t="str">
        <f>('Raw data'!D252)</f>
        <v>(D)</v>
      </c>
      <c r="F259" s="62">
        <f>('Raw data'!G252)</f>
        <v>2006</v>
      </c>
      <c r="G259" s="88">
        <v>1</v>
      </c>
      <c r="H259" s="68">
        <v>1</v>
      </c>
      <c r="I259" s="68">
        <v>1</v>
      </c>
      <c r="J259" s="91">
        <f>IF(H259="",O259+0.15*(AF259-2.77%+$B$3)+($A$3-50%),O259+0.85*(0.6*AF259+0.2*AI259+0.2*AL259-2.77%+$B$3)+($A$3-50%))</f>
        <v>0.81256492533414804</v>
      </c>
      <c r="K259" s="21" t="str">
        <f>IF(J259&lt;44%,"R",IF(J259&gt;56%,"D","No projection"))</f>
        <v>D</v>
      </c>
      <c r="L259" s="21" t="b">
        <f>_xlfn.ISFORMULA(K259)</f>
        <v>1</v>
      </c>
      <c r="M259" s="21" t="str">
        <f>IF(P259&lt;44%,"R",IF(P259&gt;56%,"D","No projection"))</f>
        <v>D</v>
      </c>
      <c r="N259" s="21" t="str">
        <f>IF(J259&lt;42%,"Safe R",IF(AND(J259&gt;42%,J259&lt;44%),"Likely R",IF(AND(J259&gt;44%,J259&lt;47%),"Lean R",IF(AND(J259&gt;47%,J259&lt;53%),"Toss Up",IF(AND(J259&gt;53%,J259&lt;56%),"Lean D",IF(AND(J259&gt;56%,J259&lt;58%),"Likely D","Safe D"))))))</f>
        <v>Safe D</v>
      </c>
      <c r="O259" s="63">
        <f>'Raw data'!Z252</f>
        <v>0.76875000000000004</v>
      </c>
      <c r="P259" s="69">
        <f>O259+$A$3-50%</f>
        <v>0.76875000000000004</v>
      </c>
      <c r="Q259" s="82">
        <f>'Raw data'!O252</f>
        <v>0.60416666666666674</v>
      </c>
      <c r="R259" s="64">
        <f>Q259/2+50%</f>
        <v>0.80208333333333337</v>
      </c>
      <c r="S259" s="64">
        <f>'Raw data'!M252-O259</f>
        <v>3.3333333333333326E-2</v>
      </c>
      <c r="T259" s="64">
        <f>IF(E259="(R)",-S259,S259)</f>
        <v>3.3333333333333326E-2</v>
      </c>
      <c r="U259" s="89">
        <f>IF(G259=1,Q259+4%,IF(G259=2,Q259+9%,IF(G259=3,Q259+14%,IF(G259=4,Q259-4.1%,IF(G259=5,Q259+1%,IF(G259=6,Q259+6.1%,IF(G259=7,Q259+5.1%,Q259+5.1%)))))))</f>
        <v>0.64416666666666678</v>
      </c>
      <c r="V259" s="64">
        <f>'Raw data'!W252</f>
        <v>0.60931965761511209</v>
      </c>
      <c r="W259" s="64">
        <f>V259/2+50%</f>
        <v>0.80465982880755604</v>
      </c>
      <c r="X259" s="65">
        <f>IF(H259=1,V259-4%,IF(H259=2,V259+5%,IF(H259=3,V259+14%,IF(H259=4,V259+4%,IF(H259=5,V259+13%,IF(H259=6,V259+22%,IF(H259=7,V259+9%,V259+9%)))))))</f>
        <v>0.56931965761511205</v>
      </c>
      <c r="Y259" s="65">
        <f>'Raw data'!AC252</f>
        <v>0.52565005219840244</v>
      </c>
      <c r="Z259" s="65">
        <f>'Raw data'!AF252</f>
        <v>0.71899999999999997</v>
      </c>
      <c r="AA259" s="66">
        <f>2*(O259-50)-2*(Z259-50)</f>
        <v>9.9499999999991928E-2</v>
      </c>
      <c r="AB259" s="65">
        <f>IF(I259=1,Y259+AA259+7.6%,IF(I259=2,Y259+AA259+16.6%,IF(I259=3,Y259+AA259+25.6%,IF(I259=4,Y259-AA259-7.6%,IF(I259=5,Y259-AA259+1.4%,IF(I259=6,Y259-AA259+10.4%,IF(I259=7,Y259+AA259+9%,IF(I259=8,Y259-AA259+9%,""))))))))</f>
        <v>0.70115005219839432</v>
      </c>
      <c r="AC259" s="65">
        <f>IF(E259="(D)",50%+U259/2,50%-U259/2)</f>
        <v>0.82208333333333339</v>
      </c>
      <c r="AD259" s="65">
        <f>IF(E259="(D)",50%+X259/2,50%-X259/2)</f>
        <v>0.78465982880755603</v>
      </c>
      <c r="AE259" s="65">
        <f>50%+AB259/2</f>
        <v>0.85057502609919711</v>
      </c>
      <c r="AF259" s="63">
        <f>AC259-O259</f>
        <v>5.3333333333333344E-2</v>
      </c>
      <c r="AG259" s="84">
        <f>IF(E259="(D)",AF259,-AF259)</f>
        <v>5.3333333333333344E-2</v>
      </c>
      <c r="AH259" s="84">
        <f>AG259-4.5%</f>
        <v>8.3333333333333454E-3</v>
      </c>
      <c r="AI259" s="63">
        <f>AD259-O259</f>
        <v>1.5909828807555981E-2</v>
      </c>
      <c r="AJ259" s="63">
        <f>IF(E259="(D)",AI259,-AI259)</f>
        <v>1.5909828807555981E-2</v>
      </c>
      <c r="AK259" s="63">
        <f>AJ259-4.5%</f>
        <v>-2.9090171192444017E-2</v>
      </c>
      <c r="AL259" s="63">
        <f>AE259-O259</f>
        <v>8.1825026099197062E-2</v>
      </c>
      <c r="AM259" s="63">
        <f>IF(E259="(D)",AL259,-(AL259))</f>
        <v>8.1825026099197062E-2</v>
      </c>
      <c r="AN259" s="63">
        <f>AM259-4.5%</f>
        <v>3.6825026099197064E-2</v>
      </c>
      <c r="AO259" s="67">
        <f>(AK259+AN259)/2</f>
        <v>3.8674274533765235E-3</v>
      </c>
    </row>
    <row r="260" spans="1:41" ht="15" customHeight="1" x14ac:dyDescent="0.25">
      <c r="A260" s="68" t="s">
        <v>248</v>
      </c>
      <c r="B260" s="61">
        <v>9</v>
      </c>
      <c r="C260" s="61"/>
      <c r="D260" s="59" t="str">
        <f>('Raw data'!C253)</f>
        <v>Bill Pascrell</v>
      </c>
      <c r="E260" s="59" t="str">
        <f>('Raw data'!D253)</f>
        <v>(D)</v>
      </c>
      <c r="F260" s="62">
        <f>('Raw data'!G253)</f>
        <v>1996</v>
      </c>
      <c r="G260" s="88">
        <v>1</v>
      </c>
      <c r="H260" s="68">
        <v>1</v>
      </c>
      <c r="I260" s="68">
        <v>1</v>
      </c>
      <c r="J260" s="91">
        <f>IF(H260="",O260+0.15*(AF260-2.77%+$B$3)+($A$3-50%),O260+0.85*(0.6*AF260+0.2*AI260+0.2*AL260-2.77%+$B$3)+($A$3-50%))</f>
        <v>0.71399202505186565</v>
      </c>
      <c r="K260" s="21" t="str">
        <f>IF(J260&lt;44%,"R",IF(J260&gt;56%,"D","No projection"))</f>
        <v>D</v>
      </c>
      <c r="L260" s="21" t="b">
        <f>_xlfn.ISFORMULA(K260)</f>
        <v>1</v>
      </c>
      <c r="M260" s="21" t="str">
        <f>IF(P260&lt;44%,"R",IF(P260&gt;56%,"D","No projection"))</f>
        <v>D</v>
      </c>
      <c r="N260" s="21" t="str">
        <f>IF(J260&lt;42%,"Safe R",IF(AND(J260&gt;42%,J260&lt;44%),"Likely R",IF(AND(J260&gt;44%,J260&lt;47%),"Lean R",IF(AND(J260&gt;47%,J260&lt;53%),"Toss Up",IF(AND(J260&gt;53%,J260&lt;56%),"Lean D",IF(AND(J260&gt;56%,J260&lt;58%),"Likely D","Safe D"))))))</f>
        <v>Safe D</v>
      </c>
      <c r="O260" s="63">
        <f>'Raw data'!Z253</f>
        <v>0.66825000000000001</v>
      </c>
      <c r="P260" s="69">
        <f>O260+$A$3-50%</f>
        <v>0.66825000000000001</v>
      </c>
      <c r="Q260" s="82">
        <f>'Raw data'!O253</f>
        <v>0.38775510204081642</v>
      </c>
      <c r="R260" s="64">
        <f>Q260/2+50%</f>
        <v>0.69387755102040827</v>
      </c>
      <c r="S260" s="64">
        <f>'Raw data'!M253-O260</f>
        <v>2.5627551020408257E-2</v>
      </c>
      <c r="T260" s="64">
        <f>IF(E260="(R)",-S260,S260)</f>
        <v>2.5627551020408257E-2</v>
      </c>
      <c r="U260" s="89">
        <f>IF(G260=1,Q260+4%,IF(G260=2,Q260+9%,IF(G260=3,Q260+14%,IF(G260=4,Q260-4.1%,IF(G260=5,Q260+1%,IF(G260=6,Q260+6.1%,IF(G260=7,Q260+5.1%,Q260+5.1%)))))))</f>
        <v>0.4277551020408164</v>
      </c>
      <c r="V260" s="64">
        <f>'Raw data'!W253</f>
        <v>0.49438346609889505</v>
      </c>
      <c r="W260" s="64">
        <f>V260/2+50%</f>
        <v>0.74719173304944753</v>
      </c>
      <c r="X260" s="65">
        <f>IF(H260=1,V260-4%,IF(H260=2,V260+5%,IF(H260=3,V260+14%,IF(H260=4,V260+4%,IF(H260=5,V260+13%,IF(H260=6,V260+22%,IF(H260=7,V260+9%,V260+9%)))))))</f>
        <v>0.45438346609889507</v>
      </c>
      <c r="Y260" s="65">
        <f>'Raw data'!AC253</f>
        <v>0.26849269897706823</v>
      </c>
      <c r="Z260" s="65">
        <f>'Raw data'!AF253</f>
        <v>0.59899999999999998</v>
      </c>
      <c r="AA260" s="66">
        <f>2*(O260-50)-2*(Z260-50)</f>
        <v>0.13850000000000762</v>
      </c>
      <c r="AB260" s="65">
        <f>IF(I260=1,Y260+AA260+7.6%,IF(I260=2,Y260+AA260+16.6%,IF(I260=3,Y260+AA260+25.6%,IF(I260=4,Y260-AA260-7.6%,IF(I260=5,Y260-AA260+1.4%,IF(I260=6,Y260-AA260+10.4%,IF(I260=7,Y260+AA260+9%,IF(I260=8,Y260-AA260+9%,""))))))))</f>
        <v>0.48299269897707586</v>
      </c>
      <c r="AC260" s="65">
        <f>IF(E260="(D)",50%+U260/2,50%-U260/2)</f>
        <v>0.71387755102040817</v>
      </c>
      <c r="AD260" s="65">
        <f>IF(E260="(D)",50%+X260/2,50%-X260/2)</f>
        <v>0.72719173304944751</v>
      </c>
      <c r="AE260" s="65">
        <f>50%+AB260/2</f>
        <v>0.74149634948853793</v>
      </c>
      <c r="AF260" s="63">
        <f>AC260-O260</f>
        <v>4.5627551020408164E-2</v>
      </c>
      <c r="AG260" s="84">
        <f>IF(E260="(D)",AF260,-AF260)</f>
        <v>4.5627551020408164E-2</v>
      </c>
      <c r="AH260" s="84">
        <f>AG260-4.5%</f>
        <v>6.2755102040816524E-4</v>
      </c>
      <c r="AI260" s="63">
        <f>AD260-O260</f>
        <v>5.8941733049447498E-2</v>
      </c>
      <c r="AJ260" s="63">
        <f>IF(E260="(D)",AI260,-AI260)</f>
        <v>5.8941733049447498E-2</v>
      </c>
      <c r="AK260" s="63">
        <f>AJ260-4.5%</f>
        <v>1.3941733049447499E-2</v>
      </c>
      <c r="AL260" s="63">
        <f>AE260-O260</f>
        <v>7.3246349488537921E-2</v>
      </c>
      <c r="AM260" s="63">
        <f>IF(E260="(D)",AL260,-(AL260))</f>
        <v>7.3246349488537921E-2</v>
      </c>
      <c r="AN260" s="63">
        <f>AM260-4.5%</f>
        <v>2.8246349488537922E-2</v>
      </c>
      <c r="AO260" s="67">
        <f>(AK260+AN260)/2</f>
        <v>2.1094041268992711E-2</v>
      </c>
    </row>
    <row r="261" spans="1:41" ht="15" customHeight="1" x14ac:dyDescent="0.25">
      <c r="A261" s="68" t="s">
        <v>248</v>
      </c>
      <c r="B261" s="61">
        <v>10</v>
      </c>
      <c r="C261" s="61"/>
      <c r="D261" s="59" t="str">
        <f>('Raw data'!C254)</f>
        <v>Donald Payne Jr.</v>
      </c>
      <c r="E261" s="59" t="str">
        <f>('Raw data'!D254)</f>
        <v>(D)</v>
      </c>
      <c r="F261" s="62">
        <f>('Raw data'!G254)</f>
        <v>2012</v>
      </c>
      <c r="G261" s="88">
        <v>1</v>
      </c>
      <c r="H261" s="68">
        <v>2</v>
      </c>
      <c r="I261" s="68"/>
      <c r="J261" s="91">
        <f>IF(H261="",O261+0.15*(AF261-2.77%+$B$3)+($A$3-50%),O261+0.85*(0.6*AF261+0.2*AI261+0.2*AL261-2.77%+$B$3)+($A$3-50%))</f>
        <v>0.88459621074878514</v>
      </c>
      <c r="K261" s="21" t="str">
        <f>IF(J261&lt;44%,"R",IF(J261&gt;56%,"D","No projection"))</f>
        <v>D</v>
      </c>
      <c r="L261" s="21" t="b">
        <f>_xlfn.ISFORMULA(K261)</f>
        <v>1</v>
      </c>
      <c r="M261" s="21" t="str">
        <f>IF(P261&lt;44%,"R",IF(P261&gt;56%,"D","No projection"))</f>
        <v>D</v>
      </c>
      <c r="N261" s="21" t="str">
        <f>IF(J261&lt;42%,"Safe R",IF(AND(J261&gt;42%,J261&lt;44%),"Likely R",IF(AND(J261&gt;44%,J261&lt;47%),"Lean R",IF(AND(J261&gt;47%,J261&lt;53%),"Toss Up",IF(AND(J261&gt;53%,J261&lt;56%),"Lean D",IF(AND(J261&gt;56%,J261&lt;58%),"Likely D","Safe D"))))))</f>
        <v>Safe D</v>
      </c>
      <c r="O261" s="63">
        <f>'Raw data'!Z254</f>
        <v>0.86275000000000002</v>
      </c>
      <c r="P261" s="69">
        <f>O261+$A$3-50%</f>
        <v>0.86275000000000013</v>
      </c>
      <c r="Q261" s="82">
        <f>'Raw data'!O254</f>
        <v>0.73469387755102034</v>
      </c>
      <c r="R261" s="64">
        <f>Q261/2+50%</f>
        <v>0.86734693877551017</v>
      </c>
      <c r="S261" s="64">
        <f>'Raw data'!M254-O261</f>
        <v>4.596938775510151E-3</v>
      </c>
      <c r="T261" s="64">
        <f>IF(E261="(R)",-S261,S261)</f>
        <v>4.596938775510151E-3</v>
      </c>
      <c r="U261" s="89">
        <f>IF(G261=1,Q261+4%,IF(G261=2,Q261+9%,IF(G261=3,Q261+14%,IF(G261=4,Q261-4.1%,IF(G261=5,Q261+1%,IF(G261=6,Q261+6.1%,IF(G261=7,Q261+5.1%,Q261+5.1%)))))))</f>
        <v>0.77469387755102037</v>
      </c>
      <c r="V261" s="64">
        <f>'Raw data'!W254</f>
        <v>0.7849326114502938</v>
      </c>
      <c r="W261" s="64">
        <f>V261/2+50%</f>
        <v>0.89246630572514696</v>
      </c>
      <c r="X261" s="65">
        <f>IF(H261=1,V261-4%,IF(H261=2,V261+5%,IF(H261=3,V261+14%,IF(H261=4,V261+4%,IF(H261=5,V261+13%,IF(H261=6,V261+22%,IF(H261=7,V261+9%,V261+9%)))))))</f>
        <v>0.83493261145029385</v>
      </c>
      <c r="Y261" s="65"/>
      <c r="Z261" s="65"/>
      <c r="AA261" s="66"/>
      <c r="AB261" s="65" t="str">
        <f>IF(I261=1,Y261+AA261+7.6%,IF(I261=2,Y261+AA261+16.6%,IF(I261=3,Y261+AA261+25.6%,IF(I261=4,Y261-AA261-7.6%,IF(I261=5,Y261-AA261+1.4%,IF(I261=6,Y261-AA261+10.4%,IF(I261=7,Y261+AA261+9%,IF(I261=8,Y261-AA261+9%,""))))))))</f>
        <v/>
      </c>
      <c r="AC261" s="65">
        <f>IF(E261="(D)",50%+U261/2,50%-U261/2)</f>
        <v>0.88734693877551019</v>
      </c>
      <c r="AD261" s="65">
        <f>IF(E261="(D)",50%+X261/2,50%-X261/2)</f>
        <v>0.91746630572514687</v>
      </c>
      <c r="AE261" s="65"/>
      <c r="AF261" s="63">
        <f>AC261-O261</f>
        <v>2.4596938775510169E-2</v>
      </c>
      <c r="AG261" s="84">
        <f>IF(E261="(D)",AF261,-AF261)</f>
        <v>2.4596938775510169E-2</v>
      </c>
      <c r="AH261" s="84">
        <f>AG261-4.5%</f>
        <v>-2.040306122448983E-2</v>
      </c>
      <c r="AI261" s="63">
        <f>AD261-O261</f>
        <v>5.4716305725146852E-2</v>
      </c>
      <c r="AJ261" s="63">
        <f>IF(E261="(D)",AI261,-AI261)</f>
        <v>5.4716305725146852E-2</v>
      </c>
      <c r="AK261" s="63">
        <f>AJ261-4.5%</f>
        <v>9.7163057251468538E-3</v>
      </c>
      <c r="AL261" s="63"/>
      <c r="AM261" s="63"/>
      <c r="AN261" s="63"/>
      <c r="AO261" s="67">
        <f>AK261</f>
        <v>9.7163057251468538E-3</v>
      </c>
    </row>
    <row r="262" spans="1:41" ht="15" customHeight="1" x14ac:dyDescent="0.25">
      <c r="A262" s="68" t="s">
        <v>248</v>
      </c>
      <c r="B262" s="61">
        <v>11</v>
      </c>
      <c r="C262" s="61"/>
      <c r="D262" s="59" t="str">
        <f>('Raw data'!C255)</f>
        <v>Rodney Frelinghuysen</v>
      </c>
      <c r="E262" s="59" t="str">
        <f>('Raw data'!D255)</f>
        <v>(R)</v>
      </c>
      <c r="F262" s="62">
        <f>('Raw data'!G255)</f>
        <v>1994</v>
      </c>
      <c r="G262" s="88">
        <v>4</v>
      </c>
      <c r="H262" s="68">
        <v>4</v>
      </c>
      <c r="I262" s="68">
        <v>4</v>
      </c>
      <c r="J262" s="91">
        <f>IF(H262="",O262+0.15*(AF262+2.77%-$B$3)+($A$3-50%),O262+0.85*(0.6*AF262+0.2*AI262+0.2*AL262+2.77%-$B$3)+($A$3-50%))</f>
        <v>0.39745056888560365</v>
      </c>
      <c r="K262" s="21" t="str">
        <f>IF(J262&lt;44%,"R",IF(J262&gt;56%,"D","No projection"))</f>
        <v>R</v>
      </c>
      <c r="L262" s="21" t="b">
        <f>_xlfn.ISFORMULA(K262)</f>
        <v>1</v>
      </c>
      <c r="M262" s="21" t="str">
        <f>IF(P262&lt;44%,"R",IF(P262&gt;56%,"D","No projection"))</f>
        <v>No projection</v>
      </c>
      <c r="N262" s="21" t="str">
        <f>IF(J262&lt;42%,"Safe R",IF(AND(J262&gt;42%,J262&lt;44%),"Likely R",IF(AND(J262&gt;44%,J262&lt;47%),"Lean R",IF(AND(J262&gt;47%,J262&lt;53%),"Toss Up",IF(AND(J262&gt;53%,J262&lt;56%),"Lean D",IF(AND(J262&gt;56%,J262&lt;58%),"Likely D","Safe D"))))))</f>
        <v>Safe R</v>
      </c>
      <c r="O262" s="63">
        <f>'Raw data'!Z255</f>
        <v>0.45174999999999998</v>
      </c>
      <c r="P262" s="69">
        <f>O262+$A$3-50%</f>
        <v>0.45174999999999998</v>
      </c>
      <c r="Q262" s="82">
        <f>'Raw data'!O255</f>
        <v>0.26</v>
      </c>
      <c r="R262" s="64">
        <f>Q262/2+50%</f>
        <v>0.63</v>
      </c>
      <c r="S262" s="64">
        <f>'Raw data'!M255-O262</f>
        <v>-8.1749999999999989E-2</v>
      </c>
      <c r="T262" s="64">
        <f>IF(E262="(R)",-S262,S262)</f>
        <v>8.1749999999999989E-2</v>
      </c>
      <c r="U262" s="89">
        <f>IF(G262=1,Q262+4%,IF(G262=2,Q262+9%,IF(G262=3,Q262+14%,IF(G262=4,Q262-4.1%,IF(G262=5,Q262+1%,IF(G262=6,Q262+6.1%,IF(G262=7,Q262+5.1%,Q262+5.1%)))))))</f>
        <v>0.21900000000000003</v>
      </c>
      <c r="V262" s="64">
        <f>'Raw data'!W255</f>
        <v>0.19042766531449445</v>
      </c>
      <c r="W262" s="64">
        <f>V262/2+50%</f>
        <v>0.59521383265724725</v>
      </c>
      <c r="X262" s="65">
        <f>IF(H262=1,V262-4%,IF(H262=2,V262+5%,IF(H262=3,V262+14%,IF(H262=4,V262+4%,IF(H262=5,V262+13%,IF(H262=6,V262+22%,IF(H262=7,V262+9%,V262+9%)))))))</f>
        <v>0.23042766531449446</v>
      </c>
      <c r="Y262" s="65">
        <f>'Raw data'!AC255</f>
        <v>0.37538917132546268</v>
      </c>
      <c r="Z262" s="65">
        <f>'Raw data'!AF255</f>
        <v>0.41899999999999998</v>
      </c>
      <c r="AA262" s="66">
        <f>2*(O262-50)-2*(Z262-50)</f>
        <v>6.5500000000000114E-2</v>
      </c>
      <c r="AB262" s="65">
        <f>IF(I262=1,Y262+AA262+7.6%,IF(I262=2,Y262+AA262+16.6%,IF(I262=3,Y262+AA262+25.6%,IF(I262=4,Y262-AA262-7.6%,IF(I262=5,Y262-AA262+1.4%,IF(I262=6,Y262-AA262+10.4%,IF(I262=7,Y262+AA262+9%,IF(I262=8,Y262-AA262+9%,""))))))))</f>
        <v>0.23388917132546255</v>
      </c>
      <c r="AC262" s="65">
        <f>IF(E262="(D)",50%+U262/2,50%-U262/2)</f>
        <v>0.39049999999999996</v>
      </c>
      <c r="AD262" s="65">
        <f>IF(E262="(D)",50%+X262/2,50%-X262/2)</f>
        <v>0.38478616734275278</v>
      </c>
      <c r="AE262" s="65">
        <f>50%-AB262/2</f>
        <v>0.38305541433726875</v>
      </c>
      <c r="AF262" s="63">
        <f>AC262-O262</f>
        <v>-6.1250000000000027E-2</v>
      </c>
      <c r="AG262" s="84">
        <f>IF(E262="(D)",AF262,-AF262)</f>
        <v>6.1250000000000027E-2</v>
      </c>
      <c r="AH262" s="84">
        <f>AG262-4.5%</f>
        <v>1.6250000000000028E-2</v>
      </c>
      <c r="AI262" s="63">
        <f>AD262-O262</f>
        <v>-6.6963832657247202E-2</v>
      </c>
      <c r="AJ262" s="63">
        <f>IF(E262="(D)",AI262,-AI262)</f>
        <v>6.6963832657247202E-2</v>
      </c>
      <c r="AK262" s="63">
        <f>AJ262-4.5%</f>
        <v>2.1963832657247204E-2</v>
      </c>
      <c r="AL262" s="63">
        <f>AE262-O262</f>
        <v>-6.8694585662731233E-2</v>
      </c>
      <c r="AM262" s="63">
        <f>IF(E262="(D)",AL262,-(AL262))</f>
        <v>6.8694585662731233E-2</v>
      </c>
      <c r="AN262" s="63">
        <f>AM262-4.5%</f>
        <v>2.3694585662731235E-2</v>
      </c>
      <c r="AO262" s="67">
        <f>(AK262+AN262)/2</f>
        <v>2.2829209159989219E-2</v>
      </c>
    </row>
    <row r="263" spans="1:41" ht="15" customHeight="1" x14ac:dyDescent="0.25">
      <c r="A263" s="68" t="s">
        <v>248</v>
      </c>
      <c r="B263" s="61">
        <v>12</v>
      </c>
      <c r="C263" s="61" t="s">
        <v>477</v>
      </c>
      <c r="D263" s="59" t="str">
        <f>('Raw data'!C256)</f>
        <v>Bonnie Watson Coleman</v>
      </c>
      <c r="E263" s="59" t="str">
        <f>('Raw data'!D256)</f>
        <v>(D)</v>
      </c>
      <c r="F263" s="62">
        <f>('Raw data'!G256)</f>
        <v>2014</v>
      </c>
      <c r="G263" s="88">
        <v>2</v>
      </c>
      <c r="H263" s="68"/>
      <c r="I263" s="68"/>
      <c r="J263" s="91">
        <f>IF(H263="",O263+0.15*(AF263-2.77%+$B$3)+($A$3-50%),O263+0.85*(0.6*AF263+0.2*AI263+0.2*AL263-2.77%+$B$3)+($A$3-50%))</f>
        <v>0.65367984693877557</v>
      </c>
      <c r="K263" s="21" t="str">
        <f>IF(J263&lt;44%,"R",IF(J263&gt;56%,"D","No projection"))</f>
        <v>D</v>
      </c>
      <c r="L263" s="21" t="b">
        <f>_xlfn.ISFORMULA(K263)</f>
        <v>1</v>
      </c>
      <c r="M263" s="21" t="str">
        <f>IF(P263&lt;44%,"R",IF(P263&gt;56%,"D","No projection"))</f>
        <v>D</v>
      </c>
      <c r="N263" s="21" t="str">
        <f>IF(J263&lt;42%,"Safe R",IF(AND(J263&gt;42%,J263&lt;44%),"Likely R",IF(AND(J263&gt;44%,J263&lt;47%),"Lean R",IF(AND(J263&gt;47%,J263&lt;53%),"Toss Up",IF(AND(J263&gt;53%,J263&lt;56%),"Lean D",IF(AND(J263&gt;56%,J263&lt;58%),"Likely D","Safe D"))))))</f>
        <v>Safe D</v>
      </c>
      <c r="O263" s="63">
        <f>'Raw data'!Z256</f>
        <v>0.65125</v>
      </c>
      <c r="P263" s="69">
        <f>O263+$A$3-50%</f>
        <v>0.65125000000000011</v>
      </c>
      <c r="Q263" s="82">
        <f>'Raw data'!O256</f>
        <v>0.24489795918367352</v>
      </c>
      <c r="R263" s="64">
        <f>Q263/2+50%</f>
        <v>0.62244897959183676</v>
      </c>
      <c r="S263" s="64">
        <f>'Raw data'!M256-O263</f>
        <v>-2.8801020408163236E-2</v>
      </c>
      <c r="T263" s="64">
        <f>IF(E263="(R)",-S263,S263)</f>
        <v>-2.8801020408163236E-2</v>
      </c>
      <c r="U263" s="89">
        <f>IF(G263=1,Q263+4%,IF(G263=2,Q263+9%,IF(G263=3,Q263+14%,IF(G263=4,Q263-4.1%,IF(G263=5,Q263+1%,IF(G263=6,Q263+6.1%,IF(G263=7,Q263+5.1%,Q263+5.1%)))))))</f>
        <v>0.33489795918367349</v>
      </c>
      <c r="V263" s="64">
        <f>'Raw data'!W256</f>
        <v>0</v>
      </c>
      <c r="W263" s="64"/>
      <c r="X263" s="65"/>
      <c r="Y263" s="65">
        <f>'Raw data'!AC256</f>
        <v>0</v>
      </c>
      <c r="Z263" s="65">
        <f>'Raw data'!AF256</f>
        <v>0.54899999999999993</v>
      </c>
      <c r="AA263" s="66">
        <f>2*(O263-50)-2*(Z263-50)</f>
        <v>0.20449999999999591</v>
      </c>
      <c r="AB263" s="65"/>
      <c r="AC263" s="65">
        <f>IF(E263="(D)",50%+U263/2,50%-U263/2)</f>
        <v>0.6674489795918368</v>
      </c>
      <c r="AD263" s="65"/>
      <c r="AE263" s="65"/>
      <c r="AF263" s="63">
        <f>AC263-O263</f>
        <v>1.6198979591836804E-2</v>
      </c>
      <c r="AG263" s="84">
        <f>IF(E263="(D)",AF263,-AF263)</f>
        <v>1.6198979591836804E-2</v>
      </c>
      <c r="AH263" s="84">
        <f>AG263-4.5%</f>
        <v>-2.8801020408163194E-2</v>
      </c>
      <c r="AI263" s="63"/>
      <c r="AJ263" s="63"/>
      <c r="AK263" s="63">
        <f>AJ263-4.5%</f>
        <v>-4.4999999999999998E-2</v>
      </c>
      <c r="AL263" s="63"/>
      <c r="AM263" s="63"/>
      <c r="AN263" s="63">
        <f>AM263-4.5%</f>
        <v>-4.4999999999999998E-2</v>
      </c>
      <c r="AO263" s="67">
        <f>(AK263+AN263)/2</f>
        <v>-4.4999999999999998E-2</v>
      </c>
    </row>
    <row r="264" spans="1:41" ht="15" customHeight="1" x14ac:dyDescent="0.25">
      <c r="A264" s="68" t="s">
        <v>258</v>
      </c>
      <c r="B264" s="61">
        <v>1</v>
      </c>
      <c r="C264" s="61"/>
      <c r="D264" s="59" t="str">
        <f>('Raw data'!C257)</f>
        <v>Michelle Lujan Grisham</v>
      </c>
      <c r="E264" s="59" t="str">
        <f>('Raw data'!D257)</f>
        <v>(D)</v>
      </c>
      <c r="F264" s="62">
        <f>('Raw data'!G257)</f>
        <v>2012</v>
      </c>
      <c r="G264" s="88">
        <v>1</v>
      </c>
      <c r="H264" s="68">
        <v>2</v>
      </c>
      <c r="I264" s="68"/>
      <c r="J264" s="91">
        <f>IF(H264="",O264+0.15*(AF264-2.77%+$B$3)+($A$3-50%),O264+0.85*(0.6*AF264+0.2*AI264+0.2*AL264-2.77%+$B$3)+($A$3-50%))</f>
        <v>0.59488146592010804</v>
      </c>
      <c r="K264" s="21" t="str">
        <f>IF(J264&lt;44%,"R",IF(J264&gt;56%,"D","No projection"))</f>
        <v>D</v>
      </c>
      <c r="L264" s="21" t="b">
        <f>_xlfn.ISFORMULA(K264)</f>
        <v>1</v>
      </c>
      <c r="M264" s="21" t="str">
        <f>IF(P264&lt;44%,"R",IF(P264&gt;56%,"D","No projection"))</f>
        <v>No projection</v>
      </c>
      <c r="N264" s="21" t="str">
        <f>IF(J264&lt;42%,"Safe R",IF(AND(J264&gt;42%,J264&lt;44%),"Likely R",IF(AND(J264&gt;44%,J264&lt;47%),"Lean R",IF(AND(J264&gt;47%,J264&lt;53%),"Toss Up",IF(AND(J264&gt;53%,J264&lt;56%),"Lean D",IF(AND(J264&gt;56%,J264&lt;58%),"Likely D","Safe D"))))))</f>
        <v>Safe D</v>
      </c>
      <c r="O264" s="63">
        <f>'Raw data'!Z257</f>
        <v>0.55924999999999991</v>
      </c>
      <c r="P264" s="69">
        <f>O264+$A$3-50%</f>
        <v>0.55925000000000002</v>
      </c>
      <c r="Q264" s="82">
        <f>'Raw data'!O257</f>
        <v>0.18</v>
      </c>
      <c r="R264" s="64">
        <f>Q264/2+50%</f>
        <v>0.59</v>
      </c>
      <c r="S264" s="64">
        <f>'Raw data'!M257-O264</f>
        <v>3.0750000000000055E-2</v>
      </c>
      <c r="T264" s="64">
        <f>IF(E264="(R)",-S264,S264)</f>
        <v>3.0750000000000055E-2</v>
      </c>
      <c r="U264" s="89">
        <f>IF(G264=1,Q264+4%,IF(G264=2,Q264+9%,IF(G264=3,Q264+14%,IF(G264=4,Q264-4.1%,IF(G264=5,Q264+1%,IF(G264=6,Q264+6.1%,IF(G264=7,Q264+5.1%,Q264+5.1%)))))))</f>
        <v>0.22</v>
      </c>
      <c r="V264" s="64">
        <f>'Raw data'!W257</f>
        <v>0.18319371670715362</v>
      </c>
      <c r="W264" s="64">
        <f>V264/2+50%</f>
        <v>0.59159685835357678</v>
      </c>
      <c r="X264" s="65">
        <f>IF(H264=1,V264-4%,IF(H264=2,V264+5%,IF(H264=3,V264+14%,IF(H264=4,V264+4%,IF(H264=5,V264+13%,IF(H264=6,V264+22%,IF(H264=7,V264+9%,V264+9%)))))))</f>
        <v>0.23319371670715361</v>
      </c>
      <c r="Y264" s="65"/>
      <c r="Z264" s="65"/>
      <c r="AA264" s="66"/>
      <c r="AB264" s="65" t="str">
        <f>IF(I264=1,Y264+AA264+7.6%,IF(I264=2,Y264+AA264+16.6%,IF(I264=3,Y264+AA264+25.6%,IF(I264=4,Y264-AA264-7.6%,IF(I264=5,Y264-AA264+1.4%,IF(I264=6,Y264-AA264+10.4%,IF(I264=7,Y264+AA264+9%,IF(I264=8,Y264-AA264+9%,""))))))))</f>
        <v/>
      </c>
      <c r="AC264" s="65">
        <f>IF(E264="(D)",50%+U264/2,50%-U264/2)</f>
        <v>0.61</v>
      </c>
      <c r="AD264" s="65">
        <f>IF(E264="(D)",50%+X264/2,50%-X264/2)</f>
        <v>0.6165968583535768</v>
      </c>
      <c r="AE264" s="65"/>
      <c r="AF264" s="63">
        <f>AC264-O264</f>
        <v>5.0750000000000073E-2</v>
      </c>
      <c r="AG264" s="84">
        <f>IF(E264="(D)",AF264,-AF264)</f>
        <v>5.0750000000000073E-2</v>
      </c>
      <c r="AH264" s="84">
        <f>AG264-4.5%</f>
        <v>5.7500000000000745E-3</v>
      </c>
      <c r="AI264" s="63">
        <f>AD264-O264</f>
        <v>5.7346858353576891E-2</v>
      </c>
      <c r="AJ264" s="63">
        <f>IF(E264="(D)",AI264,-AI264)</f>
        <v>5.7346858353576891E-2</v>
      </c>
      <c r="AK264" s="63">
        <f>AJ264-4.5%</f>
        <v>1.2346858353576892E-2</v>
      </c>
      <c r="AL264" s="63"/>
      <c r="AM264" s="63"/>
      <c r="AN264" s="63"/>
      <c r="AO264" s="67">
        <f>AK264</f>
        <v>1.2346858353576892E-2</v>
      </c>
    </row>
    <row r="265" spans="1:41" ht="15" customHeight="1" x14ac:dyDescent="0.25">
      <c r="A265" s="68" t="s">
        <v>258</v>
      </c>
      <c r="B265" s="61">
        <v>2</v>
      </c>
      <c r="C265" s="61"/>
      <c r="D265" s="59" t="str">
        <f>('Raw data'!C258)</f>
        <v>Steve Pearce</v>
      </c>
      <c r="E265" s="59" t="str">
        <f>('Raw data'!D258)</f>
        <v>(R)</v>
      </c>
      <c r="F265" s="62">
        <f>('Raw data'!G258)</f>
        <v>2010</v>
      </c>
      <c r="G265" s="88">
        <v>4</v>
      </c>
      <c r="H265" s="68">
        <v>4</v>
      </c>
      <c r="I265" s="68">
        <v>6</v>
      </c>
      <c r="J265" s="91">
        <f>IF(H265="",O265+0.15*(AF265+2.77%-$B$3)+($A$3-50%),O265+0.85*(0.6*AF265+0.2*AI265+0.2*AL265+2.77%-$B$3)+($A$3-50%))</f>
        <v>0.38698797000899438</v>
      </c>
      <c r="K265" s="21" t="str">
        <f>IF(J265&lt;44%,"R",IF(J265&gt;56%,"D","No projection"))</f>
        <v>R</v>
      </c>
      <c r="L265" s="21" t="b">
        <f>_xlfn.ISFORMULA(K265)</f>
        <v>1</v>
      </c>
      <c r="M265" s="21" t="str">
        <f>IF(P265&lt;44%,"R",IF(P265&gt;56%,"D","No projection"))</f>
        <v>No projection</v>
      </c>
      <c r="N265" s="21" t="str">
        <f>IF(J265&lt;42%,"Safe R",IF(AND(J265&gt;42%,J265&lt;44%),"Likely R",IF(AND(J265&gt;44%,J265&lt;47%),"Lean R",IF(AND(J265&gt;47%,J265&lt;53%),"Toss Up",IF(AND(J265&gt;53%,J265&lt;56%),"Lean D",IF(AND(J265&gt;56%,J265&lt;58%),"Likely D","Safe D"))))))</f>
        <v>Safe R</v>
      </c>
      <c r="O265" s="63">
        <f>'Raw data'!Z258</f>
        <v>0.44674999999999998</v>
      </c>
      <c r="P265" s="69">
        <f>O265+$A$3-50%</f>
        <v>0.44674999999999998</v>
      </c>
      <c r="Q265" s="82">
        <f>'Raw data'!O258</f>
        <v>0.30000000000000004</v>
      </c>
      <c r="R265" s="64">
        <f>Q265/2+50%</f>
        <v>0.65</v>
      </c>
      <c r="S265" s="64">
        <f>'Raw data'!M258-O265</f>
        <v>-9.6750000000000003E-2</v>
      </c>
      <c r="T265" s="64">
        <f>IF(E265="(R)",-S265,S265)</f>
        <v>9.6750000000000003E-2</v>
      </c>
      <c r="U265" s="89">
        <f>IF(G265=1,Q265+4%,IF(G265=2,Q265+9%,IF(G265=3,Q265+14%,IF(G265=4,Q265-4.1%,IF(G265=5,Q265+1%,IF(G265=6,Q265+6.1%,IF(G265=7,Q265+5.1%,Q265+5.1%)))))))</f>
        <v>0.25900000000000006</v>
      </c>
      <c r="V265" s="64">
        <f>'Raw data'!W258</f>
        <v>0.18202554339625987</v>
      </c>
      <c r="W265" s="64">
        <f>V265/2+50%</f>
        <v>0.59101277169812994</v>
      </c>
      <c r="X265" s="65">
        <f>IF(H265=1,V265-4%,IF(H265=2,V265+5%,IF(H265=3,V265+14%,IF(H265=4,V265+4%,IF(H265=5,V265+13%,IF(H265=6,V265+22%,IF(H265=7,V265+9%,V265+9%)))))))</f>
        <v>0.22202554339625988</v>
      </c>
      <c r="Y265" s="65">
        <f>'Raw data'!AC258</f>
        <v>0.10805716238027352</v>
      </c>
      <c r="Z265" s="65">
        <f>'Raw data'!AF258</f>
        <v>0.45899999999999996</v>
      </c>
      <c r="AA265" s="66">
        <f>2*(O265-50)-2*(Z265-50)</f>
        <v>-2.4500000000003297E-2</v>
      </c>
      <c r="AB265" s="65">
        <f>IF(I265=1,Y265+AA265+7.6%,IF(I265=2,Y265+AA265+16.6%,IF(I265=3,Y265+AA265+25.6%,IF(I265=4,Y265-AA265-7.6%,IF(I265=5,Y265-AA265+1.4%,IF(I265=6,Y265-AA265+10.4%,IF(I265=7,Y265+AA265+9%,IF(I265=8,Y265-AA265+9%,""))))))))</f>
        <v>0.23655716238027683</v>
      </c>
      <c r="AC265" s="65">
        <f>IF(E265="(D)",50%+U265/2,50%-U265/2)</f>
        <v>0.37049999999999994</v>
      </c>
      <c r="AD265" s="65">
        <f>IF(E265="(D)",50%+X265/2,50%-X265/2)</f>
        <v>0.38898722830187005</v>
      </c>
      <c r="AE265" s="65">
        <f>50%-AB265/2</f>
        <v>0.3817214188098616</v>
      </c>
      <c r="AF265" s="63">
        <f>AC265-O265</f>
        <v>-7.625000000000004E-2</v>
      </c>
      <c r="AG265" s="84">
        <f>IF(E265="(D)",AF265,-AF265)</f>
        <v>7.625000000000004E-2</v>
      </c>
      <c r="AH265" s="84">
        <f>AG265-4.5%</f>
        <v>3.1250000000000042E-2</v>
      </c>
      <c r="AI265" s="63">
        <f>AD265-O265</f>
        <v>-5.7762771698129933E-2</v>
      </c>
      <c r="AJ265" s="63">
        <f>IF(E265="(D)",AI265,-AI265)</f>
        <v>5.7762771698129933E-2</v>
      </c>
      <c r="AK265" s="63">
        <f>AJ265-4.5%</f>
        <v>1.2762771698129935E-2</v>
      </c>
      <c r="AL265" s="63">
        <f>AE265-O265</f>
        <v>-6.5028581190138379E-2</v>
      </c>
      <c r="AM265" s="63">
        <f>IF(E265="(D)",AL265,-(AL265))</f>
        <v>6.5028581190138379E-2</v>
      </c>
      <c r="AN265" s="63">
        <f>AM265-4.5%</f>
        <v>2.0028581190138381E-2</v>
      </c>
      <c r="AO265" s="67">
        <f>(AK265+AN265)/2</f>
        <v>1.6395676444134158E-2</v>
      </c>
    </row>
    <row r="266" spans="1:41" ht="15" customHeight="1" x14ac:dyDescent="0.25">
      <c r="A266" s="68" t="s">
        <v>258</v>
      </c>
      <c r="B266" s="61">
        <v>3</v>
      </c>
      <c r="C266" s="61"/>
      <c r="D266" s="59" t="str">
        <f>('Raw data'!C259)</f>
        <v>Ben R. Lujan</v>
      </c>
      <c r="E266" s="59" t="str">
        <f>('Raw data'!D259)</f>
        <v>(D)</v>
      </c>
      <c r="F266" s="62">
        <f>('Raw data'!G259)</f>
        <v>2008</v>
      </c>
      <c r="G266" s="88">
        <v>1</v>
      </c>
      <c r="H266" s="68">
        <v>1</v>
      </c>
      <c r="I266" s="68">
        <v>1</v>
      </c>
      <c r="J266" s="91">
        <f>IF(H266="",O266+0.15*(AF266-2.77%+$B$3)+($A$3-50%),O266+0.85*(0.6*AF266+0.2*AI266+0.2*AL266-2.77%+$B$3)+($A$3-50%))</f>
        <v>0.61403817027468988</v>
      </c>
      <c r="K266" s="21" t="str">
        <f>IF(J266&lt;44%,"R",IF(J266&gt;56%,"D","No projection"))</f>
        <v>D</v>
      </c>
      <c r="L266" s="21" t="b">
        <f>_xlfn.ISFORMULA(K266)</f>
        <v>1</v>
      </c>
      <c r="M266" s="21" t="str">
        <f>IF(P266&lt;44%,"R",IF(P266&gt;56%,"D","No projection"))</f>
        <v>D</v>
      </c>
      <c r="N266" s="21" t="str">
        <f>IF(J266&lt;42%,"Safe R",IF(AND(J266&gt;42%,J266&lt;44%),"Likely R",IF(AND(J266&gt;44%,J266&lt;47%),"Lean R",IF(AND(J266&gt;47%,J266&lt;53%),"Toss Up",IF(AND(J266&gt;53%,J266&lt;56%),"Lean D",IF(AND(J266&gt;56%,J266&lt;58%),"Likely D","Safe D"))))))</f>
        <v>Safe D</v>
      </c>
      <c r="O266" s="63">
        <f>'Raw data'!Z259</f>
        <v>0.57474999999999998</v>
      </c>
      <c r="P266" s="69">
        <f>O266+$A$3-50%</f>
        <v>0.57474999999999987</v>
      </c>
      <c r="Q266" s="82">
        <f>'Raw data'!O259</f>
        <v>0.21999999999999997</v>
      </c>
      <c r="R266" s="64">
        <f>Q266/2+50%</f>
        <v>0.61</v>
      </c>
      <c r="S266" s="64">
        <f>'Raw data'!M259-O266</f>
        <v>3.5250000000000004E-2</v>
      </c>
      <c r="T266" s="64">
        <f>IF(E266="(R)",-S266,S266)</f>
        <v>3.5250000000000004E-2</v>
      </c>
      <c r="U266" s="89">
        <f>IF(G266=1,Q266+4%,IF(G266=2,Q266+9%,IF(G266=3,Q266+14%,IF(G266=4,Q266-4.1%,IF(G266=5,Q266+1%,IF(G266=6,Q266+6.1%,IF(G266=7,Q266+5.1%,Q266+5.1%)))))))</f>
        <v>0.25999999999999995</v>
      </c>
      <c r="V266" s="64">
        <f>'Raw data'!W259</f>
        <v>0.26249343643637219</v>
      </c>
      <c r="W266" s="64">
        <f>V266/2+50%</f>
        <v>0.63124671821818612</v>
      </c>
      <c r="X266" s="65">
        <f>IF(H266=1,V266-4%,IF(H266=2,V266+5%,IF(H266=3,V266+14%,IF(H266=4,V266+4%,IF(H266=5,V266+13%,IF(H266=6,V266+22%,IF(H266=7,V266+9%,V266+9%)))))))</f>
        <v>0.22249343643637218</v>
      </c>
      <c r="Y266" s="65">
        <f>'Raw data'!AC259</f>
        <v>0.13972033150115343</v>
      </c>
      <c r="Z266" s="65">
        <f>'Raw data'!AF259</f>
        <v>0.57899999999999996</v>
      </c>
      <c r="AA266" s="66">
        <f>2*(O266-50)-2*(Z266-50)</f>
        <v>-8.4999999999979536E-3</v>
      </c>
      <c r="AB266" s="65">
        <f>IF(I266=1,Y266+AA266+7.6%,IF(I266=2,Y266+AA266+16.6%,IF(I266=3,Y266+AA266+25.6%,IF(I266=4,Y266-AA266-7.6%,IF(I266=5,Y266-AA266+1.4%,IF(I266=6,Y266-AA266+10.4%,IF(I266=7,Y266+AA266+9%,IF(I266=8,Y266-AA266+9%,""))))))))</f>
        <v>0.20722033150115549</v>
      </c>
      <c r="AC266" s="65">
        <f>IF(E266="(D)",50%+U266/2,50%-U266/2)</f>
        <v>0.63</v>
      </c>
      <c r="AD266" s="65">
        <f>IF(E266="(D)",50%+X266/2,50%-X266/2)</f>
        <v>0.6112467182181861</v>
      </c>
      <c r="AE266" s="65">
        <f>50%+AB266/2</f>
        <v>0.60361016575057769</v>
      </c>
      <c r="AF266" s="63">
        <f>AC266-O266</f>
        <v>5.5250000000000021E-2</v>
      </c>
      <c r="AG266" s="84">
        <f>IF(E266="(D)",AF266,-AF266)</f>
        <v>5.5250000000000021E-2</v>
      </c>
      <c r="AH266" s="84">
        <f>AG266-4.5%</f>
        <v>1.0250000000000023E-2</v>
      </c>
      <c r="AI266" s="63">
        <f>AD266-O266</f>
        <v>3.6496718218186119E-2</v>
      </c>
      <c r="AJ266" s="63">
        <f>IF(E266="(D)",AI266,-AI266)</f>
        <v>3.6496718218186119E-2</v>
      </c>
      <c r="AK266" s="63">
        <f>AJ266-4.5%</f>
        <v>-8.5032817818138789E-3</v>
      </c>
      <c r="AL266" s="63">
        <f>AE266-O266</f>
        <v>2.8860165750577704E-2</v>
      </c>
      <c r="AM266" s="63">
        <f>IF(E266="(D)",AL266,-(AL266))</f>
        <v>2.8860165750577704E-2</v>
      </c>
      <c r="AN266" s="63">
        <f>AM266-4.5%</f>
        <v>-1.6139834249422294E-2</v>
      </c>
      <c r="AO266" s="67">
        <f>(AK266+AN266)/2</f>
        <v>-1.2321558015618087E-2</v>
      </c>
    </row>
    <row r="267" spans="1:41" ht="15" customHeight="1" x14ac:dyDescent="0.25">
      <c r="A267" s="68" t="s">
        <v>262</v>
      </c>
      <c r="B267" s="61">
        <v>1</v>
      </c>
      <c r="C267" s="61"/>
      <c r="D267" s="59" t="str">
        <f>('Raw data'!C260)</f>
        <v>Lee Zeldin</v>
      </c>
      <c r="E267" s="59" t="str">
        <f>('Raw data'!D260)</f>
        <v>(R)</v>
      </c>
      <c r="F267" s="62">
        <f>('Raw data'!G260)</f>
        <v>2014</v>
      </c>
      <c r="G267" s="88">
        <v>6</v>
      </c>
      <c r="H267" s="68"/>
      <c r="I267" s="68"/>
      <c r="J267" s="91">
        <f>IF(H267="",O267+0.15*(AF267+2.77%-$B$3)+($A$3-50%),O267+0.85*(0.6*AF267+0.2*AI267+0.2*AL267+2.77%-$B$3)+($A$3-50%))</f>
        <v>0.47368749999999998</v>
      </c>
      <c r="K267" s="21" t="str">
        <f>IF(J267&lt;44%,"R",IF(J267&gt;56%,"D","No projection"))</f>
        <v>No projection</v>
      </c>
      <c r="L267" s="21" t="b">
        <f>_xlfn.ISFORMULA(K267)</f>
        <v>1</v>
      </c>
      <c r="M267" s="21" t="str">
        <f>IF(P267&lt;44%,"R",IF(P267&gt;56%,"D","No projection"))</f>
        <v>No projection</v>
      </c>
      <c r="N267" s="21" t="str">
        <f>IF(J267&lt;42%,"Safe R",IF(AND(J267&gt;42%,J267&lt;44%),"Likely R",IF(AND(J267&gt;44%,J267&lt;47%),"Lean R",IF(AND(J267&gt;47%,J267&lt;53%),"Toss Up",IF(AND(J267&gt;53%,J267&lt;56%),"Lean D",IF(AND(J267&gt;56%,J267&lt;58%),"Likely D","Safe D"))))))</f>
        <v>Toss Up</v>
      </c>
      <c r="O267" s="63">
        <f>'Raw data'!Z260</f>
        <v>0.48325000000000001</v>
      </c>
      <c r="P267" s="69">
        <f>O267+$A$3-50%</f>
        <v>0.48324999999999996</v>
      </c>
      <c r="Q267" s="82">
        <f>'Raw data'!O260</f>
        <v>0.10000000000000003</v>
      </c>
      <c r="R267" s="64">
        <f>Q267/2+50%</f>
        <v>0.55000000000000004</v>
      </c>
      <c r="S267" s="64">
        <f>'Raw data'!M260-O267</f>
        <v>-3.3250000000000002E-2</v>
      </c>
      <c r="T267" s="64">
        <f>IF(E267="(R)",-S267,S267)</f>
        <v>3.3250000000000002E-2</v>
      </c>
      <c r="U267" s="89">
        <f>IF(G267=1,Q267+4%,IF(G267=2,Q267+9%,IF(G267=3,Q267+14%,IF(G267=4,Q267-4.1%,IF(G267=5,Q267+1%,IF(G267=6,Q267+6.1%,IF(G267=7,Q267+5.1%,Q267+5.1%)))))))</f>
        <v>0.16100000000000003</v>
      </c>
      <c r="V267" s="64">
        <f>'Raw data'!W260</f>
        <v>0</v>
      </c>
      <c r="W267" s="64"/>
      <c r="X267" s="65"/>
      <c r="Y267" s="65"/>
      <c r="Z267" s="65">
        <f>'Raw data'!AF260</f>
        <v>0.48399999999999999</v>
      </c>
      <c r="AA267" s="66">
        <f>2*(O267-50)-2*(Z267-50)</f>
        <v>-1.5000000000071623E-3</v>
      </c>
      <c r="AB267" s="65" t="str">
        <f>IF(I267=1,Y267+AA267+7.6%,IF(I267=2,Y267+AA267+16.6%,IF(I267=3,Y267+AA267+25.6%,IF(I267=4,Y267-AA267-7.6%,IF(I267=5,Y267-AA267+1.4%,IF(I267=6,Y267-AA267+10.4%,IF(I267=7,Y267+AA267+9%,IF(I267=8,Y267-AA267+9%,""))))))))</f>
        <v/>
      </c>
      <c r="AC267" s="65">
        <f>IF(E267="(D)",50%+U267/2,50%-U267/2)</f>
        <v>0.41949999999999998</v>
      </c>
      <c r="AD267" s="65"/>
      <c r="AE267" s="65"/>
      <c r="AF267" s="63">
        <f>AC267-O267</f>
        <v>-6.3750000000000029E-2</v>
      </c>
      <c r="AG267" s="84">
        <f>IF(E267="(D)",AF267,-AF267)</f>
        <v>6.3750000000000029E-2</v>
      </c>
      <c r="AH267" s="84">
        <f>AG267-4.5%</f>
        <v>1.8750000000000031E-2</v>
      </c>
      <c r="AI267" s="63"/>
      <c r="AJ267" s="63"/>
      <c r="AK267" s="63"/>
      <c r="AL267" s="63"/>
      <c r="AM267" s="63"/>
      <c r="AN267" s="63"/>
      <c r="AO267" s="67">
        <f>(AK267+AN267)/2</f>
        <v>0</v>
      </c>
    </row>
    <row r="268" spans="1:41" ht="15" customHeight="1" x14ac:dyDescent="0.25">
      <c r="A268" s="68" t="s">
        <v>262</v>
      </c>
      <c r="B268" s="61">
        <v>2</v>
      </c>
      <c r="C268" s="61"/>
      <c r="D268" s="59" t="str">
        <f>('Raw data'!C261)</f>
        <v>Peter King</v>
      </c>
      <c r="E268" s="59" t="str">
        <f>('Raw data'!D261)</f>
        <v>(R)</v>
      </c>
      <c r="F268" s="62">
        <f>('Raw data'!G261)</f>
        <v>1992</v>
      </c>
      <c r="G268" s="88">
        <v>4</v>
      </c>
      <c r="H268" s="68">
        <v>4</v>
      </c>
      <c r="I268" s="68">
        <v>4</v>
      </c>
      <c r="J268" s="91">
        <f>IF(H268="",O268+0.15*(AF268+2.77%-$B$3)+($A$3-50%),O268+0.85*(0.6*AF268+0.2*AI268+0.2*AL268+2.77%-$B$3)+($A$3-50%))</f>
        <v>0.37396311737826959</v>
      </c>
      <c r="K268" s="21" t="s">
        <v>479</v>
      </c>
      <c r="L268" s="21" t="b">
        <f>_xlfn.ISFORMULA(K268)</f>
        <v>0</v>
      </c>
      <c r="M268" s="21" t="str">
        <f>IF(P268&lt;44%,"R",IF(P268&gt;56%,"D","No projection"))</f>
        <v>No projection</v>
      </c>
      <c r="N268" s="21" t="str">
        <f>IF(J268&lt;42%,"Safe R",IF(AND(J268&gt;42%,J268&lt;44%),"Likely R",IF(AND(J268&gt;44%,J268&lt;47%),"Lean R",IF(AND(J268&gt;47%,J268&lt;53%),"Toss Up",IF(AND(J268&gt;53%,J268&lt;56%),"Lean D",IF(AND(J268&gt;56%,J268&lt;58%),"Likely D","Safe D"))))))</f>
        <v>Safe R</v>
      </c>
      <c r="O268" s="63">
        <f>'Raw data'!Z261</f>
        <v>0.50275000000000003</v>
      </c>
      <c r="P268" s="69">
        <f>O268+$A$3-50%</f>
        <v>0.50275000000000003</v>
      </c>
      <c r="Q268" s="82">
        <f>'Raw data'!O261</f>
        <v>0.38775510204081642</v>
      </c>
      <c r="R268" s="64">
        <f>Q268/2+50%</f>
        <v>0.69387755102040827</v>
      </c>
      <c r="S268" s="64">
        <f>'Raw data'!M261-O268</f>
        <v>-0.19662755102040819</v>
      </c>
      <c r="T268" s="64">
        <f>IF(E268="(R)",-S268,S268)</f>
        <v>0.19662755102040819</v>
      </c>
      <c r="U268" s="89">
        <f>IF(G268=1,Q268+4%,IF(G268=2,Q268+9%,IF(G268=3,Q268+14%,IF(G268=4,Q268-4.1%,IF(G268=5,Q268+1%,IF(G268=6,Q268+6.1%,IF(G268=7,Q268+5.1%,Q268+5.1%)))))))</f>
        <v>0.34675510204081644</v>
      </c>
      <c r="V268" s="64">
        <f>'Raw data'!W261</f>
        <v>0.17197163728001191</v>
      </c>
      <c r="W268" s="64">
        <f>V268/2+50%</f>
        <v>0.58598581864000598</v>
      </c>
      <c r="X268" s="65">
        <f>IF(H268=1,V268-4%,IF(H268=2,V268+5%,IF(H268=3,V268+14%,IF(H268=4,V268+4%,IF(H268=5,V268+13%,IF(H268=6,V268+22%,IF(H268=7,V268+9%,V268+9%)))))))</f>
        <v>0.21197163728001192</v>
      </c>
      <c r="Y268" s="65">
        <f>'Raw data'!AC261</f>
        <v>0.43890285214730634</v>
      </c>
      <c r="Z268" s="65">
        <f>'Raw data'!AF261</f>
        <v>0.43899999999999995</v>
      </c>
      <c r="AA268" s="66">
        <f>2*(O268-50)-2*(Z268-50)</f>
        <v>0.12749999999999773</v>
      </c>
      <c r="AB268" s="65">
        <f>IF(I268=1,Y268+AA268+7.6%,IF(I268=2,Y268+AA268+16.6%,IF(I268=3,Y268+AA268+25.6%,IF(I268=4,Y268-AA268-7.6%,IF(I268=5,Y268-AA268+1.4%,IF(I268=6,Y268-AA268+10.4%,IF(I268=7,Y268+AA268+9%,IF(I268=8,Y268-AA268+9%,""))))))))</f>
        <v>0.23540285214730861</v>
      </c>
      <c r="AC268" s="65">
        <f>IF(E268="(D)",50%+U268/2,50%-U268/2)</f>
        <v>0.32662244897959181</v>
      </c>
      <c r="AD268" s="65">
        <f>IF(E268="(D)",50%+X268/2,50%-X268/2)</f>
        <v>0.39401418135999405</v>
      </c>
      <c r="AE268" s="65">
        <f>50%-AB268/2</f>
        <v>0.3822985739263457</v>
      </c>
      <c r="AF268" s="63">
        <f>AC268-O268</f>
        <v>-0.17612755102040822</v>
      </c>
      <c r="AG268" s="84">
        <f>IF(E268="(D)",AF268,-AF268)</f>
        <v>0.17612755102040822</v>
      </c>
      <c r="AH268" s="84">
        <f>AG268-4.5%</f>
        <v>0.13112755102040824</v>
      </c>
      <c r="AI268" s="63">
        <f>AD268-O268</f>
        <v>-0.10873581864000598</v>
      </c>
      <c r="AJ268" s="63">
        <f>IF(E268="(D)",AI268,-AI268)</f>
        <v>0.10873581864000598</v>
      </c>
      <c r="AK268" s="63">
        <f>AJ268-4.5%</f>
        <v>6.3735818640005978E-2</v>
      </c>
      <c r="AL268" s="63">
        <f>AE268-O268</f>
        <v>-0.12045142607365433</v>
      </c>
      <c r="AM268" s="63">
        <f>IF(E268="(D)",AL268,-(AL268))</f>
        <v>0.12045142607365433</v>
      </c>
      <c r="AN268" s="63">
        <f>AM268-4.5%</f>
        <v>7.5451426073654335E-2</v>
      </c>
      <c r="AO268" s="67">
        <f>(AK268+AN268)/2</f>
        <v>6.9593622356830157E-2</v>
      </c>
    </row>
    <row r="269" spans="1:41" ht="15" customHeight="1" x14ac:dyDescent="0.25">
      <c r="A269" s="68" t="s">
        <v>262</v>
      </c>
      <c r="B269" s="61">
        <v>3</v>
      </c>
      <c r="C269" s="61"/>
      <c r="D269" s="59" t="str">
        <f>('Raw data'!C262)</f>
        <v>Steve Israel</v>
      </c>
      <c r="E269" s="59" t="str">
        <f>('Raw data'!D262)</f>
        <v>(D)</v>
      </c>
      <c r="F269" s="62">
        <f>('Raw data'!G262)</f>
        <v>2000</v>
      </c>
      <c r="G269" s="88">
        <v>1</v>
      </c>
      <c r="H269" s="68">
        <v>1</v>
      </c>
      <c r="I269" s="68">
        <v>1</v>
      </c>
      <c r="J269" s="91">
        <f>IF(H269="",O269+0.15*(AF269-2.77%+$B$3)+($A$3-50%),O269+0.85*(0.6*AF269+0.2*AI269+0.2*AL269-2.77%+$B$3)+($A$3-50%))</f>
        <v>0.55456702727627571</v>
      </c>
      <c r="K269" s="21" t="s">
        <v>479</v>
      </c>
      <c r="L269" s="21" t="b">
        <f>_xlfn.ISFORMULA(K269)</f>
        <v>0</v>
      </c>
      <c r="M269" s="21" t="str">
        <f>IF(P269&lt;44%,"R",IF(P269&gt;56%,"D","No projection"))</f>
        <v>No projection</v>
      </c>
      <c r="N269" s="21" t="str">
        <f>IF(J269&lt;42%,"Safe R",IF(AND(J269&gt;42%,J269&lt;44%),"Likely R",IF(AND(J269&gt;44%,J269&lt;47%),"Lean R",IF(AND(J269&gt;47%,J269&lt;53%),"Toss Up",IF(AND(J269&gt;53%,J269&lt;56%),"Lean D",IF(AND(J269&gt;56%,J269&lt;58%),"Likely D","Safe D"))))))</f>
        <v>Lean D</v>
      </c>
      <c r="O269" s="63">
        <f>'Raw data'!Z262</f>
        <v>0.49375000000000002</v>
      </c>
      <c r="P269" s="69">
        <f>O269+$A$3-50%</f>
        <v>0.49375000000000002</v>
      </c>
      <c r="Q269" s="82">
        <f>'Raw data'!O262</f>
        <v>8.9108910891089133E-2</v>
      </c>
      <c r="R269" s="64">
        <f>Q269/2+50%</f>
        <v>0.54455445544554459</v>
      </c>
      <c r="S269" s="64">
        <f>'Raw data'!M262-O269</f>
        <v>5.0804455445544572E-2</v>
      </c>
      <c r="T269" s="64">
        <f>IF(E269="(R)",-S269,S269)</f>
        <v>5.0804455445544572E-2</v>
      </c>
      <c r="U269" s="89">
        <f>IF(G269=1,Q269+4%,IF(G269=2,Q269+9%,IF(G269=3,Q269+14%,IF(G269=4,Q269-4.1%,IF(G269=5,Q269+1%,IF(G269=6,Q269+6.1%,IF(G269=7,Q269+5.1%,Q269+5.1%)))))))</f>
        <v>0.12910891089108914</v>
      </c>
      <c r="V269" s="64">
        <f>'Raw data'!W262</f>
        <v>0.16480930194811183</v>
      </c>
      <c r="W269" s="64">
        <f>V269/2+50%</f>
        <v>0.58240465097405592</v>
      </c>
      <c r="X269" s="65">
        <f>IF(H269=1,V269-4%,IF(H269=2,V269+5%,IF(H269=3,V269+14%,IF(H269=4,V269+4%,IF(H269=5,V269+13%,IF(H269=6,V269+22%,IF(H269=7,V269+9%,V269+9%)))))))</f>
        <v>0.12480930194811182</v>
      </c>
      <c r="Y269" s="65">
        <f>'Raw data'!AC262</f>
        <v>0.13535840392304976</v>
      </c>
      <c r="Z269" s="65">
        <f>'Raw data'!AF262</f>
        <v>0.52900000000000003</v>
      </c>
      <c r="AA269" s="66">
        <f>2*(O269-50)-2*(Z269-50)</f>
        <v>-7.0500000000009777E-2</v>
      </c>
      <c r="AB269" s="65">
        <f>IF(I269=1,Y269+AA269+7.6%,IF(I269=2,Y269+AA269+16.6%,IF(I269=3,Y269+AA269+25.6%,IF(I269=4,Y269-AA269-7.6%,IF(I269=5,Y269-AA269+1.4%,IF(I269=6,Y269-AA269+10.4%,IF(I269=7,Y269+AA269+9%,IF(I269=8,Y269-AA269+9%,""))))))))</f>
        <v>0.14085840392304</v>
      </c>
      <c r="AC269" s="65">
        <f>IF(E269="(D)",50%+U269/2,50%-U269/2)</f>
        <v>0.56455445544554461</v>
      </c>
      <c r="AD269" s="65">
        <f>IF(E269="(D)",50%+X269/2,50%-X269/2)</f>
        <v>0.5624046509740559</v>
      </c>
      <c r="AE269" s="65">
        <f>50%+AB269/2</f>
        <v>0.57042920196152003</v>
      </c>
      <c r="AF269" s="63">
        <f>AC269-O269</f>
        <v>7.080445544554459E-2</v>
      </c>
      <c r="AG269" s="84">
        <f>IF(E269="(D)",AF269,-AF269)</f>
        <v>7.080445544554459E-2</v>
      </c>
      <c r="AH269" s="84">
        <f>AG269-4.5%</f>
        <v>2.5804455445544591E-2</v>
      </c>
      <c r="AI269" s="63">
        <f>AD269-O269</f>
        <v>6.8654650974055875E-2</v>
      </c>
      <c r="AJ269" s="63">
        <f>IF(E269="(D)",AI269,-AI269)</f>
        <v>6.8654650974055875E-2</v>
      </c>
      <c r="AK269" s="63">
        <f>AJ269-4.5%</f>
        <v>2.3654650974055877E-2</v>
      </c>
      <c r="AL269" s="63">
        <f>AE269-O269</f>
        <v>7.6679201961520005E-2</v>
      </c>
      <c r="AM269" s="63">
        <f>IF(E269="(D)",AL269,-(AL269))</f>
        <v>7.6679201961520005E-2</v>
      </c>
      <c r="AN269" s="63">
        <f>AM269-4.5%</f>
        <v>3.1679201961520007E-2</v>
      </c>
      <c r="AO269" s="67">
        <f>(AK269+AN269)/2</f>
        <v>2.7666926467787942E-2</v>
      </c>
    </row>
    <row r="270" spans="1:41" ht="15" customHeight="1" x14ac:dyDescent="0.25">
      <c r="A270" s="68" t="s">
        <v>262</v>
      </c>
      <c r="B270" s="61">
        <v>4</v>
      </c>
      <c r="C270" s="61" t="s">
        <v>477</v>
      </c>
      <c r="D270" s="59" t="str">
        <f>('Raw data'!C263)</f>
        <v>Kathleen Rice</v>
      </c>
      <c r="E270" s="59" t="str">
        <f>('Raw data'!D263)</f>
        <v>(D)</v>
      </c>
      <c r="F270" s="62">
        <f>('Raw data'!G263)</f>
        <v>2014</v>
      </c>
      <c r="G270" s="88">
        <v>2</v>
      </c>
      <c r="H270" s="68"/>
      <c r="I270" s="68"/>
      <c r="J270" s="91">
        <f>IF(H270="",O270+0.15*(AF270-2.77%+$B$3)+($A$3-50%),O270+0.85*(0.6*AF270+0.2*AI270+0.2*AL270-2.77%+$B$3)+($A$3-50%))</f>
        <v>0.56876250000000006</v>
      </c>
      <c r="K270" s="21" t="str">
        <f>IF(J270&lt;44%,"R",IF(J270&gt;56%,"D","No projection"))</f>
        <v>D</v>
      </c>
      <c r="L270" s="21" t="b">
        <f>_xlfn.ISFORMULA(K270)</f>
        <v>1</v>
      </c>
      <c r="M270" s="21" t="str">
        <f>IF(P270&lt;44%,"R",IF(P270&gt;56%,"D","No projection"))</f>
        <v>No projection</v>
      </c>
      <c r="N270" s="21" t="str">
        <f>IF(J270&lt;42%,"Safe R",IF(AND(J270&gt;42%,J270&lt;44%),"Likely R",IF(AND(J270&gt;44%,J270&lt;47%),"Lean R",IF(AND(J270&gt;47%,J270&lt;53%),"Toss Up",IF(AND(J270&gt;53%,J270&lt;56%),"Lean D",IF(AND(J270&gt;56%,J270&lt;58%),"Likely D","Safe D"))))))</f>
        <v>Likely D</v>
      </c>
      <c r="O270" s="63">
        <f>'Raw data'!Z263</f>
        <v>0.54825000000000002</v>
      </c>
      <c r="P270" s="69">
        <f>O270+$A$3-50%</f>
        <v>0.5482499999999999</v>
      </c>
      <c r="Q270" s="82">
        <f>'Raw data'!O263</f>
        <v>0.28000000000000003</v>
      </c>
      <c r="R270" s="64">
        <f>Q270/2+50%</f>
        <v>0.64</v>
      </c>
      <c r="S270" s="64">
        <f>'Raw data'!M263-O270</f>
        <v>9.1749999999999998E-2</v>
      </c>
      <c r="T270" s="64">
        <f>IF(E270="(R)",-S270,S270)</f>
        <v>9.1749999999999998E-2</v>
      </c>
      <c r="U270" s="89">
        <f>IF(G270=1,Q270+4%,IF(G270=2,Q270+9%,IF(G270=3,Q270+14%,IF(G270=4,Q270-4.1%,IF(G270=5,Q270+1%,IF(G270=6,Q270+6.1%,IF(G270=7,Q270+5.1%,Q270+5.1%)))))))</f>
        <v>0.37</v>
      </c>
      <c r="V270" s="64">
        <f>'Raw data'!W263</f>
        <v>0</v>
      </c>
      <c r="W270" s="64"/>
      <c r="X270" s="65"/>
      <c r="Y270" s="65">
        <f>'Raw data'!AC263</f>
        <v>0</v>
      </c>
      <c r="Z270" s="65">
        <f>'Raw data'!AF263</f>
        <v>0.54899999999999993</v>
      </c>
      <c r="AA270" s="66">
        <f>2*(O270-50)-2*(Z270-50)</f>
        <v>-1.4999999999929514E-3</v>
      </c>
      <c r="AB270" s="65"/>
      <c r="AC270" s="65">
        <f>IF(E270="(D)",50%+U270/2,50%-U270/2)</f>
        <v>0.68500000000000005</v>
      </c>
      <c r="AD270" s="65"/>
      <c r="AE270" s="65"/>
      <c r="AF270" s="63">
        <f>AC270-O270</f>
        <v>0.13675000000000004</v>
      </c>
      <c r="AG270" s="84">
        <f>IF(E270="(D)",AF270,-AF270)</f>
        <v>0.13675000000000004</v>
      </c>
      <c r="AH270" s="84">
        <f>AG270-4.5%</f>
        <v>9.175000000000004E-2</v>
      </c>
      <c r="AI270" s="63"/>
      <c r="AJ270" s="63"/>
      <c r="AK270" s="63">
        <f>AJ270-4.5%</f>
        <v>-4.4999999999999998E-2</v>
      </c>
      <c r="AL270" s="63"/>
      <c r="AM270" s="63"/>
      <c r="AN270" s="63">
        <f>AM270-4.5%</f>
        <v>-4.4999999999999998E-2</v>
      </c>
      <c r="AO270" s="67">
        <f>(AK270+AN270)/2</f>
        <v>-4.4999999999999998E-2</v>
      </c>
    </row>
    <row r="271" spans="1:41" ht="15" customHeight="1" x14ac:dyDescent="0.25">
      <c r="A271" s="68" t="s">
        <v>262</v>
      </c>
      <c r="B271" s="61">
        <v>5</v>
      </c>
      <c r="C271" s="61"/>
      <c r="D271" s="59" t="str">
        <f>('Raw data'!C264)</f>
        <v>Gregory Meeks</v>
      </c>
      <c r="E271" s="59" t="str">
        <f>('Raw data'!D264)</f>
        <v>(D)</v>
      </c>
      <c r="F271" s="62">
        <f>('Raw data'!G264)</f>
        <v>1998</v>
      </c>
      <c r="G271" s="88">
        <v>1</v>
      </c>
      <c r="H271" s="68">
        <v>1</v>
      </c>
      <c r="I271" s="68">
        <v>1</v>
      </c>
      <c r="J271" s="91">
        <f>IF(H271="",O271+0.15*(AF271-2.77%+$B$3)+($A$3-50%),O271+0.85*(0.6*AF271+0.2*AI271+0.2*AL271-2.77%+$B$3)+($A$3-50%))</f>
        <v>0.91214905145907554</v>
      </c>
      <c r="K271" s="21" t="str">
        <f>IF(J271&lt;44%,"R",IF(J271&gt;56%,"D","No projection"))</f>
        <v>D</v>
      </c>
      <c r="L271" s="21" t="b">
        <f>_xlfn.ISFORMULA(K271)</f>
        <v>1</v>
      </c>
      <c r="M271" s="21" t="str">
        <f>IF(P271&lt;44%,"R",IF(P271&gt;56%,"D","No projection"))</f>
        <v>D</v>
      </c>
      <c r="N271" s="21" t="str">
        <f>IF(J271&lt;42%,"Safe R",IF(AND(J271&gt;42%,J271&lt;44%),"Likely R",IF(AND(J271&gt;44%,J271&lt;47%),"Lean R",IF(AND(J271&gt;47%,J271&lt;53%),"Toss Up",IF(AND(J271&gt;53%,J271&lt;56%),"Lean D",IF(AND(J271&gt;56%,J271&lt;58%),"Likely D","Safe D"))))))</f>
        <v>Safe D</v>
      </c>
      <c r="O271" s="63">
        <f>'Raw data'!Z264</f>
        <v>0.88824999999999998</v>
      </c>
      <c r="P271" s="69">
        <f>O271+$A$3-50%</f>
        <v>0.88824999999999998</v>
      </c>
      <c r="Q271" s="82">
        <f>'Raw data'!O264</f>
        <v>1</v>
      </c>
      <c r="R271" s="64">
        <f>Q271/2+50%</f>
        <v>1</v>
      </c>
      <c r="S271" s="64">
        <f>'Raw data'!M264-O271</f>
        <v>0.11175000000000002</v>
      </c>
      <c r="T271" s="64">
        <f>IF(E271="(R)",-S271,S271)</f>
        <v>0.11175000000000002</v>
      </c>
      <c r="U271" s="89">
        <f>IF(G271=1,Q271+4%,IF(G271=2,Q271+9%,IF(G271=3,Q271+14%,IF(G271=4,Q271-4.1%,IF(G271=5,Q271+1%,IF(G271=6,Q271+6.1%,IF(G271=7,Q271+5.1%,Q271+5.1%)))))))</f>
        <v>1.04</v>
      </c>
      <c r="V271" s="64">
        <f>'Raw data'!W264</f>
        <v>0.80749659417051234</v>
      </c>
      <c r="W271" s="64">
        <f>V271/2+50%</f>
        <v>0.90374829708525617</v>
      </c>
      <c r="X271" s="65">
        <f>IF(H271=1,V271-4%,IF(H271=2,V271+5%,IF(H271=3,V271+14%,IF(H271=4,V271+4%,IF(H271=5,V271+13%,IF(H271=6,V271+22%,IF(H271=7,V271+9%,V271+9%)))))))</f>
        <v>0.7674965941705123</v>
      </c>
      <c r="Y271" s="65">
        <f>'Raw data'!AC264</f>
        <v>0.75596871711272984</v>
      </c>
      <c r="Z271" s="65">
        <f>'Raw data'!AF264</f>
        <v>0.85399999999999998</v>
      </c>
      <c r="AA271" s="66">
        <f>2*(O271-50)-2*(Z271-50)</f>
        <v>6.8500000000000227E-2</v>
      </c>
      <c r="AB271" s="65">
        <f>IF(I271=1,Y271+AA271+7.6%,IF(I271=2,Y271+AA271+16.6%,IF(I271=3,Y271+AA271+25.6%,IF(I271=4,Y271-AA271-7.6%,IF(I271=5,Y271-AA271+1.4%,IF(I271=6,Y271-AA271+10.4%,IF(I271=7,Y271+AA271+9%,IF(I271=8,Y271-AA271+9%,""))))))))</f>
        <v>0.90046871711273002</v>
      </c>
      <c r="AC271" s="65">
        <f>IF(E271="(D)",50%+U271/2,50%-U271/2)</f>
        <v>1.02</v>
      </c>
      <c r="AD271" s="65">
        <f>IF(E271="(D)",50%+X271/2,50%-X271/2)</f>
        <v>0.88374829708525615</v>
      </c>
      <c r="AE271" s="65">
        <f>50%+AB271/2</f>
        <v>0.95023435855636507</v>
      </c>
      <c r="AF271" s="63">
        <v>2.7699999999999999E-2</v>
      </c>
      <c r="AG271" s="84">
        <f>IF(E271="(D)",AF271,-AF271)</f>
        <v>2.7699999999999999E-2</v>
      </c>
      <c r="AH271" s="84">
        <f>AG271-4.5%</f>
        <v>-1.7299999999999999E-2</v>
      </c>
      <c r="AI271" s="63">
        <f>AD271-O271</f>
        <v>-4.5017029147438326E-3</v>
      </c>
      <c r="AJ271" s="63">
        <f>IF(E271="(D)",AI271,-AI271)</f>
        <v>-4.5017029147438326E-3</v>
      </c>
      <c r="AK271" s="63">
        <f>AJ271-4.5%</f>
        <v>-4.9501702914743831E-2</v>
      </c>
      <c r="AL271" s="63">
        <f>AE271-O271</f>
        <v>6.1984358556365082E-2</v>
      </c>
      <c r="AM271" s="63">
        <f>IF(E271="(D)",AL271,-(AL271))</f>
        <v>6.1984358556365082E-2</v>
      </c>
      <c r="AN271" s="63">
        <f>AM271-4.5%</f>
        <v>1.6984358556365084E-2</v>
      </c>
      <c r="AO271" s="67">
        <f>(AK271+AN271)/2</f>
        <v>-1.6258672179189373E-2</v>
      </c>
    </row>
    <row r="272" spans="1:41" ht="15" customHeight="1" x14ac:dyDescent="0.25">
      <c r="A272" s="68" t="s">
        <v>262</v>
      </c>
      <c r="B272" s="61">
        <v>6</v>
      </c>
      <c r="C272" s="61"/>
      <c r="D272" s="59" t="str">
        <f>('Raw data'!C265)</f>
        <v>Grace Meng</v>
      </c>
      <c r="E272" s="59" t="str">
        <f>('Raw data'!D265)</f>
        <v>(D)</v>
      </c>
      <c r="F272" s="62">
        <f>('Raw data'!G265)</f>
        <v>2012</v>
      </c>
      <c r="G272" s="88">
        <v>1</v>
      </c>
      <c r="H272" s="68">
        <v>2</v>
      </c>
      <c r="I272" s="68"/>
      <c r="J272" s="91">
        <f>IF(H272="",O272+0.15*(AF272-2.77%+$B$3)+($A$3-50%),O272+0.85*(0.6*AF272+0.2*AI272+0.2*AL272-2.77%+$B$3)+($A$3-50%))</f>
        <v>0.68687663132980581</v>
      </c>
      <c r="K272" s="21" t="str">
        <f>IF(J272&lt;44%,"R",IF(J272&gt;56%,"D","No projection"))</f>
        <v>D</v>
      </c>
      <c r="L272" s="21" t="b">
        <f>_xlfn.ISFORMULA(K272)</f>
        <v>1</v>
      </c>
      <c r="M272" s="21" t="str">
        <f>IF(P272&lt;44%,"R",IF(P272&gt;56%,"D","No projection"))</f>
        <v>D</v>
      </c>
      <c r="N272" s="21" t="str">
        <f>IF(J272&lt;42%,"Safe R",IF(AND(J272&gt;42%,J272&lt;44%),"Likely R",IF(AND(J272&gt;44%,J272&lt;47%),"Lean R",IF(AND(J272&gt;47%,J272&lt;53%),"Toss Up",IF(AND(J272&gt;53%,J272&lt;56%),"Lean D",IF(AND(J272&gt;56%,J272&lt;58%),"Likely D","Safe D"))))))</f>
        <v>Safe D</v>
      </c>
      <c r="O272" s="63">
        <f>'Raw data'!Z265</f>
        <v>0.66474999999999995</v>
      </c>
      <c r="P272" s="69">
        <f>O272+$A$3-50%</f>
        <v>0.66474999999999995</v>
      </c>
      <c r="Q272" s="82">
        <f>'Raw data'!O265</f>
        <v>1</v>
      </c>
      <c r="R272" s="64">
        <f>Q272/2+50%</f>
        <v>1</v>
      </c>
      <c r="S272" s="64">
        <f>'Raw data'!M265-O272</f>
        <v>0.33525000000000005</v>
      </c>
      <c r="T272" s="64">
        <f>IF(E272="(R)",-S272,S272)</f>
        <v>0.33525000000000005</v>
      </c>
      <c r="U272" s="89">
        <f>IF(G272=1,Q272+4%,IF(G272=2,Q272+9%,IF(G272=3,Q272+14%,IF(G272=4,Q272-4.1%,IF(G272=5,Q272+1%,IF(G272=6,Q272+6.1%,IF(G272=7,Q272+5.1%,Q272+5.1%)))))))</f>
        <v>1.04</v>
      </c>
      <c r="V272" s="64">
        <f>'Raw data'!W265</f>
        <v>0.37361330976242252</v>
      </c>
      <c r="W272" s="64">
        <f>V272/2+50%</f>
        <v>0.68680665488121129</v>
      </c>
      <c r="X272" s="65">
        <f>IF(H272=1,V272-4%,IF(H272=2,V272+5%,IF(H272=3,V272+14%,IF(H272=4,V272+4%,IF(H272=5,V272+13%,IF(H272=6,V272+22%,IF(H272=7,V272+9%,V272+9%)))))))</f>
        <v>0.42361330976242251</v>
      </c>
      <c r="Y272" s="65"/>
      <c r="Z272" s="65"/>
      <c r="AA272" s="66"/>
      <c r="AB272" s="65" t="str">
        <f>IF(I272=1,Y272+AA272+7.6%,IF(I272=2,Y272+AA272+16.6%,IF(I272=3,Y272+AA272+25.6%,IF(I272=4,Y272-AA272-7.6%,IF(I272=5,Y272-AA272+1.4%,IF(I272=6,Y272-AA272+10.4%,IF(I272=7,Y272+AA272+9%,IF(I272=8,Y272-AA272+9%,""))))))))</f>
        <v/>
      </c>
      <c r="AC272" s="65">
        <f>IF(E272="(D)",50%+U272/2,50%-U272/2)</f>
        <v>1.02</v>
      </c>
      <c r="AD272" s="65">
        <f>IF(E272="(D)",50%+X272/2,50%-X272/2)</f>
        <v>0.7118066548812112</v>
      </c>
      <c r="AE272" s="65"/>
      <c r="AF272" s="63">
        <v>2.7699999999999999E-2</v>
      </c>
      <c r="AG272" s="84">
        <f>IF(E272="(D)",AF272,-AF272)</f>
        <v>2.7699999999999999E-2</v>
      </c>
      <c r="AH272" s="84">
        <f>AG272-4.5%</f>
        <v>-1.7299999999999999E-2</v>
      </c>
      <c r="AI272" s="63">
        <f>AD272-O272</f>
        <v>4.7056654881211246E-2</v>
      </c>
      <c r="AJ272" s="63">
        <f>IF(E272="(D)",AI272,-AI272)</f>
        <v>4.7056654881211246E-2</v>
      </c>
      <c r="AK272" s="63">
        <f>AJ272-4.5%</f>
        <v>2.0566548812112478E-3</v>
      </c>
      <c r="AL272" s="63"/>
      <c r="AM272" s="63"/>
      <c r="AN272" s="63"/>
      <c r="AO272" s="67">
        <f>AK272</f>
        <v>2.0566548812112478E-3</v>
      </c>
    </row>
    <row r="273" spans="1:41" ht="15" customHeight="1" x14ac:dyDescent="0.25">
      <c r="A273" s="68" t="s">
        <v>262</v>
      </c>
      <c r="B273" s="61">
        <v>7</v>
      </c>
      <c r="C273" s="61"/>
      <c r="D273" s="59" t="str">
        <f>('Raw data'!C266)</f>
        <v>Nydia Velazquez</v>
      </c>
      <c r="E273" s="59" t="str">
        <f>('Raw data'!D266)</f>
        <v>(D)</v>
      </c>
      <c r="F273" s="62">
        <f>('Raw data'!G266)</f>
        <v>1992</v>
      </c>
      <c r="G273" s="88">
        <v>1</v>
      </c>
      <c r="H273" s="68">
        <v>1</v>
      </c>
      <c r="I273" s="68">
        <v>1</v>
      </c>
      <c r="J273" s="91">
        <f>IF(H273="",O273+0.15*(AF273-2.77%+$B$3)+($A$3-50%),O273+0.85*(0.6*AF273+0.2*AI273+0.2*AL273-2.77%+$B$3)+($A$3-50%))</f>
        <v>0.93303336495594646</v>
      </c>
      <c r="K273" s="21" t="str">
        <f>IF(J273&lt;44%,"R",IF(J273&gt;56%,"D","No projection"))</f>
        <v>D</v>
      </c>
      <c r="L273" s="21" t="b">
        <f>_xlfn.ISFORMULA(K273)</f>
        <v>1</v>
      </c>
      <c r="M273" s="21" t="str">
        <f>IF(P273&lt;44%,"R",IF(P273&gt;56%,"D","No projection"))</f>
        <v>D</v>
      </c>
      <c r="N273" s="21" t="str">
        <f>IF(J273&lt;42%,"Safe R",IF(AND(J273&gt;42%,J273&lt;44%),"Likely R",IF(AND(J273&gt;44%,J273&lt;47%),"Lean R",IF(AND(J273&gt;47%,J273&lt;53%),"Toss Up",IF(AND(J273&gt;53%,J273&lt;56%),"Lean D",IF(AND(J273&gt;56%,J273&lt;58%),"Likely D","Safe D"))))))</f>
        <v>Safe D</v>
      </c>
      <c r="O273" s="63">
        <f>'Raw data'!Z266</f>
        <v>0.87125000000000008</v>
      </c>
      <c r="P273" s="69">
        <f>O273+$A$3-50%</f>
        <v>0.87125000000000008</v>
      </c>
      <c r="Q273" s="82">
        <f>'Raw data'!O266</f>
        <v>0.81632653061224492</v>
      </c>
      <c r="R273" s="64">
        <f>Q273/2+50%</f>
        <v>0.90816326530612246</v>
      </c>
      <c r="S273" s="64">
        <f>'Raw data'!M266-O273</f>
        <v>3.6913265306122378E-2</v>
      </c>
      <c r="T273" s="64">
        <f>IF(E273="(R)",-S273,S273)</f>
        <v>3.6913265306122378E-2</v>
      </c>
      <c r="U273" s="89">
        <f>IF(G273=1,Q273+4%,IF(G273=2,Q273+9%,IF(G273=3,Q273+14%,IF(G273=4,Q273-4.1%,IF(G273=5,Q273+1%,IF(G273=6,Q273+6.1%,IF(G273=7,Q273+5.1%,Q273+5.1%)))))))</f>
        <v>0.85632653061224495</v>
      </c>
      <c r="V273" s="64">
        <f>'Raw data'!W266</f>
        <v>1</v>
      </c>
      <c r="W273" s="64">
        <f>V273/2+50%</f>
        <v>1</v>
      </c>
      <c r="X273" s="65">
        <f>IF(H273=1,V273-4%,IF(H273=2,V273+5%,IF(H273=3,V273+14%,IF(H273=4,V273+4%,IF(H273=5,V273+13%,IF(H273=6,V273+22%,IF(H273=7,V273+9%,V273+9%)))))))</f>
        <v>0.96</v>
      </c>
      <c r="Y273" s="65">
        <f>'Raw data'!AC266</f>
        <v>0.87738352529204167</v>
      </c>
      <c r="Z273" s="65">
        <f>'Raw data'!AF266</f>
        <v>0.82899999999999996</v>
      </c>
      <c r="AA273" s="66">
        <f>2*(O273-50)-2*(Z273-50)</f>
        <v>8.4500000000005571E-2</v>
      </c>
      <c r="AB273" s="65">
        <f>IF(I273=1,Y273+AA273+7.6%,IF(I273=2,Y273+AA273+16.6%,IF(I273=3,Y273+AA273+25.6%,IF(I273=4,Y273-AA273-7.6%,IF(I273=5,Y273-AA273+1.4%,IF(I273=6,Y273-AA273+10.4%,IF(I273=7,Y273+AA273+9%,IF(I273=8,Y273-AA273+9%,""))))))))</f>
        <v>1.0378835252920473</v>
      </c>
      <c r="AC273" s="65">
        <f>IF(E273="(D)",50%+U273/2,50%-U273/2)</f>
        <v>0.92816326530612248</v>
      </c>
      <c r="AD273" s="65">
        <f>IF(E273="(D)",50%+X273/2,50%-X273/2)</f>
        <v>0.98</v>
      </c>
      <c r="AE273" s="65">
        <f>50%+AB273/2</f>
        <v>1.0189417626460235</v>
      </c>
      <c r="AF273" s="63">
        <f>AC273-O273</f>
        <v>5.6913265306122396E-2</v>
      </c>
      <c r="AG273" s="84">
        <f>IF(E273="(D)",AF273,-AF273)</f>
        <v>5.6913265306122396E-2</v>
      </c>
      <c r="AH273" s="84">
        <f>AG273-4.5%</f>
        <v>1.1913265306122398E-2</v>
      </c>
      <c r="AI273" s="63">
        <v>4.4999999999999998E-2</v>
      </c>
      <c r="AJ273" s="63">
        <f>IF(E273="(D)",AI273,-AI273)</f>
        <v>4.4999999999999998E-2</v>
      </c>
      <c r="AK273" s="63">
        <f>AJ273-4.5%</f>
        <v>0</v>
      </c>
      <c r="AL273" s="63">
        <f>AE273-O273</f>
        <v>0.14769176264602346</v>
      </c>
      <c r="AM273" s="63">
        <f>IF(E273="(D)",AL273,-(AL273))</f>
        <v>0.14769176264602346</v>
      </c>
      <c r="AN273" s="63">
        <f>AM273-4.5%</f>
        <v>0.10269176264602346</v>
      </c>
      <c r="AO273" s="67">
        <f>(AK273+AN273)/2</f>
        <v>5.1345881323011731E-2</v>
      </c>
    </row>
    <row r="274" spans="1:41" ht="15" customHeight="1" x14ac:dyDescent="0.25">
      <c r="A274" s="68" t="s">
        <v>262</v>
      </c>
      <c r="B274" s="61">
        <v>8</v>
      </c>
      <c r="C274" s="61"/>
      <c r="D274" s="59" t="str">
        <f>('Raw data'!C267)</f>
        <v>Hakeem Jeffries</v>
      </c>
      <c r="E274" s="59" t="str">
        <f>('Raw data'!D267)</f>
        <v>(D)</v>
      </c>
      <c r="F274" s="62">
        <f>('Raw data'!G267)</f>
        <v>1982</v>
      </c>
      <c r="G274" s="88">
        <v>1</v>
      </c>
      <c r="H274" s="68">
        <v>2</v>
      </c>
      <c r="I274" s="68"/>
      <c r="J274" s="91">
        <f>IF(H274="",O274+0.15*(AF274-2.77%+$B$3)+($A$3-50%),O274+0.85*(0.6*AF274+0.2*AI274+0.2*AL274-2.77%+$B$3)+($A$3-50%))</f>
        <v>0.90037263512387888</v>
      </c>
      <c r="K274" s="21" t="str">
        <f>IF(J274&lt;44%,"R",IF(J274&gt;56%,"D","No projection"))</f>
        <v>D</v>
      </c>
      <c r="L274" s="21" t="b">
        <f>_xlfn.ISFORMULA(K274)</f>
        <v>1</v>
      </c>
      <c r="M274" s="21" t="str">
        <f>IF(P274&lt;44%,"R",IF(P274&gt;56%,"D","No projection"))</f>
        <v>D</v>
      </c>
      <c r="N274" s="21" t="str">
        <f>IF(J274&lt;42%,"Safe R",IF(AND(J274&gt;42%,J274&lt;44%),"Likely R",IF(AND(J274&gt;44%,J274&lt;47%),"Lean R",IF(AND(J274&gt;47%,J274&lt;53%),"Toss Up",IF(AND(J274&gt;53%,J274&lt;56%),"Lean D",IF(AND(J274&gt;56%,J274&lt;58%),"Likely D","Safe D"))))))</f>
        <v>Safe D</v>
      </c>
      <c r="O274" s="63">
        <f>'Raw data'!Z267</f>
        <v>0.87575000000000003</v>
      </c>
      <c r="P274" s="69">
        <f>O274+$A$3-50%</f>
        <v>0.87575000000000003</v>
      </c>
      <c r="Q274" s="82">
        <f>'Raw data'!O267</f>
        <v>1</v>
      </c>
      <c r="R274" s="64">
        <f>Q274/2+50%</f>
        <v>1</v>
      </c>
      <c r="S274" s="64">
        <f>'Raw data'!M267-O274</f>
        <v>0.12424999999999997</v>
      </c>
      <c r="T274" s="64">
        <f>IF(E274="(R)",-S274,S274)</f>
        <v>0.12424999999999997</v>
      </c>
      <c r="U274" s="89">
        <f>IF(G274=1,Q274+4%,IF(G274=2,Q274+9%,IF(G274=3,Q274+14%,IF(G274=4,Q274-4.1%,IF(G274=5,Q274+1%,IF(G274=6,Q274+6.1%,IF(G274=7,Q274+5.1%,Q274+5.1%)))))))</f>
        <v>1.04</v>
      </c>
      <c r="V274" s="64">
        <f>'Raw data'!W267</f>
        <v>0.82497806028092757</v>
      </c>
      <c r="W274" s="64">
        <f>V274/2+50%</f>
        <v>0.91248903014046379</v>
      </c>
      <c r="X274" s="65">
        <f>IF(H274=1,V274-4%,IF(H274=2,V274+5%,IF(H274=3,V274+14%,IF(H274=4,V274+4%,IF(H274=5,V274+13%,IF(H274=6,V274+22%,IF(H274=7,V274+9%,V274+9%)))))))</f>
        <v>0.87497806028092762</v>
      </c>
      <c r="Y274" s="65"/>
      <c r="Z274" s="65"/>
      <c r="AA274" s="66"/>
      <c r="AB274" s="65" t="str">
        <f>IF(I274=1,Y274+AA274+7.6%,IF(I274=2,Y274+AA274+16.6%,IF(I274=3,Y274+AA274+25.6%,IF(I274=4,Y274-AA274-7.6%,IF(I274=5,Y274-AA274+1.4%,IF(I274=6,Y274-AA274+10.4%,IF(I274=7,Y274+AA274+9%,IF(I274=8,Y274-AA274+9%,""))))))))</f>
        <v/>
      </c>
      <c r="AC274" s="65">
        <f>IF(E274="(D)",50%+U274/2,50%-U274/2)</f>
        <v>1.02</v>
      </c>
      <c r="AD274" s="65">
        <f>IF(E274="(D)",50%+X274/2,50%-X274/2)</f>
        <v>0.93748903014046381</v>
      </c>
      <c r="AE274" s="65"/>
      <c r="AF274" s="63">
        <v>2.7699999999999999E-2</v>
      </c>
      <c r="AG274" s="84">
        <f>IF(E274="(D)",AF274,-AF274)</f>
        <v>2.7699999999999999E-2</v>
      </c>
      <c r="AH274" s="84">
        <f>AG274-4.5%</f>
        <v>-1.7299999999999999E-2</v>
      </c>
      <c r="AI274" s="63">
        <f>AD274-O274</f>
        <v>6.173903014046378E-2</v>
      </c>
      <c r="AJ274" s="63">
        <f>IF(E274="(D)",AI274,-AI274)</f>
        <v>6.173903014046378E-2</v>
      </c>
      <c r="AK274" s="63">
        <f>AJ274-4.5%</f>
        <v>1.6739030140463781E-2</v>
      </c>
      <c r="AL274" s="63"/>
      <c r="AM274" s="63"/>
      <c r="AN274" s="63"/>
      <c r="AO274" s="67">
        <f>AK274</f>
        <v>1.6739030140463781E-2</v>
      </c>
    </row>
    <row r="275" spans="1:41" ht="15" customHeight="1" x14ac:dyDescent="0.25">
      <c r="A275" s="68" t="s">
        <v>262</v>
      </c>
      <c r="B275" s="61">
        <v>9</v>
      </c>
      <c r="C275" s="61"/>
      <c r="D275" s="59" t="str">
        <f>('Raw data'!C268)</f>
        <v>Yvette Clarke</v>
      </c>
      <c r="E275" s="59" t="str">
        <f>('Raw data'!D268)</f>
        <v>(D)</v>
      </c>
      <c r="F275" s="62">
        <f>('Raw data'!G268)</f>
        <v>2006</v>
      </c>
      <c r="G275" s="88">
        <v>1</v>
      </c>
      <c r="H275" s="68">
        <v>1</v>
      </c>
      <c r="I275" s="68">
        <v>1</v>
      </c>
      <c r="J275" s="91">
        <f>IF(H275="",O275+0.15*(AF275-2.77%+$B$3)+($A$3-50%),O275+0.85*(0.6*AF275+0.2*AI275+0.2*AL275-2.77%+$B$3)+($A$3-50%))</f>
        <v>0.86796218422826177</v>
      </c>
      <c r="K275" s="21" t="str">
        <f>IF(J275&lt;44%,"R",IF(J275&gt;56%,"D","No projection"))</f>
        <v>D</v>
      </c>
      <c r="L275" s="21" t="b">
        <f>_xlfn.ISFORMULA(K275)</f>
        <v>1</v>
      </c>
      <c r="M275" s="21" t="str">
        <f>IF(P275&lt;44%,"R",IF(P275&gt;56%,"D","No projection"))</f>
        <v>D</v>
      </c>
      <c r="N275" s="21" t="str">
        <f>IF(J275&lt;42%,"Safe R",IF(AND(J275&gt;42%,J275&lt;44%),"Likely R",IF(AND(J275&gt;44%,J275&lt;47%),"Lean R",IF(AND(J275&gt;47%,J275&lt;53%),"Toss Up",IF(AND(J275&gt;53%,J275&lt;56%),"Lean D",IF(AND(J275&gt;56%,J275&lt;58%),"Likely D","Safe D"))))))</f>
        <v>Safe D</v>
      </c>
      <c r="O275" s="63">
        <f>'Raw data'!Z268</f>
        <v>0.83725000000000005</v>
      </c>
      <c r="P275" s="69">
        <f>O275+$A$3-50%</f>
        <v>0.83725000000000005</v>
      </c>
      <c r="Q275" s="82">
        <f>'Raw data'!O268</f>
        <v>1</v>
      </c>
      <c r="R275" s="64">
        <f>Q275/2+50%</f>
        <v>1</v>
      </c>
      <c r="S275" s="64">
        <f>'Raw data'!M268-O275</f>
        <v>0.16274999999999995</v>
      </c>
      <c r="T275" s="64">
        <f>IF(E275="(R)",-S275,S275)</f>
        <v>0.16274999999999995</v>
      </c>
      <c r="U275" s="89">
        <f>IF(G275=1,Q275+4%,IF(G275=2,Q275+9%,IF(G275=3,Q275+14%,IF(G275=4,Q275-4.1%,IF(G275=5,Q275+1%,IF(G275=6,Q275+6.1%,IF(G275=7,Q275+5.1%,Q275+5.1%)))))))</f>
        <v>1.04</v>
      </c>
      <c r="V275" s="64">
        <f>'Raw data'!W268</f>
        <v>0.77020042319488358</v>
      </c>
      <c r="W275" s="64">
        <f>V275/2+50%</f>
        <v>0.88510021159744179</v>
      </c>
      <c r="X275" s="65">
        <f>IF(H275=1,V275-4%,IF(H275=2,V275+5%,IF(H275=3,V275+14%,IF(H275=4,V275+4%,IF(H275=5,V275+13%,IF(H275=6,V275+22%,IF(H275=7,V275+9%,V275+9%)))))))</f>
        <v>0.73020042319488354</v>
      </c>
      <c r="Y275" s="65">
        <f>'Raw data'!AC268</f>
        <v>0.81141939125526474</v>
      </c>
      <c r="Z275" s="65">
        <f>'Raw data'!AF268</f>
        <v>0.874</v>
      </c>
      <c r="AA275" s="66">
        <f>2*(O275-50)-2*(Z275-50)</f>
        <v>-7.3500000000009891E-2</v>
      </c>
      <c r="AB275" s="65">
        <f>IF(I275=1,Y275+AA275+7.6%,IF(I275=2,Y275+AA275+16.6%,IF(I275=3,Y275+AA275+25.6%,IF(I275=4,Y275-AA275-7.6%,IF(I275=5,Y275-AA275+1.4%,IF(I275=6,Y275-AA275+10.4%,IF(I275=7,Y275+AA275+9%,IF(I275=8,Y275-AA275+9%,""))))))))</f>
        <v>0.81391939125525481</v>
      </c>
      <c r="AC275" s="65">
        <f>IF(E275="(D)",50%+U275/2,50%-U275/2)</f>
        <v>1.02</v>
      </c>
      <c r="AD275" s="65">
        <f>IF(E275="(D)",50%+X275/2,50%-X275/2)</f>
        <v>0.86510021159744177</v>
      </c>
      <c r="AE275" s="65">
        <f>50%+AB275/2</f>
        <v>0.90695969562762735</v>
      </c>
      <c r="AF275" s="63">
        <v>2.7699999999999999E-2</v>
      </c>
      <c r="AG275" s="84">
        <f>IF(E275="(D)",AF275,-AF275)</f>
        <v>2.7699999999999999E-2</v>
      </c>
      <c r="AH275" s="84">
        <f>AG275-4.5%</f>
        <v>-1.7299999999999999E-2</v>
      </c>
      <c r="AI275" s="63">
        <f>AD275-O275</f>
        <v>2.7850211597441721E-2</v>
      </c>
      <c r="AJ275" s="63">
        <f>IF(E275="(D)",AI275,-AI275)</f>
        <v>2.7850211597441721E-2</v>
      </c>
      <c r="AK275" s="63">
        <f>AJ275-4.5%</f>
        <v>-1.7149788402558278E-2</v>
      </c>
      <c r="AL275" s="63">
        <f>AE275-O275</f>
        <v>6.9709695627627299E-2</v>
      </c>
      <c r="AM275" s="63">
        <f>IF(E275="(D)",AL275,-(AL275))</f>
        <v>6.9709695627627299E-2</v>
      </c>
      <c r="AN275" s="63">
        <f>AM275-4.5%</f>
        <v>2.4709695627627301E-2</v>
      </c>
      <c r="AO275" s="67">
        <f>(AK275+AN275)/2</f>
        <v>3.7799536125345118E-3</v>
      </c>
    </row>
    <row r="276" spans="1:41" ht="15" customHeight="1" x14ac:dyDescent="0.25">
      <c r="A276" s="68" t="s">
        <v>262</v>
      </c>
      <c r="B276" s="61">
        <v>10</v>
      </c>
      <c r="C276" s="61"/>
      <c r="D276" s="59" t="str">
        <f>('Raw data'!C269)</f>
        <v>Jerrold Nadler</v>
      </c>
      <c r="E276" s="59" t="str">
        <f>('Raw data'!D269)</f>
        <v>(D)</v>
      </c>
      <c r="F276" s="62">
        <f>('Raw data'!G269)</f>
        <v>1992</v>
      </c>
      <c r="G276" s="88">
        <v>1</v>
      </c>
      <c r="H276" s="68">
        <v>1</v>
      </c>
      <c r="I276" s="68">
        <v>1</v>
      </c>
      <c r="J276" s="91">
        <f>IF(H276="",O276+0.15*(AF276-2.77%+$B$3)+($A$3-50%),O276+0.85*(0.6*AF276+0.2*AI276+0.2*AL276-2.77%+$B$3)+($A$3-50%))</f>
        <v>0.76355539654691107</v>
      </c>
      <c r="K276" s="21" t="str">
        <f>IF(J276&lt;44%,"R",IF(J276&gt;56%,"D","No projection"))</f>
        <v>D</v>
      </c>
      <c r="L276" s="21" t="b">
        <f>_xlfn.ISFORMULA(K276)</f>
        <v>1</v>
      </c>
      <c r="M276" s="21" t="str">
        <f>IF(P276&lt;44%,"R",IF(P276&gt;56%,"D","No projection"))</f>
        <v>D</v>
      </c>
      <c r="N276" s="21" t="str">
        <f>IF(J276&lt;42%,"Safe R",IF(AND(J276&gt;42%,J276&lt;44%),"Likely R",IF(AND(J276&gt;44%,J276&lt;47%),"Lean R",IF(AND(J276&gt;47%,J276&lt;53%),"Toss Up",IF(AND(J276&gt;53%,J276&lt;56%),"Lean D",IF(AND(J276&gt;56%,J276&lt;58%),"Likely D","Safe D"))))))</f>
        <v>Safe D</v>
      </c>
      <c r="O276" s="63">
        <f>'Raw data'!Z269</f>
        <v>0.72324999999999995</v>
      </c>
      <c r="P276" s="69">
        <f>O276+$A$3-50%</f>
        <v>0.72324999999999995</v>
      </c>
      <c r="Q276" s="82">
        <f>'Raw data'!O269</f>
        <v>1</v>
      </c>
      <c r="R276" s="64">
        <f>Q276/2+50%</f>
        <v>1</v>
      </c>
      <c r="S276" s="64">
        <f>'Raw data'!M269-O276</f>
        <v>0.27675000000000005</v>
      </c>
      <c r="T276" s="64">
        <f>IF(E276="(R)",-S276,S276)</f>
        <v>0.27675000000000005</v>
      </c>
      <c r="U276" s="89">
        <f>IF(G276=1,Q276+4%,IF(G276=2,Q276+9%,IF(G276=3,Q276+14%,IF(G276=4,Q276-4.1%,IF(G276=5,Q276+1%,IF(G276=6,Q276+6.1%,IF(G276=7,Q276+5.1%,Q276+5.1%)))))))</f>
        <v>1.04</v>
      </c>
      <c r="V276" s="64">
        <f>'Raw data'!W269</f>
        <v>0.61558573323967858</v>
      </c>
      <c r="W276" s="64">
        <f>V276/2+50%</f>
        <v>0.80779286661983929</v>
      </c>
      <c r="X276" s="65">
        <f>IF(H276=1,V276-4%,IF(H276=2,V276+5%,IF(H276=3,V276+14%,IF(H276=4,V276+4%,IF(H276=5,V276+13%,IF(H276=6,V276+22%,IF(H276=7,V276+9%,V276+9%)))))))</f>
        <v>0.57558573323967854</v>
      </c>
      <c r="Y276" s="65">
        <f>'Raw data'!AC269</f>
        <v>0.51089540260633615</v>
      </c>
      <c r="Z276" s="65">
        <f>'Raw data'!AF269</f>
        <v>0.70399999999999996</v>
      </c>
      <c r="AA276" s="66">
        <f>2*(O276-50)-2*(Z276-50)</f>
        <v>3.8499999999999091E-2</v>
      </c>
      <c r="AB276" s="65">
        <f>IF(I276=1,Y276+AA276+7.6%,IF(I276=2,Y276+AA276+16.6%,IF(I276=3,Y276+AA276+25.6%,IF(I276=4,Y276-AA276-7.6%,IF(I276=5,Y276-AA276+1.4%,IF(I276=6,Y276-AA276+10.4%,IF(I276=7,Y276+AA276+9%,IF(I276=8,Y276-AA276+9%,""))))))))</f>
        <v>0.62539540260633519</v>
      </c>
      <c r="AC276" s="65">
        <f>IF(E276="(D)",50%+U276/2,50%-U276/2)</f>
        <v>1.02</v>
      </c>
      <c r="AD276" s="65">
        <f>IF(E276="(D)",50%+X276/2,50%-X276/2)</f>
        <v>0.78779286661983927</v>
      </c>
      <c r="AE276" s="65">
        <f>50%+AB276/2</f>
        <v>0.81269770130316754</v>
      </c>
      <c r="AF276" s="63">
        <v>2.7699999999999999E-2</v>
      </c>
      <c r="AG276" s="84">
        <f>IF(E276="(D)",AF276,-AF276)</f>
        <v>2.7699999999999999E-2</v>
      </c>
      <c r="AH276" s="84">
        <f>AG276-4.5%</f>
        <v>-1.7299999999999999E-2</v>
      </c>
      <c r="AI276" s="63">
        <f>AD276-O276</f>
        <v>6.4542866619839323E-2</v>
      </c>
      <c r="AJ276" s="63">
        <f>IF(E276="(D)",AI276,-AI276)</f>
        <v>6.4542866619839323E-2</v>
      </c>
      <c r="AK276" s="63">
        <f>AJ276-4.5%</f>
        <v>1.9542866619839325E-2</v>
      </c>
      <c r="AL276" s="63">
        <f>AE276-O276</f>
        <v>8.9447701303167593E-2</v>
      </c>
      <c r="AM276" s="63">
        <f>IF(E276="(D)",AL276,-(AL276))</f>
        <v>8.9447701303167593E-2</v>
      </c>
      <c r="AN276" s="63">
        <f>AM276-4.5%</f>
        <v>4.4447701303167594E-2</v>
      </c>
      <c r="AO276" s="67">
        <f>(AK276+AN276)/2</f>
        <v>3.199528396150346E-2</v>
      </c>
    </row>
    <row r="277" spans="1:41" ht="15" customHeight="1" x14ac:dyDescent="0.25">
      <c r="A277" s="68" t="s">
        <v>262</v>
      </c>
      <c r="B277" s="61">
        <v>11</v>
      </c>
      <c r="C277" s="61"/>
      <c r="D277" s="59" t="str">
        <f>('Raw data'!C270)</f>
        <v>Mike Grimm</v>
      </c>
      <c r="E277" s="59" t="str">
        <f>('Raw data'!D270)</f>
        <v>(R)</v>
      </c>
      <c r="F277" s="62">
        <f>('Raw data'!G270)</f>
        <v>2010</v>
      </c>
      <c r="G277" s="88">
        <v>4</v>
      </c>
      <c r="H277" s="68">
        <v>4</v>
      </c>
      <c r="I277" s="68">
        <v>6</v>
      </c>
      <c r="J277" s="91">
        <f>IF(H277="",O277+0.15*(AF277+2.77%-$B$3)+($A$3-50%),O277+0.85*(0.6*AF277+0.2*AI277+0.2*AL277+2.77%-$B$3)+($A$3-50%))</f>
        <v>0.46506156061128645</v>
      </c>
      <c r="K277" s="21" t="str">
        <f>IF(J277&lt;44%,"R",IF(J277&gt;56%,"D","No projection"))</f>
        <v>No projection</v>
      </c>
      <c r="L277" s="21" t="b">
        <f>_xlfn.ISFORMULA(K277)</f>
        <v>1</v>
      </c>
      <c r="M277" s="21" t="str">
        <f>IF(P277&lt;44%,"R",IF(P277&gt;56%,"D","No projection"))</f>
        <v>No projection</v>
      </c>
      <c r="N277" s="21" t="str">
        <f>IF(J277&lt;42%,"Safe R",IF(AND(J277&gt;42%,J277&lt;44%),"Likely R",IF(AND(J277&gt;44%,J277&lt;47%),"Lean R",IF(AND(J277&gt;47%,J277&lt;53%),"Toss Up",IF(AND(J277&gt;53%,J277&lt;56%),"Lean D",IF(AND(J277&gt;56%,J277&lt;58%),"Likely D","Safe D"))))))</f>
        <v>Lean R</v>
      </c>
      <c r="O277" s="63">
        <f>'Raw data'!Z270</f>
        <v>0.50224999999999997</v>
      </c>
      <c r="P277" s="69">
        <f>O277+$A$3-50%</f>
        <v>0.50225000000000009</v>
      </c>
      <c r="Q277" s="82">
        <f>'Raw data'!O270</f>
        <v>0.13402061855670111</v>
      </c>
      <c r="R277" s="64">
        <f>Q277/2+50%</f>
        <v>0.5670103092783505</v>
      </c>
      <c r="S277" s="64">
        <f>'Raw data'!M270-O277</f>
        <v>-6.9260309278350474E-2</v>
      </c>
      <c r="T277" s="64">
        <f>IF(E277="(R)",-S277,S277)</f>
        <v>6.9260309278350474E-2</v>
      </c>
      <c r="U277" s="89">
        <f>IF(G277=1,Q277+4%,IF(G277=2,Q277+9%,IF(G277=3,Q277+14%,IF(G277=4,Q277-4.1%,IF(G277=5,Q277+1%,IF(G277=6,Q277+6.1%,IF(G277=7,Q277+5.1%,Q277+5.1%)))))))</f>
        <v>9.3020618556701115E-2</v>
      </c>
      <c r="V277" s="64">
        <f>'Raw data'!W270</f>
        <v>5.4656657189027735E-2</v>
      </c>
      <c r="W277" s="64">
        <f>V277/2+50%</f>
        <v>0.52732832859451384</v>
      </c>
      <c r="X277" s="65">
        <f>IF(H277=1,V277-4%,IF(H277=2,V277+5%,IF(H277=3,V277+14%,IF(H277=4,V277+4%,IF(H277=5,V277+13%,IF(H277=6,V277+22%,IF(H277=7,V277+9%,V277+9%)))))))</f>
        <v>9.4656657189027743E-2</v>
      </c>
      <c r="Y277" s="65">
        <f>'Raw data'!AC270</f>
        <v>3.3792538772784708E-2</v>
      </c>
      <c r="Z277" s="65">
        <f>'Raw data'!AF270</f>
        <v>0.45399999999999996</v>
      </c>
      <c r="AA277" s="66">
        <f>2*(O277-50)-2*(Z277-50)</f>
        <v>9.6499999999991815E-2</v>
      </c>
      <c r="AB277" s="65">
        <f>IF(I277=1,Y277+AA277+7.6%,IF(I277=2,Y277+AA277+16.6%,IF(I277=3,Y277+AA277+25.6%,IF(I277=4,Y277-AA277-7.6%,IF(I277=5,Y277-AA277+1.4%,IF(I277=6,Y277-AA277+10.4%,IF(I277=7,Y277+AA277+9%,IF(I277=8,Y277-AA277+9%,""))))))))</f>
        <v>4.1292538772792903E-2</v>
      </c>
      <c r="AC277" s="65">
        <f>IF(E277="(D)",50%+U277/2,50%-U277/2)</f>
        <v>0.45348969072164946</v>
      </c>
      <c r="AD277" s="65">
        <f>IF(E277="(D)",50%+X277/2,50%-X277/2)</f>
        <v>0.45267167140548614</v>
      </c>
      <c r="AE277" s="65">
        <f>50%-AB277/2</f>
        <v>0.47935373061360353</v>
      </c>
      <c r="AF277" s="63">
        <f>AC277-O277</f>
        <v>-4.8760309278350511E-2</v>
      </c>
      <c r="AG277" s="84">
        <f>IF(E277="(D)",AF277,-AF277)</f>
        <v>4.8760309278350511E-2</v>
      </c>
      <c r="AH277" s="84">
        <f>AG277-4.5%</f>
        <v>3.7603092783505127E-3</v>
      </c>
      <c r="AI277" s="63">
        <f>AD277-O277</f>
        <v>-4.9578328594513832E-2</v>
      </c>
      <c r="AJ277" s="63">
        <f>IF(E277="(D)",AI277,-AI277)</f>
        <v>4.9578328594513832E-2</v>
      </c>
      <c r="AK277" s="63">
        <f>AJ277-4.5%</f>
        <v>4.5783285945138336E-3</v>
      </c>
      <c r="AL277" s="63">
        <f>AE277-O277</f>
        <v>-2.2896269386396439E-2</v>
      </c>
      <c r="AM277" s="63">
        <f>IF(E277="(D)",AL277,-(AL277))</f>
        <v>2.2896269386396439E-2</v>
      </c>
      <c r="AN277" s="63">
        <f>AM277-4.5%</f>
        <v>-2.2103730613603559E-2</v>
      </c>
      <c r="AO277" s="67">
        <f>(AK277+AN277)/2</f>
        <v>-8.7627010095448626E-3</v>
      </c>
    </row>
    <row r="278" spans="1:41" ht="15" customHeight="1" x14ac:dyDescent="0.25">
      <c r="A278" s="68" t="s">
        <v>262</v>
      </c>
      <c r="B278" s="61">
        <v>12</v>
      </c>
      <c r="C278" s="61"/>
      <c r="D278" s="59" t="str">
        <f>('Raw data'!C271)</f>
        <v>Carolyn Maloney</v>
      </c>
      <c r="E278" s="59" t="str">
        <f>('Raw data'!D271)</f>
        <v>(D)</v>
      </c>
      <c r="F278" s="62">
        <f>('Raw data'!G271)</f>
        <v>1992</v>
      </c>
      <c r="G278" s="88">
        <v>1</v>
      </c>
      <c r="H278" s="68">
        <v>1</v>
      </c>
      <c r="I278" s="68">
        <v>1</v>
      </c>
      <c r="J278" s="91">
        <f>IF(H278="",O278+0.15*(AF278-2.77%+$B$3)+($A$3-50%),O278+0.85*(0.6*AF278+0.2*AI278+0.2*AL278-2.77%+$B$3)+($A$3-50%))</f>
        <v>0.8042951213363565</v>
      </c>
      <c r="K278" s="21" t="str">
        <f>IF(J278&lt;44%,"R",IF(J278&gt;56%,"D","No projection"))</f>
        <v>D</v>
      </c>
      <c r="L278" s="21" t="b">
        <f>_xlfn.ISFORMULA(K278)</f>
        <v>1</v>
      </c>
      <c r="M278" s="21" t="str">
        <f>IF(P278&lt;44%,"R",IF(P278&gt;56%,"D","No projection"))</f>
        <v>D</v>
      </c>
      <c r="N278" s="21" t="str">
        <f>IF(J278&lt;42%,"Safe R",IF(AND(J278&gt;42%,J278&lt;44%),"Likely R",IF(AND(J278&gt;44%,J278&lt;47%),"Lean R",IF(AND(J278&gt;47%,J278&lt;53%),"Toss Up",IF(AND(J278&gt;53%,J278&lt;56%),"Lean D",IF(AND(J278&gt;56%,J278&lt;58%),"Likely D","Safe D"))))))</f>
        <v>Safe D</v>
      </c>
      <c r="O278" s="63">
        <f>'Raw data'!Z271</f>
        <v>0.75775000000000003</v>
      </c>
      <c r="P278" s="69">
        <f>O278+$A$3-50%</f>
        <v>0.75775000000000015</v>
      </c>
      <c r="Q278" s="82">
        <f>'Raw data'!O271</f>
        <v>0.60000000000000009</v>
      </c>
      <c r="R278" s="64">
        <f>Q278/2+50%</f>
        <v>0.8</v>
      </c>
      <c r="S278" s="64">
        <f>'Raw data'!M271-O278</f>
        <v>4.225000000000001E-2</v>
      </c>
      <c r="T278" s="64">
        <f>IF(E278="(R)",-S278,S278)</f>
        <v>4.225000000000001E-2</v>
      </c>
      <c r="U278" s="89">
        <f>IF(G278=1,Q278+4%,IF(G278=2,Q278+9%,IF(G278=3,Q278+14%,IF(G278=4,Q278-4.1%,IF(G278=5,Q278+1%,IF(G278=6,Q278+6.1%,IF(G278=7,Q278+5.1%,Q278+5.1%)))))))</f>
        <v>0.64000000000000012</v>
      </c>
      <c r="V278" s="64">
        <f>'Raw data'!W271</f>
        <v>0.61165910722511085</v>
      </c>
      <c r="W278" s="64">
        <f>V278/2+50%</f>
        <v>0.80582955361255548</v>
      </c>
      <c r="X278" s="65">
        <f>IF(H278=1,V278-4%,IF(H278=2,V278+5%,IF(H278=3,V278+14%,IF(H278=4,V278+4%,IF(H278=5,V278+13%,IF(H278=6,V278+22%,IF(H278=7,V278+9%,V278+9%)))))))</f>
        <v>0.57165910722511082</v>
      </c>
      <c r="Y278" s="65">
        <f>'Raw data'!AC271</f>
        <v>0.53993055555555558</v>
      </c>
      <c r="Z278" s="65">
        <f>'Raw data'!AF271</f>
        <v>0.749</v>
      </c>
      <c r="AA278" s="66">
        <f>2*(O278-50)-2*(Z278-50)</f>
        <v>1.7499999999998295E-2</v>
      </c>
      <c r="AB278" s="65">
        <f>IF(I278=1,Y278+AA278+7.6%,IF(I278=2,Y278+AA278+16.6%,IF(I278=3,Y278+AA278+25.6%,IF(I278=4,Y278-AA278-7.6%,IF(I278=5,Y278-AA278+1.4%,IF(I278=6,Y278-AA278+10.4%,IF(I278=7,Y278+AA278+9%,IF(I278=8,Y278-AA278+9%,""))))))))</f>
        <v>0.63343055555555383</v>
      </c>
      <c r="AC278" s="65">
        <f>IF(E278="(D)",50%+U278/2,50%-U278/2)</f>
        <v>0.82000000000000006</v>
      </c>
      <c r="AD278" s="65">
        <f>IF(E278="(D)",50%+X278/2,50%-X278/2)</f>
        <v>0.78582955361255546</v>
      </c>
      <c r="AE278" s="65">
        <f>50%+AB278/2</f>
        <v>0.81671527777777686</v>
      </c>
      <c r="AF278" s="63">
        <f>AC278-O278</f>
        <v>6.2250000000000028E-2</v>
      </c>
      <c r="AG278" s="84">
        <f>IF(E278="(D)",AF278,-AF278)</f>
        <v>6.2250000000000028E-2</v>
      </c>
      <c r="AH278" s="84">
        <f>AG278-4.5%</f>
        <v>1.7250000000000029E-2</v>
      </c>
      <c r="AI278" s="63">
        <f>AD278-O278</f>
        <v>2.807955361255543E-2</v>
      </c>
      <c r="AJ278" s="63">
        <f>IF(E278="(D)",AI278,-AI278)</f>
        <v>2.807955361255543E-2</v>
      </c>
      <c r="AK278" s="63">
        <f>AJ278-4.5%</f>
        <v>-1.6920446387444568E-2</v>
      </c>
      <c r="AL278" s="63">
        <f>AE278-O278</f>
        <v>5.8965277777776826E-2</v>
      </c>
      <c r="AM278" s="63">
        <f>IF(E278="(D)",AL278,-(AL278))</f>
        <v>5.8965277777776826E-2</v>
      </c>
      <c r="AN278" s="63">
        <f>AM278-4.5%</f>
        <v>1.3965277777776827E-2</v>
      </c>
      <c r="AO278" s="67">
        <f>(AK278+AN278)/2</f>
        <v>-1.4775843048338705E-3</v>
      </c>
    </row>
    <row r="279" spans="1:41" ht="15" customHeight="1" x14ac:dyDescent="0.25">
      <c r="A279" s="68" t="s">
        <v>262</v>
      </c>
      <c r="B279" s="61">
        <v>13</v>
      </c>
      <c r="C279" s="61"/>
      <c r="D279" s="59" t="str">
        <f>('Raw data'!C272)</f>
        <v>Charles Rangel</v>
      </c>
      <c r="E279" s="59" t="str">
        <f>('Raw data'!D272)</f>
        <v>(D)</v>
      </c>
      <c r="F279" s="62">
        <f>('Raw data'!G272)</f>
        <v>1970</v>
      </c>
      <c r="G279" s="88">
        <v>1</v>
      </c>
      <c r="H279" s="68">
        <v>1</v>
      </c>
      <c r="I279" s="68">
        <v>1</v>
      </c>
      <c r="J279" s="91">
        <f>IF(H279="",O279+0.15*(AF279-2.77%+$B$3)+($A$3-50%),O279+0.85*(0.6*AF279+0.2*AI279+0.2*AL279-2.77%+$B$3)+($A$3-50%))</f>
        <v>0.94644168462333755</v>
      </c>
      <c r="K279" s="21" t="str">
        <f>IF(J279&lt;44%,"R",IF(J279&gt;56%,"D","No projection"))</f>
        <v>D</v>
      </c>
      <c r="L279" s="21" t="b">
        <f>_xlfn.ISFORMULA(K279)</f>
        <v>1</v>
      </c>
      <c r="M279" s="21" t="str">
        <f>IF(P279&lt;44%,"R",IF(P279&gt;56%,"D","No projection"))</f>
        <v>D</v>
      </c>
      <c r="N279" s="21" t="str">
        <f>IF(J279&lt;42%,"Safe R",IF(AND(J279&gt;42%,J279&lt;44%),"Likely R",IF(AND(J279&gt;44%,J279&lt;47%),"Lean R",IF(AND(J279&gt;47%,J279&lt;53%),"Toss Up",IF(AND(J279&gt;53%,J279&lt;56%),"Lean D",IF(AND(J279&gt;56%,J279&lt;58%),"Likely D","Safe D"))))))</f>
        <v>Safe D</v>
      </c>
      <c r="O279" s="63">
        <f>'Raw data'!Z272</f>
        <v>0.93074999999999997</v>
      </c>
      <c r="P279" s="69">
        <f>O279+$A$3-50%</f>
        <v>0.93074999999999997</v>
      </c>
      <c r="Q279" s="82">
        <f>'Raw data'!O272</f>
        <v>1</v>
      </c>
      <c r="R279" s="64">
        <f>Q279/2+50%</f>
        <v>1</v>
      </c>
      <c r="S279" s="64">
        <f>'Raw data'!M272-O279</f>
        <v>6.9250000000000034E-2</v>
      </c>
      <c r="T279" s="64">
        <f>IF(E279="(R)",-S279,S279)</f>
        <v>6.9250000000000034E-2</v>
      </c>
      <c r="U279" s="89">
        <f>IF(G279=1,Q279+4%,IF(G279=2,Q279+9%,IF(G279=3,Q279+14%,IF(G279=4,Q279-4.1%,IF(G279=5,Q279+1%,IF(G279=6,Q279+6.1%,IF(G279=7,Q279+5.1%,Q279+5.1%)))))))</f>
        <v>1.04</v>
      </c>
      <c r="V279" s="64">
        <f>'Raw data'!W272</f>
        <v>0.87018760653390115</v>
      </c>
      <c r="W279" s="64">
        <f>V279/2+50%</f>
        <v>0.93509380326695057</v>
      </c>
      <c r="X279" s="65">
        <f>IF(H279=1,V279-4%,IF(H279=2,V279+5%,IF(H279=3,V279+14%,IF(H279=4,V279+4%,IF(H279=5,V279+13%,IF(H279=6,V279+22%,IF(H279=7,V279+9%,V279+9%)))))))</f>
        <v>0.83018760653390111</v>
      </c>
      <c r="Y279" s="65">
        <f>'Raw data'!AC272</f>
        <v>0.77172044785830129</v>
      </c>
      <c r="Z279" s="65">
        <f>'Raw data'!AF272</f>
        <v>0.89900000000000002</v>
      </c>
      <c r="AA279" s="66">
        <f>2*(O279-50)-2*(Z279-50)</f>
        <v>6.3500000000004775E-2</v>
      </c>
      <c r="AB279" s="65">
        <f>IF(I279=1,Y279+AA279+7.6%,IF(I279=2,Y279+AA279+16.6%,IF(I279=3,Y279+AA279+25.6%,IF(I279=4,Y279-AA279-7.6%,IF(I279=5,Y279-AA279+1.4%,IF(I279=6,Y279-AA279+10.4%,IF(I279=7,Y279+AA279+9%,IF(I279=8,Y279-AA279+9%,""))))))))</f>
        <v>0.91122044785830603</v>
      </c>
      <c r="AC279" s="65">
        <f>IF(E279="(D)",50%+U279/2,50%-U279/2)</f>
        <v>1.02</v>
      </c>
      <c r="AD279" s="65">
        <f>IF(E279="(D)",50%+X279/2,50%-X279/2)</f>
        <v>0.91509380326695056</v>
      </c>
      <c r="AE279" s="65">
        <f>50%+AB279/2</f>
        <v>0.95561022392915307</v>
      </c>
      <c r="AF279" s="63">
        <v>2.7699999999999999E-2</v>
      </c>
      <c r="AG279" s="84">
        <f>IF(E279="(D)",AF279,-AF279)</f>
        <v>2.7699999999999999E-2</v>
      </c>
      <c r="AH279" s="84">
        <f>AG279-4.5%</f>
        <v>-1.7299999999999999E-2</v>
      </c>
      <c r="AI279" s="63">
        <f>AD279-O279</f>
        <v>-1.565619673304941E-2</v>
      </c>
      <c r="AJ279" s="63">
        <f>IF(E279="(D)",AI279,-AI279)</f>
        <v>-1.565619673304941E-2</v>
      </c>
      <c r="AK279" s="63">
        <f>AJ279-4.5%</f>
        <v>-6.0656196733049408E-2</v>
      </c>
      <c r="AL279" s="63">
        <f>AE279-O279</f>
        <v>2.4860223929153102E-2</v>
      </c>
      <c r="AM279" s="63">
        <f>IF(E279="(D)",AL279,-(AL279))</f>
        <v>2.4860223929153102E-2</v>
      </c>
      <c r="AN279" s="63">
        <f>AM279-4.5%</f>
        <v>-2.0139776070846896E-2</v>
      </c>
      <c r="AO279" s="67">
        <f>(AK279+AN279)/2</f>
        <v>-4.0397986401948152E-2</v>
      </c>
    </row>
    <row r="280" spans="1:41" ht="15" customHeight="1" x14ac:dyDescent="0.25">
      <c r="A280" s="68" t="s">
        <v>262</v>
      </c>
      <c r="B280" s="61">
        <v>14</v>
      </c>
      <c r="C280" s="61"/>
      <c r="D280" s="59" t="str">
        <f>('Raw data'!C273)</f>
        <v>Joe Crowley</v>
      </c>
      <c r="E280" s="59" t="str">
        <f>('Raw data'!D273)</f>
        <v>(D)</v>
      </c>
      <c r="F280" s="62">
        <f>('Raw data'!G273)</f>
        <v>1998</v>
      </c>
      <c r="G280" s="88">
        <v>1</v>
      </c>
      <c r="H280" s="68">
        <v>1</v>
      </c>
      <c r="I280" s="68">
        <v>1</v>
      </c>
      <c r="J280" s="91">
        <f>IF(H280="",O280+0.15*(AF280-2.77%+$B$3)+($A$3-50%),O280+0.85*(0.6*AF280+0.2*AI280+0.2*AL280-2.77%+$B$3)+($A$3-50%))</f>
        <v>0.8287828876114649</v>
      </c>
      <c r="K280" s="21" t="str">
        <f>IF(J280&lt;44%,"R",IF(J280&gt;56%,"D","No projection"))</f>
        <v>D</v>
      </c>
      <c r="L280" s="21" t="b">
        <f>_xlfn.ISFORMULA(K280)</f>
        <v>1</v>
      </c>
      <c r="M280" s="21" t="str">
        <f>IF(P280&lt;44%,"R",IF(P280&gt;56%,"D","No projection"))</f>
        <v>D</v>
      </c>
      <c r="N280" s="21" t="str">
        <f>IF(J280&lt;42%,"Safe R",IF(AND(J280&gt;42%,J280&lt;44%),"Likely R",IF(AND(J280&gt;44%,J280&lt;47%),"Lean R",IF(AND(J280&gt;47%,J280&lt;53%),"Toss Up",IF(AND(J280&gt;53%,J280&lt;56%),"Lean D",IF(AND(J280&gt;56%,J280&lt;58%),"Likely D","Safe D"))))))</f>
        <v>Safe D</v>
      </c>
      <c r="O280" s="63">
        <f>'Raw data'!Z273</f>
        <v>0.79275000000000007</v>
      </c>
      <c r="P280" s="69">
        <f>O280+$A$3-50%</f>
        <v>0.79275000000000007</v>
      </c>
      <c r="Q280" s="82">
        <f>'Raw data'!O273</f>
        <v>1</v>
      </c>
      <c r="R280" s="64">
        <f>Q280/2+50%</f>
        <v>1</v>
      </c>
      <c r="S280" s="64">
        <f>'Raw data'!M273-O280</f>
        <v>0.20724999999999993</v>
      </c>
      <c r="T280" s="64">
        <f>IF(E280="(R)",-S280,S280)</f>
        <v>0.20724999999999993</v>
      </c>
      <c r="U280" s="89">
        <f>IF(G280=1,Q280+4%,IF(G280=2,Q280+9%,IF(G280=3,Q280+14%,IF(G280=4,Q280-4.1%,IF(G280=5,Q280+1%,IF(G280=6,Q280+6.1%,IF(G280=7,Q280+5.1%,Q280+5.1%)))))))</f>
        <v>1.04</v>
      </c>
      <c r="V280" s="64">
        <f>'Raw data'!W273</f>
        <v>0.69470094585871056</v>
      </c>
      <c r="W280" s="64">
        <f>V280/2+50%</f>
        <v>0.84735047292935528</v>
      </c>
      <c r="X280" s="65">
        <f>IF(H280=1,V280-4%,IF(H280=2,V280+5%,IF(H280=3,V280+14%,IF(H280=4,V280+4%,IF(H280=5,V280+13%,IF(H280=6,V280+22%,IF(H280=7,V280+9%,V280+9%)))))))</f>
        <v>0.65470094585871053</v>
      </c>
      <c r="Y280" s="65">
        <f>'Raw data'!AC273</f>
        <v>0.63051537898205789</v>
      </c>
      <c r="Z280" s="65">
        <f>'Raw data'!AF273</f>
        <v>0.75900000000000001</v>
      </c>
      <c r="AA280" s="66">
        <f>2*(O280-50)-2*(Z280-50)</f>
        <v>6.7499999999995453E-2</v>
      </c>
      <c r="AB280" s="65">
        <f>IF(I280=1,Y280+AA280+7.6%,IF(I280=2,Y280+AA280+16.6%,IF(I280=3,Y280+AA280+25.6%,IF(I280=4,Y280-AA280-7.6%,IF(I280=5,Y280-AA280+1.4%,IF(I280=6,Y280-AA280+10.4%,IF(I280=7,Y280+AA280+9%,IF(I280=8,Y280-AA280+9%,""))))))))</f>
        <v>0.7740153789820533</v>
      </c>
      <c r="AC280" s="65">
        <f>IF(E280="(D)",50%+U280/2,50%-U280/2)</f>
        <v>1.02</v>
      </c>
      <c r="AD280" s="65">
        <f>IF(E280="(D)",50%+X280/2,50%-X280/2)</f>
        <v>0.82735047292935526</v>
      </c>
      <c r="AE280" s="65">
        <f>50%+AB280/2</f>
        <v>0.8870076894910266</v>
      </c>
      <c r="AF280" s="63">
        <v>2.7699999999999999E-2</v>
      </c>
      <c r="AG280" s="84">
        <f>IF(E280="(D)",AF280,-AF280)</f>
        <v>2.7699999999999999E-2</v>
      </c>
      <c r="AH280" s="84">
        <f>AG280-4.5%</f>
        <v>-1.7299999999999999E-2</v>
      </c>
      <c r="AI280" s="63">
        <f>AD280-O280</f>
        <v>3.4600472929355197E-2</v>
      </c>
      <c r="AJ280" s="63">
        <f>IF(E280="(D)",AI280,-AI280)</f>
        <v>3.4600472929355197E-2</v>
      </c>
      <c r="AK280" s="63">
        <f>AJ280-4.5%</f>
        <v>-1.0399527070644801E-2</v>
      </c>
      <c r="AL280" s="63">
        <f>AE280-O280</f>
        <v>9.4257689491026531E-2</v>
      </c>
      <c r="AM280" s="63">
        <f>IF(E280="(D)",AL280,-(AL280))</f>
        <v>9.4257689491026531E-2</v>
      </c>
      <c r="AN280" s="63">
        <f>AM280-4.5%</f>
        <v>4.9257689491026532E-2</v>
      </c>
      <c r="AO280" s="67">
        <f>(AK280+AN280)/2</f>
        <v>1.9429081210190866E-2</v>
      </c>
    </row>
    <row r="281" spans="1:41" ht="15" customHeight="1" x14ac:dyDescent="0.25">
      <c r="A281" s="59" t="s">
        <v>262</v>
      </c>
      <c r="B281" s="60">
        <v>15</v>
      </c>
      <c r="C281" s="61"/>
      <c r="D281" s="59" t="str">
        <f>('Raw data'!C274)</f>
        <v>Jose E. Serrano</v>
      </c>
      <c r="E281" s="59" t="str">
        <f>('Raw data'!D274)</f>
        <v>(D)</v>
      </c>
      <c r="F281" s="62">
        <f>('Raw data'!G274)</f>
        <v>1990</v>
      </c>
      <c r="G281" s="88">
        <v>1</v>
      </c>
      <c r="H281" s="59">
        <v>1</v>
      </c>
      <c r="I281" s="59">
        <v>1</v>
      </c>
      <c r="J281" s="91">
        <f>IF(H281="",O281+0.15*(AF281-2.77%+$B$3)+($A$3-50%),O281+0.85*(0.6*AF281+0.2*AI281+0.2*AL281-2.77%+$B$3)+($A$3-50%))</f>
        <v>0.97244111845589731</v>
      </c>
      <c r="K281" s="31" t="str">
        <f>IF(J281&lt;44%,"R",IF(J281&gt;56%,"D","No projection"))</f>
        <v>D</v>
      </c>
      <c r="L281" s="21" t="b">
        <f>_xlfn.ISFORMULA(K281)</f>
        <v>1</v>
      </c>
      <c r="M281" s="21" t="str">
        <f>IF(P281&lt;44%,"R",IF(P281&gt;56%,"D","No projection"))</f>
        <v>D</v>
      </c>
      <c r="N281" s="31" t="str">
        <f>IF(J281&lt;42%,"Safe R",IF(AND(J281&gt;42%,J281&lt;44%),"Likely R",IF(AND(J281&gt;44%,J281&lt;47%),"Lean R",IF(AND(J281&gt;47%,J281&lt;53%),"Toss Up",IF(AND(J281&gt;53%,J281&lt;56%),"Lean D",IF(AND(J281&gt;56%,J281&lt;58%),"Likely D","Safe D"))))))</f>
        <v>Safe D</v>
      </c>
      <c r="O281" s="63">
        <f>'Raw data'!Z274</f>
        <v>0.94925000000000004</v>
      </c>
      <c r="P281" s="63">
        <f>O281+$A$3-50%</f>
        <v>0.94925000000000015</v>
      </c>
      <c r="Q281" s="82">
        <f>'Raw data'!O274</f>
        <v>1</v>
      </c>
      <c r="R281" s="64">
        <f>Q281/2+50%</f>
        <v>1</v>
      </c>
      <c r="S281" s="64">
        <f>'Raw data'!M274-O281</f>
        <v>5.0749999999999962E-2</v>
      </c>
      <c r="T281" s="64">
        <f>IF(E281="(R)",-S281,S281)</f>
        <v>5.0749999999999962E-2</v>
      </c>
      <c r="U281" s="89">
        <f>IF(G281=1,Q281+4%,IF(G281=2,Q281+9%,IF(G281=3,Q281+14%,IF(G281=4,Q281-4.1%,IF(G281=5,Q281+1%,IF(G281=6,Q281+6.1%,IF(G281=7,Q281+5.1%,Q281+5.1%)))))))</f>
        <v>1.04</v>
      </c>
      <c r="V281" s="64">
        <f>'Raw data'!W274</f>
        <v>0.94363668771643927</v>
      </c>
      <c r="W281" s="64">
        <f>V281/2+50%</f>
        <v>0.97181834385821964</v>
      </c>
      <c r="X281" s="65">
        <f>IF(H281=1,V281-4%,IF(H281=2,V281+5%,IF(H281=3,V281+14%,IF(H281=4,V281+4%,IF(H281=5,V281+13%,IF(H281=6,V281+22%,IF(H281=7,V281+9%,V281+9%)))))))</f>
        <v>0.90363668771643924</v>
      </c>
      <c r="Y281" s="65">
        <f>'Raw data'!AC274</f>
        <v>0.91434782608695642</v>
      </c>
      <c r="Z281" s="65">
        <f>'Raw data'!AF274</f>
        <v>0.91399999999999992</v>
      </c>
      <c r="AA281" s="66">
        <f>2*(O281-50)-2*(Z281-50)</f>
        <v>7.0499999999995566E-2</v>
      </c>
      <c r="AB281" s="65">
        <f>IF(I281=1,Y281+AA281+7.6%,IF(I281=2,Y281+AA281+16.6%,IF(I281=3,Y281+AA281+25.6%,IF(I281=4,Y281-AA281-7.6%,IF(I281=5,Y281-AA281+1.4%,IF(I281=6,Y281-AA281+10.4%,IF(I281=7,Y281+AA281+9%,IF(I281=8,Y281-AA281+9%,""))))))))</f>
        <v>1.0608478260869521</v>
      </c>
      <c r="AC281" s="65">
        <f>IF(E281="(D)",50%+U281/2,50%-U281/2)</f>
        <v>1.02</v>
      </c>
      <c r="AD281" s="65">
        <f>IF(E281="(D)",50%+X281/2,50%-X281/2)</f>
        <v>0.95181834385821962</v>
      </c>
      <c r="AE281" s="65">
        <v>1</v>
      </c>
      <c r="AF281" s="63">
        <v>2.7699999999999999E-2</v>
      </c>
      <c r="AG281" s="84">
        <f>IF(E281="(D)",AF281,-AF281)</f>
        <v>2.7699999999999999E-2</v>
      </c>
      <c r="AH281" s="84">
        <f>AG281-4.5%</f>
        <v>-1.7299999999999999E-2</v>
      </c>
      <c r="AI281" s="63">
        <f>AD281-O281</f>
        <v>2.5683438582195794E-3</v>
      </c>
      <c r="AJ281" s="63">
        <f>IF(E281="(D)",AI281,-AI281)</f>
        <v>2.5683438582195794E-3</v>
      </c>
      <c r="AK281" s="63">
        <f>AJ281-4.5%</f>
        <v>-4.2431656141780419E-2</v>
      </c>
      <c r="AL281" s="63">
        <f>AE281-O281</f>
        <v>5.0749999999999962E-2</v>
      </c>
      <c r="AM281" s="63">
        <f>IF(E281="(D)",AL281,-(AL281))</f>
        <v>5.0749999999999962E-2</v>
      </c>
      <c r="AN281" s="63">
        <f>AM281-4.5%</f>
        <v>5.7499999999999635E-3</v>
      </c>
      <c r="AO281" s="67">
        <f>(AK281+AN281)/2</f>
        <v>-1.8340828070890228E-2</v>
      </c>
    </row>
    <row r="282" spans="1:41" ht="15" customHeight="1" x14ac:dyDescent="0.25">
      <c r="A282" s="68" t="s">
        <v>262</v>
      </c>
      <c r="B282" s="61">
        <v>16</v>
      </c>
      <c r="C282" s="61"/>
      <c r="D282" s="59" t="str">
        <f>('Raw data'!C275)</f>
        <v>Eliot Engel</v>
      </c>
      <c r="E282" s="59" t="str">
        <f>('Raw data'!D275)</f>
        <v>(D)</v>
      </c>
      <c r="F282" s="62">
        <f>('Raw data'!G275)</f>
        <v>1988</v>
      </c>
      <c r="G282" s="88">
        <v>1</v>
      </c>
      <c r="H282" s="68">
        <v>1</v>
      </c>
      <c r="I282" s="68">
        <v>1</v>
      </c>
      <c r="J282" s="91">
        <f>IF(H282="",O282+0.15*(AF282-2.77%+$B$3)+($A$3-50%),O282+0.85*(0.6*AF282+0.2*AI282+0.2*AL282-2.77%+$B$3)+($A$3-50%))</f>
        <v>0.76021893706453869</v>
      </c>
      <c r="K282" s="21" t="str">
        <f>IF(J282&lt;44%,"R",IF(J282&gt;56%,"D","No projection"))</f>
        <v>D</v>
      </c>
      <c r="L282" s="21" t="b">
        <f>_xlfn.ISFORMULA(K282)</f>
        <v>1</v>
      </c>
      <c r="M282" s="21" t="str">
        <f>IF(P282&lt;44%,"R",IF(P282&gt;56%,"D","No projection"))</f>
        <v>D</v>
      </c>
      <c r="N282" s="21" t="str">
        <f>IF(J282&lt;42%,"Safe R",IF(AND(J282&gt;42%,J282&lt;44%),"Likely R",IF(AND(J282&gt;44%,J282&lt;47%),"Lean R",IF(AND(J282&gt;47%,J282&lt;53%),"Toss Up",IF(AND(J282&gt;53%,J282&lt;56%),"Lean D",IF(AND(J282&gt;56%,J282&lt;58%),"Likely D","Safe D"))))))</f>
        <v>Safe D</v>
      </c>
      <c r="O282" s="63">
        <f>'Raw data'!Z275</f>
        <v>0.72175</v>
      </c>
      <c r="P282" s="69">
        <f>O282+$A$3-50%</f>
        <v>0.72175000000000011</v>
      </c>
      <c r="Q282" s="82">
        <f>'Raw data'!O275</f>
        <v>1</v>
      </c>
      <c r="R282" s="64">
        <f>Q282/2+50%</f>
        <v>1</v>
      </c>
      <c r="S282" s="64">
        <f>'Raw data'!M275-O282</f>
        <v>0.27825</v>
      </c>
      <c r="T282" s="64">
        <f>IF(E282="(R)",-S282,S282)</f>
        <v>0.27825</v>
      </c>
      <c r="U282" s="89">
        <f>IF(G282=1,Q282+4%,IF(G282=2,Q282+9%,IF(G282=3,Q282+14%,IF(G282=4,Q282-4.1%,IF(G282=5,Q282+1%,IF(G282=6,Q282+6.1%,IF(G282=7,Q282+5.1%,Q282+5.1%)))))))</f>
        <v>1.04</v>
      </c>
      <c r="V282" s="64">
        <f>'Raw data'!W275</f>
        <v>0.53802206461780933</v>
      </c>
      <c r="W282" s="64">
        <f>V282/2+50%</f>
        <v>0.76901103230890466</v>
      </c>
      <c r="X282" s="65">
        <f>IF(H282=1,V282-4%,IF(H282=2,V282+5%,IF(H282=3,V282+14%,IF(H282=4,V282+4%,IF(H282=5,V282+13%,IF(H282=6,V282+22%,IF(H282=7,V282+9%,V282+9%)))))))</f>
        <v>0.49802206461780935</v>
      </c>
      <c r="Y282" s="65">
        <f>'Raw data'!AC275</f>
        <v>0.52385366555322932</v>
      </c>
      <c r="Z282" s="65">
        <f>'Raw data'!AF275</f>
        <v>0.68399999999999994</v>
      </c>
      <c r="AA282" s="66">
        <f>2*(O282-50)-2*(Z282-50)</f>
        <v>7.550000000000523E-2</v>
      </c>
      <c r="AB282" s="65">
        <f>IF(I282=1,Y282+AA282+7.6%,IF(I282=2,Y282+AA282+16.6%,IF(I282=3,Y282+AA282+25.6%,IF(I282=4,Y282-AA282-7.6%,IF(I282=5,Y282-AA282+1.4%,IF(I282=6,Y282-AA282+10.4%,IF(I282=7,Y282+AA282+9%,IF(I282=8,Y282-AA282+9%,""))))))))</f>
        <v>0.67535366555323451</v>
      </c>
      <c r="AC282" s="65">
        <f>IF(E282="(D)",50%+U282/2,50%-U282/2)</f>
        <v>1.02</v>
      </c>
      <c r="AD282" s="65">
        <f>IF(E282="(D)",50%+X282/2,50%-X282/2)</f>
        <v>0.74901103230890465</v>
      </c>
      <c r="AE282" s="65">
        <f>50%+AB282/2</f>
        <v>0.83767683277661731</v>
      </c>
      <c r="AF282" s="63">
        <v>2.7699999999999999E-2</v>
      </c>
      <c r="AG282" s="84">
        <f>IF(E282="(D)",AF282,-AF282)</f>
        <v>2.7699999999999999E-2</v>
      </c>
      <c r="AH282" s="84">
        <f>AG282-4.5%</f>
        <v>-1.7299999999999999E-2</v>
      </c>
      <c r="AI282" s="63">
        <f>AD282-O282</f>
        <v>2.7261032308904642E-2</v>
      </c>
      <c r="AJ282" s="63">
        <f>IF(E282="(D)",AI282,-AI282)</f>
        <v>2.7261032308904642E-2</v>
      </c>
      <c r="AK282" s="63">
        <f>AJ282-4.5%</f>
        <v>-1.7738967691095356E-2</v>
      </c>
      <c r="AL282" s="63">
        <f>AE282-O282</f>
        <v>0.11592683277661731</v>
      </c>
      <c r="AM282" s="63">
        <f>IF(E282="(D)",AL282,-(AL282))</f>
        <v>0.11592683277661731</v>
      </c>
      <c r="AN282" s="63">
        <f>AM282-4.5%</f>
        <v>7.0926832776617307E-2</v>
      </c>
      <c r="AO282" s="67">
        <f>(AK282+AN282)/2</f>
        <v>2.6593932542760976E-2</v>
      </c>
    </row>
    <row r="283" spans="1:41" ht="15" customHeight="1" x14ac:dyDescent="0.25">
      <c r="A283" s="68" t="s">
        <v>262</v>
      </c>
      <c r="B283" s="61">
        <v>17</v>
      </c>
      <c r="C283" s="61"/>
      <c r="D283" s="59" t="str">
        <f>('Raw data'!C276)</f>
        <v>Nita Lowey</v>
      </c>
      <c r="E283" s="59" t="str">
        <f>('Raw data'!D276)</f>
        <v>(D)</v>
      </c>
      <c r="F283" s="62">
        <f>('Raw data'!G276)</f>
        <v>1988</v>
      </c>
      <c r="G283" s="88">
        <v>1</v>
      </c>
      <c r="H283" s="68">
        <v>1</v>
      </c>
      <c r="I283" s="68">
        <v>1</v>
      </c>
      <c r="J283" s="91">
        <f>IF(H283="",O283+0.15*(AF283-2.77%+$B$3)+($A$3-50%),O283+0.85*(0.6*AF283+0.2*AI283+0.2*AL283-2.77%+$B$3)+($A$3-50%))</f>
        <v>0.59406399447759139</v>
      </c>
      <c r="K283" s="21" t="str">
        <f>IF(J283&lt;44%,"R",IF(J283&gt;56%,"D","No projection"))</f>
        <v>D</v>
      </c>
      <c r="L283" s="21" t="b">
        <f>_xlfn.ISFORMULA(K283)</f>
        <v>1</v>
      </c>
      <c r="M283" s="21" t="str">
        <f>IF(P283&lt;44%,"R",IF(P283&gt;56%,"D","No projection"))</f>
        <v>No projection</v>
      </c>
      <c r="N283" s="21" t="str">
        <f>IF(J283&lt;42%,"Safe R",IF(AND(J283&gt;42%,J283&lt;44%),"Likely R",IF(AND(J283&gt;44%,J283&lt;47%),"Lean R",IF(AND(J283&gt;47%,J283&lt;53%),"Toss Up",IF(AND(J283&gt;53%,J283&lt;56%),"Lean D",IF(AND(J283&gt;56%,J283&lt;58%),"Likely D","Safe D"))))))</f>
        <v>Safe D</v>
      </c>
      <c r="O283" s="63">
        <f>'Raw data'!Z276</f>
        <v>0.55675000000000008</v>
      </c>
      <c r="P283" s="69">
        <f>O283+$A$3-50%</f>
        <v>0.55675000000000008</v>
      </c>
      <c r="Q283" s="82">
        <f>'Raw data'!O276</f>
        <v>0.12000000000000005</v>
      </c>
      <c r="R283" s="64">
        <f>Q283/2+50%</f>
        <v>0.56000000000000005</v>
      </c>
      <c r="S283" s="64">
        <f>'Raw data'!M276-O283</f>
        <v>3.2499999999999751E-3</v>
      </c>
      <c r="T283" s="64">
        <f>IF(E283="(R)",-S283,S283)</f>
        <v>3.2499999999999751E-3</v>
      </c>
      <c r="U283" s="89">
        <f>IF(G283=1,Q283+4%,IF(G283=2,Q283+9%,IF(G283=3,Q283+14%,IF(G283=4,Q283-4.1%,IF(G283=5,Q283+1%,IF(G283=6,Q283+6.1%,IF(G283=7,Q283+5.1%,Q283+5.1%)))))))</f>
        <v>0.16000000000000006</v>
      </c>
      <c r="V283" s="64">
        <f>'Raw data'!W276</f>
        <v>0.3019869662306886</v>
      </c>
      <c r="W283" s="64">
        <f>V283/2+50%</f>
        <v>0.65099348311534433</v>
      </c>
      <c r="X283" s="65">
        <f>IF(H283=1,V283-4%,IF(H283=2,V283+5%,IF(H283=3,V283+14%,IF(H283=4,V283+4%,IF(H283=5,V283+13%,IF(H283=6,V283+22%,IF(H283=7,V283+9%,V283+9%)))))))</f>
        <v>0.26198696623068862</v>
      </c>
      <c r="Y283" s="65">
        <f>'Raw data'!AC276</f>
        <v>0.24300120409391934</v>
      </c>
      <c r="Z283" s="65">
        <f>'Raw data'!AF276</f>
        <v>0.58399999999999996</v>
      </c>
      <c r="AA283" s="66">
        <f>2*(O283-50)-2*(Z283-50)</f>
        <v>-5.4500000000004434E-2</v>
      </c>
      <c r="AB283" s="65">
        <f>IF(I283=1,Y283+AA283+7.6%,IF(I283=2,Y283+AA283+16.6%,IF(I283=3,Y283+AA283+25.6%,IF(I283=4,Y283-AA283-7.6%,IF(I283=5,Y283-AA283+1.4%,IF(I283=6,Y283-AA283+10.4%,IF(I283=7,Y283+AA283+9%,IF(I283=8,Y283-AA283+9%,""))))))))</f>
        <v>0.26450120409391492</v>
      </c>
      <c r="AC283" s="65">
        <f>IF(E283="(D)",50%+U283/2,50%-U283/2)</f>
        <v>0.58000000000000007</v>
      </c>
      <c r="AD283" s="65">
        <f>IF(E283="(D)",50%+X283/2,50%-X283/2)</f>
        <v>0.63099348311534431</v>
      </c>
      <c r="AE283" s="65">
        <f>50%+AB283/2</f>
        <v>0.63225060204695749</v>
      </c>
      <c r="AF283" s="63">
        <f>AC283-O283</f>
        <v>2.3249999999999993E-2</v>
      </c>
      <c r="AG283" s="84">
        <f>IF(E283="(D)",AF283,-AF283)</f>
        <v>2.3249999999999993E-2</v>
      </c>
      <c r="AH283" s="84">
        <f>AG283-4.5%</f>
        <v>-2.1750000000000005E-2</v>
      </c>
      <c r="AI283" s="63">
        <f>AD283-O283</f>
        <v>7.4243483115344233E-2</v>
      </c>
      <c r="AJ283" s="63">
        <f>IF(E283="(D)",AI283,-AI283)</f>
        <v>7.4243483115344233E-2</v>
      </c>
      <c r="AK283" s="63">
        <f>AJ283-4.5%</f>
        <v>2.9243483115344235E-2</v>
      </c>
      <c r="AL283" s="63">
        <f>AE283-O283</f>
        <v>7.550060204695741E-2</v>
      </c>
      <c r="AM283" s="63">
        <f>IF(E283="(D)",AL283,-(AL283))</f>
        <v>7.550060204695741E-2</v>
      </c>
      <c r="AN283" s="63">
        <f>AM283-4.5%</f>
        <v>3.0500602046957412E-2</v>
      </c>
      <c r="AO283" s="67">
        <f>(AK283+AN283)/2</f>
        <v>2.9872042581150823E-2</v>
      </c>
    </row>
    <row r="284" spans="1:41" ht="15" customHeight="1" x14ac:dyDescent="0.25">
      <c r="A284" s="68" t="s">
        <v>262</v>
      </c>
      <c r="B284" s="61">
        <v>18</v>
      </c>
      <c r="C284" s="61"/>
      <c r="D284" s="59" t="str">
        <f>('Raw data'!C277)</f>
        <v>Sean Patrick Maloney</v>
      </c>
      <c r="E284" s="59" t="str">
        <f>('Raw data'!D277)</f>
        <v>(D)</v>
      </c>
      <c r="F284" s="62">
        <f>('Raw data'!G277)</f>
        <v>2012</v>
      </c>
      <c r="G284" s="88">
        <v>1</v>
      </c>
      <c r="H284" s="68">
        <v>3</v>
      </c>
      <c r="I284" s="68"/>
      <c r="J284" s="91">
        <f>IF(H284="",O284+0.15*(AF284-2.77%+$B$3)+($A$3-50%),O284+0.85*(0.6*AF284+0.2*AI284+0.2*AL284-2.77%+$B$3)+($A$3-50%))</f>
        <v>0.5313382018374968</v>
      </c>
      <c r="K284" s="21" t="s">
        <v>479</v>
      </c>
      <c r="L284" s="21" t="b">
        <f>_xlfn.ISFORMULA(K284)</f>
        <v>0</v>
      </c>
      <c r="M284" s="21" t="str">
        <f>IF(P284&lt;44%,"R",IF(P284&gt;56%,"D","No projection"))</f>
        <v>No projection</v>
      </c>
      <c r="N284" s="21" t="str">
        <f>IF(J284&lt;42%,"Safe R",IF(AND(J284&gt;42%,J284&lt;44%),"Likely R",IF(AND(J284&gt;44%,J284&lt;47%),"Lean R",IF(AND(J284&gt;47%,J284&lt;53%),"Toss Up",IF(AND(J284&gt;53%,J284&lt;56%),"Lean D",IF(AND(J284&gt;56%,J284&lt;58%),"Likely D","Safe D"))))))</f>
        <v>Lean D</v>
      </c>
      <c r="O284" s="63">
        <f>'Raw data'!Z277</f>
        <v>0.50224999999999997</v>
      </c>
      <c r="P284" s="69">
        <f>O284+$A$3-50%</f>
        <v>0.50225000000000009</v>
      </c>
      <c r="Q284" s="82">
        <f>'Raw data'!O277</f>
        <v>2.0408163265306145E-2</v>
      </c>
      <c r="R284" s="64">
        <f>Q284/2+50%</f>
        <v>0.51020408163265307</v>
      </c>
      <c r="S284" s="64">
        <f>'Raw data'!M277-O284</f>
        <v>7.9540816326530983E-3</v>
      </c>
      <c r="T284" s="64">
        <f>IF(E284="(R)",-S284,S284)</f>
        <v>7.9540816326530983E-3</v>
      </c>
      <c r="U284" s="89">
        <f>IF(G284=1,Q284+4%,IF(G284=2,Q284+9%,IF(G284=3,Q284+14%,IF(G284=4,Q284-4.1%,IF(G284=5,Q284+1%,IF(G284=6,Q284+6.1%,IF(G284=7,Q284+5.1%,Q284+5.1%)))))))</f>
        <v>6.0408163265306146E-2</v>
      </c>
      <c r="V284" s="64">
        <f>'Raw data'!W277</f>
        <v>3.8989649468749776E-2</v>
      </c>
      <c r="W284" s="64">
        <f>V284/2+50%</f>
        <v>0.51949482473437492</v>
      </c>
      <c r="X284" s="65">
        <f>IF(H284=1,V284-4%,IF(H284=2,V284+5%,IF(H284=3,V284+14%,IF(H284=4,V284+4%,IF(H284=5,V284+13%,IF(H284=6,V284+22%,IF(H284=7,V284+9%,V284+9%)))))))</f>
        <v>0.17898964946874979</v>
      </c>
      <c r="Y284" s="65"/>
      <c r="Z284" s="65"/>
      <c r="AA284" s="66"/>
      <c r="AB284" s="65" t="str">
        <f>IF(I284=1,Y284+AA284+7.6%,IF(I284=2,Y284+AA284+16.6%,IF(I284=3,Y284+AA284+25.6%,IF(I284=4,Y284-AA284-7.6%,IF(I284=5,Y284-AA284+1.4%,IF(I284=6,Y284-AA284+10.4%,IF(I284=7,Y284+AA284+9%,IF(I284=8,Y284-AA284+9%,""))))))))</f>
        <v/>
      </c>
      <c r="AC284" s="65">
        <f>IF(E284="(D)",50%+U284/2,50%-U284/2)</f>
        <v>0.53020408163265309</v>
      </c>
      <c r="AD284" s="65">
        <f>IF(E284="(D)",50%+X284/2,50%-X284/2)</f>
        <v>0.58949482473437487</v>
      </c>
      <c r="AE284" s="65"/>
      <c r="AF284" s="63">
        <f>AC284-O284</f>
        <v>2.7954081632653116E-2</v>
      </c>
      <c r="AG284" s="84">
        <f>IF(E284="(D)",AF284,-AF284)</f>
        <v>2.7954081632653116E-2</v>
      </c>
      <c r="AH284" s="84">
        <f>AG284-4.5%</f>
        <v>-1.7045918367346882E-2</v>
      </c>
      <c r="AI284" s="63">
        <f>AD284-O284</f>
        <v>8.7244824734374893E-2</v>
      </c>
      <c r="AJ284" s="63">
        <f>IF(E284="(D)",AI284,-AI284)</f>
        <v>8.7244824734374893E-2</v>
      </c>
      <c r="AK284" s="63">
        <f>AJ284-4.5%</f>
        <v>4.2244824734374894E-2</v>
      </c>
      <c r="AL284" s="63"/>
      <c r="AM284" s="63"/>
      <c r="AN284" s="63"/>
      <c r="AO284" s="67">
        <f>AK284</f>
        <v>4.2244824734374894E-2</v>
      </c>
    </row>
    <row r="285" spans="1:41" ht="15" customHeight="1" x14ac:dyDescent="0.25">
      <c r="A285" s="68" t="s">
        <v>262</v>
      </c>
      <c r="B285" s="61">
        <v>19</v>
      </c>
      <c r="C285" s="61"/>
      <c r="D285" s="59" t="str">
        <f>('Raw data'!C278)</f>
        <v>Christopher Gibson</v>
      </c>
      <c r="E285" s="59" t="str">
        <f>('Raw data'!D278)</f>
        <v>(R)</v>
      </c>
      <c r="F285" s="62">
        <f>('Raw data'!G278)</f>
        <v>2010</v>
      </c>
      <c r="G285" s="88">
        <v>4</v>
      </c>
      <c r="H285" s="68">
        <v>4</v>
      </c>
      <c r="I285" s="68">
        <v>6</v>
      </c>
      <c r="J285" s="91">
        <f>IF(H285="",O285+0.15*(AF285+2.77%-$B$3)+($A$3-50%),O285+0.85*(0.6*AF285+0.2*AI285+0.2*AL285+2.77%-$B$3)+($A$3-50%))</f>
        <v>0.41591262545541619</v>
      </c>
      <c r="K285" s="21" t="s">
        <v>479</v>
      </c>
      <c r="L285" s="21" t="b">
        <f>_xlfn.ISFORMULA(K285)</f>
        <v>0</v>
      </c>
      <c r="M285" s="21" t="str">
        <f>IF(P285&lt;44%,"R",IF(P285&gt;56%,"D","No projection"))</f>
        <v>No projection</v>
      </c>
      <c r="N285" s="21" t="str">
        <f>IF(J285&lt;42%,"Safe R",IF(AND(J285&gt;42%,J285&lt;44%),"Likely R",IF(AND(J285&gt;44%,J285&lt;47%),"Lean R",IF(AND(J285&gt;47%,J285&lt;53%),"Toss Up",IF(AND(J285&gt;53%,J285&lt;56%),"Lean D",IF(AND(J285&gt;56%,J285&lt;58%),"Likely D","Safe D"))))))</f>
        <v>Safe R</v>
      </c>
      <c r="O285" s="63">
        <f>'Raw data'!Z278</f>
        <v>0.51175000000000004</v>
      </c>
      <c r="P285" s="69">
        <f>O285+$A$3-50%</f>
        <v>0.51175000000000015</v>
      </c>
      <c r="Q285" s="82">
        <f>'Raw data'!O278</f>
        <v>0.30000000000000004</v>
      </c>
      <c r="R285" s="64">
        <f>Q285/2+50%</f>
        <v>0.65</v>
      </c>
      <c r="S285" s="64">
        <f>'Raw data'!M278-O285</f>
        <v>-0.16175000000000006</v>
      </c>
      <c r="T285" s="64">
        <f>IF(E285="(R)",-S285,S285)</f>
        <v>0.16175000000000006</v>
      </c>
      <c r="U285" s="89">
        <f>IF(G285=1,Q285+4%,IF(G285=2,Q285+9%,IF(G285=3,Q285+14%,IF(G285=4,Q285-4.1%,IF(G285=5,Q285+1%,IF(G285=6,Q285+6.1%,IF(G285=7,Q285+5.1%,Q285+5.1%)))))))</f>
        <v>0.25900000000000006</v>
      </c>
      <c r="V285" s="64">
        <f>'Raw data'!W278</f>
        <v>5.7138322075448389E-2</v>
      </c>
      <c r="W285" s="64">
        <f>V285/2+50%</f>
        <v>0.52856916103772422</v>
      </c>
      <c r="X285" s="65">
        <f>IF(H285=1,V285-4%,IF(H285=2,V285+5%,IF(H285=3,V285+14%,IF(H285=4,V285+4%,IF(H285=5,V285+13%,IF(H285=6,V285+22%,IF(H285=7,V285+9%,V285+9%)))))))</f>
        <v>9.7138322075448397E-2</v>
      </c>
      <c r="Y285" s="65">
        <f>'Raw data'!AC278</f>
        <v>9.7360201978478722E-2</v>
      </c>
      <c r="Z285" s="65">
        <f>'Raw data'!AF278</f>
        <v>0.47899999999999998</v>
      </c>
      <c r="AA285" s="66">
        <f>2*(O285-50)-2*(Z285-50)</f>
        <v>6.5500000000000114E-2</v>
      </c>
      <c r="AB285" s="65">
        <f>IF(I285=1,Y285+AA285+7.6%,IF(I285=2,Y285+AA285+16.6%,IF(I285=3,Y285+AA285+25.6%,IF(I285=4,Y285-AA285-7.6%,IF(I285=5,Y285-AA285+1.4%,IF(I285=6,Y285-AA285+10.4%,IF(I285=7,Y285+AA285+9%,IF(I285=8,Y285-AA285+9%,""))))))))</f>
        <v>0.13586020197847862</v>
      </c>
      <c r="AC285" s="65">
        <f>IF(E285="(D)",50%+U285/2,50%-U285/2)</f>
        <v>0.37049999999999994</v>
      </c>
      <c r="AD285" s="65">
        <f>IF(E285="(D)",50%+X285/2,50%-X285/2)</f>
        <v>0.45143083896227582</v>
      </c>
      <c r="AE285" s="65">
        <f>50%-AB285/2</f>
        <v>0.43206989901076071</v>
      </c>
      <c r="AF285" s="63">
        <f>AC285-O285</f>
        <v>-0.1412500000000001</v>
      </c>
      <c r="AG285" s="84">
        <f>IF(E285="(D)",AF285,-AF285)</f>
        <v>0.1412500000000001</v>
      </c>
      <c r="AH285" s="84">
        <f>AG285-4.5%</f>
        <v>9.6250000000000099E-2</v>
      </c>
      <c r="AI285" s="63">
        <f>AD285-O285</f>
        <v>-6.0319161037724223E-2</v>
      </c>
      <c r="AJ285" s="63">
        <f>IF(E285="(D)",AI285,-AI285)</f>
        <v>6.0319161037724223E-2</v>
      </c>
      <c r="AK285" s="63">
        <f>AJ285-4.5%</f>
        <v>1.5319161037724224E-2</v>
      </c>
      <c r="AL285" s="63">
        <f>AE285-O285</f>
        <v>-7.9680100989239333E-2</v>
      </c>
      <c r="AM285" s="63">
        <f>IF(E285="(D)",AL285,-(AL285))</f>
        <v>7.9680100989239333E-2</v>
      </c>
      <c r="AN285" s="63">
        <f>AM285-4.5%</f>
        <v>3.4680100989239335E-2</v>
      </c>
      <c r="AO285" s="67">
        <f>(AK285+AN285)/2</f>
        <v>2.499963101348178E-2</v>
      </c>
    </row>
    <row r="286" spans="1:41" ht="15" customHeight="1" x14ac:dyDescent="0.25">
      <c r="A286" s="68" t="s">
        <v>262</v>
      </c>
      <c r="B286" s="61">
        <v>20</v>
      </c>
      <c r="C286" s="61"/>
      <c r="D286" s="59" t="str">
        <f>('Raw data'!C279)</f>
        <v>Paul Tonko</v>
      </c>
      <c r="E286" s="59" t="str">
        <f>('Raw data'!D279)</f>
        <v>(D)</v>
      </c>
      <c r="F286" s="62">
        <f>('Raw data'!G279)</f>
        <v>2008</v>
      </c>
      <c r="G286" s="88">
        <v>1</v>
      </c>
      <c r="H286" s="68">
        <v>1</v>
      </c>
      <c r="I286" s="68">
        <v>1</v>
      </c>
      <c r="J286" s="91">
        <f>IF(H286="",O286+0.15*(AF286-2.77%+$B$3)+($A$3-50%),O286+0.85*(0.6*AF286+0.2*AI286+0.2*AL286-2.77%+$B$3)+($A$3-50%))</f>
        <v>0.63380764912310705</v>
      </c>
      <c r="K286" s="21" t="str">
        <f>IF(J286&lt;44%,"R",IF(J286&gt;56%,"D","No projection"))</f>
        <v>D</v>
      </c>
      <c r="L286" s="21" t="b">
        <f>_xlfn.ISFORMULA(K286)</f>
        <v>1</v>
      </c>
      <c r="M286" s="21" t="str">
        <f>IF(P286&lt;44%,"R",IF(P286&gt;56%,"D","No projection"))</f>
        <v>D</v>
      </c>
      <c r="N286" s="21" t="str">
        <f>IF(J286&lt;42%,"Safe R",IF(AND(J286&gt;42%,J286&lt;44%),"Likely R",IF(AND(J286&gt;44%,J286&lt;47%),"Lean R",IF(AND(J286&gt;47%,J286&lt;53%),"Toss Up",IF(AND(J286&gt;53%,J286&lt;56%),"Lean D",IF(AND(J286&gt;56%,J286&lt;58%),"Likely D","Safe D"))))))</f>
        <v>Safe D</v>
      </c>
      <c r="O286" s="63">
        <f>'Raw data'!Z279</f>
        <v>0.5827500000000001</v>
      </c>
      <c r="P286" s="69">
        <f>O286+$A$3-50%</f>
        <v>0.5827500000000001</v>
      </c>
      <c r="Q286" s="82">
        <f>'Raw data'!O279</f>
        <v>0.21999999999999997</v>
      </c>
      <c r="R286" s="64">
        <f>Q286/2+50%</f>
        <v>0.61</v>
      </c>
      <c r="S286" s="64">
        <f>'Raw data'!M279-O286</f>
        <v>2.7249999999999885E-2</v>
      </c>
      <c r="T286" s="64">
        <f>IF(E286="(R)",-S286,S286)</f>
        <v>2.7249999999999885E-2</v>
      </c>
      <c r="U286" s="89">
        <f>IF(G286=1,Q286+4%,IF(G286=2,Q286+9%,IF(G286=3,Q286+14%,IF(G286=4,Q286-4.1%,IF(G286=5,Q286+1%,IF(G286=6,Q286+6.1%,IF(G286=7,Q286+5.1%,Q286+5.1%)))))))</f>
        <v>0.25999999999999995</v>
      </c>
      <c r="V286" s="64">
        <f>'Raw data'!W279</f>
        <v>0.36887868927481415</v>
      </c>
      <c r="W286" s="64">
        <f>V286/2+50%</f>
        <v>0.68443934463740708</v>
      </c>
      <c r="X286" s="65">
        <f>IF(H286=1,V286-4%,IF(H286=2,V286+5%,IF(H286=3,V286+14%,IF(H286=4,V286+4%,IF(H286=5,V286+13%,IF(H286=6,V286+22%,IF(H286=7,V286+9%,V286+9%)))))))</f>
        <v>0.32887868927481417</v>
      </c>
      <c r="Y286" s="65">
        <f>'Raw data'!AC279</f>
        <v>0.18579953570292584</v>
      </c>
      <c r="Z286" s="65">
        <f>'Raw data'!AF279</f>
        <v>0.55399999999999994</v>
      </c>
      <c r="AA286" s="66">
        <f>2*(O286-50)-2*(Z286-50)</f>
        <v>5.7499999999990337E-2</v>
      </c>
      <c r="AB286" s="65">
        <f>IF(I286=1,Y286+AA286+7.6%,IF(I286=2,Y286+AA286+16.6%,IF(I286=3,Y286+AA286+25.6%,IF(I286=4,Y286-AA286-7.6%,IF(I286=5,Y286-AA286+1.4%,IF(I286=6,Y286-AA286+10.4%,IF(I286=7,Y286+AA286+9%,IF(I286=8,Y286-AA286+9%,""))))))))</f>
        <v>0.31929953570291619</v>
      </c>
      <c r="AC286" s="65">
        <f>IF(E286="(D)",50%+U286/2,50%-U286/2)</f>
        <v>0.63</v>
      </c>
      <c r="AD286" s="65">
        <f>IF(E286="(D)",50%+X286/2,50%-X286/2)</f>
        <v>0.66443934463740706</v>
      </c>
      <c r="AE286" s="65">
        <f>50%+AB286/2</f>
        <v>0.65964976785145812</v>
      </c>
      <c r="AF286" s="63">
        <f>AC286-O286</f>
        <v>4.7249999999999903E-2</v>
      </c>
      <c r="AG286" s="84">
        <f>IF(E286="(D)",AF286,-AF286)</f>
        <v>4.7249999999999903E-2</v>
      </c>
      <c r="AH286" s="84">
        <f>AG286-4.5%</f>
        <v>2.2499999999999049E-3</v>
      </c>
      <c r="AI286" s="63">
        <f>AD286-O286</f>
        <v>8.1689344637406958E-2</v>
      </c>
      <c r="AJ286" s="63">
        <f>IF(E286="(D)",AI286,-AI286)</f>
        <v>8.1689344637406958E-2</v>
      </c>
      <c r="AK286" s="63">
        <f>AJ286-4.5%</f>
        <v>3.6689344637406959E-2</v>
      </c>
      <c r="AL286" s="63">
        <f>AE286-O286</f>
        <v>7.6899767851458023E-2</v>
      </c>
      <c r="AM286" s="63">
        <f>IF(E286="(D)",AL286,-(AL286))</f>
        <v>7.6899767851458023E-2</v>
      </c>
      <c r="AN286" s="63">
        <f>AM286-4.5%</f>
        <v>3.1899767851458025E-2</v>
      </c>
      <c r="AO286" s="67">
        <f>(AK286+AN286)/2</f>
        <v>3.4294556244432492E-2</v>
      </c>
    </row>
    <row r="287" spans="1:41" ht="15" customHeight="1" x14ac:dyDescent="0.25">
      <c r="A287" s="68" t="s">
        <v>262</v>
      </c>
      <c r="B287" s="61">
        <v>21</v>
      </c>
      <c r="C287" s="61" t="s">
        <v>477</v>
      </c>
      <c r="D287" s="59" t="str">
        <f>('Raw data'!C280)</f>
        <v>Elise Stefanik</v>
      </c>
      <c r="E287" s="59" t="str">
        <f>('Raw data'!D280)</f>
        <v>(R)</v>
      </c>
      <c r="F287" s="62">
        <f>('Raw data'!G280)</f>
        <v>2014</v>
      </c>
      <c r="G287" s="88">
        <v>5</v>
      </c>
      <c r="H287" s="68"/>
      <c r="I287" s="68"/>
      <c r="J287" s="91">
        <f>IF(H287="",O287+0.15*(AF287+2.77%-$B$3)+($A$3-50%),O287+0.85*(0.6*AF287+0.2*AI287+0.2*AL287+2.77%-$B$3)+($A$3-50%))</f>
        <v>0.49111587078651686</v>
      </c>
      <c r="K287" s="21" t="s">
        <v>479</v>
      </c>
      <c r="L287" s="21" t="b">
        <f>_xlfn.ISFORMULA(K287)</f>
        <v>0</v>
      </c>
      <c r="M287" s="21" t="str">
        <f>IF(P287&lt;44%,"R",IF(P287&gt;56%,"D","No projection"))</f>
        <v>No projection</v>
      </c>
      <c r="N287" s="21" t="str">
        <f>IF(J287&lt;42%,"Safe R",IF(AND(J287&gt;42%,J287&lt;44%),"Likely R",IF(AND(J287&gt;44%,J287&lt;47%),"Lean R",IF(AND(J287&gt;47%,J287&lt;53%),"Toss Up",IF(AND(J287&gt;53%,J287&lt;56%),"Lean D",IF(AND(J287&gt;56%,J287&lt;58%),"Likely D","Safe D"))))))</f>
        <v>Toss Up</v>
      </c>
      <c r="O287" s="63">
        <f>'Raw data'!Z280</f>
        <v>0.51124999999999998</v>
      </c>
      <c r="P287" s="69">
        <f>O287+$A$3-50%</f>
        <v>0.51124999999999998</v>
      </c>
      <c r="Q287" s="82">
        <f>'Raw data'!O280</f>
        <v>0.23595505617977525</v>
      </c>
      <c r="R287" s="64">
        <f>Q287/2+50%</f>
        <v>0.6179775280898876</v>
      </c>
      <c r="S287" s="64">
        <f>'Raw data'!M280-O287</f>
        <v>-0.12922752808988763</v>
      </c>
      <c r="T287" s="64">
        <f>IF(E287="(R)",-S287,S287)</f>
        <v>0.12922752808988763</v>
      </c>
      <c r="U287" s="89">
        <f>IF(G287=1,Q287+4%,IF(G287=2,Q287+9%,IF(G287=3,Q287+14%,IF(G287=4,Q287-4.1%,IF(G287=5,Q287+1%,IF(G287=6,Q287+6.1%,IF(G287=7,Q287+5.1%,Q287+5.1%)))))))</f>
        <v>0.24595505617977526</v>
      </c>
      <c r="V287" s="64">
        <f>'Raw data'!W280</f>
        <v>0</v>
      </c>
      <c r="W287" s="64"/>
      <c r="X287" s="65"/>
      <c r="Y287" s="65"/>
      <c r="Z287" s="65">
        <f>'Raw data'!AF280</f>
        <v>0.48899999999999999</v>
      </c>
      <c r="AA287" s="66">
        <f>2*(O287-50)-2*(Z287-50)</f>
        <v>4.4499999999999318E-2</v>
      </c>
      <c r="AB287" s="65"/>
      <c r="AC287" s="65">
        <f>IF(E287="(D)",50%+U287/2,50%-U287/2)</f>
        <v>0.3770224719101124</v>
      </c>
      <c r="AD287" s="65"/>
      <c r="AE287" s="65"/>
      <c r="AF287" s="63">
        <f>AC287-O287</f>
        <v>-0.13422752808988758</v>
      </c>
      <c r="AG287" s="84">
        <f>IF(E287="(D)",AF287,-AF287)</f>
        <v>0.13422752808988758</v>
      </c>
      <c r="AH287" s="84">
        <f>AG287-4.5%</f>
        <v>8.9227528089887584E-2</v>
      </c>
      <c r="AI287" s="63"/>
      <c r="AJ287" s="63"/>
      <c r="AK287" s="63"/>
      <c r="AL287" s="63"/>
      <c r="AM287" s="63"/>
      <c r="AN287" s="63"/>
      <c r="AO287" s="67">
        <f>(AK287+AN287)/2</f>
        <v>0</v>
      </c>
    </row>
    <row r="288" spans="1:41" ht="15" customHeight="1" x14ac:dyDescent="0.25">
      <c r="A288" s="68" t="s">
        <v>262</v>
      </c>
      <c r="B288" s="61">
        <v>22</v>
      </c>
      <c r="C288" s="61"/>
      <c r="D288" s="59" t="str">
        <f>('Raw data'!C281)</f>
        <v>Richard Hanna</v>
      </c>
      <c r="E288" s="59" t="str">
        <f>('Raw data'!D281)</f>
        <v>(R)</v>
      </c>
      <c r="F288" s="62">
        <f>('Raw data'!G281)</f>
        <v>2010</v>
      </c>
      <c r="G288" s="88">
        <v>4</v>
      </c>
      <c r="H288" s="68">
        <v>4</v>
      </c>
      <c r="I288" s="68">
        <v>6</v>
      </c>
      <c r="J288" s="91">
        <f>IF(H288="",O288+0.15*(AF288+2.77%-$B$3)+($A$3-50%),O288+0.85*(0.6*AF288+0.2*AI288+0.2*AL288+2.77%-$B$3)+($A$3-50%))</f>
        <v>0.43606905032880228</v>
      </c>
      <c r="K288" s="21" t="str">
        <f>IF(J288&lt;44%,"R",IF(J288&gt;56%,"D","No projection"))</f>
        <v>R</v>
      </c>
      <c r="L288" s="21" t="b">
        <f>_xlfn.ISFORMULA(K288)</f>
        <v>1</v>
      </c>
      <c r="M288" s="21" t="str">
        <f>IF(P288&lt;44%,"R",IF(P288&gt;56%,"D","No projection"))</f>
        <v>No projection</v>
      </c>
      <c r="N288" s="21" t="str">
        <f>IF(J288&lt;42%,"Safe R",IF(AND(J288&gt;42%,J288&lt;44%),"Likely R",IF(AND(J288&gt;44%,J288&lt;47%),"Lean R",IF(AND(J288&gt;47%,J288&lt;53%),"Toss Up",IF(AND(J288&gt;53%,J288&lt;56%),"Lean D",IF(AND(J288&gt;56%,J288&lt;58%),"Likely D","Safe D"))))))</f>
        <v>Likely R</v>
      </c>
      <c r="O288" s="63">
        <f>'Raw data'!Z281</f>
        <v>0.47874999999999995</v>
      </c>
      <c r="P288" s="69">
        <f>O288+$A$3-50%</f>
        <v>0.47875000000000001</v>
      </c>
      <c r="Q288" s="82">
        <f>'Raw data'!O281</f>
        <v>1</v>
      </c>
      <c r="R288" s="64">
        <f>Q288/2+50%</f>
        <v>1</v>
      </c>
      <c r="S288" s="64">
        <f>'Raw data'!M281-O288</f>
        <v>-0.47874999999999995</v>
      </c>
      <c r="T288" s="64">
        <f>IF(E288="(R)",-S288,S288)</f>
        <v>0.47874999999999995</v>
      </c>
      <c r="U288" s="89">
        <f>IF(G288=1,Q288+4%,IF(G288=2,Q288+9%,IF(G288=3,Q288+14%,IF(G288=4,Q288-4.1%,IF(G288=5,Q288+1%,IF(G288=6,Q288+6.1%,IF(G288=7,Q288+5.1%,Q288+5.1%)))))))</f>
        <v>0.95899999999999996</v>
      </c>
      <c r="V288" s="64">
        <f>'Raw data'!W281</f>
        <v>0.21483264813226621</v>
      </c>
      <c r="W288" s="64">
        <f>V288/2+50%</f>
        <v>0.60741632406613311</v>
      </c>
      <c r="X288" s="65">
        <f>IF(H288=1,V288-4%,IF(H288=2,V288+5%,IF(H288=3,V288+14%,IF(H288=4,V288+4%,IF(H288=5,V288+13%,IF(H288=6,V288+22%,IF(H288=7,V288+9%,V288+9%)))))))</f>
        <v>0.25483264813226619</v>
      </c>
      <c r="Y288" s="65">
        <f>'Raw data'!AC281</f>
        <v>6.1596171528880694E-2</v>
      </c>
      <c r="Z288" s="65">
        <f>'Raw data'!AF281</f>
        <v>0.47899999999999998</v>
      </c>
      <c r="AA288" s="66">
        <f>2*(O288-50)-2*(Z288-50)</f>
        <v>-5.0000000000238742E-4</v>
      </c>
      <c r="AB288" s="65">
        <f>IF(I288=1,Y288+AA288+7.6%,IF(I288=2,Y288+AA288+16.6%,IF(I288=3,Y288+AA288+25.6%,IF(I288=4,Y288-AA288-7.6%,IF(I288=5,Y288-AA288+1.4%,IF(I288=6,Y288-AA288+10.4%,IF(I288=7,Y288+AA288+9%,IF(I288=8,Y288-AA288+9%,""))))))))</f>
        <v>0.16609617152888309</v>
      </c>
      <c r="AC288" s="65">
        <f>IF(E288="(D)",50%+U288/2,50%-U288/2)</f>
        <v>2.0500000000000018E-2</v>
      </c>
      <c r="AD288" s="65">
        <f>IF(E288="(D)",50%+X288/2,50%-X288/2)</f>
        <v>0.37258367593386688</v>
      </c>
      <c r="AE288" s="65">
        <f>50%-AB288/2</f>
        <v>0.41695191423555844</v>
      </c>
      <c r="AF288" s="63">
        <v>-2.7699999999999999E-2</v>
      </c>
      <c r="AG288" s="84">
        <f>IF(E288="(D)",AF288,-AF288)</f>
        <v>2.7699999999999999E-2</v>
      </c>
      <c r="AH288" s="84">
        <f>AG288-4.5%</f>
        <v>-1.7299999999999999E-2</v>
      </c>
      <c r="AI288" s="63">
        <f>AD288-O288</f>
        <v>-0.10616632406613308</v>
      </c>
      <c r="AJ288" s="63">
        <f>IF(E288="(D)",AI288,-AI288)</f>
        <v>0.10616632406613308</v>
      </c>
      <c r="AK288" s="63">
        <f>AJ288-4.5%</f>
        <v>6.1166324066133079E-2</v>
      </c>
      <c r="AL288" s="63">
        <f>AE288-O288</f>
        <v>-6.1798085764441513E-2</v>
      </c>
      <c r="AM288" s="63">
        <f>IF(E288="(D)",AL288,-(AL288))</f>
        <v>6.1798085764441513E-2</v>
      </c>
      <c r="AN288" s="63">
        <f>AM288-4.5%</f>
        <v>1.6798085764441514E-2</v>
      </c>
      <c r="AO288" s="67">
        <f>(AK288+AN288)/2</f>
        <v>3.8982204915287297E-2</v>
      </c>
    </row>
    <row r="289" spans="1:41" ht="15" customHeight="1" x14ac:dyDescent="0.25">
      <c r="A289" s="68" t="s">
        <v>262</v>
      </c>
      <c r="B289" s="61">
        <v>23</v>
      </c>
      <c r="C289" s="61"/>
      <c r="D289" s="59" t="str">
        <f>('Raw data'!C282)</f>
        <v>Thomas Reed</v>
      </c>
      <c r="E289" s="59" t="str">
        <f>('Raw data'!D282)</f>
        <v>(R)</v>
      </c>
      <c r="F289" s="62">
        <f>('Raw data'!G282)</f>
        <v>2010</v>
      </c>
      <c r="G289" s="88">
        <v>4</v>
      </c>
      <c r="H289" s="68">
        <v>4</v>
      </c>
      <c r="I289" s="68">
        <v>5</v>
      </c>
      <c r="J289" s="91">
        <f>IF(H289="",O289+0.15*(AF289+2.77%-$B$3)+($A$3-50%),O289+0.85*(0.6*AF289+0.2*AI289+0.2*AL289+2.77%-$B$3)+($A$3-50%))</f>
        <v>0.42567648313712986</v>
      </c>
      <c r="K289" s="21" t="str">
        <f>IF(J289&lt;44%,"R",IF(J289&gt;56%,"D","No projection"))</f>
        <v>R</v>
      </c>
      <c r="L289" s="21" t="b">
        <f>_xlfn.ISFORMULA(K289)</f>
        <v>1</v>
      </c>
      <c r="M289" s="21" t="str">
        <f>IF(P289&lt;44%,"R",IF(P289&gt;56%,"D","No projection"))</f>
        <v>No projection</v>
      </c>
      <c r="N289" s="21" t="str">
        <f>IF(J289&lt;42%,"Safe R",IF(AND(J289&gt;42%,J289&lt;44%),"Likely R",IF(AND(J289&gt;44%,J289&lt;47%),"Lean R",IF(AND(J289&gt;47%,J289&lt;53%),"Toss Up",IF(AND(J289&gt;53%,J289&lt;56%),"Lean D",IF(AND(J289&gt;56%,J289&lt;58%),"Likely D","Safe D"))))))</f>
        <v>Likely R</v>
      </c>
      <c r="O289" s="63">
        <f>'Raw data'!Z282</f>
        <v>0.47475000000000001</v>
      </c>
      <c r="P289" s="69">
        <f>O289+$A$3-50%</f>
        <v>0.47475000000000001</v>
      </c>
      <c r="Q289" s="82">
        <f>'Raw data'!O282</f>
        <v>0.26</v>
      </c>
      <c r="R289" s="64">
        <f>Q289/2+50%</f>
        <v>0.63</v>
      </c>
      <c r="S289" s="64">
        <f>'Raw data'!M282-O289</f>
        <v>-0.10475000000000001</v>
      </c>
      <c r="T289" s="64">
        <f>IF(E289="(R)",-S289,S289)</f>
        <v>0.10475000000000001</v>
      </c>
      <c r="U289" s="89">
        <f>IF(G289=1,Q289+4%,IF(G289=2,Q289+9%,IF(G289=3,Q289+14%,IF(G289=4,Q289-4.1%,IF(G289=5,Q289+1%,IF(G289=6,Q289+6.1%,IF(G289=7,Q289+5.1%,Q289+5.1%)))))))</f>
        <v>0.21900000000000003</v>
      </c>
      <c r="V289" s="64">
        <f>'Raw data'!W282</f>
        <v>3.8212093331925656E-2</v>
      </c>
      <c r="W289" s="64">
        <f>V289/2+50%</f>
        <v>0.51910604666596283</v>
      </c>
      <c r="X289" s="65">
        <f>IF(H289=1,V289-4%,IF(H289=2,V289+5%,IF(H289=3,V289+14%,IF(H289=4,V289+4%,IF(H289=5,V289+13%,IF(H289=6,V289+22%,IF(H289=7,V289+9%,V289+9%)))))))</f>
        <v>7.8212093331925664E-2</v>
      </c>
      <c r="Y289" s="65">
        <f>'Raw data'!AC282</f>
        <v>0.13212339917243326</v>
      </c>
      <c r="Z289" s="65">
        <f>'Raw data'!AF282</f>
        <v>0.44899999999999995</v>
      </c>
      <c r="AA289" s="66">
        <f>2*(O289-50)-2*(Z289-50)</f>
        <v>5.150000000000432E-2</v>
      </c>
      <c r="AB289" s="65">
        <f>IF(I289=1,Y289+AA289+7.6%,IF(I289=2,Y289+AA289+16.6%,IF(I289=3,Y289+AA289+25.6%,IF(I289=4,Y289-AA289-7.6%,IF(I289=5,Y289-AA289+1.4%,IF(I289=6,Y289-AA289+10.4%,IF(I289=7,Y289+AA289+9%,IF(I289=8,Y289-AA289+9%,""))))))))</f>
        <v>9.4623399172428943E-2</v>
      </c>
      <c r="AC289" s="65">
        <f>IF(E289="(D)",50%+U289/2,50%-U289/2)</f>
        <v>0.39049999999999996</v>
      </c>
      <c r="AD289" s="65">
        <f>IF(E289="(D)",50%+X289/2,50%-X289/2)</f>
        <v>0.46089395333403715</v>
      </c>
      <c r="AE289" s="65">
        <f>50%-AB289/2</f>
        <v>0.45268830041378555</v>
      </c>
      <c r="AF289" s="63">
        <f>AC289-O289</f>
        <v>-8.4250000000000047E-2</v>
      </c>
      <c r="AG289" s="84">
        <f>IF(E289="(D)",AF289,-AF289)</f>
        <v>8.4250000000000047E-2</v>
      </c>
      <c r="AH289" s="84">
        <f>AG289-4.5%</f>
        <v>3.9250000000000049E-2</v>
      </c>
      <c r="AI289" s="63">
        <f>AD289-O289</f>
        <v>-1.3856046665962851E-2</v>
      </c>
      <c r="AJ289" s="63">
        <f>IF(E289="(D)",AI289,-AI289)</f>
        <v>1.3856046665962851E-2</v>
      </c>
      <c r="AK289" s="63">
        <f>AJ289-4.5%</f>
        <v>-3.1143953334037147E-2</v>
      </c>
      <c r="AL289" s="63">
        <f>AE289-O289</f>
        <v>-2.2061699586214456E-2</v>
      </c>
      <c r="AM289" s="63">
        <f>IF(E289="(D)",AL289,-(AL289))</f>
        <v>2.2061699586214456E-2</v>
      </c>
      <c r="AN289" s="63">
        <f>AM289-4.5%</f>
        <v>-2.2938300413785542E-2</v>
      </c>
      <c r="AO289" s="67">
        <f>(AK289+AN289)/2</f>
        <v>-2.7041126873911345E-2</v>
      </c>
    </row>
    <row r="290" spans="1:41" ht="15" customHeight="1" x14ac:dyDescent="0.25">
      <c r="A290" s="68" t="s">
        <v>262</v>
      </c>
      <c r="B290" s="61">
        <v>24</v>
      </c>
      <c r="C290" s="61"/>
      <c r="D290" s="59" t="str">
        <f>('Raw data'!C283)</f>
        <v>John Katko</v>
      </c>
      <c r="E290" s="59" t="str">
        <f>('Raw data'!D283)</f>
        <v>(R)</v>
      </c>
      <c r="F290" s="62">
        <f>('Raw data'!G283)</f>
        <v>2014</v>
      </c>
      <c r="G290" s="88">
        <v>6</v>
      </c>
      <c r="H290" s="68"/>
      <c r="I290" s="68"/>
      <c r="J290" s="91">
        <f>IF(H290="",O290+0.15*(AF290+2.77%-$B$3)+($A$3-50%),O290+0.85*(0.6*AF290+0.2*AI290+0.2*AL290+2.77%-$B$3)+($A$3-50%))</f>
        <v>0.53163749999999999</v>
      </c>
      <c r="K290" s="21" t="str">
        <f>IF(J290&lt;44%,"R",IF(J290&gt;56%,"D","No projection"))</f>
        <v>No projection</v>
      </c>
      <c r="L290" s="21" t="b">
        <f>_xlfn.ISFORMULA(K290)</f>
        <v>1</v>
      </c>
      <c r="M290" s="21" t="str">
        <f>IF(P290&lt;44%,"R",IF(P290&gt;56%,"D","No projection"))</f>
        <v>D</v>
      </c>
      <c r="N290" s="21" t="str">
        <f>IF(J290&lt;42%,"Safe R",IF(AND(J290&gt;42%,J290&lt;44%),"Likely R",IF(AND(J290&gt;44%,J290&lt;47%),"Lean R",IF(AND(J290&gt;47%,J290&lt;53%),"Toss Up",IF(AND(J290&gt;53%,J290&lt;56%),"Lean D",IF(AND(J290&gt;56%,J290&lt;58%),"Likely D","Safe D"))))))</f>
        <v>Lean D</v>
      </c>
      <c r="O290" s="63">
        <f>'Raw data'!Z283</f>
        <v>0.56024999999999991</v>
      </c>
      <c r="P290" s="69">
        <f>O290+$A$3-50%</f>
        <v>0.56024999999999991</v>
      </c>
      <c r="Q290" s="82">
        <f>'Raw data'!O283</f>
        <v>0.19999999999999996</v>
      </c>
      <c r="R290" s="64">
        <f>Q290/2+50%</f>
        <v>0.6</v>
      </c>
      <c r="S290" s="64">
        <f>'Raw data'!M283-O290</f>
        <v>-0.16024999999999989</v>
      </c>
      <c r="T290" s="64">
        <f>IF(E290="(R)",-S290,S290)</f>
        <v>0.16024999999999989</v>
      </c>
      <c r="U290" s="89">
        <f>IF(G290=1,Q290+4%,IF(G290=2,Q290+9%,IF(G290=3,Q290+14%,IF(G290=4,Q290-4.1%,IF(G290=5,Q290+1%,IF(G290=6,Q290+6.1%,IF(G290=7,Q290+5.1%,Q290+5.1%)))))))</f>
        <v>0.26099999999999995</v>
      </c>
      <c r="V290" s="64">
        <f>'Raw data'!W283</f>
        <v>0</v>
      </c>
      <c r="W290" s="64"/>
      <c r="X290" s="65"/>
      <c r="Y290" s="65"/>
      <c r="Z290" s="65">
        <f>'Raw data'!AF283</f>
        <v>0.52900000000000003</v>
      </c>
      <c r="AA290" s="66">
        <f>2*(O290-50)-2*(Z290-50)</f>
        <v>6.2499999999985789E-2</v>
      </c>
      <c r="AB290" s="65" t="str">
        <f>IF(I290=1,Y290+AA290+7.6%,IF(I290=2,Y290+AA290+16.6%,IF(I290=3,Y290+AA290+25.6%,IF(I290=4,Y290-AA290-7.6%,IF(I290=5,Y290-AA290+1.4%,IF(I290=6,Y290-AA290+10.4%,IF(I290=7,Y290+AA290+9%,IF(I290=8,Y290-AA290+9%,""))))))))</f>
        <v/>
      </c>
      <c r="AC290" s="65">
        <f>IF(E290="(D)",50%+U290/2,50%-U290/2)</f>
        <v>0.36950000000000005</v>
      </c>
      <c r="AD290" s="65"/>
      <c r="AE290" s="65"/>
      <c r="AF290" s="63">
        <f>AC290-O290</f>
        <v>-0.19074999999999986</v>
      </c>
      <c r="AG290" s="84">
        <f>IF(E290="(D)",AF290,-AF290)</f>
        <v>0.19074999999999986</v>
      </c>
      <c r="AH290" s="84">
        <f>AG290-4.5%</f>
        <v>0.14574999999999988</v>
      </c>
      <c r="AI290" s="63"/>
      <c r="AJ290" s="63"/>
      <c r="AK290" s="63"/>
      <c r="AL290" s="63"/>
      <c r="AM290" s="63"/>
      <c r="AN290" s="63"/>
      <c r="AO290" s="67">
        <f>(AK290+AN290)/2</f>
        <v>0</v>
      </c>
    </row>
    <row r="291" spans="1:41" ht="15" customHeight="1" x14ac:dyDescent="0.25">
      <c r="A291" s="59" t="s">
        <v>262</v>
      </c>
      <c r="B291" s="60">
        <v>25</v>
      </c>
      <c r="C291" s="61"/>
      <c r="D291" s="59" t="str">
        <f>('Raw data'!C284)</f>
        <v>Louise Slaughter</v>
      </c>
      <c r="E291" s="59" t="str">
        <f>('Raw data'!D284)</f>
        <v>(D)</v>
      </c>
      <c r="F291" s="62">
        <f>('Raw data'!G284)</f>
        <v>1986</v>
      </c>
      <c r="G291" s="88">
        <v>1</v>
      </c>
      <c r="H291" s="59">
        <v>1</v>
      </c>
      <c r="I291" s="59">
        <v>1</v>
      </c>
      <c r="J291" s="91">
        <f>IF(H291="",O291+0.15*(AF291-2.77%+$B$3)+($A$3-50%),O291+0.85*(0.6*AF291+0.2*AI291+0.2*AL291-2.77%+$B$3)+($A$3-50%))</f>
        <v>0.54907386597611574</v>
      </c>
      <c r="K291" s="31" t="str">
        <f>IF(J291&lt;44%,"R",IF(J291&gt;56%,"D","No projection"))</f>
        <v>No projection</v>
      </c>
      <c r="L291" s="21" t="b">
        <f>_xlfn.ISFORMULA(K291)</f>
        <v>1</v>
      </c>
      <c r="M291" s="21" t="str">
        <f>IF(P291&lt;44%,"R",IF(P291&gt;56%,"D","No projection"))</f>
        <v>D</v>
      </c>
      <c r="N291" s="31" t="str">
        <f>IF(J291&lt;42%,"Safe R",IF(AND(J291&gt;42%,J291&lt;44%),"Likely R",IF(AND(J291&gt;44%,J291&lt;47%),"Lean R",IF(AND(J291&gt;47%,J291&lt;53%),"Toss Up",IF(AND(J291&gt;53%,J291&lt;56%),"Lean D",IF(AND(J291&gt;56%,J291&lt;58%),"Likely D","Safe D"))))))</f>
        <v>Lean D</v>
      </c>
      <c r="O291" s="63">
        <f>'Raw data'!Z284</f>
        <v>0.57774999999999999</v>
      </c>
      <c r="P291" s="63">
        <f>O291+$A$3-50%</f>
        <v>0.57774999999999999</v>
      </c>
      <c r="Q291" s="82">
        <f>'Raw data'!O284</f>
        <v>0</v>
      </c>
      <c r="R291" s="64">
        <f>Q291/2+50%</f>
        <v>0.5</v>
      </c>
      <c r="S291" s="64">
        <f>'Raw data'!M284-O291</f>
        <v>-7.7749999999999986E-2</v>
      </c>
      <c r="T291" s="64">
        <f>IF(E291="(R)",-S291,S291)</f>
        <v>-7.7749999999999986E-2</v>
      </c>
      <c r="U291" s="89">
        <f>IF(G291=1,Q291+4%,IF(G291=2,Q291+9%,IF(G291=3,Q291+14%,IF(G291=4,Q291-4.1%,IF(G291=5,Q291+1%,IF(G291=6,Q291+6.1%,IF(G291=7,Q291+5.1%,Q291+5.1%)))))))</f>
        <v>0.04</v>
      </c>
      <c r="V291" s="64">
        <f>'Raw data'!W284</f>
        <v>0.1482156711866896</v>
      </c>
      <c r="W291" s="64">
        <f>V291/2+50%</f>
        <v>0.57410783559334477</v>
      </c>
      <c r="X291" s="65">
        <f>IF(H291=1,V291-4%,IF(H291=2,V291+5%,IF(H291=3,V291+14%,IF(H291=4,V291+4%,IF(H291=5,V291+13%,IF(H291=6,V291+22%,IF(H291=7,V291+9%,V291+9%)))))))</f>
        <v>0.10821567118668959</v>
      </c>
      <c r="Y291" s="65">
        <f>'Raw data'!AC284</f>
        <v>0.29841804617937256</v>
      </c>
      <c r="Z291" s="65">
        <f>'Raw data'!AF284</f>
        <v>0.65900000000000003</v>
      </c>
      <c r="AA291" s="66">
        <f>2*(O291-50)-2*(Z291-50)</f>
        <v>-0.16249999999999432</v>
      </c>
      <c r="AB291" s="65">
        <f>IF(I291=1,Y291+AA291+7.6%,IF(I291=2,Y291+AA291+16.6%,IF(I291=3,Y291+AA291+25.6%,IF(I291=4,Y291-AA291-7.6%,IF(I291=5,Y291-AA291+1.4%,IF(I291=6,Y291-AA291+10.4%,IF(I291=7,Y291+AA291+9%,IF(I291=8,Y291-AA291+9%,""))))))))</f>
        <v>0.21191804617937826</v>
      </c>
      <c r="AC291" s="65">
        <f>IF(E291="(D)",50%+U291/2,50%-U291/2)</f>
        <v>0.52</v>
      </c>
      <c r="AD291" s="65">
        <f>IF(E291="(D)",50%+X291/2,50%-X291/2)</f>
        <v>0.55410783559334476</v>
      </c>
      <c r="AE291" s="65">
        <f>50%+AB291/2</f>
        <v>0.60595902308968919</v>
      </c>
      <c r="AF291" s="63">
        <f>AC291-O291</f>
        <v>-5.7749999999999968E-2</v>
      </c>
      <c r="AG291" s="84">
        <f>IF(E291="(D)",AF291,-AF291)</f>
        <v>-5.7749999999999968E-2</v>
      </c>
      <c r="AH291" s="84">
        <f>AG291-4.5%</f>
        <v>-0.10274999999999997</v>
      </c>
      <c r="AI291" s="63">
        <f>AD291-O291</f>
        <v>-2.3642164406655231E-2</v>
      </c>
      <c r="AJ291" s="63">
        <f>IF(E291="(D)",AI291,-AI291)</f>
        <v>-2.3642164406655231E-2</v>
      </c>
      <c r="AK291" s="63">
        <f>AJ291-4.5%</f>
        <v>-6.8642164406655229E-2</v>
      </c>
      <c r="AL291" s="63">
        <f>AE291-O291</f>
        <v>2.82090230896892E-2</v>
      </c>
      <c r="AM291" s="63">
        <f>IF(E291="(D)",AL291,-(AL291))</f>
        <v>2.82090230896892E-2</v>
      </c>
      <c r="AN291" s="63">
        <f>AM291-4.5%</f>
        <v>-1.6790976910310798E-2</v>
      </c>
      <c r="AO291" s="67">
        <f>(AK291+AN291)/2</f>
        <v>-4.2716570658483013E-2</v>
      </c>
    </row>
    <row r="292" spans="1:41" ht="15" customHeight="1" x14ac:dyDescent="0.25">
      <c r="A292" s="68" t="s">
        <v>262</v>
      </c>
      <c r="B292" s="61">
        <v>26</v>
      </c>
      <c r="C292" s="61"/>
      <c r="D292" s="59" t="str">
        <f>('Raw data'!C285)</f>
        <v>Brian Higgins</v>
      </c>
      <c r="E292" s="59" t="str">
        <f>('Raw data'!D285)</f>
        <v>(D)</v>
      </c>
      <c r="F292" s="62">
        <f>('Raw data'!G285)</f>
        <v>2004</v>
      </c>
      <c r="G292" s="88">
        <v>1</v>
      </c>
      <c r="H292" s="68">
        <v>1</v>
      </c>
      <c r="I292" s="68">
        <v>1</v>
      </c>
      <c r="J292" s="91">
        <f>IF(H292="",O292+0.15*(AF292-2.77%+$B$3)+($A$3-50%),O292+0.85*(0.6*AF292+0.2*AI292+0.2*AL292-2.77%+$B$3)+($A$3-50%))</f>
        <v>0.70972218870530035</v>
      </c>
      <c r="K292" s="21" t="str">
        <f>IF(J292&lt;44%,"R",IF(J292&gt;56%,"D","No projection"))</f>
        <v>D</v>
      </c>
      <c r="L292" s="21" t="b">
        <f>_xlfn.ISFORMULA(K292)</f>
        <v>1</v>
      </c>
      <c r="M292" s="21" t="str">
        <f>IF(P292&lt;44%,"R",IF(P292&gt;56%,"D","No projection"))</f>
        <v>D</v>
      </c>
      <c r="N292" s="21" t="str">
        <f>IF(J292&lt;42%,"Safe R",IF(AND(J292&gt;42%,J292&lt;44%),"Likely R",IF(AND(J292&gt;44%,J292&lt;47%),"Lean R",IF(AND(J292&gt;47%,J292&lt;53%),"Toss Up",IF(AND(J292&gt;53%,J292&lt;56%),"Lean D",IF(AND(J292&gt;56%,J292&lt;58%),"Likely D","Safe D"))))))</f>
        <v>Safe D</v>
      </c>
      <c r="O292" s="63">
        <f>'Raw data'!Z285</f>
        <v>0.62875000000000003</v>
      </c>
      <c r="P292" s="69">
        <f>O292+$A$3-50%</f>
        <v>0.62875000000000014</v>
      </c>
      <c r="Q292" s="82">
        <f>'Raw data'!O285</f>
        <v>0.37999999999999995</v>
      </c>
      <c r="R292" s="64">
        <f>Q292/2+50%</f>
        <v>0.69</v>
      </c>
      <c r="S292" s="64">
        <f>'Raw data'!M285-O292</f>
        <v>6.1249999999999916E-2</v>
      </c>
      <c r="T292" s="64">
        <f>IF(E292="(R)",-S292,S292)</f>
        <v>6.1249999999999916E-2</v>
      </c>
      <c r="U292" s="89">
        <f>IF(G292=1,Q292+4%,IF(G292=2,Q292+9%,IF(G292=3,Q292+14%,IF(G292=4,Q292-4.1%,IF(G292=5,Q292+1%,IF(G292=6,Q292+6.1%,IF(G292=7,Q292+5.1%,Q292+5.1%)))))))</f>
        <v>0.41999999999999993</v>
      </c>
      <c r="V292" s="64">
        <f>'Raw data'!W285</f>
        <v>0.49576083362063511</v>
      </c>
      <c r="W292" s="64">
        <f>V292/2+50%</f>
        <v>0.74788041681031758</v>
      </c>
      <c r="X292" s="65">
        <f>IF(H292=1,V292-4%,IF(H292=2,V292+5%,IF(H292=3,V292+14%,IF(H292=4,V292+4%,IF(H292=5,V292+13%,IF(H292=6,V292+22%,IF(H292=7,V292+9%,V292+9%)))))))</f>
        <v>0.45576083362063513</v>
      </c>
      <c r="Y292" s="65">
        <f>'Raw data'!AC285</f>
        <v>0.21885315114761644</v>
      </c>
      <c r="Z292" s="65">
        <f>'Raw data'!AF285</f>
        <v>0.51400000000000001</v>
      </c>
      <c r="AA292" s="66">
        <f>2*(O292-50)-2*(Z292-50)</f>
        <v>0.22949999999998738</v>
      </c>
      <c r="AB292" s="65">
        <f>IF(I292=1,Y292+AA292+7.6%,IF(I292=2,Y292+AA292+16.6%,IF(I292=3,Y292+AA292+25.6%,IF(I292=4,Y292-AA292-7.6%,IF(I292=5,Y292-AA292+1.4%,IF(I292=6,Y292-AA292+10.4%,IF(I292=7,Y292+AA292+9%,IF(I292=8,Y292-AA292+9%,""))))))))</f>
        <v>0.52435315114760384</v>
      </c>
      <c r="AC292" s="65">
        <f>IF(E292="(D)",50%+U292/2,50%-U292/2)</f>
        <v>0.71</v>
      </c>
      <c r="AD292" s="65">
        <f>IF(E292="(D)",50%+X292/2,50%-X292/2)</f>
        <v>0.72788041681031757</v>
      </c>
      <c r="AE292" s="65">
        <f>50%+AB292/2</f>
        <v>0.76217657557380192</v>
      </c>
      <c r="AF292" s="63">
        <f>AC292-O292</f>
        <v>8.1249999999999933E-2</v>
      </c>
      <c r="AG292" s="84">
        <f>IF(E292="(D)",AF292,-AF292)</f>
        <v>8.1249999999999933E-2</v>
      </c>
      <c r="AH292" s="84">
        <f>AG292-4.5%</f>
        <v>3.6249999999999935E-2</v>
      </c>
      <c r="AI292" s="63">
        <f>AD292-O292</f>
        <v>9.9130416810317534E-2</v>
      </c>
      <c r="AJ292" s="63">
        <f>IF(E292="(D)",AI292,-AI292)</f>
        <v>9.9130416810317534E-2</v>
      </c>
      <c r="AK292" s="63">
        <f>AJ292-4.5%</f>
        <v>5.4130416810317536E-2</v>
      </c>
      <c r="AL292" s="63">
        <f>AE292-O292</f>
        <v>0.13342657557380189</v>
      </c>
      <c r="AM292" s="63">
        <f>IF(E292="(D)",AL292,-(AL292))</f>
        <v>0.13342657557380189</v>
      </c>
      <c r="AN292" s="63">
        <f>AM292-4.5%</f>
        <v>8.8426575573801888E-2</v>
      </c>
      <c r="AO292" s="67">
        <f>(AK292+AN292)/2</f>
        <v>7.1278496192059712E-2</v>
      </c>
    </row>
    <row r="293" spans="1:41" ht="15" customHeight="1" x14ac:dyDescent="0.25">
      <c r="A293" s="68" t="s">
        <v>262</v>
      </c>
      <c r="B293" s="61">
        <v>27</v>
      </c>
      <c r="C293" s="61"/>
      <c r="D293" s="59" t="str">
        <f>('Raw data'!C286)</f>
        <v>Chris Collins</v>
      </c>
      <c r="E293" s="59" t="str">
        <f>('Raw data'!D286)</f>
        <v>(R)</v>
      </c>
      <c r="F293" s="62">
        <f>('Raw data'!G286)</f>
        <v>2012</v>
      </c>
      <c r="G293" s="88">
        <v>4</v>
      </c>
      <c r="H293" s="21">
        <v>6</v>
      </c>
      <c r="I293" s="68"/>
      <c r="J293" s="91">
        <f>IF(H293="",O293+0.15*(AF293+2.77%-$B$3)+($A$3-50%),O293+0.85*(0.6*AF293+0.2*AI293+0.2*AL293+2.77%-$B$3)+($A$3-50%))</f>
        <v>0.35221589232891992</v>
      </c>
      <c r="K293" s="21" t="str">
        <f>IF(J293&lt;44%,"R",IF(J293&gt;56%,"D","No projection"))</f>
        <v>R</v>
      </c>
      <c r="L293" s="21" t="b">
        <f>_xlfn.ISFORMULA(K293)</f>
        <v>1</v>
      </c>
      <c r="M293" s="21" t="str">
        <f>IF(P293&lt;44%,"R",IF(P293&gt;56%,"D","No projection"))</f>
        <v>R</v>
      </c>
      <c r="N293" s="21" t="str">
        <f>IF(J293&lt;42%,"Safe R",IF(AND(J293&gt;42%,J293&lt;44%),"Likely R",IF(AND(J293&gt;44%,J293&lt;47%),"Lean R",IF(AND(J293&gt;47%,J293&lt;53%),"Toss Up",IF(AND(J293&gt;53%,J293&lt;56%),"Lean D",IF(AND(J293&gt;56%,J293&lt;58%),"Likely D","Safe D"))))))</f>
        <v>Safe R</v>
      </c>
      <c r="O293" s="63">
        <f>'Raw data'!Z286</f>
        <v>0.41875000000000001</v>
      </c>
      <c r="P293" s="69">
        <f>O293+$A$3-50%</f>
        <v>0.41874999999999996</v>
      </c>
      <c r="Q293" s="82">
        <f>'Raw data'!O286</f>
        <v>0.43999999999999995</v>
      </c>
      <c r="R293" s="64">
        <f>Q293/2+50%</f>
        <v>0.72</v>
      </c>
      <c r="S293" s="64">
        <f>'Raw data'!M286-O293</f>
        <v>-0.13874999999999998</v>
      </c>
      <c r="T293" s="64">
        <f>IF(E293="(R)",-S293,S293)</f>
        <v>0.13874999999999998</v>
      </c>
      <c r="U293" s="89">
        <f>IF(G293=1,Q293+4%,IF(G293=2,Q293+9%,IF(G293=3,Q293+14%,IF(G293=4,Q293-4.1%,IF(G293=5,Q293+1%,IF(G293=6,Q293+6.1%,IF(G293=7,Q293+5.1%,Q293+5.1%)))))))</f>
        <v>0.39899999999999997</v>
      </c>
      <c r="V293" s="64">
        <f>'Raw data'!W286</f>
        <v>1.5754207895060157E-2</v>
      </c>
      <c r="W293" s="64">
        <f>V293/2+50%</f>
        <v>0.50787710394753005</v>
      </c>
      <c r="X293" s="65">
        <f>IF(H293=1,V293-4%,IF(H293=2,V293+5%,IF(H293=3,V293+14%,IF(H293=4,V293+4%,IF(H293=5,V293+13%,IF(H293=6,V293+22%,IF(H293=7,V293+9%,V293+9%)))))))</f>
        <v>0.23575420789506016</v>
      </c>
      <c r="Y293" s="65"/>
      <c r="Z293" s="65"/>
      <c r="AA293" s="66"/>
      <c r="AB293" s="65" t="str">
        <f>IF(I293=1,Y293+AA293+7.6%,IF(I293=2,Y293+AA293+16.6%,IF(I293=3,Y293+AA293+25.6%,IF(I293=4,Y293-AA293-7.6%,IF(I293=5,Y293-AA293+1.4%,IF(I293=6,Y293-AA293+10.4%,IF(I293=7,Y293+AA293+9%,IF(I293=8,Y293-AA293+9%,""))))))))</f>
        <v/>
      </c>
      <c r="AC293" s="65">
        <f>IF(E293="(D)",50%+U293/2,50%-U293/2)</f>
        <v>0.30049999999999999</v>
      </c>
      <c r="AD293" s="65">
        <f>IF(E293="(D)",50%+X293/2,50%-X293/2)</f>
        <v>0.38212289605246991</v>
      </c>
      <c r="AE293" s="65"/>
      <c r="AF293" s="63">
        <f>AC293-O293</f>
        <v>-0.11825000000000002</v>
      </c>
      <c r="AG293" s="84">
        <f>IF(E293="(D)",AF293,-AF293)</f>
        <v>0.11825000000000002</v>
      </c>
      <c r="AH293" s="84">
        <f>AG293-4.5%</f>
        <v>7.3250000000000023E-2</v>
      </c>
      <c r="AI293" s="63">
        <f>AD293-O293</f>
        <v>-3.6627103947530104E-2</v>
      </c>
      <c r="AJ293" s="63">
        <f>IF(E293="(D)",AI293,-AI293)</f>
        <v>3.6627103947530104E-2</v>
      </c>
      <c r="AK293" s="63">
        <f>AJ293-4.5%</f>
        <v>-8.3728960524698942E-3</v>
      </c>
      <c r="AL293" s="63"/>
      <c r="AM293" s="63"/>
      <c r="AN293" s="63"/>
      <c r="AO293" s="67">
        <f>AK293</f>
        <v>-8.3728960524698942E-3</v>
      </c>
    </row>
    <row r="294" spans="1:41" ht="15" customHeight="1" x14ac:dyDescent="0.25">
      <c r="A294" s="68" t="s">
        <v>286</v>
      </c>
      <c r="B294" s="61">
        <v>1</v>
      </c>
      <c r="C294" s="61"/>
      <c r="D294" s="59" t="str">
        <f>('Raw data'!C287)</f>
        <v>G.K. Butterfield</v>
      </c>
      <c r="E294" s="59" t="str">
        <f>('Raw data'!D287)</f>
        <v>(D)</v>
      </c>
      <c r="F294" s="62">
        <f>('Raw data'!G287)</f>
        <v>2004</v>
      </c>
      <c r="G294" s="88">
        <v>1</v>
      </c>
      <c r="H294" s="68">
        <v>1</v>
      </c>
      <c r="I294" s="68">
        <v>1</v>
      </c>
      <c r="J294" s="91">
        <f>IF(H294="",O294+0.15*(AF294-2.77%+$B$3)+($A$3-50%),O294+0.85*(0.6*AF294+0.2*AI294+0.2*AL294-2.77%+$B$3)+($A$3-50%))</f>
        <v>0.73931284399874342</v>
      </c>
      <c r="K294" s="21" t="str">
        <f>IF(J294&lt;44%,"R",IF(J294&gt;56%,"D","No projection"))</f>
        <v>D</v>
      </c>
      <c r="L294" s="21" t="b">
        <f>_xlfn.ISFORMULA(K294)</f>
        <v>1</v>
      </c>
      <c r="M294" s="21" t="str">
        <f>IF(P294&lt;44%,"R",IF(P294&gt;56%,"D","No projection"))</f>
        <v>D</v>
      </c>
      <c r="N294" s="21" t="str">
        <f>IF(J294&lt;42%,"Safe R",IF(AND(J294&gt;42%,J294&lt;44%),"Likely R",IF(AND(J294&gt;44%,J294&lt;47%),"Lean R",IF(AND(J294&gt;47%,J294&lt;53%),"Toss Up",IF(AND(J294&gt;53%,J294&lt;56%),"Lean D",IF(AND(J294&gt;56%,J294&lt;58%),"Likely D","Safe D"))))))</f>
        <v>Safe D</v>
      </c>
      <c r="O294" s="63">
        <f>'Raw data'!Z287</f>
        <v>0.69575000000000009</v>
      </c>
      <c r="P294" s="69">
        <f>O294+$A$3-50%</f>
        <v>0.69575000000000009</v>
      </c>
      <c r="Q294" s="82">
        <f>'Raw data'!O287</f>
        <v>0.45999999999999996</v>
      </c>
      <c r="R294" s="64">
        <f>Q294/2+50%</f>
        <v>0.73</v>
      </c>
      <c r="S294" s="64">
        <f>'Raw data'!M287-O294</f>
        <v>3.4249999999999892E-2</v>
      </c>
      <c r="T294" s="64">
        <f>IF(E294="(R)",-S294,S294)</f>
        <v>3.4249999999999892E-2</v>
      </c>
      <c r="U294" s="89">
        <f>IF(G294=1,Q294+4%,IF(G294=2,Q294+9%,IF(G294=3,Q294+14%,IF(G294=4,Q294-4.1%,IF(G294=5,Q294+1%,IF(G294=6,Q294+6.1%,IF(G294=7,Q294+5.1%,Q294+5.1%)))))))</f>
        <v>0.49999999999999994</v>
      </c>
      <c r="V294" s="64">
        <f>'Raw data'!W287</f>
        <v>0.53431425713700387</v>
      </c>
      <c r="W294" s="64">
        <f>V294/2+50%</f>
        <v>0.76715712856850193</v>
      </c>
      <c r="X294" s="65">
        <f>IF(H294=1,V294-4%,IF(H294=2,V294+5%,IF(H294=3,V294+14%,IF(H294=4,V294+4%,IF(H294=5,V294+13%,IF(H294=6,V294+22%,IF(H294=7,V294+9%,V294+9%)))))))</f>
        <v>0.49431425713700389</v>
      </c>
      <c r="Y294" s="65">
        <f>'Raw data'!AC287</f>
        <v>0.18618978990703999</v>
      </c>
      <c r="Z294" s="65">
        <f>'Raw data'!AF287</f>
        <v>0.58899999999999997</v>
      </c>
      <c r="AA294" s="66">
        <f>2*(O294-50)-2*(Z294-50)</f>
        <v>0.21349999999999625</v>
      </c>
      <c r="AB294" s="65">
        <f>IF(I294=1,Y294+AA294+7.6%,IF(I294=2,Y294+AA294+16.6%,IF(I294=3,Y294+AA294+25.6%,IF(I294=4,Y294-AA294-7.6%,IF(I294=5,Y294-AA294+1.4%,IF(I294=6,Y294-AA294+10.4%,IF(I294=7,Y294+AA294+9%,IF(I294=8,Y294-AA294+9%,""))))))))</f>
        <v>0.47568978990703625</v>
      </c>
      <c r="AC294" s="65">
        <f>IF(E294="(D)",50%+U294/2,50%-U294/2)</f>
        <v>0.75</v>
      </c>
      <c r="AD294" s="65">
        <f>IF(E294="(D)",50%+X294/2,50%-X294/2)</f>
        <v>0.74715712856850192</v>
      </c>
      <c r="AE294" s="65">
        <f>50%+AB294/2</f>
        <v>0.73784489495351813</v>
      </c>
      <c r="AF294" s="63">
        <f>AC294-O294</f>
        <v>5.4249999999999909E-2</v>
      </c>
      <c r="AG294" s="84">
        <f>IF(E294="(D)",AF294,-AF294)</f>
        <v>5.4249999999999909E-2</v>
      </c>
      <c r="AH294" s="84">
        <f>AG294-4.5%</f>
        <v>9.2499999999999111E-3</v>
      </c>
      <c r="AI294" s="63">
        <f>AD294-O294</f>
        <v>5.1407128568501825E-2</v>
      </c>
      <c r="AJ294" s="63">
        <f>IF(E294="(D)",AI294,-AI294)</f>
        <v>5.1407128568501825E-2</v>
      </c>
      <c r="AK294" s="63">
        <f>AJ294-4.5%</f>
        <v>6.407128568501827E-3</v>
      </c>
      <c r="AL294" s="63">
        <f>AE294-O294</f>
        <v>4.2094894953518036E-2</v>
      </c>
      <c r="AM294" s="63">
        <f>IF(E294="(D)",AL294,-(AL294))</f>
        <v>4.2094894953518036E-2</v>
      </c>
      <c r="AN294" s="63">
        <f>AM294-4.5%</f>
        <v>-2.9051050464819622E-3</v>
      </c>
      <c r="AO294" s="67">
        <f>(AK294+AN294)/2</f>
        <v>1.7510117610099324E-3</v>
      </c>
    </row>
    <row r="295" spans="1:41" ht="15" customHeight="1" x14ac:dyDescent="0.25">
      <c r="A295" s="68" t="s">
        <v>286</v>
      </c>
      <c r="B295" s="61">
        <v>2</v>
      </c>
      <c r="C295" s="61"/>
      <c r="D295" s="59" t="str">
        <f>('Raw data'!C288)</f>
        <v>Renee Ellmers</v>
      </c>
      <c r="E295" s="59" t="str">
        <f>('Raw data'!D288)</f>
        <v>(R)</v>
      </c>
      <c r="F295" s="62">
        <f>('Raw data'!G288)</f>
        <v>2010</v>
      </c>
      <c r="G295" s="88">
        <v>4</v>
      </c>
      <c r="H295" s="68">
        <v>4</v>
      </c>
      <c r="I295" s="68">
        <v>6</v>
      </c>
      <c r="J295" s="91">
        <f>IF(H295="",O295+0.15*(AF295+2.77%-$B$3)+($A$3-50%),O295+0.85*(0.6*AF295+0.2*AI295+0.2*AL295+2.77%-$B$3)+($A$3-50%))</f>
        <v>0.40974004017107657</v>
      </c>
      <c r="K295" s="21" t="str">
        <f>IF(J295&lt;44%,"R",IF(J295&gt;56%,"D","No projection"))</f>
        <v>R</v>
      </c>
      <c r="L295" s="21" t="b">
        <f>_xlfn.ISFORMULA(K295)</f>
        <v>1</v>
      </c>
      <c r="M295" s="21" t="str">
        <f>IF(P295&lt;44%,"R",IF(P295&gt;56%,"D","No projection"))</f>
        <v>R</v>
      </c>
      <c r="N295" s="21" t="str">
        <f>IF(J295&lt;42%,"Safe R",IF(AND(J295&gt;42%,J295&lt;44%),"Likely R",IF(AND(J295&gt;44%,J295&lt;47%),"Lean R",IF(AND(J295&gt;47%,J295&lt;53%),"Toss Up",IF(AND(J295&gt;53%,J295&lt;56%),"Lean D",IF(AND(J295&gt;56%,J295&lt;58%),"Likely D","Safe D"))))))</f>
        <v>Safe R</v>
      </c>
      <c r="O295" s="63">
        <f>'Raw data'!Z288</f>
        <v>0.40275000000000005</v>
      </c>
      <c r="P295" s="69">
        <f>O295+$A$3-50%</f>
        <v>0.40275000000000005</v>
      </c>
      <c r="Q295" s="82">
        <f>'Raw data'!O288</f>
        <v>0.18</v>
      </c>
      <c r="R295" s="64">
        <f>Q295/2+50%</f>
        <v>0.59</v>
      </c>
      <c r="S295" s="64">
        <f>'Raw data'!M288-O295</f>
        <v>7.2499999999999232E-3</v>
      </c>
      <c r="T295" s="64">
        <f>IF(E295="(R)",-S295,S295)</f>
        <v>-7.2499999999999232E-3</v>
      </c>
      <c r="U295" s="89">
        <f>IF(G295=1,Q295+4%,IF(G295=2,Q295+9%,IF(G295=3,Q295+14%,IF(G295=4,Q295-4.1%,IF(G295=5,Q295+1%,IF(G295=6,Q295+6.1%,IF(G295=7,Q295+5.1%,Q295+5.1%)))))))</f>
        <v>0.13900000000000001</v>
      </c>
      <c r="V295" s="64">
        <f>'Raw data'!W288</f>
        <v>0.1488026293645372</v>
      </c>
      <c r="W295" s="64">
        <f>V295/2+50%</f>
        <v>0.57440131468226863</v>
      </c>
      <c r="X295" s="65">
        <f>IF(H295=1,V295-4%,IF(H295=2,V295+5%,IF(H295=3,V295+14%,IF(H295=4,V295+4%,IF(H295=5,V295+13%,IF(H295=6,V295+22%,IF(H295=7,V295+9%,V295+9%)))))))</f>
        <v>0.18880262936453721</v>
      </c>
      <c r="Y295" s="65">
        <f>'Raw data'!AC288</f>
        <v>7.9616039169158603E-3</v>
      </c>
      <c r="Z295" s="65">
        <f>'Raw data'!AF288</f>
        <v>0.48899999999999999</v>
      </c>
      <c r="AA295" s="66">
        <f>2*(O295-50)-2*(Z295-50)</f>
        <v>-0.17249999999999943</v>
      </c>
      <c r="AB295" s="65">
        <f>IF(I295=1,Y295+AA295+7.6%,IF(I295=2,Y295+AA295+16.6%,IF(I295=3,Y295+AA295+25.6%,IF(I295=4,Y295-AA295-7.6%,IF(I295=5,Y295-AA295+1.4%,IF(I295=6,Y295-AA295+10.4%,IF(I295=7,Y295+AA295+9%,IF(I295=8,Y295-AA295+9%,""))))))))</f>
        <v>0.28446160391691533</v>
      </c>
      <c r="AC295" s="65">
        <f>IF(E295="(D)",50%+U295/2,50%-U295/2)</f>
        <v>0.43049999999999999</v>
      </c>
      <c r="AD295" s="65">
        <f>IF(E295="(D)",50%+X295/2,50%-X295/2)</f>
        <v>0.40559868531773141</v>
      </c>
      <c r="AE295" s="65">
        <f>50%-AB295/2</f>
        <v>0.35776919804154234</v>
      </c>
      <c r="AF295" s="63">
        <f>AC295-O295</f>
        <v>2.7749999999999941E-2</v>
      </c>
      <c r="AG295" s="84">
        <f>IF(E295="(D)",AF295,-AF295)</f>
        <v>-2.7749999999999941E-2</v>
      </c>
      <c r="AH295" s="84">
        <f>AG295-4.5%</f>
        <v>-7.274999999999994E-2</v>
      </c>
      <c r="AI295" s="63">
        <f>AD295-O295</f>
        <v>2.8486853177313587E-3</v>
      </c>
      <c r="AJ295" s="63">
        <f>IF(E295="(D)",AI295,-AI295)</f>
        <v>-2.8486853177313587E-3</v>
      </c>
      <c r="AK295" s="63">
        <f>AJ295-4.5%</f>
        <v>-4.7848685317731357E-2</v>
      </c>
      <c r="AL295" s="63">
        <f>AE295-O295</f>
        <v>-4.4980801958457717E-2</v>
      </c>
      <c r="AM295" s="63">
        <f>IF(E295="(D)",AL295,-(AL295))</f>
        <v>4.4980801958457717E-2</v>
      </c>
      <c r="AN295" s="63">
        <f>AM295-4.5%</f>
        <v>-1.9198041542281552E-5</v>
      </c>
      <c r="AO295" s="67">
        <f>(AK295+AN295)/2</f>
        <v>-2.3933941679636819E-2</v>
      </c>
    </row>
    <row r="296" spans="1:41" ht="15" customHeight="1" x14ac:dyDescent="0.25">
      <c r="A296" s="68" t="s">
        <v>286</v>
      </c>
      <c r="B296" s="61">
        <v>3</v>
      </c>
      <c r="C296" s="61"/>
      <c r="D296" s="59" t="str">
        <f>('Raw data'!C289)</f>
        <v>Walter Jones</v>
      </c>
      <c r="E296" s="59" t="str">
        <f>('Raw data'!D289)</f>
        <v>(R)</v>
      </c>
      <c r="F296" s="62">
        <f>('Raw data'!G289)</f>
        <v>1994</v>
      </c>
      <c r="G296" s="88">
        <v>4</v>
      </c>
      <c r="H296" s="68">
        <v>4</v>
      </c>
      <c r="I296" s="68">
        <v>4</v>
      </c>
      <c r="J296" s="91">
        <f>IF(H296="",O296+0.15*(AF296+2.77%-$B$3)+($A$3-50%),O296+0.85*(0.6*AF296+0.2*AI296+0.2*AL296+2.77%-$B$3)+($A$3-50%))</f>
        <v>0.351579808071452</v>
      </c>
      <c r="K296" s="21" t="str">
        <f>IF(J296&lt;44%,"R",IF(J296&gt;56%,"D","No projection"))</f>
        <v>R</v>
      </c>
      <c r="L296" s="21" t="b">
        <f>_xlfn.ISFORMULA(K296)</f>
        <v>1</v>
      </c>
      <c r="M296" s="21" t="str">
        <f>IF(P296&lt;44%,"R",IF(P296&gt;56%,"D","No projection"))</f>
        <v>R</v>
      </c>
      <c r="N296" s="21" t="str">
        <f>IF(J296&lt;42%,"Safe R",IF(AND(J296&gt;42%,J296&lt;44%),"Likely R",IF(AND(J296&gt;44%,J296&lt;47%),"Lean R",IF(AND(J296&gt;47%,J296&lt;53%),"Toss Up",IF(AND(J296&gt;53%,J296&lt;56%),"Lean D",IF(AND(J296&gt;56%,J296&lt;58%),"Likely D","Safe D"))))))</f>
        <v>Safe R</v>
      </c>
      <c r="O296" s="63">
        <f>'Raw data'!Z289</f>
        <v>0.39574999999999999</v>
      </c>
      <c r="P296" s="69">
        <f>O296+$A$3-50%</f>
        <v>0.39575000000000005</v>
      </c>
      <c r="Q296" s="82">
        <f>'Raw data'!O289</f>
        <v>0.36000000000000004</v>
      </c>
      <c r="R296" s="64">
        <f>Q296/2+50%</f>
        <v>0.68</v>
      </c>
      <c r="S296" s="64">
        <f>'Raw data'!M289-O296</f>
        <v>-7.5749999999999984E-2</v>
      </c>
      <c r="T296" s="64">
        <f>IF(E296="(R)",-S296,S296)</f>
        <v>7.5749999999999984E-2</v>
      </c>
      <c r="U296" s="89">
        <f>IF(G296=1,Q296+4%,IF(G296=2,Q296+9%,IF(G296=3,Q296+14%,IF(G296=4,Q296-4.1%,IF(G296=5,Q296+1%,IF(G296=6,Q296+6.1%,IF(G296=7,Q296+5.1%,Q296+5.1%)))))))</f>
        <v>0.31900000000000006</v>
      </c>
      <c r="V296" s="64">
        <f>'Raw data'!W289</f>
        <v>0.26221662874937479</v>
      </c>
      <c r="W296" s="64">
        <f>V296/2+50%</f>
        <v>0.6311083143746874</v>
      </c>
      <c r="X296" s="65">
        <f>IF(H296=1,V296-4%,IF(H296=2,V296+5%,IF(H296=3,V296+14%,IF(H296=4,V296+4%,IF(H296=5,V296+13%,IF(H296=6,V296+22%,IF(H296=7,V296+9%,V296+9%)))))))</f>
        <v>0.30221662874937477</v>
      </c>
      <c r="Y296" s="65">
        <f>'Raw data'!AC289</f>
        <v>0.47243268805707767</v>
      </c>
      <c r="Z296" s="65">
        <f>'Raw data'!AF289</f>
        <v>0.34899999999999998</v>
      </c>
      <c r="AA296" s="66">
        <f>2*(O296-50)-2*(Z296-50)</f>
        <v>9.3500000000005912E-2</v>
      </c>
      <c r="AB296" s="65">
        <f>IF(I296=1,Y296+AA296+7.6%,IF(I296=2,Y296+AA296+16.6%,IF(I296=3,Y296+AA296+25.6%,IF(I296=4,Y296-AA296-7.6%,IF(I296=5,Y296-AA296+1.4%,IF(I296=6,Y296-AA296+10.4%,IF(I296=7,Y296+AA296+9%,IF(I296=8,Y296-AA296+9%,""))))))))</f>
        <v>0.30293268805707174</v>
      </c>
      <c r="AC296" s="65">
        <f>IF(E296="(D)",50%+U296/2,50%-U296/2)</f>
        <v>0.34049999999999997</v>
      </c>
      <c r="AD296" s="65">
        <f>IF(E296="(D)",50%+X296/2,50%-X296/2)</f>
        <v>0.34889168562531259</v>
      </c>
      <c r="AE296" s="65">
        <f>50%-AB296/2</f>
        <v>0.34853365597146413</v>
      </c>
      <c r="AF296" s="63">
        <f>AC296-O296</f>
        <v>-5.5250000000000021E-2</v>
      </c>
      <c r="AG296" s="84">
        <f>IF(E296="(D)",AF296,-AF296)</f>
        <v>5.5250000000000021E-2</v>
      </c>
      <c r="AH296" s="84">
        <f>AG296-4.5%</f>
        <v>1.0250000000000023E-2</v>
      </c>
      <c r="AI296" s="63">
        <f>AD296-O296</f>
        <v>-4.6858314374687404E-2</v>
      </c>
      <c r="AJ296" s="63">
        <f>IF(E296="(D)",AI296,-AI296)</f>
        <v>4.6858314374687404E-2</v>
      </c>
      <c r="AK296" s="63">
        <f>AJ296-4.5%</f>
        <v>1.8583143746874059E-3</v>
      </c>
      <c r="AL296" s="63">
        <f>AE296-O296</f>
        <v>-4.7216344028535862E-2</v>
      </c>
      <c r="AM296" s="63">
        <f>IF(E296="(D)",AL296,-(AL296))</f>
        <v>4.7216344028535862E-2</v>
      </c>
      <c r="AN296" s="63">
        <f>AM296-4.5%</f>
        <v>2.2163440285358632E-3</v>
      </c>
      <c r="AO296" s="67">
        <f>(AK296+AN296)/2</f>
        <v>2.0373292016116346E-3</v>
      </c>
    </row>
    <row r="297" spans="1:41" ht="15" customHeight="1" x14ac:dyDescent="0.25">
      <c r="A297" s="68" t="s">
        <v>286</v>
      </c>
      <c r="B297" s="61">
        <v>4</v>
      </c>
      <c r="C297" s="61"/>
      <c r="D297" s="59" t="str">
        <f>('Raw data'!C290)</f>
        <v>David Price</v>
      </c>
      <c r="E297" s="59" t="str">
        <f>('Raw data'!D290)</f>
        <v>(D)</v>
      </c>
      <c r="F297" s="62">
        <f>('Raw data'!G290)</f>
        <v>1996</v>
      </c>
      <c r="G297" s="88">
        <v>1</v>
      </c>
      <c r="H297" s="68">
        <v>1</v>
      </c>
      <c r="I297" s="68">
        <v>1</v>
      </c>
      <c r="J297" s="91">
        <f>IF(H297="",O297+0.15*(AF297-2.77%+$B$3)+($A$3-50%),O297+0.85*(0.6*AF297+0.2*AI297+0.2*AL297-2.77%+$B$3)+($A$3-50%))</f>
        <v>0.74195242047068932</v>
      </c>
      <c r="K297" s="21" t="str">
        <f>IF(J297&lt;44%,"R",IF(J297&gt;56%,"D","No projection"))</f>
        <v>D</v>
      </c>
      <c r="L297" s="21" t="b">
        <f>_xlfn.ISFORMULA(K297)</f>
        <v>1</v>
      </c>
      <c r="M297" s="21" t="str">
        <f>IF(P297&lt;44%,"R",IF(P297&gt;56%,"D","No projection"))</f>
        <v>D</v>
      </c>
      <c r="N297" s="21" t="str">
        <f>IF(J297&lt;42%,"Safe R",IF(AND(J297&gt;42%,J297&lt;44%),"Likely R",IF(AND(J297&gt;44%,J297&lt;47%),"Lean R",IF(AND(J297&gt;47%,J297&lt;53%),"Toss Up",IF(AND(J297&gt;53%,J297&lt;56%),"Lean D",IF(AND(J297&gt;56%,J297&lt;58%),"Likely D","Safe D"))))))</f>
        <v>Safe D</v>
      </c>
      <c r="O297" s="63">
        <f>'Raw data'!Z290</f>
        <v>0.7007500000000001</v>
      </c>
      <c r="P297" s="69">
        <f>O297+$A$3-50%</f>
        <v>0.70075000000000021</v>
      </c>
      <c r="Q297" s="82">
        <f>'Raw data'!O290</f>
        <v>0.5</v>
      </c>
      <c r="R297" s="64">
        <f>Q297/2+50%</f>
        <v>0.75</v>
      </c>
      <c r="S297" s="64">
        <f>'Raw data'!M290-O297</f>
        <v>4.9249999999999905E-2</v>
      </c>
      <c r="T297" s="64">
        <f>IF(E297="(R)",-S297,S297)</f>
        <v>4.9249999999999905E-2</v>
      </c>
      <c r="U297" s="89">
        <f>IF(G297=1,Q297+4%,IF(G297=2,Q297+9%,IF(G297=3,Q297+14%,IF(G297=4,Q297-4.1%,IF(G297=5,Q297+1%,IF(G297=6,Q297+6.1%,IF(G297=7,Q297+5.1%,Q297+5.1%)))))))</f>
        <v>0.54</v>
      </c>
      <c r="V297" s="64">
        <f>'Raw data'!W290</f>
        <v>0.48949883065268235</v>
      </c>
      <c r="W297" s="64">
        <f>V297/2+50%</f>
        <v>0.7447494153263412</v>
      </c>
      <c r="X297" s="65">
        <f>IF(H297=1,V297-4%,IF(H297=2,V297+5%,IF(H297=3,V297+14%,IF(H297=4,V297+4%,IF(H297=5,V297+13%,IF(H297=6,V297+22%,IF(H297=7,V297+9%,V297+9%)))))))</f>
        <v>0.44949883065268237</v>
      </c>
      <c r="Y297" s="65">
        <f>'Raw data'!AC290</f>
        <v>0.14323552782601023</v>
      </c>
      <c r="Z297" s="65">
        <f>'Raw data'!AF290</f>
        <v>0.59899999999999998</v>
      </c>
      <c r="AA297" s="66">
        <f>2*(O297-50)-2*(Z297-50)</f>
        <v>0.20350000000000534</v>
      </c>
      <c r="AB297" s="65">
        <f>IF(I297=1,Y297+AA297+7.6%,IF(I297=2,Y297+AA297+16.6%,IF(I297=3,Y297+AA297+25.6%,IF(I297=4,Y297-AA297-7.6%,IF(I297=5,Y297-AA297+1.4%,IF(I297=6,Y297-AA297+10.4%,IF(I297=7,Y297+AA297+9%,IF(I297=8,Y297-AA297+9%,""))))))))</f>
        <v>0.42273552782601559</v>
      </c>
      <c r="AC297" s="65">
        <f>IF(E297="(D)",50%+U297/2,50%-U297/2)</f>
        <v>0.77</v>
      </c>
      <c r="AD297" s="65">
        <f>IF(E297="(D)",50%+X297/2,50%-X297/2)</f>
        <v>0.72474941532634118</v>
      </c>
      <c r="AE297" s="65">
        <f>50%+AB297/2</f>
        <v>0.71136776391300782</v>
      </c>
      <c r="AF297" s="63">
        <f>AC297-O297</f>
        <v>6.9249999999999923E-2</v>
      </c>
      <c r="AG297" s="84">
        <f>IF(E297="(D)",AF297,-AF297)</f>
        <v>6.9249999999999923E-2</v>
      </c>
      <c r="AH297" s="84">
        <f>AG297-4.5%</f>
        <v>2.4249999999999924E-2</v>
      </c>
      <c r="AI297" s="63">
        <f>AD297-O297</f>
        <v>2.3999415326341089E-2</v>
      </c>
      <c r="AJ297" s="63">
        <f>IF(E297="(D)",AI297,-AI297)</f>
        <v>2.3999415326341089E-2</v>
      </c>
      <c r="AK297" s="63">
        <f>AJ297-4.5%</f>
        <v>-2.1000584673658909E-2</v>
      </c>
      <c r="AL297" s="63">
        <f>AE297-O297</f>
        <v>1.0617763913007727E-2</v>
      </c>
      <c r="AM297" s="63">
        <f>IF(E297="(D)",AL297,-(AL297))</f>
        <v>1.0617763913007727E-2</v>
      </c>
      <c r="AN297" s="63">
        <f>AM297-4.5%</f>
        <v>-3.4382236086992271E-2</v>
      </c>
      <c r="AO297" s="67">
        <f>(AK297+AN297)/2</f>
        <v>-2.769141038032559E-2</v>
      </c>
    </row>
    <row r="298" spans="1:41" ht="15" customHeight="1" x14ac:dyDescent="0.25">
      <c r="A298" s="68" t="s">
        <v>286</v>
      </c>
      <c r="B298" s="61">
        <v>5</v>
      </c>
      <c r="C298" s="61"/>
      <c r="D298" s="59" t="str">
        <f>('Raw data'!C291)</f>
        <v>Virginia Foxx</v>
      </c>
      <c r="E298" s="59" t="str">
        <f>('Raw data'!D291)</f>
        <v>(R)</v>
      </c>
      <c r="F298" s="62">
        <f>('Raw data'!G291)</f>
        <v>2004</v>
      </c>
      <c r="G298" s="88">
        <v>4</v>
      </c>
      <c r="H298" s="68">
        <v>4</v>
      </c>
      <c r="I298" s="68">
        <v>4</v>
      </c>
      <c r="J298" s="91">
        <f>IF(H298="",O298+0.15*(AF298+2.77%-$B$3)+($A$3-50%),O298+0.85*(0.6*AF298+0.2*AI298+0.2*AL298+2.77%-$B$3)+($A$3-50%))</f>
        <v>0.40621351587650711</v>
      </c>
      <c r="K298" s="21" t="str">
        <f>IF(J298&lt;44%,"R",IF(J298&gt;56%,"D","No projection"))</f>
        <v>R</v>
      </c>
      <c r="L298" s="21" t="b">
        <f>_xlfn.ISFORMULA(K298)</f>
        <v>1</v>
      </c>
      <c r="M298" s="21" t="str">
        <f>IF(P298&lt;44%,"R",IF(P298&gt;56%,"D","No projection"))</f>
        <v>R</v>
      </c>
      <c r="N298" s="21" t="str">
        <f>IF(J298&lt;42%,"Safe R",IF(AND(J298&gt;42%,J298&lt;44%),"Likely R",IF(AND(J298&gt;44%,J298&lt;47%),"Lean R",IF(AND(J298&gt;47%,J298&lt;53%),"Toss Up",IF(AND(J298&gt;53%,J298&lt;56%),"Lean D",IF(AND(J298&gt;56%,J298&lt;58%),"Likely D","Safe D"))))))</f>
        <v>Safe R</v>
      </c>
      <c r="O298" s="63">
        <f>'Raw data'!Z291</f>
        <v>0.38424999999999998</v>
      </c>
      <c r="P298" s="69">
        <f>O298+$A$3-50%</f>
        <v>0.38424999999999998</v>
      </c>
      <c r="Q298" s="82">
        <f>'Raw data'!O291</f>
        <v>0.21999999999999997</v>
      </c>
      <c r="R298" s="64">
        <f>Q298/2+50%</f>
        <v>0.61</v>
      </c>
      <c r="S298" s="64">
        <f>'Raw data'!M291-O298</f>
        <v>5.7500000000000329E-3</v>
      </c>
      <c r="T298" s="64">
        <f>IF(E298="(R)",-S298,S298)</f>
        <v>-5.7500000000000329E-3</v>
      </c>
      <c r="U298" s="89">
        <f>IF(G298=1,Q298+4%,IF(G298=2,Q298+9%,IF(G298=3,Q298+14%,IF(G298=4,Q298-4.1%,IF(G298=5,Q298+1%,IF(G298=6,Q298+6.1%,IF(G298=7,Q298+5.1%,Q298+5.1%)))))))</f>
        <v>0.17899999999999999</v>
      </c>
      <c r="V298" s="64">
        <f>'Raw data'!W291</f>
        <v>0.15089763085020774</v>
      </c>
      <c r="W298" s="64">
        <f>V298/2+50%</f>
        <v>0.57544881542510384</v>
      </c>
      <c r="X298" s="65">
        <f>IF(H298=1,V298-4%,IF(H298=2,V298+5%,IF(H298=3,V298+14%,IF(H298=4,V298+4%,IF(H298=5,V298+13%,IF(H298=6,V298+22%,IF(H298=7,V298+9%,V298+9%)))))))</f>
        <v>0.19089763085020775</v>
      </c>
      <c r="Y298" s="65">
        <f>'Raw data'!AC291</f>
        <v>0.31770806472030649</v>
      </c>
      <c r="Z298" s="65">
        <f>'Raw data'!AF291</f>
        <v>0.34899999999999998</v>
      </c>
      <c r="AA298" s="66">
        <f>2*(O298-50)-2*(Z298-50)</f>
        <v>7.0500000000009777E-2</v>
      </c>
      <c r="AB298" s="65">
        <f>IF(I298=1,Y298+AA298+7.6%,IF(I298=2,Y298+AA298+16.6%,IF(I298=3,Y298+AA298+25.6%,IF(I298=4,Y298-AA298-7.6%,IF(I298=5,Y298-AA298+1.4%,IF(I298=6,Y298-AA298+10.4%,IF(I298=7,Y298+AA298+9%,IF(I298=8,Y298-AA298+9%,""))))))))</f>
        <v>0.1712080647202967</v>
      </c>
      <c r="AC298" s="65">
        <f>IF(E298="(D)",50%+U298/2,50%-U298/2)</f>
        <v>0.41049999999999998</v>
      </c>
      <c r="AD298" s="65">
        <f>IF(E298="(D)",50%+X298/2,50%-X298/2)</f>
        <v>0.40455118457489614</v>
      </c>
      <c r="AE298" s="65">
        <f>50%-AB298/2</f>
        <v>0.41439596763985165</v>
      </c>
      <c r="AF298" s="63">
        <f>AC298-O298</f>
        <v>2.6249999999999996E-2</v>
      </c>
      <c r="AG298" s="84">
        <f>IF(E298="(D)",AF298,-AF298)</f>
        <v>-2.6249999999999996E-2</v>
      </c>
      <c r="AH298" s="84">
        <f>AG298-4.5%</f>
        <v>-7.1249999999999994E-2</v>
      </c>
      <c r="AI298" s="63">
        <f>AD298-O298</f>
        <v>2.0301184574896158E-2</v>
      </c>
      <c r="AJ298" s="63">
        <f>IF(E298="(D)",AI298,-AI298)</f>
        <v>-2.0301184574896158E-2</v>
      </c>
      <c r="AK298" s="63">
        <f>AJ298-4.5%</f>
        <v>-6.5301184574896157E-2</v>
      </c>
      <c r="AL298" s="63">
        <f>AE298-O298</f>
        <v>3.0145967639851667E-2</v>
      </c>
      <c r="AM298" s="63">
        <f>IF(E298="(D)",AL298,-(AL298))</f>
        <v>-3.0145967639851667E-2</v>
      </c>
      <c r="AN298" s="63">
        <f>AM298-4.5%</f>
        <v>-7.5145967639851666E-2</v>
      </c>
      <c r="AO298" s="67">
        <f>(AK298+AN298)/2</f>
        <v>-7.0223576107373911E-2</v>
      </c>
    </row>
    <row r="299" spans="1:41" ht="15" customHeight="1" x14ac:dyDescent="0.25">
      <c r="A299" s="68" t="s">
        <v>286</v>
      </c>
      <c r="B299" s="61">
        <v>6</v>
      </c>
      <c r="C299" s="61" t="s">
        <v>477</v>
      </c>
      <c r="D299" s="59" t="str">
        <f>('Raw data'!C292)</f>
        <v>Mark Walker</v>
      </c>
      <c r="E299" s="59" t="str">
        <f>('Raw data'!D292)</f>
        <v>(R)</v>
      </c>
      <c r="F299" s="62">
        <f>('Raw data'!G292)</f>
        <v>2014</v>
      </c>
      <c r="G299" s="88">
        <v>5</v>
      </c>
      <c r="H299" s="68"/>
      <c r="I299" s="68"/>
      <c r="J299" s="91">
        <f>IF(H299="",O299+0.15*(AF299+2.77%-$B$3)+($A$3-50%),O299+0.85*(0.6*AF299+0.2*AI299+0.2*AL299+2.77%-$B$3)+($A$3-50%))</f>
        <v>0.39968749999999997</v>
      </c>
      <c r="K299" s="21" t="str">
        <f>IF(J299&lt;44%,"R",IF(J299&gt;56%,"D","No projection"))</f>
        <v>R</v>
      </c>
      <c r="L299" s="21" t="b">
        <f>_xlfn.ISFORMULA(K299)</f>
        <v>1</v>
      </c>
      <c r="M299" s="21" t="str">
        <f>IF(P299&lt;44%,"R",IF(P299&gt;56%,"D","No projection"))</f>
        <v>R</v>
      </c>
      <c r="N299" s="21" t="str">
        <f>IF(J299&lt;42%,"Safe R",IF(AND(J299&gt;42%,J299&lt;44%),"Likely R",IF(AND(J299&gt;44%,J299&lt;47%),"Lean R",IF(AND(J299&gt;47%,J299&lt;53%),"Toss Up",IF(AND(J299&gt;53%,J299&lt;56%),"Lean D",IF(AND(J299&gt;56%,J299&lt;58%),"Likely D","Safe D"))))))</f>
        <v>Safe R</v>
      </c>
      <c r="O299" s="63">
        <f>'Raw data'!Z292</f>
        <v>0.39874999999999994</v>
      </c>
      <c r="P299" s="69">
        <f>O299+$A$3-50%</f>
        <v>0.39874999999999994</v>
      </c>
      <c r="Q299" s="82">
        <f>'Raw data'!O292</f>
        <v>0.18</v>
      </c>
      <c r="R299" s="64">
        <f>Q299/2+50%</f>
        <v>0.59</v>
      </c>
      <c r="S299" s="64">
        <f>'Raw data'!M292-O299</f>
        <v>1.1250000000000038E-2</v>
      </c>
      <c r="T299" s="64">
        <f>IF(E299="(R)",-S299,S299)</f>
        <v>-1.1250000000000038E-2</v>
      </c>
      <c r="U299" s="89">
        <f>IF(G299=1,Q299+4%,IF(G299=2,Q299+9%,IF(G299=3,Q299+14%,IF(G299=4,Q299-4.1%,IF(G299=5,Q299+1%,IF(G299=6,Q299+6.1%,IF(G299=7,Q299+5.1%,Q299+5.1%)))))))</f>
        <v>0.19</v>
      </c>
      <c r="V299" s="64">
        <f>'Raw data'!W292</f>
        <v>0</v>
      </c>
      <c r="W299" s="64"/>
      <c r="X299" s="65"/>
      <c r="Y299" s="65">
        <f>'Raw data'!AC292</f>
        <v>0</v>
      </c>
      <c r="Z299" s="65">
        <f>'Raw data'!AF292</f>
        <v>0.32899999999999996</v>
      </c>
      <c r="AA299" s="66">
        <f>2*(O299-50)-2*(Z299-50)</f>
        <v>0.13949999999999818</v>
      </c>
      <c r="AB299" s="65"/>
      <c r="AC299" s="65">
        <f>IF(E299="(D)",50%+U299/2,50%-U299/2)</f>
        <v>0.40500000000000003</v>
      </c>
      <c r="AD299" s="65"/>
      <c r="AE299" s="65"/>
      <c r="AF299" s="63">
        <f>AC299-O299</f>
        <v>6.2500000000000888E-3</v>
      </c>
      <c r="AG299" s="84">
        <f>IF(E299="(D)",AF299,-AF299)</f>
        <v>-6.2500000000000888E-3</v>
      </c>
      <c r="AH299" s="84">
        <f>AG299-4.5%</f>
        <v>-5.1250000000000087E-2</v>
      </c>
      <c r="AI299" s="63"/>
      <c r="AJ299" s="63"/>
      <c r="AK299" s="63">
        <f>AJ299-4.5%</f>
        <v>-4.4999999999999998E-2</v>
      </c>
      <c r="AL299" s="63"/>
      <c r="AM299" s="63"/>
      <c r="AN299" s="63">
        <f>AM299-4.5%</f>
        <v>-4.4999999999999998E-2</v>
      </c>
      <c r="AO299" s="67">
        <f>(AK299+AN299)/2</f>
        <v>-4.4999999999999998E-2</v>
      </c>
    </row>
    <row r="300" spans="1:41" ht="15" customHeight="1" x14ac:dyDescent="0.25">
      <c r="A300" s="68" t="s">
        <v>286</v>
      </c>
      <c r="B300" s="61">
        <v>7</v>
      </c>
      <c r="C300" s="61" t="s">
        <v>477</v>
      </c>
      <c r="D300" s="59" t="str">
        <f>('Raw data'!C293)</f>
        <v>David Rouzer</v>
      </c>
      <c r="E300" s="59" t="str">
        <f>('Raw data'!D293)</f>
        <v>(R)</v>
      </c>
      <c r="F300" s="62">
        <f>('Raw data'!G293)</f>
        <v>2014</v>
      </c>
      <c r="G300" s="88">
        <v>5</v>
      </c>
      <c r="H300" s="68">
        <v>6</v>
      </c>
      <c r="I300" s="68"/>
      <c r="J300" s="91">
        <f>IF(H300="",O300+0.15*(AF300+2.77%-$B$3)+($A$3-50%),O300+0.85*(0.6*AF300+0.2*AI300+0.2*AL300+2.77%-$B$3)+($A$3-50%))</f>
        <v>0.38310741518578351</v>
      </c>
      <c r="K300" s="21" t="str">
        <f>IF(J300&lt;44%,"R",IF(J300&gt;56%,"D","No projection"))</f>
        <v>R</v>
      </c>
      <c r="L300" s="21" t="b">
        <f>_xlfn.ISFORMULA(K300)</f>
        <v>1</v>
      </c>
      <c r="M300" s="21" t="str">
        <f>IF(P300&lt;44%,"R",IF(P300&gt;56%,"D","No projection"))</f>
        <v>R</v>
      </c>
      <c r="N300" s="21" t="str">
        <f>IF(J300&lt;42%,"Safe R",IF(AND(J300&gt;42%,J300&lt;44%),"Likely R",IF(AND(J300&gt;44%,J300&lt;47%),"Lean R",IF(AND(J300&gt;47%,J300&lt;53%),"Toss Up",IF(AND(J300&gt;53%,J300&lt;56%),"Lean D",IF(AND(J300&gt;56%,J300&lt;58%),"Likely D","Safe D"))))))</f>
        <v>Safe R</v>
      </c>
      <c r="O300" s="63">
        <f>'Raw data'!Z293</f>
        <v>0.38424999999999992</v>
      </c>
      <c r="P300" s="69">
        <f>O300+$A$3-50%</f>
        <v>0.38424999999999998</v>
      </c>
      <c r="Q300" s="82">
        <f>'Raw data'!O293</f>
        <v>0.22916666666666669</v>
      </c>
      <c r="R300" s="64">
        <f>Q300/2+50%</f>
        <v>0.61458333333333337</v>
      </c>
      <c r="S300" s="64">
        <f>'Raw data'!M293-O300</f>
        <v>1.1666666666667602E-3</v>
      </c>
      <c r="T300" s="64">
        <f>IF(E300="(R)",-S300,S300)</f>
        <v>-1.1666666666667602E-3</v>
      </c>
      <c r="U300" s="89">
        <f>IF(G300=1,Q300+4%,IF(G300=2,Q300+9%,IF(G300=3,Q300+14%,IF(G300=4,Q300-4.1%,IF(G300=5,Q300+1%,IF(G300=6,Q300+6.1%,IF(G300=7,Q300+5.1%,Q300+5.1%)))))))</f>
        <v>0.23916666666666669</v>
      </c>
      <c r="V300" s="64">
        <f>'Raw data'!W293</f>
        <v>1.9421742848997336E-3</v>
      </c>
      <c r="W300" s="64">
        <f>V300/2+50%</f>
        <v>0.50097108714244987</v>
      </c>
      <c r="X300" s="65">
        <f>IF(H300=1,V300-4%,IF(H300=2,V300+5%,IF(H300=3,V300+14%,IF(H300=4,V300+4%,IF(H300=5,V300+13%,IF(H300=6,V300+22%,IF(H300=7,V300+9%,V300+9%)))))))</f>
        <v>0.22194217428489973</v>
      </c>
      <c r="Y300" s="65">
        <f>'Raw data'!AC293</f>
        <v>0</v>
      </c>
      <c r="Z300" s="65">
        <f>'Raw data'!AF293</f>
        <v>0.43899999999999995</v>
      </c>
      <c r="AA300" s="66">
        <f>2*(O300-50)-2*(Z300-50)</f>
        <v>-0.10949999999999704</v>
      </c>
      <c r="AB300" s="65"/>
      <c r="AC300" s="65">
        <f>IF(E300="(D)",50%+U300/2,50%-U300/2)</f>
        <v>0.38041666666666663</v>
      </c>
      <c r="AD300" s="65">
        <f>IF(E300="(D)",50%+X300/2,50%-X300/2)</f>
        <v>0.38902891285755015</v>
      </c>
      <c r="AE300" s="65"/>
      <c r="AF300" s="63">
        <f>AC300-O300</f>
        <v>-3.8333333333332997E-3</v>
      </c>
      <c r="AG300" s="84">
        <f>IF(E300="(D)",AF300,-AF300)</f>
        <v>3.8333333333332997E-3</v>
      </c>
      <c r="AH300" s="84">
        <f>AG300-4.5%</f>
        <v>-4.1166666666666699E-2</v>
      </c>
      <c r="AI300" s="63">
        <f>AD300-O300</f>
        <v>4.7789128575502215E-3</v>
      </c>
      <c r="AJ300" s="63">
        <f>IF(E300="(D)",AI300,-AI300)</f>
        <v>-4.7789128575502215E-3</v>
      </c>
      <c r="AK300" s="63">
        <f>AJ300-4.5%</f>
        <v>-4.977891285755022E-2</v>
      </c>
      <c r="AL300" s="63"/>
      <c r="AM300" s="63"/>
      <c r="AN300" s="63"/>
      <c r="AO300" s="67">
        <f>(AK300+AN300)/2</f>
        <v>-2.488945642877511E-2</v>
      </c>
    </row>
    <row r="301" spans="1:41" ht="15" customHeight="1" x14ac:dyDescent="0.25">
      <c r="A301" s="68" t="s">
        <v>286</v>
      </c>
      <c r="B301" s="61">
        <v>8</v>
      </c>
      <c r="C301" s="61"/>
      <c r="D301" s="59" t="str">
        <f>('Raw data'!C294)</f>
        <v>Richard Hudson</v>
      </c>
      <c r="E301" s="59" t="str">
        <f>('Raw data'!D294)</f>
        <v>(R)</v>
      </c>
      <c r="F301" s="62">
        <f>('Raw data'!G294)</f>
        <v>2012</v>
      </c>
      <c r="G301" s="88">
        <v>4</v>
      </c>
      <c r="H301" s="21">
        <v>6</v>
      </c>
      <c r="I301" s="68"/>
      <c r="J301" s="91">
        <f>IF(H301="",O301+0.15*(AF301+2.77%-$B$3)+($A$3-50%),O301+0.85*(0.6*AF301+0.2*AI301+0.2*AL301+2.77%-$B$3)+($A$3-50%))</f>
        <v>0.37501226183041558</v>
      </c>
      <c r="K301" s="21" t="str">
        <f>IF(J301&lt;44%,"R",IF(J301&gt;56%,"D","No projection"))</f>
        <v>R</v>
      </c>
      <c r="L301" s="21" t="b">
        <f>_xlfn.ISFORMULA(K301)</f>
        <v>1</v>
      </c>
      <c r="M301" s="21" t="str">
        <f>IF(P301&lt;44%,"R",IF(P301&gt;56%,"D","No projection"))</f>
        <v>R</v>
      </c>
      <c r="N301" s="21" t="str">
        <f>IF(J301&lt;42%,"Safe R",IF(AND(J301&gt;42%,J301&lt;44%),"Likely R",IF(AND(J301&gt;44%,J301&lt;47%),"Lean R",IF(AND(J301&gt;47%,J301&lt;53%),"Toss Up",IF(AND(J301&gt;53%,J301&lt;56%),"Lean D",IF(AND(J301&gt;56%,J301&lt;58%),"Likely D","Safe D"))))))</f>
        <v>Safe R</v>
      </c>
      <c r="O301" s="63">
        <f>'Raw data'!Z294</f>
        <v>0.39524999999999999</v>
      </c>
      <c r="P301" s="69">
        <f>O301+$A$3-50%</f>
        <v>0.39524999999999999</v>
      </c>
      <c r="Q301" s="82">
        <f>'Raw data'!O294</f>
        <v>0.30000000000000004</v>
      </c>
      <c r="R301" s="64">
        <f>Q301/2+50%</f>
        <v>0.65</v>
      </c>
      <c r="S301" s="64">
        <f>'Raw data'!M294-O301</f>
        <v>-4.5250000000000012E-2</v>
      </c>
      <c r="T301" s="64">
        <f>IF(E301="(R)",-S301,S301)</f>
        <v>4.5250000000000012E-2</v>
      </c>
      <c r="U301" s="89">
        <f>IF(G301=1,Q301+4%,IF(G301=2,Q301+9%,IF(G301=3,Q301+14%,IF(G301=4,Q301-4.1%,IF(G301=5,Q301+1%,IF(G301=6,Q301+6.1%,IF(G301=7,Q301+5.1%,Q301+5.1%)))))))</f>
        <v>0.25900000000000006</v>
      </c>
      <c r="V301" s="64">
        <f>'Raw data'!W294</f>
        <v>7.9091037289228172E-2</v>
      </c>
      <c r="W301" s="64">
        <f>V301/2+50%</f>
        <v>0.53954551864461409</v>
      </c>
      <c r="X301" s="65">
        <f>IF(H301=1,V301-4%,IF(H301=2,V301+5%,IF(H301=3,V301+14%,IF(H301=4,V301+4%,IF(H301=5,V301+13%,IF(H301=6,V301+22%,IF(H301=7,V301+9%,V301+9%)))))))</f>
        <v>0.29909103728922815</v>
      </c>
      <c r="Y301" s="65"/>
      <c r="Z301" s="65"/>
      <c r="AA301" s="66"/>
      <c r="AB301" s="65" t="str">
        <f>IF(I301=1,Y301+AA301+7.6%,IF(I301=2,Y301+AA301+16.6%,IF(I301=3,Y301+AA301+25.6%,IF(I301=4,Y301-AA301-7.6%,IF(I301=5,Y301-AA301+1.4%,IF(I301=6,Y301-AA301+10.4%,IF(I301=7,Y301+AA301+9%,IF(I301=8,Y301-AA301+9%,""))))))))</f>
        <v/>
      </c>
      <c r="AC301" s="65">
        <f>IF(E301="(D)",50%+U301/2,50%-U301/2)</f>
        <v>0.37049999999999994</v>
      </c>
      <c r="AD301" s="65">
        <f>IF(E301="(D)",50%+X301/2,50%-X301/2)</f>
        <v>0.35045448135538593</v>
      </c>
      <c r="AE301" s="65"/>
      <c r="AF301" s="63">
        <f>AC301-O301</f>
        <v>-2.475000000000005E-2</v>
      </c>
      <c r="AG301" s="84">
        <f>IF(E301="(D)",AF301,-AF301)</f>
        <v>2.475000000000005E-2</v>
      </c>
      <c r="AH301" s="84">
        <f>AG301-4.5%</f>
        <v>-2.0249999999999949E-2</v>
      </c>
      <c r="AI301" s="63">
        <f>AD301-O301</f>
        <v>-4.4795518644614063E-2</v>
      </c>
      <c r="AJ301" s="63">
        <f>IF(E301="(D)",AI301,-AI301)</f>
        <v>4.4795518644614063E-2</v>
      </c>
      <c r="AK301" s="63">
        <f>AJ301-4.5%</f>
        <v>-2.0448135538593537E-4</v>
      </c>
      <c r="AL301" s="63"/>
      <c r="AM301" s="63"/>
      <c r="AN301" s="63"/>
      <c r="AO301" s="67">
        <f>AK301</f>
        <v>-2.0448135538593537E-4</v>
      </c>
    </row>
    <row r="302" spans="1:41" ht="15" customHeight="1" x14ac:dyDescent="0.25">
      <c r="A302" s="68" t="s">
        <v>286</v>
      </c>
      <c r="B302" s="61">
        <v>9</v>
      </c>
      <c r="C302" s="61"/>
      <c r="D302" s="59" t="str">
        <f>('Raw data'!C295)</f>
        <v>Robert Pittenger</v>
      </c>
      <c r="E302" s="59" t="str">
        <f>('Raw data'!D295)</f>
        <v>(R)</v>
      </c>
      <c r="F302" s="62">
        <f>('Raw data'!G295)</f>
        <v>1994</v>
      </c>
      <c r="G302" s="88">
        <v>4</v>
      </c>
      <c r="H302" s="68">
        <v>5</v>
      </c>
      <c r="I302" s="68"/>
      <c r="J302" s="91">
        <f>IF(H302="",O302+0.15*(AF302+2.77%-$B$3)+($A$3-50%),O302+0.85*(0.6*AF302+0.2*AI302+0.2*AL302+2.77%-$B$3)+($A$3-50%))</f>
        <v>0.39788665834335041</v>
      </c>
      <c r="K302" s="21" t="str">
        <f>IF(J302&lt;44%,"R",IF(J302&gt;56%,"D","No projection"))</f>
        <v>R</v>
      </c>
      <c r="L302" s="21" t="b">
        <f>_xlfn.ISFORMULA(K302)</f>
        <v>1</v>
      </c>
      <c r="M302" s="21" t="str">
        <f>IF(P302&lt;44%,"R",IF(P302&gt;56%,"D","No projection"))</f>
        <v>R</v>
      </c>
      <c r="N302" s="21" t="str">
        <f>IF(J302&lt;42%,"Safe R",IF(AND(J302&gt;42%,J302&lt;44%),"Likely R",IF(AND(J302&gt;44%,J302&lt;47%),"Lean R",IF(AND(J302&gt;47%,J302&lt;53%),"Toss Up",IF(AND(J302&gt;53%,J302&lt;56%),"Lean D",IF(AND(J302&gt;56%,J302&lt;58%),"Likely D","Safe D"))))))</f>
        <v>Safe R</v>
      </c>
      <c r="O302" s="63">
        <f>'Raw data'!Z295</f>
        <v>0.41374999999999995</v>
      </c>
      <c r="P302" s="69">
        <f>O302+$A$3-50%</f>
        <v>0.41374999999999995</v>
      </c>
      <c r="Q302" s="82">
        <f>'Raw data'!O295</f>
        <v>1</v>
      </c>
      <c r="R302" s="64">
        <f>Q302/2+50%</f>
        <v>1</v>
      </c>
      <c r="S302" s="64">
        <f>'Raw data'!M295-O302</f>
        <v>-0.41374999999999995</v>
      </c>
      <c r="T302" s="64">
        <f>IF(E302="(R)",-S302,S302)</f>
        <v>0.41374999999999995</v>
      </c>
      <c r="U302" s="89">
        <f>IF(G302=1,Q302+4%,IF(G302=2,Q302+9%,IF(G302=3,Q302+14%,IF(G302=4,Q302-4.1%,IF(G302=5,Q302+1%,IF(G302=6,Q302+6.1%,IF(G302=7,Q302+5.1%,Q302+5.1%)))))))</f>
        <v>0.95899999999999996</v>
      </c>
      <c r="V302" s="64">
        <f>'Raw data'!W295</f>
        <v>6.2927548901759334E-2</v>
      </c>
      <c r="W302" s="64">
        <f>V302/2+50%</f>
        <v>0.53146377445087967</v>
      </c>
      <c r="X302" s="65">
        <f>IF(H302=1,V302-4%,IF(H302=2,V302+5%,IF(H302=3,V302+14%,IF(H302=4,V302+4%,IF(H302=5,V302+13%,IF(H302=6,V302+22%,IF(H302=7,V302+9%,V302+9%)))))))</f>
        <v>0.19292754890175934</v>
      </c>
      <c r="Y302" s="65"/>
      <c r="Z302" s="65"/>
      <c r="AA302" s="66"/>
      <c r="AB302" s="65" t="str">
        <f>IF(I302=1,Y302+AA302+7.6%,IF(I302=2,Y302+AA302+16.6%,IF(I302=3,Y302+AA302+25.6%,IF(I302=4,Y302-AA302-7.6%,IF(I302=5,Y302-AA302+1.4%,IF(I302=6,Y302-AA302+10.4%,IF(I302=7,Y302+AA302+9%,IF(I302=8,Y302-AA302+9%,""))))))))</f>
        <v/>
      </c>
      <c r="AC302" s="65">
        <f>IF(E302="(D)",50%+U302/2,50%-U302/2)</f>
        <v>2.0500000000000018E-2</v>
      </c>
      <c r="AD302" s="65">
        <f>IF(E302="(D)",50%+X302/2,50%-X302/2)</f>
        <v>0.40353622554912033</v>
      </c>
      <c r="AE302" s="65"/>
      <c r="AF302" s="63">
        <v>-2.7699999999999999E-2</v>
      </c>
      <c r="AG302" s="84">
        <f>IF(E302="(D)",AF302,-AF302)</f>
        <v>2.7699999999999999E-2</v>
      </c>
      <c r="AH302" s="84">
        <f>AG302-4.5%</f>
        <v>-1.7299999999999999E-2</v>
      </c>
      <c r="AI302" s="63">
        <f>AD302-O302</f>
        <v>-1.021377445087962E-2</v>
      </c>
      <c r="AJ302" s="63">
        <f>IF(E302="(D)",AI302,-AI302)</f>
        <v>1.021377445087962E-2</v>
      </c>
      <c r="AK302" s="63">
        <f>AJ302-4.5%</f>
        <v>-3.4786225549120378E-2</v>
      </c>
      <c r="AL302" s="63"/>
      <c r="AM302" s="63"/>
      <c r="AN302" s="63"/>
      <c r="AO302" s="67">
        <f>AK302</f>
        <v>-3.4786225549120378E-2</v>
      </c>
    </row>
    <row r="303" spans="1:41" ht="15" customHeight="1" x14ac:dyDescent="0.25">
      <c r="A303" s="68" t="s">
        <v>286</v>
      </c>
      <c r="B303" s="61">
        <v>10</v>
      </c>
      <c r="C303" s="61"/>
      <c r="D303" s="59" t="str">
        <f>('Raw data'!C296)</f>
        <v>Patrick McHenry</v>
      </c>
      <c r="E303" s="59" t="str">
        <f>('Raw data'!D296)</f>
        <v>(R)</v>
      </c>
      <c r="F303" s="62">
        <f>('Raw data'!G296)</f>
        <v>2004</v>
      </c>
      <c r="G303" s="88">
        <v>4</v>
      </c>
      <c r="H303" s="68">
        <v>4</v>
      </c>
      <c r="I303" s="68">
        <v>4</v>
      </c>
      <c r="J303" s="91">
        <f>IF(H303="",O303+0.15*(AF303+2.77%-$B$3)+($A$3-50%),O303+0.85*(0.6*AF303+0.2*AI303+0.2*AL303+2.77%-$B$3)+($A$3-50%))</f>
        <v>0.40508303248300026</v>
      </c>
      <c r="K303" s="21" t="str">
        <f>IF(J303&lt;44%,"R",IF(J303&gt;56%,"D","No projection"))</f>
        <v>R</v>
      </c>
      <c r="L303" s="21" t="b">
        <f>_xlfn.ISFORMULA(K303)</f>
        <v>1</v>
      </c>
      <c r="M303" s="21" t="str">
        <f>IF(P303&lt;44%,"R",IF(P303&gt;56%,"D","No projection"))</f>
        <v>R</v>
      </c>
      <c r="N303" s="21" t="str">
        <f>IF(J303&lt;42%,"Safe R",IF(AND(J303&gt;42%,J303&lt;44%),"Likely R",IF(AND(J303&gt;44%,J303&lt;47%),"Lean R",IF(AND(J303&gt;47%,J303&lt;53%),"Toss Up",IF(AND(J303&gt;53%,J303&lt;56%),"Lean D",IF(AND(J303&gt;56%,J303&lt;58%),"Likely D","Safe D"))))))</f>
        <v>Safe R</v>
      </c>
      <c r="O303" s="63">
        <f>'Raw data'!Z296</f>
        <v>0.39524999999999999</v>
      </c>
      <c r="P303" s="69">
        <f>O303+$A$3-50%</f>
        <v>0.39524999999999999</v>
      </c>
      <c r="Q303" s="82">
        <f>'Raw data'!O296</f>
        <v>0.21999999999999997</v>
      </c>
      <c r="R303" s="64">
        <f>Q303/2+50%</f>
        <v>0.61</v>
      </c>
      <c r="S303" s="64">
        <f>'Raw data'!M296-O303</f>
        <v>-5.2499999999999769E-3</v>
      </c>
      <c r="T303" s="64">
        <f>IF(E303="(R)",-S303,S303)</f>
        <v>5.2499999999999769E-3</v>
      </c>
      <c r="U303" s="89">
        <f>IF(G303=1,Q303+4%,IF(G303=2,Q303+9%,IF(G303=3,Q303+14%,IF(G303=4,Q303-4.1%,IF(G303=5,Q303+1%,IF(G303=6,Q303+6.1%,IF(G303=7,Q303+5.1%,Q303+5.1%)))))))</f>
        <v>0.17899999999999999</v>
      </c>
      <c r="V303" s="64">
        <f>'Raw data'!W296</f>
        <v>0.13977345012229397</v>
      </c>
      <c r="W303" s="64">
        <f>V303/2+50%</f>
        <v>0.56988672506114701</v>
      </c>
      <c r="X303" s="65">
        <f>IF(H303=1,V303-4%,IF(H303=2,V303+5%,IF(H303=3,V303+14%,IF(H303=4,V303+4%,IF(H303=5,V303+13%,IF(H303=6,V303+22%,IF(H303=7,V303+9%,V303+9%)))))))</f>
        <v>0.17977345012229398</v>
      </c>
      <c r="Y303" s="65">
        <f>'Raw data'!AC296</f>
        <v>0.42354381478357861</v>
      </c>
      <c r="Z303" s="65">
        <f>'Raw data'!AF296</f>
        <v>0.32899999999999996</v>
      </c>
      <c r="AA303" s="66">
        <f>2*(O303-50)-2*(Z303-50)</f>
        <v>0.13249999999999318</v>
      </c>
      <c r="AB303" s="65">
        <f>IF(I303=1,Y303+AA303+7.6%,IF(I303=2,Y303+AA303+16.6%,IF(I303=3,Y303+AA303+25.6%,IF(I303=4,Y303-AA303-7.6%,IF(I303=5,Y303-AA303+1.4%,IF(I303=6,Y303-AA303+10.4%,IF(I303=7,Y303+AA303+9%,IF(I303=8,Y303-AA303+9%,""))))))))</f>
        <v>0.21504381478358542</v>
      </c>
      <c r="AC303" s="65">
        <f>IF(E303="(D)",50%+U303/2,50%-U303/2)</f>
        <v>0.41049999999999998</v>
      </c>
      <c r="AD303" s="65">
        <f>IF(E303="(D)",50%+X303/2,50%-X303/2)</f>
        <v>0.41011327493885302</v>
      </c>
      <c r="AE303" s="65">
        <f>50%-AB303/2</f>
        <v>0.39247809260820732</v>
      </c>
      <c r="AF303" s="63">
        <f>AC303-O303</f>
        <v>1.5249999999999986E-2</v>
      </c>
      <c r="AG303" s="84">
        <f>IF(E303="(D)",AF303,-AF303)</f>
        <v>-1.5249999999999986E-2</v>
      </c>
      <c r="AH303" s="84">
        <f>AG303-4.5%</f>
        <v>-6.0249999999999984E-2</v>
      </c>
      <c r="AI303" s="63">
        <f>AD303-O303</f>
        <v>1.4863274938853033E-2</v>
      </c>
      <c r="AJ303" s="63">
        <f>IF(E303="(D)",AI303,-AI303)</f>
        <v>-1.4863274938853033E-2</v>
      </c>
      <c r="AK303" s="63">
        <f>AJ303-4.5%</f>
        <v>-5.9863274938853031E-2</v>
      </c>
      <c r="AL303" s="63">
        <f>AE303-O303</f>
        <v>-2.7719073917926718E-3</v>
      </c>
      <c r="AM303" s="63">
        <f>IF(E303="(D)",AL303,-(AL303))</f>
        <v>2.7719073917926718E-3</v>
      </c>
      <c r="AN303" s="63">
        <f>AM303-4.5%</f>
        <v>-4.2228092608207327E-2</v>
      </c>
      <c r="AO303" s="67">
        <f>(AK303+AN303)/2</f>
        <v>-5.1045683773530179E-2</v>
      </c>
    </row>
    <row r="304" spans="1:41" ht="15" customHeight="1" x14ac:dyDescent="0.25">
      <c r="A304" s="68" t="s">
        <v>286</v>
      </c>
      <c r="B304" s="61">
        <v>11</v>
      </c>
      <c r="C304" s="61"/>
      <c r="D304" s="59" t="str">
        <f>('Raw data'!C297)</f>
        <v>Mark Meadows</v>
      </c>
      <c r="E304" s="59" t="str">
        <f>('Raw data'!D297)</f>
        <v>(R)</v>
      </c>
      <c r="F304" s="62">
        <f>('Raw data'!G297)</f>
        <v>2012</v>
      </c>
      <c r="G304" s="88">
        <v>4</v>
      </c>
      <c r="H304" s="68">
        <v>5</v>
      </c>
      <c r="I304" s="68"/>
      <c r="J304" s="91">
        <f>IF(H304="",O304+0.15*(AF304+2.77%-$B$3)+($A$3-50%),O304+0.85*(0.6*AF304+0.2*AI304+0.2*AL304+2.77%-$B$3)+($A$3-50%))</f>
        <v>0.37736372104180116</v>
      </c>
      <c r="K304" s="21" t="str">
        <f>IF(J304&lt;44%,"R",IF(J304&gt;56%,"D","No projection"))</f>
        <v>R</v>
      </c>
      <c r="L304" s="21" t="b">
        <f>_xlfn.ISFORMULA(K304)</f>
        <v>1</v>
      </c>
      <c r="M304" s="21" t="str">
        <f>IF(P304&lt;44%,"R",IF(P304&gt;56%,"D","No projection"))</f>
        <v>R</v>
      </c>
      <c r="N304" s="21" t="str">
        <f>IF(J304&lt;42%,"Safe R",IF(AND(J304&gt;42%,J304&lt;44%),"Likely R",IF(AND(J304&gt;44%,J304&lt;47%),"Lean R",IF(AND(J304&gt;47%,J304&lt;53%),"Toss Up",IF(AND(J304&gt;53%,J304&lt;56%),"Lean D",IF(AND(J304&gt;56%,J304&lt;58%),"Likely D","Safe D"))))))</f>
        <v>Safe R</v>
      </c>
      <c r="O304" s="63">
        <f>'Raw data'!Z297</f>
        <v>0.36524999999999996</v>
      </c>
      <c r="P304" s="69">
        <f>O304+$A$3-50%</f>
        <v>0.36524999999999996</v>
      </c>
      <c r="Q304" s="82">
        <f>'Raw data'!O297</f>
        <v>0.26</v>
      </c>
      <c r="R304" s="64">
        <f>Q304/2+50%</f>
        <v>0.63</v>
      </c>
      <c r="S304" s="64">
        <f>'Raw data'!M297-O304</f>
        <v>4.750000000000032E-3</v>
      </c>
      <c r="T304" s="64">
        <f>IF(E304="(R)",-S304,S304)</f>
        <v>-4.750000000000032E-3</v>
      </c>
      <c r="U304" s="89">
        <f>IF(G304=1,Q304+4%,IF(G304=2,Q304+9%,IF(G304=3,Q304+14%,IF(G304=4,Q304-4.1%,IF(G304=5,Q304+1%,IF(G304=6,Q304+6.1%,IF(G304=7,Q304+5.1%,Q304+5.1%)))))))</f>
        <v>0.21900000000000003</v>
      </c>
      <c r="V304" s="64">
        <f>'Raw data'!W297</f>
        <v>0.14848563480233895</v>
      </c>
      <c r="W304" s="64">
        <f>V304/2+50%</f>
        <v>0.57424281740116945</v>
      </c>
      <c r="X304" s="65">
        <f>IF(H304=1,V304-4%,IF(H304=2,V304+5%,IF(H304=3,V304+14%,IF(H304=4,V304+4%,IF(H304=5,V304+13%,IF(H304=6,V304+22%,IF(H304=7,V304+9%,V304+9%)))))))</f>
        <v>0.27848563480233895</v>
      </c>
      <c r="Y304" s="65"/>
      <c r="Z304" s="65"/>
      <c r="AA304" s="66"/>
      <c r="AB304" s="65" t="str">
        <f>IF(I304=1,Y304+AA304+7.6%,IF(I304=2,Y304+AA304+16.6%,IF(I304=3,Y304+AA304+25.6%,IF(I304=4,Y304-AA304-7.6%,IF(I304=5,Y304-AA304+1.4%,IF(I304=6,Y304-AA304+10.4%,IF(I304=7,Y304+AA304+9%,IF(I304=8,Y304-AA304+9%,""))))))))</f>
        <v/>
      </c>
      <c r="AC304" s="65">
        <f>IF(E304="(D)",50%+U304/2,50%-U304/2)</f>
        <v>0.39049999999999996</v>
      </c>
      <c r="AD304" s="65">
        <f>IF(E304="(D)",50%+X304/2,50%-X304/2)</f>
        <v>0.36075718259883049</v>
      </c>
      <c r="AE304" s="65"/>
      <c r="AF304" s="63">
        <f>AC304-O304</f>
        <v>2.5249999999999995E-2</v>
      </c>
      <c r="AG304" s="84">
        <f>IF(E304="(D)",AF304,-AF304)</f>
        <v>-2.5249999999999995E-2</v>
      </c>
      <c r="AH304" s="84">
        <f>AG304-4.5%</f>
        <v>-7.0249999999999993E-2</v>
      </c>
      <c r="AI304" s="63">
        <f>AD304-O304</f>
        <v>-4.4928174011694688E-3</v>
      </c>
      <c r="AJ304" s="63">
        <f>IF(E304="(D)",AI304,-AI304)</f>
        <v>4.4928174011694688E-3</v>
      </c>
      <c r="AK304" s="63">
        <f>AJ304-4.5%</f>
        <v>-4.050718259883053E-2</v>
      </c>
      <c r="AL304" s="63"/>
      <c r="AM304" s="63"/>
      <c r="AN304" s="63"/>
      <c r="AO304" s="67">
        <f>AK304</f>
        <v>-4.050718259883053E-2</v>
      </c>
    </row>
    <row r="305" spans="1:41" ht="15" customHeight="1" x14ac:dyDescent="0.25">
      <c r="A305" s="68" t="s">
        <v>286</v>
      </c>
      <c r="B305" s="61">
        <v>12</v>
      </c>
      <c r="C305" s="61" t="s">
        <v>477</v>
      </c>
      <c r="D305" s="59" t="str">
        <f>('Raw data'!C298)</f>
        <v>Alma Adams</v>
      </c>
      <c r="E305" s="59" t="str">
        <f>('Raw data'!D298)</f>
        <v>(D)</v>
      </c>
      <c r="F305" s="62">
        <f>('Raw data'!G298)</f>
        <v>2014</v>
      </c>
      <c r="G305" s="88">
        <v>2</v>
      </c>
      <c r="H305" s="68"/>
      <c r="I305" s="68"/>
      <c r="J305" s="91">
        <f>IF(H305="",O305+0.15*(AF305-2.77%+$B$3)+($A$3-50%),O305+0.85*(0.6*AF305+0.2*AI305+0.2*AL305-2.77%+$B$3)+($A$3-50%))</f>
        <v>0.77311249999999998</v>
      </c>
      <c r="K305" s="21" t="str">
        <f>IF(J305&lt;44%,"R",IF(J305&gt;56%,"D","No projection"))</f>
        <v>D</v>
      </c>
      <c r="L305" s="21" t="b">
        <f>_xlfn.ISFORMULA(K305)</f>
        <v>1</v>
      </c>
      <c r="M305" s="21" t="str">
        <f>IF(P305&lt;44%,"R",IF(P305&gt;56%,"D","No projection"))</f>
        <v>D</v>
      </c>
      <c r="N305" s="21" t="str">
        <f>IF(J305&lt;42%,"Safe R",IF(AND(J305&gt;42%,J305&lt;44%),"Likely R",IF(AND(J305&gt;44%,J305&lt;47%),"Lean R",IF(AND(J305&gt;47%,J305&lt;53%),"Toss Up",IF(AND(J305&gt;53%,J305&lt;56%),"Lean D",IF(AND(J305&gt;56%,J305&lt;58%),"Likely D","Safe D"))))))</f>
        <v>Safe D</v>
      </c>
      <c r="O305" s="63">
        <f>'Raw data'!Z298</f>
        <v>0.76924999999999999</v>
      </c>
      <c r="P305" s="69">
        <f>O305+$A$3-50%</f>
        <v>0.76924999999999999</v>
      </c>
      <c r="Q305" s="82">
        <f>'Raw data'!O298</f>
        <v>0.5</v>
      </c>
      <c r="R305" s="64">
        <f>Q305/2+50%</f>
        <v>0.75</v>
      </c>
      <c r="S305" s="64">
        <f>'Raw data'!M298-O305</f>
        <v>-1.9249999999999989E-2</v>
      </c>
      <c r="T305" s="64">
        <f>IF(E305="(R)",-S305,S305)</f>
        <v>-1.9249999999999989E-2</v>
      </c>
      <c r="U305" s="89">
        <f>IF(G305=1,Q305+4%,IF(G305=2,Q305+9%,IF(G305=3,Q305+14%,IF(G305=4,Q305-4.1%,IF(G305=5,Q305+1%,IF(G305=6,Q305+6.1%,IF(G305=7,Q305+5.1%,Q305+5.1%)))))))</f>
        <v>0.59</v>
      </c>
      <c r="V305" s="64">
        <f>'Raw data'!W298</f>
        <v>0</v>
      </c>
      <c r="W305" s="64"/>
      <c r="X305" s="65"/>
      <c r="Y305" s="65"/>
      <c r="Z305" s="65"/>
      <c r="AA305" s="66"/>
      <c r="AB305" s="65"/>
      <c r="AC305" s="65">
        <f>IF(E305="(D)",50%+U305/2,50%-U305/2)</f>
        <v>0.79499999999999993</v>
      </c>
      <c r="AD305" s="65"/>
      <c r="AE305" s="65"/>
      <c r="AF305" s="63">
        <f>AC305-O305</f>
        <v>2.574999999999994E-2</v>
      </c>
      <c r="AG305" s="84">
        <f>IF(E305="(D)",AF305,-AF305)</f>
        <v>2.574999999999994E-2</v>
      </c>
      <c r="AH305" s="84">
        <f>AG305-4.5%</f>
        <v>-1.9250000000000059E-2</v>
      </c>
      <c r="AI305" s="63"/>
      <c r="AJ305" s="63"/>
      <c r="AK305" s="63"/>
      <c r="AL305" s="63"/>
      <c r="AM305" s="63"/>
      <c r="AN305" s="63"/>
      <c r="AO305" s="67"/>
    </row>
    <row r="306" spans="1:41" ht="15" customHeight="1" x14ac:dyDescent="0.25">
      <c r="A306" s="68" t="s">
        <v>286</v>
      </c>
      <c r="B306" s="61">
        <v>13</v>
      </c>
      <c r="C306" s="61"/>
      <c r="D306" s="59" t="str">
        <f>('Raw data'!C299)</f>
        <v>George Holding</v>
      </c>
      <c r="E306" s="59" t="str">
        <f>('Raw data'!D299)</f>
        <v>(R)</v>
      </c>
      <c r="F306" s="62">
        <f>('Raw data'!G299)</f>
        <v>2012</v>
      </c>
      <c r="G306" s="88">
        <v>4</v>
      </c>
      <c r="H306" s="68">
        <v>5</v>
      </c>
      <c r="I306" s="68"/>
      <c r="J306" s="91">
        <f>IF(H306="",O306+0.15*(AF306+2.77%-$B$3)+($A$3-50%),O306+0.85*(0.6*AF306+0.2*AI306+0.2*AL306+2.77%-$B$3)+($A$3-50%))</f>
        <v>0.42743026591295435</v>
      </c>
      <c r="K306" s="21" t="str">
        <f>IF(J306&lt;44%,"R",IF(J306&gt;56%,"D","No projection"))</f>
        <v>R</v>
      </c>
      <c r="L306" s="21" t="b">
        <f>_xlfn.ISFORMULA(K306)</f>
        <v>1</v>
      </c>
      <c r="M306" s="21" t="str">
        <f>IF(P306&lt;44%,"R",IF(P306&gt;56%,"D","No projection"))</f>
        <v>R</v>
      </c>
      <c r="N306" s="21" t="str">
        <f>IF(J306&lt;42%,"Safe R",IF(AND(J306&gt;42%,J306&lt;44%),"Likely R",IF(AND(J306&gt;44%,J306&lt;47%),"Lean R",IF(AND(J306&gt;47%,J306&lt;53%),"Toss Up",IF(AND(J306&gt;53%,J306&lt;56%),"Lean D",IF(AND(J306&gt;56%,J306&lt;58%),"Likely D","Safe D"))))))</f>
        <v>Likely R</v>
      </c>
      <c r="O306" s="63">
        <f>'Raw data'!Z299</f>
        <v>0.42275000000000007</v>
      </c>
      <c r="P306" s="69">
        <f>O306+$A$3-50%</f>
        <v>0.42275000000000007</v>
      </c>
      <c r="Q306" s="82">
        <f>'Raw data'!O299</f>
        <v>0.13999999999999996</v>
      </c>
      <c r="R306" s="64">
        <f>Q306/2+50%</f>
        <v>0.56999999999999995</v>
      </c>
      <c r="S306" s="64">
        <f>'Raw data'!M299-O306</f>
        <v>7.2499999999999232E-3</v>
      </c>
      <c r="T306" s="64">
        <f>IF(E306="(R)",-S306,S306)</f>
        <v>-7.2499999999999232E-3</v>
      </c>
      <c r="U306" s="89">
        <f>IF(G306=1,Q306+4%,IF(G306=2,Q306+9%,IF(G306=3,Q306+14%,IF(G306=4,Q306-4.1%,IF(G306=5,Q306+1%,IF(G306=6,Q306+6.1%,IF(G306=7,Q306+5.1%,Q306+5.1%)))))))</f>
        <v>9.8999999999999963E-2</v>
      </c>
      <c r="V306" s="64">
        <f>'Raw data'!W299</f>
        <v>0.13593804808289039</v>
      </c>
      <c r="W306" s="64">
        <f>V306/2+50%</f>
        <v>0.56796902404144523</v>
      </c>
      <c r="X306" s="65">
        <f>IF(H306=1,V306-4%,IF(H306=2,V306+5%,IF(H306=3,V306+14%,IF(H306=4,V306+4%,IF(H306=5,V306+13%,IF(H306=6,V306+22%,IF(H306=7,V306+9%,V306+9%)))))))</f>
        <v>0.2659380480828904</v>
      </c>
      <c r="Y306" s="65"/>
      <c r="Z306" s="65"/>
      <c r="AA306" s="66"/>
      <c r="AB306" s="65" t="str">
        <f>IF(I306=1,Y306+AA306+7.6%,IF(I306=2,Y306+AA306+16.6%,IF(I306=3,Y306+AA306+25.6%,IF(I306=4,Y306-AA306-7.6%,IF(I306=5,Y306-AA306+1.4%,IF(I306=6,Y306-AA306+10.4%,IF(I306=7,Y306+AA306+9%,IF(I306=8,Y306-AA306+9%,""))))))))</f>
        <v/>
      </c>
      <c r="AC306" s="65">
        <f>IF(E306="(D)",50%+U306/2,50%-U306/2)</f>
        <v>0.45050000000000001</v>
      </c>
      <c r="AD306" s="65">
        <f>IF(E306="(D)",50%+X306/2,50%-X306/2)</f>
        <v>0.36703097595855483</v>
      </c>
      <c r="AE306" s="65"/>
      <c r="AF306" s="63">
        <f>AC306-O306</f>
        <v>2.7749999999999941E-2</v>
      </c>
      <c r="AG306" s="84">
        <f>IF(E306="(D)",AF306,-AF306)</f>
        <v>-2.7749999999999941E-2</v>
      </c>
      <c r="AH306" s="84">
        <f>AG306-4.5%</f>
        <v>-7.274999999999994E-2</v>
      </c>
      <c r="AI306" s="63">
        <f>AD306-O306</f>
        <v>-5.5719024041445242E-2</v>
      </c>
      <c r="AJ306" s="63">
        <f>IF(E306="(D)",AI306,-AI306)</f>
        <v>5.5719024041445242E-2</v>
      </c>
      <c r="AK306" s="63">
        <f>AJ306-4.5%</f>
        <v>1.0719024041445244E-2</v>
      </c>
      <c r="AL306" s="63"/>
      <c r="AM306" s="63"/>
      <c r="AN306" s="63"/>
      <c r="AO306" s="67">
        <f>AK306</f>
        <v>1.0719024041445244E-2</v>
      </c>
    </row>
    <row r="307" spans="1:41" ht="15" customHeight="1" x14ac:dyDescent="0.25">
      <c r="A307" s="59" t="s">
        <v>297</v>
      </c>
      <c r="B307" s="60" t="s">
        <v>27</v>
      </c>
      <c r="C307" s="61"/>
      <c r="D307" s="59" t="str">
        <f>('Raw data'!C300)</f>
        <v>Kevin Cramer</v>
      </c>
      <c r="E307" s="59" t="str">
        <f>('Raw data'!D300)</f>
        <v>(R)</v>
      </c>
      <c r="F307" s="62">
        <f>('Raw data'!G300)</f>
        <v>2012</v>
      </c>
      <c r="G307" s="88">
        <v>4</v>
      </c>
      <c r="H307" s="59">
        <v>5</v>
      </c>
      <c r="I307" s="59"/>
      <c r="J307" s="91">
        <f>IF(H307="",O307+0.15*(AF307+2.77%-$B$3)+($A$3-50%),O307+0.85*(0.6*AF307+0.2*AI307+0.2*AL307+2.77%-$B$3)+($A$3-50%))</f>
        <v>0.40432524636241529</v>
      </c>
      <c r="K307" s="31" t="str">
        <f>IF(J307&lt;44%,"R",IF(J307&gt;56%,"D","No projection"))</f>
        <v>R</v>
      </c>
      <c r="L307" s="21" t="b">
        <f>_xlfn.ISFORMULA(K307)</f>
        <v>1</v>
      </c>
      <c r="M307" s="21" t="str">
        <f>IF(P307&lt;44%,"R",IF(P307&gt;56%,"D","No projection"))</f>
        <v>R</v>
      </c>
      <c r="N307" s="31" t="str">
        <f>IF(J307&lt;42%,"Safe R",IF(AND(J307&gt;42%,J307&lt;44%),"Likely R",IF(AND(J307&gt;44%,J307&lt;47%),"Lean R",IF(AND(J307&gt;47%,J307&lt;53%),"Toss Up",IF(AND(J307&gt;53%,J307&lt;56%),"Lean D",IF(AND(J307&gt;56%,J307&lt;58%),"Likely D","Safe D"))))))</f>
        <v>Safe R</v>
      </c>
      <c r="O307" s="63">
        <f>'Raw data'!Z300</f>
        <v>0.38174999999999998</v>
      </c>
      <c r="P307" s="63">
        <f>O307+$A$3-50%</f>
        <v>0.38175000000000003</v>
      </c>
      <c r="Q307" s="82">
        <f>'Raw data'!O300</f>
        <v>0.17894736842105269</v>
      </c>
      <c r="R307" s="64">
        <f>Q307/2+50%</f>
        <v>0.58947368421052637</v>
      </c>
      <c r="S307" s="64">
        <f>'Raw data'!M300-O307</f>
        <v>2.8776315789473705E-2</v>
      </c>
      <c r="T307" s="64">
        <f>IF(E307="(R)",-S307,S307)</f>
        <v>-2.8776315789473705E-2</v>
      </c>
      <c r="U307" s="89">
        <f>IF(G307=1,Q307+4%,IF(G307=2,Q307+9%,IF(G307=3,Q307+14%,IF(G307=4,Q307-4.1%,IF(G307=5,Q307+1%,IF(G307=6,Q307+6.1%,IF(G307=7,Q307+5.1%,Q307+5.1%)))))))</f>
        <v>0.13794736842105271</v>
      </c>
      <c r="V307" s="64">
        <f>'Raw data'!W300</f>
        <v>0.13656676106136745</v>
      </c>
      <c r="W307" s="64">
        <f>V307/2+50%</f>
        <v>0.56828338053068372</v>
      </c>
      <c r="X307" s="65">
        <f>IF(H307=1,V307-4%,IF(H307=2,V307+5%,IF(H307=3,V307+14%,IF(H307=4,V307+4%,IF(H307=5,V307+13%,IF(H307=6,V307+22%,IF(H307=7,V307+9%,V307+9%)))))))</f>
        <v>0.26656676106136745</v>
      </c>
      <c r="Y307" s="65"/>
      <c r="Z307" s="65"/>
      <c r="AA307" s="66"/>
      <c r="AB307" s="65" t="str">
        <f>IF(I307=1,Y307+AA307+7.6%,IF(I307=2,Y307+AA307+16.6%,IF(I307=3,Y307+AA307+25.6%,IF(I307=4,Y307-AA307-7.6%,IF(I307=5,Y307-AA307+1.4%,IF(I307=6,Y307-AA307+10.4%,IF(I307=7,Y307+AA307+9%,IF(I307=8,Y307-AA307+9%,""))))))))</f>
        <v/>
      </c>
      <c r="AC307" s="65">
        <f>IF(E307="(D)",50%+U307/2,50%-U307/2)</f>
        <v>0.43102631578947365</v>
      </c>
      <c r="AD307" s="65">
        <f>IF(E307="(D)",50%+X307/2,50%-X307/2)</f>
        <v>0.36671661946931627</v>
      </c>
      <c r="AE307" s="65"/>
      <c r="AF307" s="63">
        <f>AC307-O307</f>
        <v>4.9276315789473668E-2</v>
      </c>
      <c r="AG307" s="84">
        <f>IF(E307="(D)",AF307,-AF307)</f>
        <v>-4.9276315789473668E-2</v>
      </c>
      <c r="AH307" s="84">
        <f>AG307-4.5%</f>
        <v>-9.4276315789473666E-2</v>
      </c>
      <c r="AI307" s="63">
        <f>AD307-O307</f>
        <v>-1.5033380530683704E-2</v>
      </c>
      <c r="AJ307" s="63">
        <f>IF(E307="(D)",AI307,-AI307)</f>
        <v>1.5033380530683704E-2</v>
      </c>
      <c r="AK307" s="63">
        <f>AJ307-4.5%</f>
        <v>-2.9966619469316294E-2</v>
      </c>
      <c r="AL307" s="63"/>
      <c r="AM307" s="63"/>
      <c r="AN307" s="63"/>
      <c r="AO307" s="67">
        <f>AK307</f>
        <v>-2.9966619469316294E-2</v>
      </c>
    </row>
    <row r="308" spans="1:41" ht="15" customHeight="1" x14ac:dyDescent="0.25">
      <c r="A308" s="68" t="s">
        <v>299</v>
      </c>
      <c r="B308" s="61">
        <v>1</v>
      </c>
      <c r="C308" s="61"/>
      <c r="D308" s="59" t="str">
        <f>('Raw data'!C301)</f>
        <v>Steve Chabot</v>
      </c>
      <c r="E308" s="59" t="str">
        <f>('Raw data'!D301)</f>
        <v>(R)</v>
      </c>
      <c r="F308" s="62">
        <f>('Raw data'!G301)</f>
        <v>2010</v>
      </c>
      <c r="G308" s="88">
        <v>4</v>
      </c>
      <c r="H308" s="68">
        <v>4</v>
      </c>
      <c r="I308" s="68">
        <v>6</v>
      </c>
      <c r="J308" s="91">
        <f>IF(H308="",O308+0.15*(AF308+2.77%-$B$3)+($A$3-50%),O308+0.85*(0.6*AF308+0.2*AI308+0.2*AL308+2.77%-$B$3)+($A$3-50%))</f>
        <v>0.39001001501989901</v>
      </c>
      <c r="K308" s="21" t="str">
        <f>IF(J308&lt;44%,"R",IF(J308&gt;56%,"D","No projection"))</f>
        <v>R</v>
      </c>
      <c r="L308" s="21" t="b">
        <f>_xlfn.ISFORMULA(K308)</f>
        <v>1</v>
      </c>
      <c r="M308" s="21" t="str">
        <f>IF(P308&lt;44%,"R",IF(P308&gt;56%,"D","No projection"))</f>
        <v>No projection</v>
      </c>
      <c r="N308" s="21" t="str">
        <f>IF(J308&lt;42%,"Safe R",IF(AND(J308&gt;42%,J308&lt;44%),"Likely R",IF(AND(J308&gt;44%,J308&lt;47%),"Lean R",IF(AND(J308&gt;47%,J308&lt;53%),"Toss Up",IF(AND(J308&gt;53%,J308&lt;56%),"Lean D",IF(AND(J308&gt;56%,J308&lt;58%),"Likely D","Safe D"))))))</f>
        <v>Safe R</v>
      </c>
      <c r="O308" s="63">
        <f>'Raw data'!Z301</f>
        <v>0.45024999999999998</v>
      </c>
      <c r="P308" s="69">
        <f>O308+$A$3-50%</f>
        <v>0.45025000000000004</v>
      </c>
      <c r="Q308" s="82">
        <f>'Raw data'!O301</f>
        <v>0.26</v>
      </c>
      <c r="R308" s="64">
        <f>Q308/2+50%</f>
        <v>0.63</v>
      </c>
      <c r="S308" s="64">
        <f>'Raw data'!M301-O308</f>
        <v>-8.0249999999999988E-2</v>
      </c>
      <c r="T308" s="64">
        <f>IF(E308="(R)",-S308,S308)</f>
        <v>8.0249999999999988E-2</v>
      </c>
      <c r="U308" s="89">
        <f>IF(G308=1,Q308+4%,IF(G308=2,Q308+9%,IF(G308=3,Q308+14%,IF(G308=4,Q308-4.1%,IF(G308=5,Q308+1%,IF(G308=6,Q308+6.1%,IF(G308=7,Q308+5.1%,Q308+5.1%)))))))</f>
        <v>0.21900000000000003</v>
      </c>
      <c r="V308" s="64">
        <f>'Raw data'!W301</f>
        <v>0.211210658764176</v>
      </c>
      <c r="W308" s="64">
        <f>V308/2+50%</f>
        <v>0.605605329382088</v>
      </c>
      <c r="X308" s="65">
        <f>IF(H308=1,V308-4%,IF(H308=2,V308+5%,IF(H308=3,V308+14%,IF(H308=4,V308+4%,IF(H308=5,V308+13%,IF(H308=6,V308+22%,IF(H308=7,V308+9%,V308+9%)))))))</f>
        <v>0.25121065876417598</v>
      </c>
      <c r="Y308" s="65">
        <f>'Raw data'!AC301</f>
        <v>5.6495046884067535E-2</v>
      </c>
      <c r="Z308" s="65">
        <f>'Raw data'!AF301</f>
        <v>0.51900000000000002</v>
      </c>
      <c r="AA308" s="66">
        <f>2*(O308-50)-2*(Z308-50)</f>
        <v>-0.13750000000000284</v>
      </c>
      <c r="AB308" s="65">
        <f>IF(I308=1,Y308+AA308+7.6%,IF(I308=2,Y308+AA308+16.6%,IF(I308=3,Y308+AA308+25.6%,IF(I308=4,Y308-AA308-7.6%,IF(I308=5,Y308-AA308+1.4%,IF(I308=6,Y308-AA308+10.4%,IF(I308=7,Y308+AA308+9%,IF(I308=8,Y308-AA308+9%,""))))))))</f>
        <v>0.29799504688407041</v>
      </c>
      <c r="AC308" s="65">
        <f>IF(E308="(D)",50%+U308/2,50%-U308/2)</f>
        <v>0.39049999999999996</v>
      </c>
      <c r="AD308" s="65">
        <f>IF(E308="(D)",50%+X308/2,50%-X308/2)</f>
        <v>0.37439467061791198</v>
      </c>
      <c r="AE308" s="65">
        <f>50%-AB308/2</f>
        <v>0.35100247655796479</v>
      </c>
      <c r="AF308" s="63">
        <f>AC308-O308</f>
        <v>-5.9750000000000025E-2</v>
      </c>
      <c r="AG308" s="84">
        <f>IF(E308="(D)",AF308,-AF308)</f>
        <v>5.9750000000000025E-2</v>
      </c>
      <c r="AH308" s="84">
        <f>AG308-4.5%</f>
        <v>1.4750000000000027E-2</v>
      </c>
      <c r="AI308" s="63">
        <f>AD308-O308</f>
        <v>-7.5855329382087999E-2</v>
      </c>
      <c r="AJ308" s="63">
        <f>IF(E308="(D)",AI308,-AI308)</f>
        <v>7.5855329382087999E-2</v>
      </c>
      <c r="AK308" s="63">
        <f>AJ308-4.5%</f>
        <v>3.0855329382088001E-2</v>
      </c>
      <c r="AL308" s="63">
        <f>AE308-O308</f>
        <v>-9.924752344203519E-2</v>
      </c>
      <c r="AM308" s="63">
        <f>IF(E308="(D)",AL308,-(AL308))</f>
        <v>9.924752344203519E-2</v>
      </c>
      <c r="AN308" s="63">
        <f>AM308-4.5%</f>
        <v>5.4247523442035192E-2</v>
      </c>
      <c r="AO308" s="67">
        <f>(AK308+AN308)/2</f>
        <v>4.2551426412061596E-2</v>
      </c>
    </row>
    <row r="309" spans="1:41" ht="15" customHeight="1" x14ac:dyDescent="0.25">
      <c r="A309" s="68" t="s">
        <v>299</v>
      </c>
      <c r="B309" s="61">
        <v>2</v>
      </c>
      <c r="C309" s="61"/>
      <c r="D309" s="59" t="str">
        <f>('Raw data'!C302)</f>
        <v>Brad Wenstrup</v>
      </c>
      <c r="E309" s="59" t="str">
        <f>('Raw data'!D302)</f>
        <v>(R)</v>
      </c>
      <c r="F309" s="62">
        <f>('Raw data'!G302)</f>
        <v>2012</v>
      </c>
      <c r="G309" s="88">
        <v>4</v>
      </c>
      <c r="H309" s="68">
        <v>5</v>
      </c>
      <c r="I309" s="68"/>
      <c r="J309" s="91">
        <f>IF(H309="",O309+0.15*(AF309+2.77%-$B$3)+($A$3-50%),O309+0.85*(0.6*AF309+0.2*AI309+0.2*AL309+2.77%-$B$3)+($A$3-50%))</f>
        <v>0.37936870594572408</v>
      </c>
      <c r="K309" s="21" t="str">
        <f>IF(J309&lt;44%,"R",IF(J309&gt;56%,"D","No projection"))</f>
        <v>R</v>
      </c>
      <c r="L309" s="21" t="b">
        <f>_xlfn.ISFORMULA(K309)</f>
        <v>1</v>
      </c>
      <c r="M309" s="21" t="str">
        <f>IF(P309&lt;44%,"R",IF(P309&gt;56%,"D","No projection"))</f>
        <v>R</v>
      </c>
      <c r="N309" s="21" t="str">
        <f>IF(J309&lt;42%,"Safe R",IF(AND(J309&gt;42%,J309&lt;44%),"Likely R",IF(AND(J309&gt;44%,J309&lt;47%),"Lean R",IF(AND(J309&gt;47%,J309&lt;53%),"Toss Up",IF(AND(J309&gt;53%,J309&lt;56%),"Lean D",IF(AND(J309&gt;56%,J309&lt;58%),"Likely D","Safe D"))))))</f>
        <v>Safe R</v>
      </c>
      <c r="O309" s="63">
        <f>'Raw data'!Z302</f>
        <v>0.42575000000000002</v>
      </c>
      <c r="P309" s="69">
        <f>O309+$A$3-50%</f>
        <v>0.42575000000000007</v>
      </c>
      <c r="Q309" s="82">
        <f>'Raw data'!O302</f>
        <v>0.32</v>
      </c>
      <c r="R309" s="64">
        <f>Q309/2+50%</f>
        <v>0.66</v>
      </c>
      <c r="S309" s="64">
        <f>'Raw data'!M302-O309</f>
        <v>-8.5749999999999993E-2</v>
      </c>
      <c r="T309" s="64">
        <f>IF(E309="(R)",-S309,S309)</f>
        <v>8.5749999999999993E-2</v>
      </c>
      <c r="U309" s="89">
        <f>IF(G309=1,Q309+4%,IF(G309=2,Q309+9%,IF(G309=3,Q309+14%,IF(G309=4,Q309-4.1%,IF(G309=5,Q309+1%,IF(G309=6,Q309+6.1%,IF(G309=7,Q309+5.1%,Q309+5.1%)))))))</f>
        <v>0.27900000000000003</v>
      </c>
      <c r="V309" s="64">
        <f>'Raw data'!W302</f>
        <v>0.17266228299148106</v>
      </c>
      <c r="W309" s="64">
        <f>V309/2+50%</f>
        <v>0.5863311414957405</v>
      </c>
      <c r="X309" s="65">
        <f>IF(H309=1,V309-4%,IF(H309=2,V309+5%,IF(H309=3,V309+14%,IF(H309=4,V309+4%,IF(H309=5,V309+13%,IF(H309=6,V309+22%,IF(H309=7,V309+9%,V309+9%)))))))</f>
        <v>0.30266228299148107</v>
      </c>
      <c r="Y309" s="65"/>
      <c r="Z309" s="65"/>
      <c r="AA309" s="66"/>
      <c r="AB309" s="65" t="str">
        <f>IF(I309=1,Y309+AA309+7.6%,IF(I309=2,Y309+AA309+16.6%,IF(I309=3,Y309+AA309+25.6%,IF(I309=4,Y309-AA309-7.6%,IF(I309=5,Y309-AA309+1.4%,IF(I309=6,Y309-AA309+10.4%,IF(I309=7,Y309+AA309+9%,IF(I309=8,Y309-AA309+9%,""))))))))</f>
        <v/>
      </c>
      <c r="AC309" s="65">
        <f>IF(E309="(D)",50%+U309/2,50%-U309/2)</f>
        <v>0.36049999999999999</v>
      </c>
      <c r="AD309" s="65">
        <f>IF(E309="(D)",50%+X309/2,50%-X309/2)</f>
        <v>0.34866885850425944</v>
      </c>
      <c r="AE309" s="65"/>
      <c r="AF309" s="63">
        <f>AC309-O309</f>
        <v>-6.525000000000003E-2</v>
      </c>
      <c r="AG309" s="84">
        <f>IF(E309="(D)",AF309,-AF309)</f>
        <v>6.525000000000003E-2</v>
      </c>
      <c r="AH309" s="84">
        <f>AG309-4.5%</f>
        <v>2.0250000000000032E-2</v>
      </c>
      <c r="AI309" s="63">
        <f>AD309-O309</f>
        <v>-7.7081141495740579E-2</v>
      </c>
      <c r="AJ309" s="63">
        <f>IF(E309="(D)",AI309,-AI309)</f>
        <v>7.7081141495740579E-2</v>
      </c>
      <c r="AK309" s="63">
        <f>AJ309-4.5%</f>
        <v>3.2081141495740581E-2</v>
      </c>
      <c r="AL309" s="63"/>
      <c r="AM309" s="63"/>
      <c r="AN309" s="63"/>
      <c r="AO309" s="67">
        <f>AK309</f>
        <v>3.2081141495740581E-2</v>
      </c>
    </row>
    <row r="310" spans="1:41" ht="15" customHeight="1" x14ac:dyDescent="0.25">
      <c r="A310" s="68" t="s">
        <v>299</v>
      </c>
      <c r="B310" s="61">
        <v>3</v>
      </c>
      <c r="C310" s="61"/>
      <c r="D310" s="59" t="str">
        <f>('Raw data'!C303)</f>
        <v>Joyce Beatty</v>
      </c>
      <c r="E310" s="59" t="str">
        <f>('Raw data'!D303)</f>
        <v>(D)</v>
      </c>
      <c r="F310" s="62">
        <f>('Raw data'!G303)</f>
        <v>2012</v>
      </c>
      <c r="G310" s="88">
        <v>1</v>
      </c>
      <c r="H310" s="68">
        <v>2</v>
      </c>
      <c r="I310" s="68"/>
      <c r="J310" s="91">
        <f>IF(H310="",O310+0.15*(AF310-2.77%+$B$3)+($A$3-50%),O310+0.85*(0.6*AF310+0.2*AI310+0.2*AL310-2.77%+$B$3)+($A$3-50%))</f>
        <v>0.68264200097203964</v>
      </c>
      <c r="K310" s="21" t="str">
        <f>IF(J310&lt;44%,"R",IF(J310&gt;56%,"D","No projection"))</f>
        <v>D</v>
      </c>
      <c r="L310" s="21" t="b">
        <f>_xlfn.ISFORMULA(K310)</f>
        <v>1</v>
      </c>
      <c r="M310" s="21" t="str">
        <f>IF(P310&lt;44%,"R",IF(P310&gt;56%,"D","No projection"))</f>
        <v>D</v>
      </c>
      <c r="N310" s="21" t="str">
        <f>IF(J310&lt;42%,"Safe R",IF(AND(J310&gt;42%,J310&lt;44%),"Likely R",IF(AND(J310&gt;44%,J310&lt;47%),"Lean R",IF(AND(J310&gt;47%,J310&lt;53%),"Toss Up",IF(AND(J310&gt;53%,J310&lt;56%),"Lean D",IF(AND(J310&gt;56%,J310&lt;58%),"Likely D","Safe D"))))))</f>
        <v>Safe D</v>
      </c>
      <c r="O310" s="63">
        <f>'Raw data'!Z303</f>
        <v>0.68475000000000008</v>
      </c>
      <c r="P310" s="69">
        <f>O310+$A$3-50%</f>
        <v>0.68475000000000019</v>
      </c>
      <c r="Q310" s="82">
        <f>'Raw data'!O303</f>
        <v>0.28000000000000003</v>
      </c>
      <c r="R310" s="64">
        <f>Q310/2+50%</f>
        <v>0.64</v>
      </c>
      <c r="S310" s="64">
        <f>'Raw data'!M303-O310</f>
        <v>-4.4750000000000068E-2</v>
      </c>
      <c r="T310" s="64">
        <f>IF(E310="(R)",-S310,S310)</f>
        <v>-4.4750000000000068E-2</v>
      </c>
      <c r="U310" s="89">
        <f>IF(G310=1,Q310+4%,IF(G310=2,Q310+9%,IF(G310=3,Q310+14%,IF(G310=4,Q310-4.1%,IF(G310=5,Q310+1%,IF(G310=6,Q310+6.1%,IF(G310=7,Q310+5.1%,Q310+5.1%)))))))</f>
        <v>0.32</v>
      </c>
      <c r="V310" s="64">
        <f>'Raw data'!W303</f>
        <v>0.4432000114357596</v>
      </c>
      <c r="W310" s="64">
        <f>V310/2+50%</f>
        <v>0.72160000571787974</v>
      </c>
      <c r="X310" s="65">
        <f>IF(H310=1,V310-4%,IF(H310=2,V310+5%,IF(H310=3,V310+14%,IF(H310=4,V310+4%,IF(H310=5,V310+13%,IF(H310=6,V310+22%,IF(H310=7,V310+9%,V310+9%)))))))</f>
        <v>0.49320001143575959</v>
      </c>
      <c r="Y310" s="65"/>
      <c r="Z310" s="65"/>
      <c r="AA310" s="66"/>
      <c r="AB310" s="65" t="str">
        <f>IF(I310=1,Y310+AA310+7.6%,IF(I310=2,Y310+AA310+16.6%,IF(I310=3,Y310+AA310+25.6%,IF(I310=4,Y310-AA310-7.6%,IF(I310=5,Y310-AA310+1.4%,IF(I310=6,Y310-AA310+10.4%,IF(I310=7,Y310+AA310+9%,IF(I310=8,Y310-AA310+9%,""))))))))</f>
        <v/>
      </c>
      <c r="AC310" s="65">
        <f>IF(E310="(D)",50%+U310/2,50%-U310/2)</f>
        <v>0.66</v>
      </c>
      <c r="AD310" s="65">
        <f>IF(E310="(D)",50%+X310/2,50%-X310/2)</f>
        <v>0.74660000571787977</v>
      </c>
      <c r="AE310" s="65"/>
      <c r="AF310" s="63">
        <f>AC310-O310</f>
        <v>-2.475000000000005E-2</v>
      </c>
      <c r="AG310" s="84">
        <f>IF(E310="(D)",AF310,-AF310)</f>
        <v>-2.475000000000005E-2</v>
      </c>
      <c r="AH310" s="84">
        <f>AG310-4.5%</f>
        <v>-6.9750000000000048E-2</v>
      </c>
      <c r="AI310" s="63">
        <f>AD310-O310</f>
        <v>6.1850005717879686E-2</v>
      </c>
      <c r="AJ310" s="63">
        <f>IF(E310="(D)",AI310,-AI310)</f>
        <v>6.1850005717879686E-2</v>
      </c>
      <c r="AK310" s="63">
        <f>AJ310-4.5%</f>
        <v>1.6850005717879687E-2</v>
      </c>
      <c r="AL310" s="63"/>
      <c r="AM310" s="63"/>
      <c r="AN310" s="63"/>
      <c r="AO310" s="67">
        <f>AK310</f>
        <v>1.6850005717879687E-2</v>
      </c>
    </row>
    <row r="311" spans="1:41" ht="15" customHeight="1" x14ac:dyDescent="0.25">
      <c r="A311" s="68" t="s">
        <v>299</v>
      </c>
      <c r="B311" s="61">
        <v>4</v>
      </c>
      <c r="C311" s="61"/>
      <c r="D311" s="59" t="str">
        <f>('Raw data'!C304)</f>
        <v>Jim Jordan</v>
      </c>
      <c r="E311" s="59" t="str">
        <f>('Raw data'!D304)</f>
        <v>(R)</v>
      </c>
      <c r="F311" s="62">
        <f>('Raw data'!G304)</f>
        <v>2006</v>
      </c>
      <c r="G311" s="88">
        <v>4</v>
      </c>
      <c r="H311" s="68">
        <v>4</v>
      </c>
      <c r="I311" s="68">
        <v>4</v>
      </c>
      <c r="J311" s="91">
        <f>IF(H311="",O311+0.15*(AF311+2.77%-$B$3)+($A$3-50%),O311+0.85*(0.6*AF311+0.2*AI311+0.2*AL311+2.77%-$B$3)+($A$3-50%))</f>
        <v>0.35708583624559659</v>
      </c>
      <c r="K311" s="21" t="str">
        <f>IF(J311&lt;44%,"R",IF(J311&gt;56%,"D","No projection"))</f>
        <v>R</v>
      </c>
      <c r="L311" s="21" t="b">
        <f>_xlfn.ISFORMULA(K311)</f>
        <v>1</v>
      </c>
      <c r="M311" s="21" t="str">
        <f>IF(P311&lt;44%,"R",IF(P311&gt;56%,"D","No projection"))</f>
        <v>R</v>
      </c>
      <c r="N311" s="21" t="str">
        <f>IF(J311&lt;42%,"Safe R",IF(AND(J311&gt;42%,J311&lt;44%),"Likely R",IF(AND(J311&gt;44%,J311&lt;47%),"Lean R",IF(AND(J311&gt;47%,J311&lt;53%),"Toss Up",IF(AND(J311&gt;53%,J311&lt;56%),"Lean D",IF(AND(J311&gt;56%,J311&lt;58%),"Likely D","Safe D"))))))</f>
        <v>Safe R</v>
      </c>
      <c r="O311" s="63">
        <f>'Raw data'!Z304</f>
        <v>0.41074999999999995</v>
      </c>
      <c r="P311" s="69">
        <f>O311+$A$3-50%</f>
        <v>0.41074999999999995</v>
      </c>
      <c r="Q311" s="82">
        <f>'Raw data'!O304</f>
        <v>0.36000000000000004</v>
      </c>
      <c r="R311" s="64">
        <f>Q311/2+50%</f>
        <v>0.68</v>
      </c>
      <c r="S311" s="64">
        <f>'Raw data'!M304-O311</f>
        <v>-9.0749999999999942E-2</v>
      </c>
      <c r="T311" s="64">
        <f>IF(E311="(R)",-S311,S311)</f>
        <v>9.0749999999999942E-2</v>
      </c>
      <c r="U311" s="89">
        <f>IF(G311=1,Q311+4%,IF(G311=2,Q311+9%,IF(G311=3,Q311+14%,IF(G311=4,Q311-4.1%,IF(G311=5,Q311+1%,IF(G311=6,Q311+6.1%,IF(G311=7,Q311+5.1%,Q311+5.1%)))))))</f>
        <v>0.31900000000000006</v>
      </c>
      <c r="V311" s="64">
        <f>'Raw data'!W304</f>
        <v>0.23051166049646793</v>
      </c>
      <c r="W311" s="64">
        <f>V311/2+50%</f>
        <v>0.61525583024823394</v>
      </c>
      <c r="X311" s="65">
        <f>IF(H311=1,V311-4%,IF(H311=2,V311+5%,IF(H311=3,V311+14%,IF(H311=4,V311+4%,IF(H311=5,V311+13%,IF(H311=6,V311+22%,IF(H311=7,V311+9%,V311+9%)))))))</f>
        <v>0.27051166049646791</v>
      </c>
      <c r="Y311" s="65">
        <f>'Raw data'!AC304</f>
        <v>0.48583144249651511</v>
      </c>
      <c r="Z311" s="65">
        <f>'Raw data'!AF304</f>
        <v>0.35399999999999998</v>
      </c>
      <c r="AA311" s="66">
        <f>2*(O311-50)-2*(Z311-50)</f>
        <v>0.11350000000000193</v>
      </c>
      <c r="AB311" s="65">
        <f>IF(I311=1,Y311+AA311+7.6%,IF(I311=2,Y311+AA311+16.6%,IF(I311=3,Y311+AA311+25.6%,IF(I311=4,Y311-AA311-7.6%,IF(I311=5,Y311-AA311+1.4%,IF(I311=6,Y311-AA311+10.4%,IF(I311=7,Y311+AA311+9%,IF(I311=8,Y311-AA311+9%,""))))))))</f>
        <v>0.29633144249651316</v>
      </c>
      <c r="AC311" s="65">
        <f>IF(E311="(D)",50%+U311/2,50%-U311/2)</f>
        <v>0.34049999999999997</v>
      </c>
      <c r="AD311" s="65">
        <f>IF(E311="(D)",50%+X311/2,50%-X311/2)</f>
        <v>0.36474416975176605</v>
      </c>
      <c r="AE311" s="65">
        <f>50%-AB311/2</f>
        <v>0.35183427875174345</v>
      </c>
      <c r="AF311" s="63">
        <f>AC311-O311</f>
        <v>-7.0249999999999979E-2</v>
      </c>
      <c r="AG311" s="84">
        <f>IF(E311="(D)",AF311,-AF311)</f>
        <v>7.0249999999999979E-2</v>
      </c>
      <c r="AH311" s="84">
        <f>AG311-4.5%</f>
        <v>2.5249999999999981E-2</v>
      </c>
      <c r="AI311" s="63">
        <f>AD311-O311</f>
        <v>-4.6005830248233903E-2</v>
      </c>
      <c r="AJ311" s="63">
        <f>IF(E311="(D)",AI311,-AI311)</f>
        <v>4.6005830248233903E-2</v>
      </c>
      <c r="AK311" s="63">
        <f>AJ311-4.5%</f>
        <v>1.0058302482339049E-3</v>
      </c>
      <c r="AL311" s="63">
        <f>AE311-O311</f>
        <v>-5.8915721248256503E-2</v>
      </c>
      <c r="AM311" s="63">
        <f>IF(E311="(D)",AL311,-(AL311))</f>
        <v>5.8915721248256503E-2</v>
      </c>
      <c r="AN311" s="63">
        <f>AM311-4.5%</f>
        <v>1.3915721248256505E-2</v>
      </c>
      <c r="AO311" s="67">
        <f>(AK311+AN311)/2</f>
        <v>7.4607757482452047E-3</v>
      </c>
    </row>
    <row r="312" spans="1:41" ht="15" customHeight="1" x14ac:dyDescent="0.25">
      <c r="A312" s="68" t="s">
        <v>299</v>
      </c>
      <c r="B312" s="61">
        <v>5</v>
      </c>
      <c r="C312" s="61"/>
      <c r="D312" s="59" t="str">
        <f>('Raw data'!C305)</f>
        <v>Bob Latta</v>
      </c>
      <c r="E312" s="59" t="str">
        <f>('Raw data'!D305)</f>
        <v>(R)</v>
      </c>
      <c r="F312" s="62">
        <f>('Raw data'!G305)</f>
        <v>2007</v>
      </c>
      <c r="G312" s="88">
        <v>4</v>
      </c>
      <c r="H312" s="68">
        <v>4</v>
      </c>
      <c r="I312" s="68">
        <v>4</v>
      </c>
      <c r="J312" s="91">
        <f>IF(H312="",O312+0.15*(AF312+2.77%-$B$3)+($A$3-50%),O312+0.85*(0.6*AF312+0.2*AI312+0.2*AL312+2.77%-$B$3)+($A$3-50%))</f>
        <v>0.35042445144283541</v>
      </c>
      <c r="K312" s="21" t="str">
        <f>IF(J312&lt;44%,"R",IF(J312&gt;56%,"D","No projection"))</f>
        <v>R</v>
      </c>
      <c r="L312" s="21" t="b">
        <f>_xlfn.ISFORMULA(K312)</f>
        <v>1</v>
      </c>
      <c r="M312" s="21" t="str">
        <f>IF(P312&lt;44%,"R",IF(P312&gt;56%,"D","No projection"))</f>
        <v>R</v>
      </c>
      <c r="N312" s="21" t="str">
        <f>IF(J312&lt;42%,"Safe R",IF(AND(J312&gt;42%,J312&lt;44%),"Likely R",IF(AND(J312&gt;44%,J312&lt;47%),"Lean R",IF(AND(J312&gt;47%,J312&lt;53%),"Toss Up",IF(AND(J312&gt;53%,J312&lt;56%),"Lean D",IF(AND(J312&gt;56%,J312&lt;58%),"Likely D","Safe D"))))))</f>
        <v>Safe R</v>
      </c>
      <c r="O312" s="63">
        <f>'Raw data'!Z305</f>
        <v>0.43174999999999997</v>
      </c>
      <c r="P312" s="69">
        <f>O312+$A$3-50%</f>
        <v>0.43174999999999997</v>
      </c>
      <c r="Q312" s="82">
        <f>'Raw data'!O305</f>
        <v>0.39583333333333343</v>
      </c>
      <c r="R312" s="64">
        <f>Q312/2+50%</f>
        <v>0.69791666666666674</v>
      </c>
      <c r="S312" s="64">
        <f>'Raw data'!M305-O312</f>
        <v>-0.12966666666666665</v>
      </c>
      <c r="T312" s="64">
        <f>IF(E312="(R)",-S312,S312)</f>
        <v>0.12966666666666665</v>
      </c>
      <c r="U312" s="89">
        <f>IF(G312=1,Q312+4%,IF(G312=2,Q312+9%,IF(G312=3,Q312+14%,IF(G312=4,Q312-4.1%,IF(G312=5,Q312+1%,IF(G312=6,Q312+6.1%,IF(G312=7,Q312+5.1%,Q312+5.1%)))))))</f>
        <v>0.35483333333333344</v>
      </c>
      <c r="V312" s="64">
        <f>'Raw data'!W305</f>
        <v>0.18775197453730991</v>
      </c>
      <c r="W312" s="64">
        <f>V312/2+50%</f>
        <v>0.59387598726865498</v>
      </c>
      <c r="X312" s="65">
        <f>IF(H312=1,V312-4%,IF(H312=2,V312+5%,IF(H312=3,V312+14%,IF(H312=4,V312+4%,IF(H312=5,V312+13%,IF(H312=6,V312+22%,IF(H312=7,V312+9%,V312+9%)))))))</f>
        <v>0.22775197453730991</v>
      </c>
      <c r="Y312" s="65">
        <f>'Raw data'!AC305</f>
        <v>0.43851918495874692</v>
      </c>
      <c r="Z312" s="65">
        <f>'Raw data'!AF305</f>
        <v>0.42399999999999999</v>
      </c>
      <c r="AA312" s="66">
        <f>2*(O312-50)-2*(Z312-50)</f>
        <v>1.5500000000002956E-2</v>
      </c>
      <c r="AB312" s="65">
        <f>IF(I312=1,Y312+AA312+7.6%,IF(I312=2,Y312+AA312+16.6%,IF(I312=3,Y312+AA312+25.6%,IF(I312=4,Y312-AA312-7.6%,IF(I312=5,Y312-AA312+1.4%,IF(I312=6,Y312-AA312+10.4%,IF(I312=7,Y312+AA312+9%,IF(I312=8,Y312-AA312+9%,""))))))))</f>
        <v>0.34701918495874395</v>
      </c>
      <c r="AC312" s="65">
        <f>IF(E312="(D)",50%+U312/2,50%-U312/2)</f>
        <v>0.32258333333333328</v>
      </c>
      <c r="AD312" s="65">
        <f>IF(E312="(D)",50%+X312/2,50%-X312/2)</f>
        <v>0.38612401273134506</v>
      </c>
      <c r="AE312" s="65">
        <f>50%-AB312/2</f>
        <v>0.32649040752062802</v>
      </c>
      <c r="AF312" s="63">
        <f>AC312-O312</f>
        <v>-0.10916666666666669</v>
      </c>
      <c r="AG312" s="84">
        <f>IF(E312="(D)",AF312,-AF312)</f>
        <v>0.10916666666666669</v>
      </c>
      <c r="AH312" s="84">
        <f>AG312-4.5%</f>
        <v>6.4166666666666691E-2</v>
      </c>
      <c r="AI312" s="63">
        <f>AD312-O312</f>
        <v>-4.5625987268654911E-2</v>
      </c>
      <c r="AJ312" s="63">
        <f>IF(E312="(D)",AI312,-AI312)</f>
        <v>4.5625987268654911E-2</v>
      </c>
      <c r="AK312" s="63">
        <f>AJ312-4.5%</f>
        <v>6.2598726865491228E-4</v>
      </c>
      <c r="AL312" s="63">
        <f>AE312-O312</f>
        <v>-0.10525959247937194</v>
      </c>
      <c r="AM312" s="63">
        <f>IF(E312="(D)",AL312,-(AL312))</f>
        <v>0.10525959247937194</v>
      </c>
      <c r="AN312" s="63">
        <f>AM312-4.5%</f>
        <v>6.0259592479371946E-2</v>
      </c>
      <c r="AO312" s="67">
        <f>(AK312+AN312)/2</f>
        <v>3.0442789874013429E-2</v>
      </c>
    </row>
    <row r="313" spans="1:41" ht="15" customHeight="1" x14ac:dyDescent="0.25">
      <c r="A313" s="68" t="s">
        <v>299</v>
      </c>
      <c r="B313" s="61">
        <v>6</v>
      </c>
      <c r="C313" s="61"/>
      <c r="D313" s="59" t="str">
        <f>('Raw data'!C306)</f>
        <v>Bill Johnson</v>
      </c>
      <c r="E313" s="59" t="str">
        <f>('Raw data'!D306)</f>
        <v>(R)</v>
      </c>
      <c r="F313" s="62">
        <f>('Raw data'!G306)</f>
        <v>2010</v>
      </c>
      <c r="G313" s="88">
        <v>4</v>
      </c>
      <c r="H313" s="68">
        <v>4</v>
      </c>
      <c r="I313" s="68">
        <v>6</v>
      </c>
      <c r="J313" s="91">
        <f>IF(H313="",O313+0.15*(AF313+2.77%-$B$3)+($A$3-50%),O313+0.85*(0.6*AF313+0.2*AI313+0.2*AL313+2.77%-$B$3)+($A$3-50%))</f>
        <v>0.41991188342112978</v>
      </c>
      <c r="K313" s="21" t="str">
        <f>IF(J313&lt;44%,"R",IF(J313&gt;56%,"D","No projection"))</f>
        <v>R</v>
      </c>
      <c r="L313" s="21" t="b">
        <f>_xlfn.ISFORMULA(K313)</f>
        <v>1</v>
      </c>
      <c r="M313" s="21" t="str">
        <f>IF(P313&lt;44%,"R",IF(P313&gt;56%,"D","No projection"))</f>
        <v>R</v>
      </c>
      <c r="N313" s="21" t="str">
        <f>IF(J313&lt;42%,"Safe R",IF(AND(J313&gt;42%,J313&lt;44%),"Likely R",IF(AND(J313&gt;44%,J313&lt;47%),"Lean R",IF(AND(J313&gt;47%,J313&lt;53%),"Toss Up",IF(AND(J313&gt;53%,J313&lt;56%),"Lean D",IF(AND(J313&gt;56%,J313&lt;58%),"Likely D","Safe D"))))))</f>
        <v>Safe R</v>
      </c>
      <c r="O313" s="63">
        <f>'Raw data'!Z306</f>
        <v>0.41825000000000001</v>
      </c>
      <c r="P313" s="69">
        <f>O313+$A$3-50%</f>
        <v>0.41825000000000001</v>
      </c>
      <c r="Q313" s="82">
        <f>'Raw data'!O306</f>
        <v>0.19587628865979378</v>
      </c>
      <c r="R313" s="64">
        <f>Q313/2+50%</f>
        <v>0.59793814432989689</v>
      </c>
      <c r="S313" s="64">
        <f>'Raw data'!M306-O313</f>
        <v>-1.6188144329896903E-2</v>
      </c>
      <c r="T313" s="64">
        <f>IF(E313="(R)",-S313,S313)</f>
        <v>1.6188144329896903E-2</v>
      </c>
      <c r="U313" s="89">
        <f>IF(G313=1,Q313+4%,IF(G313=2,Q313+9%,IF(G313=3,Q313+14%,IF(G313=4,Q313-4.1%,IF(G313=5,Q313+1%,IF(G313=6,Q313+6.1%,IF(G313=7,Q313+5.1%,Q313+5.1%)))))))</f>
        <v>0.1548762886597938</v>
      </c>
      <c r="V313" s="64">
        <f>'Raw data'!W306</f>
        <v>6.5026862580102263E-2</v>
      </c>
      <c r="W313" s="64">
        <f>V313/2+50%</f>
        <v>0.53251343129005113</v>
      </c>
      <c r="X313" s="65">
        <f>IF(H313=1,V313-4%,IF(H313=2,V313+5%,IF(H313=3,V313+14%,IF(H313=4,V313+4%,IF(H313=5,V313+13%,IF(H313=6,V313+22%,IF(H313=7,V313+9%,V313+9%)))))))</f>
        <v>0.10502686258010227</v>
      </c>
      <c r="Y313" s="65">
        <f>'Raw data'!AC306</f>
        <v>5.2792701780165652E-2</v>
      </c>
      <c r="Z313" s="65">
        <f>'Raw data'!AF306</f>
        <v>0.45399999999999996</v>
      </c>
      <c r="AA313" s="66">
        <f>2*(O313-50)-2*(Z313-50)</f>
        <v>-7.1500000000000341E-2</v>
      </c>
      <c r="AB313" s="65">
        <f>IF(I313=1,Y313+AA313+7.6%,IF(I313=2,Y313+AA313+16.6%,IF(I313=3,Y313+AA313+25.6%,IF(I313=4,Y313-AA313-7.6%,IF(I313=5,Y313-AA313+1.4%,IF(I313=6,Y313-AA313+10.4%,IF(I313=7,Y313+AA313+9%,IF(I313=8,Y313-AA313+9%,""))))))))</f>
        <v>0.228292701780166</v>
      </c>
      <c r="AC313" s="65">
        <f>IF(E313="(D)",50%+U313/2,50%-U313/2)</f>
        <v>0.42256185567010307</v>
      </c>
      <c r="AD313" s="65">
        <f>IF(E313="(D)",50%+X313/2,50%-X313/2)</f>
        <v>0.44748656870994885</v>
      </c>
      <c r="AE313" s="65">
        <f>50%-AB313/2</f>
        <v>0.38585364910991699</v>
      </c>
      <c r="AF313" s="63">
        <f>AC313-O313</f>
        <v>4.3118556701030597E-3</v>
      </c>
      <c r="AG313" s="84">
        <f>IF(E313="(D)",AF313,-AF313)</f>
        <v>-4.3118556701030597E-3</v>
      </c>
      <c r="AH313" s="84">
        <f>AG313-4.5%</f>
        <v>-4.9311855670103058E-2</v>
      </c>
      <c r="AI313" s="63">
        <f>AD313-O313</f>
        <v>2.923656870994884E-2</v>
      </c>
      <c r="AJ313" s="63">
        <f>IF(E313="(D)",AI313,-AI313)</f>
        <v>-2.923656870994884E-2</v>
      </c>
      <c r="AK313" s="63">
        <f>AJ313-4.5%</f>
        <v>-7.4236568709948839E-2</v>
      </c>
      <c r="AL313" s="63">
        <f>AE313-O313</f>
        <v>-3.2396350890083025E-2</v>
      </c>
      <c r="AM313" s="63">
        <f>IF(E313="(D)",AL313,-(AL313))</f>
        <v>3.2396350890083025E-2</v>
      </c>
      <c r="AN313" s="63">
        <f>AM313-4.5%</f>
        <v>-1.2603649109916973E-2</v>
      </c>
      <c r="AO313" s="67">
        <f>(AK313+AN313)/2</f>
        <v>-4.3420108909932906E-2</v>
      </c>
    </row>
    <row r="314" spans="1:41" ht="15" customHeight="1" x14ac:dyDescent="0.25">
      <c r="A314" s="68" t="s">
        <v>299</v>
      </c>
      <c r="B314" s="61">
        <v>7</v>
      </c>
      <c r="C314" s="61"/>
      <c r="D314" s="59" t="str">
        <f>('Raw data'!C307)</f>
        <v>Bob Gibbs</v>
      </c>
      <c r="E314" s="59" t="str">
        <f>('Raw data'!D307)</f>
        <v>(R)</v>
      </c>
      <c r="F314" s="62">
        <f>('Raw data'!G307)</f>
        <v>2010</v>
      </c>
      <c r="G314" s="88">
        <v>4</v>
      </c>
      <c r="H314" s="68">
        <v>4</v>
      </c>
      <c r="I314" s="68">
        <v>6</v>
      </c>
      <c r="J314" s="91">
        <f>IF(H314="",O314+0.15*(AF314+2.77%-$B$3)+($A$3-50%),O314+0.85*(0.6*AF314+0.2*AI314+0.2*AL314+2.77%-$B$3)+($A$3-50%))</f>
        <v>0.40738143633996299</v>
      </c>
      <c r="K314" s="21" t="str">
        <f>IF(J314&lt;44%,"R",IF(J314&gt;56%,"D","No projection"))</f>
        <v>R</v>
      </c>
      <c r="L314" s="21" t="b">
        <f>_xlfn.ISFORMULA(K314)</f>
        <v>1</v>
      </c>
      <c r="M314" s="21" t="str">
        <f>IF(P314&lt;44%,"R",IF(P314&gt;56%,"D","No projection"))</f>
        <v>R</v>
      </c>
      <c r="N314" s="21" t="str">
        <f>IF(J314&lt;42%,"Safe R",IF(AND(J314&gt;42%,J314&lt;44%),"Likely R",IF(AND(J314&gt;44%,J314&lt;47%),"Lean R",IF(AND(J314&gt;47%,J314&lt;53%),"Toss Up",IF(AND(J314&gt;53%,J314&lt;56%),"Lean D",IF(AND(J314&gt;56%,J314&lt;58%),"Likely D","Safe D"))))))</f>
        <v>Safe R</v>
      </c>
      <c r="O314" s="63">
        <f>'Raw data'!Z307</f>
        <v>0.43324999999999997</v>
      </c>
      <c r="P314" s="69">
        <f>O314+$A$3-50%</f>
        <v>0.43324999999999991</v>
      </c>
      <c r="Q314" s="82">
        <f>'Raw data'!O307</f>
        <v>1</v>
      </c>
      <c r="R314" s="64">
        <f>Q314/2+50%</f>
        <v>1</v>
      </c>
      <c r="S314" s="64">
        <f>'Raw data'!M307-O314</f>
        <v>-0.43324999999999997</v>
      </c>
      <c r="T314" s="64">
        <f>IF(E314="(R)",-S314,S314)</f>
        <v>0.43324999999999997</v>
      </c>
      <c r="U314" s="89">
        <f>IF(G314=1,Q314+4%,IF(G314=2,Q314+9%,IF(G314=3,Q314+14%,IF(G314=4,Q314-4.1%,IF(G314=5,Q314+1%,IF(G314=6,Q314+6.1%,IF(G314=7,Q314+5.1%,Q314+5.1%)))))))</f>
        <v>0.95899999999999996</v>
      </c>
      <c r="V314" s="64">
        <f>'Raw data'!W307</f>
        <v>0.12791154230998192</v>
      </c>
      <c r="W314" s="64">
        <f>V314/2+50%</f>
        <v>0.56395577115499096</v>
      </c>
      <c r="X314" s="65">
        <f>IF(H314=1,V314-4%,IF(H314=2,V314+5%,IF(H314=3,V314+14%,IF(H314=4,V314+4%,IF(H314=5,V314+13%,IF(H314=6,V314+22%,IF(H314=7,V314+9%,V314+9%)))))))</f>
        <v>0.16791154230998193</v>
      </c>
      <c r="Y314" s="65">
        <f>'Raw data'!AC307</f>
        <v>0.14172450074927467</v>
      </c>
      <c r="Z314" s="65">
        <f>'Raw data'!AF307</f>
        <v>0.42899999999999999</v>
      </c>
      <c r="AA314" s="66">
        <f>2*(O314-50)-2*(Z314-50)</f>
        <v>8.4999999999979536E-3</v>
      </c>
      <c r="AB314" s="65">
        <f>IF(I314=1,Y314+AA314+7.6%,IF(I314=2,Y314+AA314+16.6%,IF(I314=3,Y314+AA314+25.6%,IF(I314=4,Y314-AA314-7.6%,IF(I314=5,Y314-AA314+1.4%,IF(I314=6,Y314-AA314+10.4%,IF(I314=7,Y314+AA314+9%,IF(I314=8,Y314-AA314+9%,""))))))))</f>
        <v>0.23722450074927673</v>
      </c>
      <c r="AC314" s="65">
        <f>IF(E314="(D)",50%+U314/2,50%-U314/2)</f>
        <v>2.0500000000000018E-2</v>
      </c>
      <c r="AD314" s="65">
        <f>IF(E314="(D)",50%+X314/2,50%-X314/2)</f>
        <v>0.41604422884500902</v>
      </c>
      <c r="AE314" s="65">
        <f>50%-AB314/2</f>
        <v>0.38138774962536165</v>
      </c>
      <c r="AF314" s="63">
        <v>-2.7699999999999999E-2</v>
      </c>
      <c r="AG314" s="84">
        <f>IF(E314="(D)",AF314,-AF314)</f>
        <v>2.7699999999999999E-2</v>
      </c>
      <c r="AH314" s="84">
        <f>AG314-4.5%</f>
        <v>-1.7299999999999999E-2</v>
      </c>
      <c r="AI314" s="63">
        <f>AD314-O314</f>
        <v>-1.7205771154990945E-2</v>
      </c>
      <c r="AJ314" s="63">
        <f>IF(E314="(D)",AI314,-AI314)</f>
        <v>1.7205771154990945E-2</v>
      </c>
      <c r="AK314" s="63">
        <f>AJ314-4.5%</f>
        <v>-2.7794228845009053E-2</v>
      </c>
      <c r="AL314" s="63">
        <f>AE314-O314</f>
        <v>-5.1862250374638319E-2</v>
      </c>
      <c r="AM314" s="63">
        <f>IF(E314="(D)",AL314,-(AL314))</f>
        <v>5.1862250374638319E-2</v>
      </c>
      <c r="AN314" s="63">
        <f>AM314-4.5%</f>
        <v>6.8622503746383207E-3</v>
      </c>
      <c r="AO314" s="67">
        <f>(AK314+AN314)/2</f>
        <v>-1.0465989235185366E-2</v>
      </c>
    </row>
    <row r="315" spans="1:41" ht="15" customHeight="1" x14ac:dyDescent="0.25">
      <c r="A315" s="68" t="s">
        <v>299</v>
      </c>
      <c r="B315" s="61">
        <v>8</v>
      </c>
      <c r="C315" s="61"/>
      <c r="D315" s="59" t="str">
        <f>('Raw data'!C308)</f>
        <v>John Boehner</v>
      </c>
      <c r="E315" s="59" t="str">
        <f>('Raw data'!D308)</f>
        <v>(R)</v>
      </c>
      <c r="F315" s="62">
        <f>('Raw data'!G308)</f>
        <v>1990</v>
      </c>
      <c r="G315" s="88">
        <v>4</v>
      </c>
      <c r="H315" s="68">
        <v>4</v>
      </c>
      <c r="I315" s="68">
        <v>4</v>
      </c>
      <c r="J315" s="91">
        <f>IF(H315="",O315+0.15*(AF315+2.77%-$B$3)+($A$3-50%),O315+0.85*(0.6*AF315+0.2*AI315+0.2*AL315+2.77%-$B$3)+($A$3-50%))</f>
        <v>0.32235506096008792</v>
      </c>
      <c r="K315" s="21" t="str">
        <f>IF(J315&lt;44%,"R",IF(J315&gt;56%,"D","No projection"))</f>
        <v>R</v>
      </c>
      <c r="L315" s="21" t="b">
        <f>_xlfn.ISFORMULA(K315)</f>
        <v>1</v>
      </c>
      <c r="M315" s="21" t="str">
        <f>IF(P315&lt;44%,"R",IF(P315&gt;56%,"D","No projection"))</f>
        <v>R</v>
      </c>
      <c r="N315" s="21" t="str">
        <f>IF(J315&lt;42%,"Safe R",IF(AND(J315&gt;42%,J315&lt;44%),"Likely R",IF(AND(J315&gt;44%,J315&lt;47%),"Lean R",IF(AND(J315&gt;47%,J315&lt;53%),"Toss Up",IF(AND(J315&gt;53%,J315&lt;56%),"Lean D",IF(AND(J315&gt;56%,J315&lt;58%),"Likely D","Safe D"))))))</f>
        <v>Safe R</v>
      </c>
      <c r="O315" s="63">
        <f>'Raw data'!Z308</f>
        <v>0.35325000000000001</v>
      </c>
      <c r="P315" s="69">
        <f>O315+$A$3-50%</f>
        <v>0.35325000000000006</v>
      </c>
      <c r="Q315" s="82">
        <f>'Raw data'!O308</f>
        <v>0.42553191489361697</v>
      </c>
      <c r="R315" s="64">
        <f>Q315/2+50%</f>
        <v>0.71276595744680848</v>
      </c>
      <c r="S315" s="64">
        <f>'Raw data'!M308-O315</f>
        <v>-6.6015957446808493E-2</v>
      </c>
      <c r="T315" s="64">
        <f>IF(E315="(R)",-S315,S315)</f>
        <v>6.6015957446808493E-2</v>
      </c>
      <c r="U315" s="89">
        <f>IF(G315=1,Q315+4%,IF(G315=2,Q315+9%,IF(G315=3,Q315+14%,IF(G315=4,Q315-4.1%,IF(G315=5,Q315+1%,IF(G315=6,Q315+6.1%,IF(G315=7,Q315+5.1%,Q315+5.1%)))))))</f>
        <v>0.38453191489361699</v>
      </c>
      <c r="V315" s="64">
        <f>'Raw data'!W308</f>
        <v>1</v>
      </c>
      <c r="W315" s="64">
        <f>V315/2+50%</f>
        <v>1</v>
      </c>
      <c r="X315" s="65">
        <f>IF(H315=1,V315-4%,IF(H315=2,V315+5%,IF(H315=3,V315+14%,IF(H315=4,V315+4%,IF(H315=5,V315+13%,IF(H315=6,V315+22%,IF(H315=7,V315+9%,V315+9%)))))))</f>
        <v>1.04</v>
      </c>
      <c r="Y315" s="65">
        <f>'Raw data'!AC308</f>
        <v>0.36837412637694494</v>
      </c>
      <c r="Z315" s="65">
        <f>'Raw data'!AF308</f>
        <v>0.35399999999999998</v>
      </c>
      <c r="AA315" s="66">
        <f>2*(O315-50)-2*(Z315-50)</f>
        <v>-1.4999999999929514E-3</v>
      </c>
      <c r="AB315" s="65">
        <f>IF(I315=1,Y315+AA315+7.6%,IF(I315=2,Y315+AA315+16.6%,IF(I315=3,Y315+AA315+25.6%,IF(I315=4,Y315-AA315-7.6%,IF(I315=5,Y315-AA315+1.4%,IF(I315=6,Y315-AA315+10.4%,IF(I315=7,Y315+AA315+9%,IF(I315=8,Y315-AA315+9%,""))))))))</f>
        <v>0.29387412637693788</v>
      </c>
      <c r="AC315" s="65">
        <f>IF(E315="(D)",50%+U315/2,50%-U315/2)</f>
        <v>0.30773404255319148</v>
      </c>
      <c r="AD315" s="65">
        <f>IF(E315="(D)",50%+X315/2,50%-X315/2)</f>
        <v>-2.0000000000000018E-2</v>
      </c>
      <c r="AE315" s="65">
        <f>50%-AB315/2</f>
        <v>0.35306293681153106</v>
      </c>
      <c r="AF315" s="63">
        <f>AC315-O315</f>
        <v>-4.551595744680853E-2</v>
      </c>
      <c r="AG315" s="84">
        <f>IF(E315="(D)",AF315,-AF315)</f>
        <v>4.551595744680853E-2</v>
      </c>
      <c r="AH315" s="84">
        <f>AG315-4.5%</f>
        <v>5.1595744680853206E-4</v>
      </c>
      <c r="AI315" s="63">
        <v>-4.4999999999999998E-2</v>
      </c>
      <c r="AJ315" s="63">
        <f>IF(E315="(D)",AI315,-AI315)</f>
        <v>4.4999999999999998E-2</v>
      </c>
      <c r="AK315" s="63">
        <f>AJ315-4.5%</f>
        <v>0</v>
      </c>
      <c r="AL315" s="63">
        <f>AE315-O315</f>
        <v>-1.8706318846894998E-4</v>
      </c>
      <c r="AM315" s="63">
        <f>IF(E315="(D)",AL315,-(AL315))</f>
        <v>1.8706318846894998E-4</v>
      </c>
      <c r="AN315" s="63">
        <f>AM315-4.5%</f>
        <v>-4.4812936811531048E-2</v>
      </c>
      <c r="AO315" s="67">
        <f>(AK315+AN315)/2</f>
        <v>-2.2406468405765524E-2</v>
      </c>
    </row>
    <row r="316" spans="1:41" ht="15" customHeight="1" x14ac:dyDescent="0.25">
      <c r="A316" s="68" t="s">
        <v>299</v>
      </c>
      <c r="B316" s="61">
        <v>9</v>
      </c>
      <c r="C316" s="61"/>
      <c r="D316" s="59" t="str">
        <f>('Raw data'!C309)</f>
        <v>Marcy Kaptur</v>
      </c>
      <c r="E316" s="59" t="str">
        <f>('Raw data'!D309)</f>
        <v>(D)</v>
      </c>
      <c r="F316" s="62">
        <f>('Raw data'!G309)</f>
        <v>1982</v>
      </c>
      <c r="G316" s="88">
        <v>1</v>
      </c>
      <c r="H316" s="68">
        <v>1</v>
      </c>
      <c r="I316" s="68">
        <v>1</v>
      </c>
      <c r="J316" s="91">
        <f>IF(H316="",O316+0.15*(AF316-2.77%+$B$3)+($A$3-50%),O316+0.85*(0.6*AF316+0.2*AI316+0.2*AL316-2.77%+$B$3)+($A$3-50%))</f>
        <v>0.70178890540924144</v>
      </c>
      <c r="K316" s="21" t="str">
        <f>IF(J316&lt;44%,"R",IF(J316&gt;56%,"D","No projection"))</f>
        <v>D</v>
      </c>
      <c r="L316" s="21" t="b">
        <f>_xlfn.ISFORMULA(K316)</f>
        <v>1</v>
      </c>
      <c r="M316" s="21" t="str">
        <f>IF(P316&lt;44%,"R",IF(P316&gt;56%,"D","No projection"))</f>
        <v>D</v>
      </c>
      <c r="N316" s="21" t="str">
        <f>IF(J316&lt;42%,"Safe R",IF(AND(J316&gt;42%,J316&lt;44%),"Likely R",IF(AND(J316&gt;44%,J316&lt;47%),"Lean R",IF(AND(J316&gt;47%,J316&lt;53%),"Toss Up",IF(AND(J316&gt;53%,J316&lt;56%),"Lean D",IF(AND(J316&gt;56%,J316&lt;58%),"Likely D","Safe D"))))))</f>
        <v>Safe D</v>
      </c>
      <c r="O316" s="63">
        <f>'Raw data'!Z309</f>
        <v>0.66425000000000001</v>
      </c>
      <c r="P316" s="69">
        <f>O316+$A$3-50%</f>
        <v>0.66425000000000001</v>
      </c>
      <c r="Q316" s="82">
        <f>'Raw data'!O309</f>
        <v>0.36000000000000004</v>
      </c>
      <c r="R316" s="64">
        <f>Q316/2+50%</f>
        <v>0.68</v>
      </c>
      <c r="S316" s="64">
        <f>'Raw data'!M309-O316</f>
        <v>1.5750000000000042E-2</v>
      </c>
      <c r="T316" s="64">
        <f>IF(E316="(R)",-S316,S316)</f>
        <v>1.5750000000000042E-2</v>
      </c>
      <c r="U316" s="89">
        <f>IF(G316=1,Q316+4%,IF(G316=2,Q316+9%,IF(G316=3,Q316+14%,IF(G316=4,Q316-4.1%,IF(G316=5,Q316+1%,IF(G316=6,Q316+6.1%,IF(G316=7,Q316+5.1%,Q316+5.1%)))))))</f>
        <v>0.4</v>
      </c>
      <c r="V316" s="64">
        <f>'Raw data'!W309</f>
        <v>0.52055746209516096</v>
      </c>
      <c r="W316" s="64">
        <f>V316/2+50%</f>
        <v>0.76027873104758048</v>
      </c>
      <c r="X316" s="65">
        <f>IF(H316=1,V316-4%,IF(H316=2,V316+5%,IF(H316=3,V316+14%,IF(H316=4,V316+4%,IF(H316=5,V316+13%,IF(H316=6,V316+22%,IF(H316=7,V316+9%,V316+9%)))))))</f>
        <v>0.48055746209516098</v>
      </c>
      <c r="Y316" s="65">
        <f>'Raw data'!AC309</f>
        <v>0.18707671919002933</v>
      </c>
      <c r="Z316" s="65">
        <f>'Raw data'!AF309</f>
        <v>0.59399999999999997</v>
      </c>
      <c r="AA316" s="66">
        <f>2*(O316-50)-2*(Z316-50)</f>
        <v>0.14050000000000296</v>
      </c>
      <c r="AB316" s="65">
        <f>IF(I316=1,Y316+AA316+7.6%,IF(I316=2,Y316+AA316+16.6%,IF(I316=3,Y316+AA316+25.6%,IF(I316=4,Y316-AA316-7.6%,IF(I316=5,Y316-AA316+1.4%,IF(I316=6,Y316-AA316+10.4%,IF(I316=7,Y316+AA316+9%,IF(I316=8,Y316-AA316+9%,""))))))))</f>
        <v>0.4035767191900323</v>
      </c>
      <c r="AC316" s="65">
        <f>IF(E316="(D)",50%+U316/2,50%-U316/2)</f>
        <v>0.7</v>
      </c>
      <c r="AD316" s="65">
        <f>IF(E316="(D)",50%+X316/2,50%-X316/2)</f>
        <v>0.74027873104758046</v>
      </c>
      <c r="AE316" s="65">
        <f>50%+AB316/2</f>
        <v>0.70178835959501618</v>
      </c>
      <c r="AF316" s="63">
        <f>AC316-O316</f>
        <v>3.5749999999999948E-2</v>
      </c>
      <c r="AG316" s="84">
        <f>IF(E316="(D)",AF316,-AF316)</f>
        <v>3.5749999999999948E-2</v>
      </c>
      <c r="AH316" s="84">
        <f>AG316-4.5%</f>
        <v>-9.2500000000000498E-3</v>
      </c>
      <c r="AI316" s="63">
        <f>AD316-O316</f>
        <v>7.6028731047580456E-2</v>
      </c>
      <c r="AJ316" s="63">
        <f>IF(E316="(D)",AI316,-AI316)</f>
        <v>7.6028731047580456E-2</v>
      </c>
      <c r="AK316" s="63">
        <f>AJ316-4.5%</f>
        <v>3.1028731047580457E-2</v>
      </c>
      <c r="AL316" s="63">
        <f>AE316-O316</f>
        <v>3.7538359595016169E-2</v>
      </c>
      <c r="AM316" s="63">
        <f>IF(E316="(D)",AL316,-(AL316))</f>
        <v>3.7538359595016169E-2</v>
      </c>
      <c r="AN316" s="63">
        <f>AM316-4.5%</f>
        <v>-7.4616404049838297E-3</v>
      </c>
      <c r="AO316" s="67">
        <f>(AK316+AN316)/2</f>
        <v>1.1783545321298314E-2</v>
      </c>
    </row>
    <row r="317" spans="1:41" ht="15" customHeight="1" x14ac:dyDescent="0.25">
      <c r="A317" s="68" t="s">
        <v>299</v>
      </c>
      <c r="B317" s="61">
        <v>10</v>
      </c>
      <c r="C317" s="61"/>
      <c r="D317" s="59" t="str">
        <f>('Raw data'!C310)</f>
        <v>Mike Turner</v>
      </c>
      <c r="E317" s="59" t="str">
        <f>('Raw data'!D310)</f>
        <v>(R)</v>
      </c>
      <c r="F317" s="62">
        <f>('Raw data'!G310)</f>
        <v>2002</v>
      </c>
      <c r="G317" s="88">
        <v>4</v>
      </c>
      <c r="H317" s="68">
        <v>4</v>
      </c>
      <c r="I317" s="68">
        <v>4</v>
      </c>
      <c r="J317" s="91">
        <f>IF(H317="",O317+0.15*(AF317+2.77%-$B$3)+($A$3-50%),O317+0.85*(0.6*AF317+0.2*AI317+0.2*AL317+2.77%-$B$3)+($A$3-50%))</f>
        <v>0.37341553111476222</v>
      </c>
      <c r="K317" s="21" t="str">
        <f>IF(J317&lt;44%,"R",IF(J317&gt;56%,"D","No projection"))</f>
        <v>R</v>
      </c>
      <c r="L317" s="21" t="b">
        <f>_xlfn.ISFORMULA(K317)</f>
        <v>1</v>
      </c>
      <c r="M317" s="21" t="str">
        <f>IF(P317&lt;44%,"R",IF(P317&gt;56%,"D","No projection"))</f>
        <v>No projection</v>
      </c>
      <c r="N317" s="21" t="str">
        <f>IF(J317&lt;42%,"Safe R",IF(AND(J317&gt;42%,J317&lt;44%),"Likely R",IF(AND(J317&gt;44%,J317&lt;47%),"Lean R",IF(AND(J317&gt;47%,J317&lt;53%),"Toss Up",IF(AND(J317&gt;53%,J317&lt;56%),"Lean D",IF(AND(J317&gt;56%,J317&lt;58%),"Likely D","Safe D"))))))</f>
        <v>Safe R</v>
      </c>
      <c r="O317" s="63">
        <f>'Raw data'!Z310</f>
        <v>0.47125</v>
      </c>
      <c r="P317" s="69">
        <f>O317+$A$3-50%</f>
        <v>0.47124999999999995</v>
      </c>
      <c r="Q317" s="82">
        <f>'Raw data'!O310</f>
        <v>0.35416666666666669</v>
      </c>
      <c r="R317" s="64">
        <f>Q317/2+50%</f>
        <v>0.67708333333333337</v>
      </c>
      <c r="S317" s="64">
        <f>'Raw data'!M310-O317</f>
        <v>-0.14833333333333332</v>
      </c>
      <c r="T317" s="64">
        <f>IF(E317="(R)",-S317,S317)</f>
        <v>0.14833333333333332</v>
      </c>
      <c r="U317" s="89">
        <f>IF(G317=1,Q317+4%,IF(G317=2,Q317+9%,IF(G317=3,Q317+14%,IF(G317=4,Q317-4.1%,IF(G317=5,Q317+1%,IF(G317=6,Q317+6.1%,IF(G317=7,Q317+5.1%,Q317+5.1%)))))))</f>
        <v>0.3131666666666667</v>
      </c>
      <c r="V317" s="64">
        <f>'Raw data'!W310</f>
        <v>0.2272456660516714</v>
      </c>
      <c r="W317" s="64">
        <f>V317/2+50%</f>
        <v>0.61362283302583576</v>
      </c>
      <c r="X317" s="65">
        <f>IF(H317=1,V317-4%,IF(H317=2,V317+5%,IF(H317=3,V317+14%,IF(H317=4,V317+4%,IF(H317=5,V317+13%,IF(H317=6,V317+22%,IF(H317=7,V317+9%,V317+9%)))))))</f>
        <v>0.26724566605167138</v>
      </c>
      <c r="Y317" s="65">
        <f>'Raw data'!AC310</f>
        <v>0.36224808553935128</v>
      </c>
      <c r="Z317" s="65">
        <f>'Raw data'!AF310</f>
        <v>0.44399999999999995</v>
      </c>
      <c r="AA317" s="66">
        <f>2*(O317-50)-2*(Z317-50)</f>
        <v>5.4499999999990223E-2</v>
      </c>
      <c r="AB317" s="65">
        <f>IF(I317=1,Y317+AA317+7.6%,IF(I317=2,Y317+AA317+16.6%,IF(I317=3,Y317+AA317+25.6%,IF(I317=4,Y317-AA317-7.6%,IF(I317=5,Y317-AA317+1.4%,IF(I317=6,Y317-AA317+10.4%,IF(I317=7,Y317+AA317+9%,IF(I317=8,Y317-AA317+9%,""))))))))</f>
        <v>0.23174808553936105</v>
      </c>
      <c r="AC317" s="65">
        <f>IF(E317="(D)",50%+U317/2,50%-U317/2)</f>
        <v>0.34341666666666665</v>
      </c>
      <c r="AD317" s="65">
        <f>IF(E317="(D)",50%+X317/2,50%-X317/2)</f>
        <v>0.36637716697416434</v>
      </c>
      <c r="AE317" s="65">
        <f>50%-AB317/2</f>
        <v>0.3841259572303195</v>
      </c>
      <c r="AF317" s="63">
        <f>AC317-O317</f>
        <v>-0.12783333333333335</v>
      </c>
      <c r="AG317" s="84">
        <f>IF(E317="(D)",AF317,-AF317)</f>
        <v>0.12783333333333335</v>
      </c>
      <c r="AH317" s="84">
        <f>AG317-4.5%</f>
        <v>8.2833333333333356E-2</v>
      </c>
      <c r="AI317" s="63">
        <f>AD317-O317</f>
        <v>-0.10487283302583567</v>
      </c>
      <c r="AJ317" s="63">
        <f>IF(E317="(D)",AI317,-AI317)</f>
        <v>0.10487283302583567</v>
      </c>
      <c r="AK317" s="63">
        <f>AJ317-4.5%</f>
        <v>5.9872833025835667E-2</v>
      </c>
      <c r="AL317" s="63">
        <f>AE317-O317</f>
        <v>-8.7124042769680499E-2</v>
      </c>
      <c r="AM317" s="63">
        <f>IF(E317="(D)",AL317,-(AL317))</f>
        <v>8.7124042769680499E-2</v>
      </c>
      <c r="AN317" s="63">
        <f>AM317-4.5%</f>
        <v>4.21240427696805E-2</v>
      </c>
      <c r="AO317" s="67">
        <f>(AK317+AN317)/2</f>
        <v>5.0998437897758084E-2</v>
      </c>
    </row>
    <row r="318" spans="1:41" ht="15" customHeight="1" x14ac:dyDescent="0.25">
      <c r="A318" s="68" t="s">
        <v>299</v>
      </c>
      <c r="B318" s="61">
        <v>11</v>
      </c>
      <c r="C318" s="61"/>
      <c r="D318" s="59" t="str">
        <f>('Raw data'!C311)</f>
        <v>Marcia Fudge</v>
      </c>
      <c r="E318" s="59" t="str">
        <f>('Raw data'!D311)</f>
        <v>(D)</v>
      </c>
      <c r="F318" s="62">
        <f>('Raw data'!G311)</f>
        <v>2008</v>
      </c>
      <c r="G318" s="88">
        <v>1</v>
      </c>
      <c r="H318" s="68">
        <v>1</v>
      </c>
      <c r="I318" s="68">
        <v>1</v>
      </c>
      <c r="J318" s="91">
        <f>IF(H318="",O318+0.15*(AF318-2.77%+$B$3)+($A$3-50%),O318+0.85*(0.6*AF318+0.2*AI318+0.2*AL318-2.77%+$B$3)+($A$3-50%))</f>
        <v>0.82696340200478424</v>
      </c>
      <c r="K318" s="21" t="str">
        <f>IF(J318&lt;44%,"R",IF(J318&gt;56%,"D","No projection"))</f>
        <v>D</v>
      </c>
      <c r="L318" s="21" t="b">
        <f>_xlfn.ISFORMULA(K318)</f>
        <v>1</v>
      </c>
      <c r="M318" s="21" t="str">
        <f>IF(P318&lt;44%,"R",IF(P318&gt;56%,"D","No projection"))</f>
        <v>D</v>
      </c>
      <c r="N318" s="21" t="str">
        <f>IF(J318&lt;42%,"Safe R",IF(AND(J318&gt;42%,J318&lt;44%),"Likely R",IF(AND(J318&gt;44%,J318&lt;47%),"Lean R",IF(AND(J318&gt;47%,J318&lt;53%),"Toss Up",IF(AND(J318&gt;53%,J318&lt;56%),"Lean D",IF(AND(J318&gt;56%,J318&lt;58%),"Likely D","Safe D"))))))</f>
        <v>Safe D</v>
      </c>
      <c r="O318" s="63">
        <f>'Raw data'!Z311</f>
        <v>0.81224999999999992</v>
      </c>
      <c r="P318" s="69">
        <f>O318+$A$3-50%</f>
        <v>0.81224999999999992</v>
      </c>
      <c r="Q318" s="82">
        <f>'Raw data'!O311</f>
        <v>0.58000000000000007</v>
      </c>
      <c r="R318" s="64">
        <f>Q318/2+50%</f>
        <v>0.79</v>
      </c>
      <c r="S318" s="64">
        <f>'Raw data'!M311-O318</f>
        <v>-2.2249999999999881E-2</v>
      </c>
      <c r="T318" s="64">
        <f>IF(E318="(R)",-S318,S318)</f>
        <v>-2.2249999999999881E-2</v>
      </c>
      <c r="U318" s="89">
        <f>IF(G318=1,Q318+4%,IF(G318=2,Q318+9%,IF(G318=3,Q318+14%,IF(G318=4,Q318-4.1%,IF(G318=5,Q318+1%,IF(G318=6,Q318+6.1%,IF(G318=7,Q318+5.1%,Q318+5.1%)))))))</f>
        <v>0.62000000000000011</v>
      </c>
      <c r="V318" s="64">
        <f>'Raw data'!W311</f>
        <v>1</v>
      </c>
      <c r="W318" s="64">
        <f>V318/2+50%</f>
        <v>1</v>
      </c>
      <c r="X318" s="65">
        <f>IF(H318=1,V318-4%,IF(H318=2,V318+5%,IF(H318=3,V318+14%,IF(H318=4,V318+4%,IF(H318=5,V318+13%,IF(H318=6,V318+22%,IF(H318=7,V318+9%,V318+9%)))))))</f>
        <v>0.96</v>
      </c>
      <c r="Y318" s="65">
        <f>'Raw data'!AC311</f>
        <v>0.65859884711511629</v>
      </c>
      <c r="Z318" s="65">
        <f>'Raw data'!AF311</f>
        <v>0.81899999999999995</v>
      </c>
      <c r="AA318" s="66">
        <f>2*(O318-50)-2*(Z318-50)</f>
        <v>-1.3500000000007617E-2</v>
      </c>
      <c r="AB318" s="65">
        <f>IF(I318=1,Y318+AA318+7.6%,IF(I318=2,Y318+AA318+16.6%,IF(I318=3,Y318+AA318+25.6%,IF(I318=4,Y318-AA318-7.6%,IF(I318=5,Y318-AA318+1.4%,IF(I318=6,Y318-AA318+10.4%,IF(I318=7,Y318+AA318+9%,IF(I318=8,Y318-AA318+9%,""))))))))</f>
        <v>0.72109884711510863</v>
      </c>
      <c r="AC318" s="65">
        <f>IF(E318="(D)",50%+U318/2,50%-U318/2)</f>
        <v>0.81</v>
      </c>
      <c r="AD318" s="65">
        <f>IF(E318="(D)",50%+X318/2,50%-X318/2)</f>
        <v>0.98</v>
      </c>
      <c r="AE318" s="65">
        <f>50%+AB318/2</f>
        <v>0.86054942355755437</v>
      </c>
      <c r="AF318" s="63">
        <f>AC318-O318</f>
        <v>-2.2499999999998632E-3</v>
      </c>
      <c r="AG318" s="84">
        <f>IF(E318="(D)",AF318,-AF318)</f>
        <v>-2.2499999999998632E-3</v>
      </c>
      <c r="AH318" s="84">
        <f>AG318-4.5%</f>
        <v>-4.7249999999999862E-2</v>
      </c>
      <c r="AI318" s="63">
        <v>4.4999999999999998E-2</v>
      </c>
      <c r="AJ318" s="63">
        <f>IF(E318="(D)",AI318,-AI318)</f>
        <v>4.4999999999999998E-2</v>
      </c>
      <c r="AK318" s="63">
        <f>AJ318-4.5%</f>
        <v>0</v>
      </c>
      <c r="AL318" s="63">
        <f>AE318-O318</f>
        <v>4.8299423557554455E-2</v>
      </c>
      <c r="AM318" s="63">
        <f>IF(E318="(D)",AL318,-(AL318))</f>
        <v>4.8299423557554455E-2</v>
      </c>
      <c r="AN318" s="63">
        <f>AM318-4.5%</f>
        <v>3.2994235575544567E-3</v>
      </c>
      <c r="AO318" s="67">
        <f>(AK318+AN318)/2</f>
        <v>1.6497117787772284E-3</v>
      </c>
    </row>
    <row r="319" spans="1:41" ht="15" customHeight="1" x14ac:dyDescent="0.25">
      <c r="A319" s="68" t="s">
        <v>299</v>
      </c>
      <c r="B319" s="61">
        <v>12</v>
      </c>
      <c r="C319" s="61"/>
      <c r="D319" s="59" t="str">
        <f>('Raw data'!C312)</f>
        <v>Pat Tiberi</v>
      </c>
      <c r="E319" s="59" t="str">
        <f>('Raw data'!D312)</f>
        <v>(R)</v>
      </c>
      <c r="F319" s="62">
        <f>('Raw data'!G312)</f>
        <v>2000</v>
      </c>
      <c r="G319" s="88">
        <v>4</v>
      </c>
      <c r="H319" s="68">
        <v>4</v>
      </c>
      <c r="I319" s="68">
        <v>4</v>
      </c>
      <c r="J319" s="91">
        <f>IF(H319="",O319+0.15*(AF319+2.77%-$B$3)+($A$3-50%),O319+0.85*(0.6*AF319+0.2*AI319+0.2*AL319+2.77%-$B$3)+($A$3-50%))</f>
        <v>0.34857212592564368</v>
      </c>
      <c r="K319" s="21" t="str">
        <f>IF(J319&lt;44%,"R",IF(J319&gt;56%,"D","No projection"))</f>
        <v>R</v>
      </c>
      <c r="L319" s="21" t="b">
        <f>_xlfn.ISFORMULA(K319)</f>
        <v>1</v>
      </c>
      <c r="M319" s="21" t="str">
        <f>IF(P319&lt;44%,"R",IF(P319&gt;56%,"D","No projection"))</f>
        <v>R</v>
      </c>
      <c r="N319" s="21" t="str">
        <f>IF(J319&lt;42%,"Safe R",IF(AND(J319&gt;42%,J319&lt;44%),"Likely R",IF(AND(J319&gt;44%,J319&lt;47%),"Lean R",IF(AND(J319&gt;47%,J319&lt;53%),"Toss Up",IF(AND(J319&gt;53%,J319&lt;56%),"Lean D",IF(AND(J319&gt;56%,J319&lt;58%),"Likely D","Safe D"))))))</f>
        <v>Safe R</v>
      </c>
      <c r="O319" s="63">
        <f>'Raw data'!Z312</f>
        <v>0.42824999999999996</v>
      </c>
      <c r="P319" s="69">
        <f>O319+$A$3-50%</f>
        <v>0.42825000000000002</v>
      </c>
      <c r="Q319" s="82">
        <f>'Raw data'!O312</f>
        <v>0.41666666666666669</v>
      </c>
      <c r="R319" s="64">
        <f>Q319/2+50%</f>
        <v>0.70833333333333337</v>
      </c>
      <c r="S319" s="64">
        <f>'Raw data'!M312-O319</f>
        <v>-0.13658333333333328</v>
      </c>
      <c r="T319" s="64">
        <f>IF(E319="(R)",-S319,S319)</f>
        <v>0.13658333333333328</v>
      </c>
      <c r="U319" s="89">
        <f>IF(G319=1,Q319+4%,IF(G319=2,Q319+9%,IF(G319=3,Q319+14%,IF(G319=4,Q319-4.1%,IF(G319=5,Q319+1%,IF(G319=6,Q319+6.1%,IF(G319=7,Q319+5.1%,Q319+5.1%)))))))</f>
        <v>0.3756666666666667</v>
      </c>
      <c r="V319" s="64">
        <f>'Raw data'!W312</f>
        <v>0.26937105143179702</v>
      </c>
      <c r="W319" s="64">
        <f>V319/2+50%</f>
        <v>0.63468552571589854</v>
      </c>
      <c r="X319" s="65">
        <f>IF(H319=1,V319-4%,IF(H319=2,V319+5%,IF(H319=3,V319+14%,IF(H319=4,V319+4%,IF(H319=5,V319+13%,IF(H319=6,V319+22%,IF(H319=7,V319+9%,V319+9%)))))))</f>
        <v>0.309371051431797</v>
      </c>
      <c r="Y319" s="65">
        <f>'Raw data'!AC312</f>
        <v>0.15301570238415169</v>
      </c>
      <c r="Z319" s="65">
        <f>'Raw data'!AF312</f>
        <v>0.499</v>
      </c>
      <c r="AA319" s="66">
        <f>2*(O319-50)-2*(Z319-50)</f>
        <v>-0.14150000000000773</v>
      </c>
      <c r="AB319" s="65">
        <f>IF(I319=1,Y319+AA319+7.6%,IF(I319=2,Y319+AA319+16.6%,IF(I319=3,Y319+AA319+25.6%,IF(I319=4,Y319-AA319-7.6%,IF(I319=5,Y319-AA319+1.4%,IF(I319=6,Y319-AA319+10.4%,IF(I319=7,Y319+AA319+9%,IF(I319=8,Y319-AA319+9%,""))))))))</f>
        <v>0.2185157023841594</v>
      </c>
      <c r="AC319" s="65">
        <f>IF(E319="(D)",50%+U319/2,50%-U319/2)</f>
        <v>0.31216666666666665</v>
      </c>
      <c r="AD319" s="65">
        <f>IF(E319="(D)",50%+X319/2,50%-X319/2)</f>
        <v>0.3453144742841015</v>
      </c>
      <c r="AE319" s="65">
        <f>50%-AB319/2</f>
        <v>0.3907421488079203</v>
      </c>
      <c r="AF319" s="63">
        <f>AC319-O319</f>
        <v>-0.11608333333333332</v>
      </c>
      <c r="AG319" s="84">
        <f>IF(E319="(D)",AF319,-AF319)</f>
        <v>0.11608333333333332</v>
      </c>
      <c r="AH319" s="84">
        <f>AG319-4.5%</f>
        <v>7.1083333333333318E-2</v>
      </c>
      <c r="AI319" s="63">
        <f>AD319-O319</f>
        <v>-8.2935525715898462E-2</v>
      </c>
      <c r="AJ319" s="63">
        <f>IF(E319="(D)",AI319,-AI319)</f>
        <v>8.2935525715898462E-2</v>
      </c>
      <c r="AK319" s="63">
        <f>AJ319-4.5%</f>
        <v>3.7935525715898463E-2</v>
      </c>
      <c r="AL319" s="63">
        <f>AE319-O319</f>
        <v>-3.7507851192079666E-2</v>
      </c>
      <c r="AM319" s="63">
        <f>IF(E319="(D)",AL319,-(AL319))</f>
        <v>3.7507851192079666E-2</v>
      </c>
      <c r="AN319" s="63">
        <f>AM319-4.5%</f>
        <v>-7.4921488079203319E-3</v>
      </c>
      <c r="AO319" s="67">
        <f>(AK319+AN319)/2</f>
        <v>1.5221688453989066E-2</v>
      </c>
    </row>
    <row r="320" spans="1:41" ht="15" customHeight="1" x14ac:dyDescent="0.25">
      <c r="A320" s="68" t="s">
        <v>299</v>
      </c>
      <c r="B320" s="61">
        <v>13</v>
      </c>
      <c r="C320" s="61"/>
      <c r="D320" s="59" t="str">
        <f>('Raw data'!C313)</f>
        <v>Tim Ryan</v>
      </c>
      <c r="E320" s="59" t="str">
        <f>('Raw data'!D313)</f>
        <v>(D)</v>
      </c>
      <c r="F320" s="62">
        <f>('Raw data'!G313)</f>
        <v>2002</v>
      </c>
      <c r="G320" s="88">
        <v>1</v>
      </c>
      <c r="H320" s="68">
        <v>1</v>
      </c>
      <c r="I320" s="68">
        <v>1</v>
      </c>
      <c r="J320" s="91">
        <f>IF(H320="",O320+0.15*(AF320-2.77%+$B$3)+($A$3-50%),O320+0.85*(0.6*AF320+0.2*AI320+0.2*AL320-2.77%+$B$3)+($A$3-50%))</f>
        <v>0.68973412740655105</v>
      </c>
      <c r="K320" s="21" t="str">
        <f>IF(J320&lt;44%,"R",IF(J320&gt;56%,"D","No projection"))</f>
        <v>D</v>
      </c>
      <c r="L320" s="21" t="b">
        <f>_xlfn.ISFORMULA(K320)</f>
        <v>1</v>
      </c>
      <c r="M320" s="21" t="str">
        <f>IF(P320&lt;44%,"R",IF(P320&gt;56%,"D","No projection"))</f>
        <v>D</v>
      </c>
      <c r="N320" s="21" t="str">
        <f>IF(J320&lt;42%,"Safe R",IF(AND(J320&gt;42%,J320&lt;44%),"Likely R",IF(AND(J320&gt;44%,J320&lt;47%),"Lean R",IF(AND(J320&gt;47%,J320&lt;53%),"Toss Up",IF(AND(J320&gt;53%,J320&lt;56%),"Lean D",IF(AND(J320&gt;56%,J320&lt;58%),"Likely D","Safe D"))))))</f>
        <v>Safe D</v>
      </c>
      <c r="O320" s="63">
        <f>'Raw data'!Z313</f>
        <v>0.61824999999999997</v>
      </c>
      <c r="P320" s="69">
        <f>O320+$A$3-50%</f>
        <v>0.61824999999999997</v>
      </c>
      <c r="Q320" s="82">
        <f>'Raw data'!O313</f>
        <v>0.36000000000000004</v>
      </c>
      <c r="R320" s="64">
        <f>Q320/2+50%</f>
        <v>0.68</v>
      </c>
      <c r="S320" s="64">
        <f>'Raw data'!M313-O320</f>
        <v>6.1750000000000083E-2</v>
      </c>
      <c r="T320" s="64">
        <f>IF(E320="(R)",-S320,S320)</f>
        <v>6.1750000000000083E-2</v>
      </c>
      <c r="U320" s="89">
        <f>IF(G320=1,Q320+4%,IF(G320=2,Q320+9%,IF(G320=3,Q320+14%,IF(G320=4,Q320-4.1%,IF(G320=5,Q320+1%,IF(G320=6,Q320+6.1%,IF(G320=7,Q320+5.1%,Q320+5.1%)))))))</f>
        <v>0.4</v>
      </c>
      <c r="V320" s="64">
        <f>'Raw data'!W313</f>
        <v>0.45539720405918199</v>
      </c>
      <c r="W320" s="64">
        <f>V320/2+50%</f>
        <v>0.72769860202959102</v>
      </c>
      <c r="X320" s="65">
        <f>IF(H320=1,V320-4%,IF(H320=2,V320+5%,IF(H320=3,V320+14%,IF(H320=4,V320+4%,IF(H320=5,V320+13%,IF(H320=6,V320+22%,IF(H320=7,V320+9%,V320+9%)))))))</f>
        <v>0.41539720405918201</v>
      </c>
      <c r="Y320" s="65">
        <f>'Raw data'!AC313</f>
        <v>0.28359253013553182</v>
      </c>
      <c r="Z320" s="65">
        <f>'Raw data'!AF313</f>
        <v>0.59399999999999997</v>
      </c>
      <c r="AA320" s="66">
        <f>2*(O320-50)-2*(Z320-50)</f>
        <v>4.8500000000004206E-2</v>
      </c>
      <c r="AB320" s="65">
        <f>IF(I320=1,Y320+AA320+7.6%,IF(I320=2,Y320+AA320+16.6%,IF(I320=3,Y320+AA320+25.6%,IF(I320=4,Y320-AA320-7.6%,IF(I320=5,Y320-AA320+1.4%,IF(I320=6,Y320-AA320+10.4%,IF(I320=7,Y320+AA320+9%,IF(I320=8,Y320-AA320+9%,""))))))))</f>
        <v>0.40809253013553604</v>
      </c>
      <c r="AC320" s="65">
        <f>IF(E320="(D)",50%+U320/2,50%-U320/2)</f>
        <v>0.7</v>
      </c>
      <c r="AD320" s="65">
        <f>IF(E320="(D)",50%+X320/2,50%-X320/2)</f>
        <v>0.70769860202959101</v>
      </c>
      <c r="AE320" s="65">
        <f>50%+AB320/2</f>
        <v>0.70404626506776802</v>
      </c>
      <c r="AF320" s="63">
        <f>AC320-O320</f>
        <v>8.1749999999999989E-2</v>
      </c>
      <c r="AG320" s="84">
        <f>IF(E320="(D)",AF320,-AF320)</f>
        <v>8.1749999999999989E-2</v>
      </c>
      <c r="AH320" s="84">
        <f>AG320-4.5%</f>
        <v>3.6749999999999991E-2</v>
      </c>
      <c r="AI320" s="63">
        <f>AD320-O320</f>
        <v>8.944860202959104E-2</v>
      </c>
      <c r="AJ320" s="63">
        <f>IF(E320="(D)",AI320,-AI320)</f>
        <v>8.944860202959104E-2</v>
      </c>
      <c r="AK320" s="63">
        <f>AJ320-4.5%</f>
        <v>4.4448602029591042E-2</v>
      </c>
      <c r="AL320" s="63">
        <f>AE320-O320</f>
        <v>8.5796265067768052E-2</v>
      </c>
      <c r="AM320" s="63">
        <f>IF(E320="(D)",AL320,-(AL320))</f>
        <v>8.5796265067768052E-2</v>
      </c>
      <c r="AN320" s="63">
        <f>AM320-4.5%</f>
        <v>4.0796265067768053E-2</v>
      </c>
      <c r="AO320" s="67">
        <f>(AK320+AN320)/2</f>
        <v>4.2622433548679547E-2</v>
      </c>
    </row>
    <row r="321" spans="1:41" ht="15" customHeight="1" x14ac:dyDescent="0.25">
      <c r="A321" s="68" t="s">
        <v>299</v>
      </c>
      <c r="B321" s="61">
        <v>14</v>
      </c>
      <c r="C321" s="61"/>
      <c r="D321" s="59" t="str">
        <f>('Raw data'!C314)</f>
        <v>David Joyce</v>
      </c>
      <c r="E321" s="59" t="str">
        <f>('Raw data'!D314)</f>
        <v>(R)</v>
      </c>
      <c r="F321" s="62">
        <f>('Raw data'!G314)</f>
        <v>2012</v>
      </c>
      <c r="G321" s="88">
        <v>4</v>
      </c>
      <c r="H321" s="68">
        <v>5</v>
      </c>
      <c r="I321" s="68"/>
      <c r="J321" s="91">
        <f>IF(H321="",O321+0.15*(AF321+2.77%-$B$3)+($A$3-50%),O321+0.85*(0.6*AF321+0.2*AI321+0.2*AL321+2.77%-$B$3)+($A$3-50%))</f>
        <v>0.39425308500212497</v>
      </c>
      <c r="K321" s="21" t="str">
        <f>IF(J321&lt;44%,"R",IF(J321&gt;56%,"D","No projection"))</f>
        <v>R</v>
      </c>
      <c r="L321" s="21" t="b">
        <f>_xlfn.ISFORMULA(K321)</f>
        <v>1</v>
      </c>
      <c r="M321" s="21" t="str">
        <f>IF(P321&lt;44%,"R",IF(P321&gt;56%,"D","No projection"))</f>
        <v>No projection</v>
      </c>
      <c r="N321" s="21" t="str">
        <f>IF(J321&lt;42%,"Safe R",IF(AND(J321&gt;42%,J321&lt;44%),"Likely R",IF(AND(J321&gt;44%,J321&lt;47%),"Lean R",IF(AND(J321&gt;47%,J321&lt;53%),"Toss Up",IF(AND(J321&gt;53%,J321&lt;56%),"Lean D",IF(AND(J321&gt;56%,J321&lt;58%),"Likely D","Safe D"))))))</f>
        <v>Safe R</v>
      </c>
      <c r="O321" s="63">
        <f>'Raw data'!Z314</f>
        <v>0.46425</v>
      </c>
      <c r="P321" s="69">
        <f>O321+$A$3-50%</f>
        <v>0.46425000000000005</v>
      </c>
      <c r="Q321" s="82">
        <f>'Raw data'!O314</f>
        <v>0.31249999999999994</v>
      </c>
      <c r="R321" s="64">
        <f>Q321/2+50%</f>
        <v>0.65625</v>
      </c>
      <c r="S321" s="64">
        <f>'Raw data'!M314-O321</f>
        <v>-0.12049999999999994</v>
      </c>
      <c r="T321" s="64">
        <f>IF(E321="(R)",-S321,S321)</f>
        <v>0.12049999999999994</v>
      </c>
      <c r="U321" s="89">
        <f>IF(G321=1,Q321+4%,IF(G321=2,Q321+9%,IF(G321=3,Q321+14%,IF(G321=4,Q321-4.1%,IF(G321=5,Q321+1%,IF(G321=6,Q321+6.1%,IF(G321=7,Q321+5.1%,Q321+5.1%)))))))</f>
        <v>0.27149999999999996</v>
      </c>
      <c r="V321" s="64">
        <f>'Raw data'!W314</f>
        <v>0.16499311762205915</v>
      </c>
      <c r="W321" s="64">
        <f>V321/2+50%</f>
        <v>0.58249655881102957</v>
      </c>
      <c r="X321" s="65">
        <f>IF(H321=1,V321-4%,IF(H321=2,V321+5%,IF(H321=3,V321+14%,IF(H321=4,V321+4%,IF(H321=5,V321+13%,IF(H321=6,V321+22%,IF(H321=7,V321+9%,V321+9%)))))))</f>
        <v>0.29499311762205915</v>
      </c>
      <c r="Y321" s="65"/>
      <c r="Z321" s="65"/>
      <c r="AA321" s="66"/>
      <c r="AB321" s="65" t="str">
        <f>IF(I321=1,Y321+AA321+7.6%,IF(I321=2,Y321+AA321+16.6%,IF(I321=3,Y321+AA321+25.6%,IF(I321=4,Y321-AA321-7.6%,IF(I321=5,Y321-AA321+1.4%,IF(I321=6,Y321-AA321+10.4%,IF(I321=7,Y321+AA321+9%,IF(I321=8,Y321-AA321+9%,""))))))))</f>
        <v/>
      </c>
      <c r="AC321" s="65">
        <f>IF(E321="(D)",50%+U321/2,50%-U321/2)</f>
        <v>0.36425000000000002</v>
      </c>
      <c r="AD321" s="65">
        <f>IF(E321="(D)",50%+X321/2,50%-X321/2)</f>
        <v>0.35250344118897042</v>
      </c>
      <c r="AE321" s="65"/>
      <c r="AF321" s="63">
        <f>AC321-O321</f>
        <v>-9.9999999999999978E-2</v>
      </c>
      <c r="AG321" s="84">
        <f>IF(E321="(D)",AF321,-AF321)</f>
        <v>9.9999999999999978E-2</v>
      </c>
      <c r="AH321" s="84">
        <f>AG321-4.5%</f>
        <v>5.4999999999999979E-2</v>
      </c>
      <c r="AI321" s="63">
        <f>AD321-O321</f>
        <v>-0.11174655881102957</v>
      </c>
      <c r="AJ321" s="63">
        <f>IF(E321="(D)",AI321,-AI321)</f>
        <v>0.11174655881102957</v>
      </c>
      <c r="AK321" s="63">
        <f>AJ321-4.5%</f>
        <v>6.6746558811029574E-2</v>
      </c>
      <c r="AL321" s="63"/>
      <c r="AM321" s="63"/>
      <c r="AN321" s="63"/>
      <c r="AO321" s="67">
        <f>AK321</f>
        <v>6.6746558811029574E-2</v>
      </c>
    </row>
    <row r="322" spans="1:41" ht="15" customHeight="1" x14ac:dyDescent="0.25">
      <c r="A322" s="68" t="s">
        <v>299</v>
      </c>
      <c r="B322" s="61">
        <v>15</v>
      </c>
      <c r="C322" s="61"/>
      <c r="D322" s="59" t="str">
        <f>('Raw data'!C315)</f>
        <v>Steve Stivers</v>
      </c>
      <c r="E322" s="59" t="str">
        <f>('Raw data'!D315)</f>
        <v>(R)</v>
      </c>
      <c r="F322" s="62">
        <f>('Raw data'!G315)</f>
        <v>2010</v>
      </c>
      <c r="G322" s="88">
        <v>4</v>
      </c>
      <c r="H322" s="68">
        <v>4</v>
      </c>
      <c r="I322" s="68">
        <v>6</v>
      </c>
      <c r="J322" s="91">
        <f>IF(H322="",O322+0.15*(AF322+2.77%-$B$3)+($A$3-50%),O322+0.85*(0.6*AF322+0.2*AI322+0.2*AL322+2.77%-$B$3)+($A$3-50%))</f>
        <v>0.36885216990201702</v>
      </c>
      <c r="K322" s="21" t="str">
        <f>IF(J322&lt;44%,"R",IF(J322&gt;56%,"D","No projection"))</f>
        <v>R</v>
      </c>
      <c r="L322" s="21" t="b">
        <f>_xlfn.ISFORMULA(K322)</f>
        <v>1</v>
      </c>
      <c r="M322" s="21" t="str">
        <f>IF(P322&lt;44%,"R",IF(P322&gt;56%,"D","No projection"))</f>
        <v>No projection</v>
      </c>
      <c r="N322" s="21" t="str">
        <f>IF(J322&lt;42%,"Safe R",IF(AND(J322&gt;42%,J322&lt;44%),"Likely R",IF(AND(J322&gt;44%,J322&lt;47%),"Lean R",IF(AND(J322&gt;47%,J322&lt;53%),"Toss Up",IF(AND(J322&gt;53%,J322&lt;56%),"Lean D",IF(AND(J322&gt;56%,J322&lt;58%),"Likely D","Safe D"))))))</f>
        <v>Safe R</v>
      </c>
      <c r="O322" s="63">
        <f>'Raw data'!Z315</f>
        <v>0.45274999999999999</v>
      </c>
      <c r="P322" s="69">
        <f>O322+$A$3-50%</f>
        <v>0.45274999999999999</v>
      </c>
      <c r="Q322" s="82">
        <f>'Raw data'!O315</f>
        <v>0.32</v>
      </c>
      <c r="R322" s="64">
        <f>Q322/2+50%</f>
        <v>0.66</v>
      </c>
      <c r="S322" s="64">
        <f>'Raw data'!M315-O322</f>
        <v>-0.11274999999999996</v>
      </c>
      <c r="T322" s="64">
        <f>IF(E322="(R)",-S322,S322)</f>
        <v>0.11274999999999996</v>
      </c>
      <c r="U322" s="89">
        <f>IF(G322=1,Q322+4%,IF(G322=2,Q322+9%,IF(G322=3,Q322+14%,IF(G322=4,Q322-4.1%,IF(G322=5,Q322+1%,IF(G322=6,Q322+6.1%,IF(G322=7,Q322+5.1%,Q322+5.1%)))))))</f>
        <v>0.27900000000000003</v>
      </c>
      <c r="V322" s="64">
        <f>'Raw data'!W315</f>
        <v>0.23117568560418639</v>
      </c>
      <c r="W322" s="64">
        <f>V322/2+50%</f>
        <v>0.61558784280209322</v>
      </c>
      <c r="X322" s="65">
        <f>IF(H322=1,V322-4%,IF(H322=2,V322+5%,IF(H322=3,V322+14%,IF(H322=4,V322+4%,IF(H322=5,V322+13%,IF(H322=6,V322+22%,IF(H322=7,V322+9%,V322+9%)))))))</f>
        <v>0.27117568560418637</v>
      </c>
      <c r="Y322" s="65">
        <f>'Raw data'!AC315</f>
        <v>0.13485760966620441</v>
      </c>
      <c r="Z322" s="65">
        <f>'Raw data'!AF315</f>
        <v>0.50900000000000001</v>
      </c>
      <c r="AA322" s="66">
        <f>2*(O322-50)-2*(Z322-50)</f>
        <v>-0.11249999999999716</v>
      </c>
      <c r="AB322" s="65">
        <f>IF(I322=1,Y322+AA322+7.6%,IF(I322=2,Y322+AA322+16.6%,IF(I322=3,Y322+AA322+25.6%,IF(I322=4,Y322-AA322-7.6%,IF(I322=5,Y322-AA322+1.4%,IF(I322=6,Y322-AA322+10.4%,IF(I322=7,Y322+AA322+9%,IF(I322=8,Y322-AA322+9%,""))))))))</f>
        <v>0.35135760966620155</v>
      </c>
      <c r="AC322" s="65">
        <f>IF(E322="(D)",50%+U322/2,50%-U322/2)</f>
        <v>0.36049999999999999</v>
      </c>
      <c r="AD322" s="65">
        <f>IF(E322="(D)",50%+X322/2,50%-X322/2)</f>
        <v>0.36441215719790682</v>
      </c>
      <c r="AE322" s="65">
        <f>50%-AB322/2</f>
        <v>0.32432119516689922</v>
      </c>
      <c r="AF322" s="63">
        <f>AC322-O322</f>
        <v>-9.2249999999999999E-2</v>
      </c>
      <c r="AG322" s="84">
        <f>IF(E322="(D)",AF322,-AF322)</f>
        <v>9.2249999999999999E-2</v>
      </c>
      <c r="AH322" s="84">
        <f>AG322-4.5%</f>
        <v>4.725E-2</v>
      </c>
      <c r="AI322" s="63">
        <f>AD322-O322</f>
        <v>-8.8337842802093169E-2</v>
      </c>
      <c r="AJ322" s="63">
        <f>IF(E322="(D)",AI322,-AI322)</f>
        <v>8.8337842802093169E-2</v>
      </c>
      <c r="AK322" s="63">
        <f>AJ322-4.5%</f>
        <v>4.3337842802093171E-2</v>
      </c>
      <c r="AL322" s="63">
        <f>AE322-O322</f>
        <v>-0.12842880483310076</v>
      </c>
      <c r="AM322" s="63">
        <f>IF(E322="(D)",AL322,-(AL322))</f>
        <v>0.12842880483310076</v>
      </c>
      <c r="AN322" s="63">
        <f>AM322-4.5%</f>
        <v>8.3428804833100764E-2</v>
      </c>
      <c r="AO322" s="67">
        <f>(AK322+AN322)/2</f>
        <v>6.3383323817596968E-2</v>
      </c>
    </row>
    <row r="323" spans="1:41" ht="15" customHeight="1" x14ac:dyDescent="0.25">
      <c r="A323" s="68" t="s">
        <v>299</v>
      </c>
      <c r="B323" s="61">
        <v>16</v>
      </c>
      <c r="C323" s="61"/>
      <c r="D323" s="59" t="str">
        <f>('Raw data'!C316)</f>
        <v>Jim Renacci</v>
      </c>
      <c r="E323" s="59" t="str">
        <f>('Raw data'!D316)</f>
        <v>(R)</v>
      </c>
      <c r="F323" s="62">
        <f>('Raw data'!G316)</f>
        <v>2010</v>
      </c>
      <c r="G323" s="88">
        <v>4</v>
      </c>
      <c r="H323" s="68">
        <v>5</v>
      </c>
      <c r="I323" s="68">
        <v>6</v>
      </c>
      <c r="J323" s="91">
        <f>IF(H323="",O323+0.15*(AF323+2.77%-$B$3)+($A$3-50%),O323+0.85*(0.6*AF323+0.2*AI323+0.2*AL323+2.77%-$B$3)+($A$3-50%))</f>
        <v>0.38003090324450634</v>
      </c>
      <c r="K323" s="21" t="str">
        <f>IF(J323&lt;44%,"R",IF(J323&gt;56%,"D","No projection"))</f>
        <v>R</v>
      </c>
      <c r="L323" s="21" t="b">
        <f>_xlfn.ISFORMULA(K323)</f>
        <v>1</v>
      </c>
      <c r="M323" s="21" t="str">
        <f>IF(P323&lt;44%,"R",IF(P323&gt;56%,"D","No projection"))</f>
        <v>R</v>
      </c>
      <c r="N323" s="21" t="str">
        <f>IF(J323&lt;42%,"Safe R",IF(AND(J323&gt;42%,J323&lt;44%),"Likely R",IF(AND(J323&gt;44%,J323&lt;47%),"Lean R",IF(AND(J323&gt;47%,J323&lt;53%),"Toss Up",IF(AND(J323&gt;53%,J323&lt;56%),"Lean D",IF(AND(J323&gt;56%,J323&lt;58%),"Likely D","Safe D"))))))</f>
        <v>Safe R</v>
      </c>
      <c r="O323" s="63">
        <f>'Raw data'!Z316</f>
        <v>0.43974999999999997</v>
      </c>
      <c r="P323" s="69">
        <f>O323+$A$3-50%</f>
        <v>0.43974999999999997</v>
      </c>
      <c r="Q323" s="82">
        <f>'Raw data'!O316</f>
        <v>0.28000000000000003</v>
      </c>
      <c r="R323" s="64">
        <f>Q323/2+50%</f>
        <v>0.64</v>
      </c>
      <c r="S323" s="64">
        <f>'Raw data'!M316-O323</f>
        <v>-7.9749999999999988E-2</v>
      </c>
      <c r="T323" s="64">
        <f>IF(E323="(R)",-S323,S323)</f>
        <v>7.9749999999999988E-2</v>
      </c>
      <c r="U323" s="89">
        <f>IF(G323=1,Q323+4%,IF(G323=2,Q323+9%,IF(G323=3,Q323+14%,IF(G323=4,Q323-4.1%,IF(G323=5,Q323+1%,IF(G323=6,Q323+6.1%,IF(G323=7,Q323+5.1%,Q323+5.1%)))))))</f>
        <v>0.23900000000000005</v>
      </c>
      <c r="V323" s="64">
        <f>'Raw data'!W316</f>
        <v>4.0933634275980901E-2</v>
      </c>
      <c r="W323" s="64">
        <f>V323/2+50%</f>
        <v>0.52046681713799048</v>
      </c>
      <c r="X323" s="65">
        <f>IF(H323=1,V323-4%,IF(H323=2,V323+5%,IF(H323=3,V323+14%,IF(H323=4,V323+4%,IF(H323=5,V323+13%,IF(H323=6,V323+22%,IF(H323=7,V323+9%,V323+9%)))))))</f>
        <v>0.17093363427598091</v>
      </c>
      <c r="Y323" s="65">
        <f>'Raw data'!AC316</f>
        <v>0.11464397461216946</v>
      </c>
      <c r="Z323" s="65">
        <f>'Raw data'!AF316</f>
        <v>0.53899999999999992</v>
      </c>
      <c r="AA323" s="66">
        <f>2*(O323-50)-2*(Z323-50)</f>
        <v>-0.19850000000000989</v>
      </c>
      <c r="AB323" s="65">
        <f>IF(I323=1,Y323+AA323+7.6%,IF(I323=2,Y323+AA323+16.6%,IF(I323=3,Y323+AA323+25.6%,IF(I323=4,Y323-AA323-7.6%,IF(I323=5,Y323-AA323+1.4%,IF(I323=6,Y323-AA323+10.4%,IF(I323=7,Y323+AA323+9%,IF(I323=8,Y323-AA323+9%,""))))))))</f>
        <v>0.41714397461217934</v>
      </c>
      <c r="AC323" s="65">
        <f>IF(E323="(D)",50%+U323/2,50%-U323/2)</f>
        <v>0.38049999999999995</v>
      </c>
      <c r="AD323" s="65">
        <f>IF(E323="(D)",50%+X323/2,50%-X323/2)</f>
        <v>0.41453318286200957</v>
      </c>
      <c r="AE323" s="65">
        <f>50%-AB323/2</f>
        <v>0.29142801269391033</v>
      </c>
      <c r="AF323" s="63">
        <f>AC323-O323</f>
        <v>-5.9250000000000025E-2</v>
      </c>
      <c r="AG323" s="84">
        <f>IF(E323="(D)",AF323,-AF323)</f>
        <v>5.9250000000000025E-2</v>
      </c>
      <c r="AH323" s="84">
        <f>AG323-4.5%</f>
        <v>1.4250000000000027E-2</v>
      </c>
      <c r="AI323" s="63">
        <f>AD323-O323</f>
        <v>-2.5216817137990399E-2</v>
      </c>
      <c r="AJ323" s="63">
        <f>IF(E323="(D)",AI323,-AI323)</f>
        <v>2.5216817137990399E-2</v>
      </c>
      <c r="AK323" s="63">
        <f>AJ323-4.5%</f>
        <v>-1.9783182862009599E-2</v>
      </c>
      <c r="AL323" s="63">
        <f>AE323-O323</f>
        <v>-0.14832198730608964</v>
      </c>
      <c r="AM323" s="63">
        <f>IF(E323="(D)",AL323,-(AL323))</f>
        <v>0.14832198730608964</v>
      </c>
      <c r="AN323" s="63">
        <f>AM323-4.5%</f>
        <v>0.10332198730608964</v>
      </c>
      <c r="AO323" s="67">
        <f>(AK323+AN323)/2</f>
        <v>4.1769402222040022E-2</v>
      </c>
    </row>
    <row r="324" spans="1:41" ht="15" customHeight="1" x14ac:dyDescent="0.25">
      <c r="A324" s="68" t="s">
        <v>316</v>
      </c>
      <c r="B324" s="61">
        <v>1</v>
      </c>
      <c r="C324" s="61"/>
      <c r="D324" s="59" t="str">
        <f>('Raw data'!C317)</f>
        <v>Jim Bridenstine</v>
      </c>
      <c r="E324" s="59" t="str">
        <f>('Raw data'!D317)</f>
        <v>(R)</v>
      </c>
      <c r="F324" s="62">
        <f>('Raw data'!G317)</f>
        <v>2012</v>
      </c>
      <c r="G324" s="88">
        <v>4</v>
      </c>
      <c r="H324" s="68">
        <v>5</v>
      </c>
      <c r="I324" s="68"/>
      <c r="J324" s="91">
        <f>IF(H324="",O324+0.15*(AF324+2.77%-$B$3)+($A$3-50%),O324+0.85*(0.6*AF324+0.2*AI324+0.2*AL324+2.77%-$B$3)+($A$3-50%))</f>
        <v>0.29973773794058833</v>
      </c>
      <c r="K324" s="21" t="str">
        <f>IF(J324&lt;44%,"R",IF(J324&gt;56%,"D","No projection"))</f>
        <v>R</v>
      </c>
      <c r="L324" s="21" t="b">
        <f>_xlfn.ISFORMULA(K324)</f>
        <v>1</v>
      </c>
      <c r="M324" s="21" t="str">
        <f>IF(P324&lt;44%,"R",IF(P324&gt;56%,"D","No projection"))</f>
        <v>R</v>
      </c>
      <c r="N324" s="21" t="str">
        <f>IF(J324&lt;42%,"Safe R",IF(AND(J324&gt;42%,J324&lt;44%),"Likely R",IF(AND(J324&gt;44%,J324&lt;47%),"Lean R",IF(AND(J324&gt;47%,J324&lt;53%),"Toss Up",IF(AND(J324&gt;53%,J324&lt;56%),"Lean D",IF(AND(J324&gt;56%,J324&lt;58%),"Likely D","Safe D"))))))</f>
        <v>Safe R</v>
      </c>
      <c r="O324" s="63">
        <f>'Raw data'!Z317</f>
        <v>0.32275000000000009</v>
      </c>
      <c r="P324" s="69">
        <f>O324+$A$3-50%</f>
        <v>0.32275000000000009</v>
      </c>
      <c r="Q324" s="82">
        <f>'Raw data'!O317</f>
        <v>1</v>
      </c>
      <c r="R324" s="64">
        <f>Q324/2+50%</f>
        <v>1</v>
      </c>
      <c r="S324" s="64">
        <f>'Raw data'!M317-O324</f>
        <v>-0.32275000000000009</v>
      </c>
      <c r="T324" s="64">
        <f>IF(E324="(R)",-S324,S324)</f>
        <v>0.32275000000000009</v>
      </c>
      <c r="U324" s="89">
        <f>IF(G324=1,Q324+4%,IF(G324=2,Q324+9%,IF(G324=3,Q324+14%,IF(G324=4,Q324-4.1%,IF(G324=5,Q324+1%,IF(G324=6,Q324+6.1%,IF(G324=7,Q324+5.1%,Q324+5.1%)))))))</f>
        <v>0.95899999999999996</v>
      </c>
      <c r="V324" s="64">
        <f>'Raw data'!W317</f>
        <v>0.32903249481660896</v>
      </c>
      <c r="W324" s="64">
        <f>V324/2+50%</f>
        <v>0.66451624740830451</v>
      </c>
      <c r="X324" s="65">
        <f>IF(H324=1,V324-4%,IF(H324=2,V324+5%,IF(H324=3,V324+14%,IF(H324=4,V324+4%,IF(H324=5,V324+13%,IF(H324=6,V324+22%,IF(H324=7,V324+9%,V324+9%)))))))</f>
        <v>0.45903249481660896</v>
      </c>
      <c r="Y324" s="65"/>
      <c r="Z324" s="65"/>
      <c r="AA324" s="66"/>
      <c r="AB324" s="65" t="str">
        <f>IF(I324=1,Y324+AA324+7.6%,IF(I324=2,Y324+AA324+16.6%,IF(I324=3,Y324+AA324+25.6%,IF(I324=4,Y324-AA324-7.6%,IF(I324=5,Y324-AA324+1.4%,IF(I324=6,Y324-AA324+10.4%,IF(I324=7,Y324+AA324+9%,IF(I324=8,Y324-AA324+9%,""))))))))</f>
        <v/>
      </c>
      <c r="AC324" s="65">
        <f>IF(E324="(D)",50%+U324/2,50%-U324/2)</f>
        <v>2.0500000000000018E-2</v>
      </c>
      <c r="AD324" s="65">
        <f>IF(E324="(D)",50%+X324/2,50%-X324/2)</f>
        <v>0.27048375259169555</v>
      </c>
      <c r="AE324" s="65"/>
      <c r="AF324" s="63">
        <v>-2.7699999999999999E-2</v>
      </c>
      <c r="AG324" s="84">
        <f>IF(E324="(D)",AF324,-AF324)</f>
        <v>2.7699999999999999E-2</v>
      </c>
      <c r="AH324" s="84">
        <f>AG324-4.5%</f>
        <v>-1.7299999999999999E-2</v>
      </c>
      <c r="AI324" s="63">
        <f>AD324-O324</f>
        <v>-5.2266247408304545E-2</v>
      </c>
      <c r="AJ324" s="63">
        <f>IF(E324="(D)",AI324,-AI324)</f>
        <v>5.2266247408304545E-2</v>
      </c>
      <c r="AK324" s="63">
        <f>AJ324-4.5%</f>
        <v>7.2662474083045464E-3</v>
      </c>
      <c r="AL324" s="63"/>
      <c r="AM324" s="63"/>
      <c r="AN324" s="63"/>
      <c r="AO324" s="67">
        <f>AK324</f>
        <v>7.2662474083045464E-3</v>
      </c>
    </row>
    <row r="325" spans="1:41" ht="15" customHeight="1" x14ac:dyDescent="0.25">
      <c r="A325" s="68" t="s">
        <v>316</v>
      </c>
      <c r="B325" s="61">
        <v>2</v>
      </c>
      <c r="C325" s="61"/>
      <c r="D325" s="59" t="str">
        <f>('Raw data'!C318)</f>
        <v>Markwayne Mullin</v>
      </c>
      <c r="E325" s="59" t="str">
        <f>('Raw data'!D318)</f>
        <v>(R)</v>
      </c>
      <c r="F325" s="62">
        <f>('Raw data'!G318)</f>
        <v>2012</v>
      </c>
      <c r="G325" s="88">
        <v>4</v>
      </c>
      <c r="H325" s="68">
        <v>5</v>
      </c>
      <c r="I325" s="68"/>
      <c r="J325" s="91">
        <f>IF(H325="",O325+0.15*(AF325+2.77%-$B$3)+($A$3-50%),O325+0.85*(0.6*AF325+0.2*AI325+0.2*AL325+2.77%-$B$3)+($A$3-50%))</f>
        <v>0.29861477630119293</v>
      </c>
      <c r="K325" s="21" t="str">
        <f>IF(J325&lt;44%,"R",IF(J325&gt;56%,"D","No projection"))</f>
        <v>R</v>
      </c>
      <c r="L325" s="21" t="b">
        <f>_xlfn.ISFORMULA(K325)</f>
        <v>1</v>
      </c>
      <c r="M325" s="21" t="str">
        <f>IF(P325&lt;44%,"R",IF(P325&gt;56%,"D","No projection"))</f>
        <v>R</v>
      </c>
      <c r="N325" s="21" t="str">
        <f>IF(J325&lt;42%,"Safe R",IF(AND(J325&gt;42%,J325&lt;44%),"Likely R",IF(AND(J325&gt;44%,J325&lt;47%),"Lean R",IF(AND(J325&gt;47%,J325&lt;53%),"Toss Up",IF(AND(J325&gt;53%,J325&lt;56%),"Lean D",IF(AND(J325&gt;56%,J325&lt;58%),"Likely D","Safe D"))))))</f>
        <v>Safe R</v>
      </c>
      <c r="O325" s="63">
        <f>'Raw data'!Z318</f>
        <v>0.30275000000000007</v>
      </c>
      <c r="P325" s="69">
        <f>O325+$A$3-50%</f>
        <v>0.30275000000000007</v>
      </c>
      <c r="Q325" s="82">
        <f>'Raw data'!O318</f>
        <v>0.47368421052631576</v>
      </c>
      <c r="R325" s="64">
        <f>Q325/2+50%</f>
        <v>0.73684210526315785</v>
      </c>
      <c r="S325" s="64">
        <f>'Raw data'!M318-O325</f>
        <v>-3.9592105263157984E-2</v>
      </c>
      <c r="T325" s="64">
        <f>IF(E325="(R)",-S325,S325)</f>
        <v>3.9592105263157984E-2</v>
      </c>
      <c r="U325" s="89">
        <f>IF(G325=1,Q325+4%,IF(G325=2,Q325+9%,IF(G325=3,Q325+14%,IF(G325=4,Q325-4.1%,IF(G325=5,Q325+1%,IF(G325=6,Q325+6.1%,IF(G325=7,Q325+5.1%,Q325+5.1%)))))))</f>
        <v>0.43268421052631578</v>
      </c>
      <c r="V325" s="64">
        <f>'Raw data'!W318</f>
        <v>0.19859705899525398</v>
      </c>
      <c r="W325" s="64">
        <f>V325/2+50%</f>
        <v>0.59929852949762696</v>
      </c>
      <c r="X325" s="65">
        <f>IF(H325=1,V325-4%,IF(H325=2,V325+5%,IF(H325=3,V325+14%,IF(H325=4,V325+4%,IF(H325=5,V325+13%,IF(H325=6,V325+22%,IF(H325=7,V325+9%,V325+9%)))))))</f>
        <v>0.32859705899525399</v>
      </c>
      <c r="Y325" s="65"/>
      <c r="Z325" s="65"/>
      <c r="AA325" s="66"/>
      <c r="AB325" s="65" t="str">
        <f>IF(I325=1,Y325+AA325+7.6%,IF(I325=2,Y325+AA325+16.6%,IF(I325=3,Y325+AA325+25.6%,IF(I325=4,Y325-AA325-7.6%,IF(I325=5,Y325-AA325+1.4%,IF(I325=6,Y325-AA325+10.4%,IF(I325=7,Y325+AA325+9%,IF(I325=8,Y325-AA325+9%,""))))))))</f>
        <v/>
      </c>
      <c r="AC325" s="65">
        <f>IF(E325="(D)",50%+U325/2,50%-U325/2)</f>
        <v>0.28365789473684211</v>
      </c>
      <c r="AD325" s="65">
        <f>IF(E325="(D)",50%+X325/2,50%-X325/2)</f>
        <v>0.33570147050237298</v>
      </c>
      <c r="AE325" s="65"/>
      <c r="AF325" s="63">
        <f>AC325-O325</f>
        <v>-1.9092105263157966E-2</v>
      </c>
      <c r="AG325" s="84">
        <f>IF(E325="(D)",AF325,-AF325)</f>
        <v>1.9092105263157966E-2</v>
      </c>
      <c r="AH325" s="84">
        <f>AG325-4.5%</f>
        <v>-2.5907894736842033E-2</v>
      </c>
      <c r="AI325" s="63">
        <f>AD325-O325</f>
        <v>3.2951470502372904E-2</v>
      </c>
      <c r="AJ325" s="63">
        <f>IF(E325="(D)",AI325,-AI325)</f>
        <v>-3.2951470502372904E-2</v>
      </c>
      <c r="AK325" s="63">
        <f>AJ325-4.5%</f>
        <v>-7.7951470502372902E-2</v>
      </c>
      <c r="AL325" s="63"/>
      <c r="AM325" s="63"/>
      <c r="AN325" s="63"/>
      <c r="AO325" s="67">
        <f>AK325</f>
        <v>-7.7951470502372902E-2</v>
      </c>
    </row>
    <row r="326" spans="1:41" ht="15" customHeight="1" x14ac:dyDescent="0.25">
      <c r="A326" s="68" t="s">
        <v>316</v>
      </c>
      <c r="B326" s="61">
        <v>3</v>
      </c>
      <c r="C326" s="61"/>
      <c r="D326" s="59" t="str">
        <f>('Raw data'!C319)</f>
        <v>Frank Lucas</v>
      </c>
      <c r="E326" s="59" t="str">
        <f>('Raw data'!D319)</f>
        <v>(R)</v>
      </c>
      <c r="F326" s="62">
        <f>('Raw data'!G319)</f>
        <v>1994</v>
      </c>
      <c r="G326" s="88">
        <v>4</v>
      </c>
      <c r="H326" s="68">
        <v>4</v>
      </c>
      <c r="I326" s="68">
        <v>4</v>
      </c>
      <c r="J326" s="91">
        <f>IF(H326="",O326+0.15*(AF326+2.77%-$B$3)+($A$3-50%),O326+0.85*(0.6*AF326+0.2*AI326+0.2*AL326+2.77%-$B$3)+($A$3-50%))</f>
        <v>0.23122386728811675</v>
      </c>
      <c r="K326" s="21" t="str">
        <f>IF(J326&lt;44%,"R",IF(J326&gt;56%,"D","No projection"))</f>
        <v>R</v>
      </c>
      <c r="L326" s="21" t="b">
        <f>_xlfn.ISFORMULA(K326)</f>
        <v>1</v>
      </c>
      <c r="M326" s="21" t="str">
        <f>IF(P326&lt;44%,"R",IF(P326&gt;56%,"D","No projection"))</f>
        <v>R</v>
      </c>
      <c r="N326" s="21" t="str">
        <f>IF(J326&lt;42%,"Safe R",IF(AND(J326&gt;42%,J326&lt;44%),"Likely R",IF(AND(J326&gt;44%,J326&lt;47%),"Lean R",IF(AND(J326&gt;47%,J326&lt;53%),"Toss Up",IF(AND(J326&gt;53%,J326&lt;56%),"Lean D",IF(AND(J326&gt;56%,J326&lt;58%),"Likely D","Safe D"))))))</f>
        <v>Safe R</v>
      </c>
      <c r="O326" s="63">
        <f>'Raw data'!Z319</f>
        <v>0.24174999999999996</v>
      </c>
      <c r="P326" s="69">
        <f>O326+$A$3-50%</f>
        <v>0.24174999999999991</v>
      </c>
      <c r="Q326" s="82">
        <f>'Raw data'!O319</f>
        <v>0.58000000000000007</v>
      </c>
      <c r="R326" s="64">
        <f>Q326/2+50%</f>
        <v>0.79</v>
      </c>
      <c r="S326" s="64">
        <f>'Raw data'!M319-O326</f>
        <v>-3.1749999999999973E-2</v>
      </c>
      <c r="T326" s="64">
        <f>IF(E326="(R)",-S326,S326)</f>
        <v>3.1749999999999973E-2</v>
      </c>
      <c r="U326" s="89">
        <f>IF(G326=1,Q326+4%,IF(G326=2,Q326+9%,IF(G326=3,Q326+14%,IF(G326=4,Q326-4.1%,IF(G326=5,Q326+1%,IF(G326=6,Q326+6.1%,IF(G326=7,Q326+5.1%,Q326+5.1%)))))))</f>
        <v>0.53900000000000003</v>
      </c>
      <c r="V326" s="64">
        <f>'Raw data'!W319</f>
        <v>0.58096671055106275</v>
      </c>
      <c r="W326" s="64">
        <f>V326/2+50%</f>
        <v>0.79048335527553137</v>
      </c>
      <c r="X326" s="65">
        <f>IF(H326=1,V326-4%,IF(H326=2,V326+5%,IF(H326=3,V326+14%,IF(H326=4,V326+4%,IF(H326=5,V326+13%,IF(H326=6,V326+22%,IF(H326=7,V326+9%,V326+9%)))))))</f>
        <v>0.62096671055106278</v>
      </c>
      <c r="Y326" s="65">
        <f>'Raw data'!AC319</f>
        <v>0.55987014488286069</v>
      </c>
      <c r="Z326" s="65">
        <f>'Raw data'!AF319</f>
        <v>0.23399999999999999</v>
      </c>
      <c r="AA326" s="66">
        <f>2*(O326-50)-2*(Z326-50)</f>
        <v>1.5500000000002956E-2</v>
      </c>
      <c r="AB326" s="65">
        <f>IF(I326=1,Y326+AA326+7.6%,IF(I326=2,Y326+AA326+16.6%,IF(I326=3,Y326+AA326+25.6%,IF(I326=4,Y326-AA326-7.6%,IF(I326=5,Y326-AA326+1.4%,IF(I326=6,Y326-AA326+10.4%,IF(I326=7,Y326+AA326+9%,IF(I326=8,Y326-AA326+9%,""))))))))</f>
        <v>0.46837014488285772</v>
      </c>
      <c r="AC326" s="65">
        <f>IF(E326="(D)",50%+U326/2,50%-U326/2)</f>
        <v>0.23049999999999998</v>
      </c>
      <c r="AD326" s="65">
        <f>IF(E326="(D)",50%+X326/2,50%-X326/2)</f>
        <v>0.18951664472446861</v>
      </c>
      <c r="AE326" s="65">
        <f>50%-AB326/2</f>
        <v>0.26581492755857117</v>
      </c>
      <c r="AF326" s="63">
        <f>AC326-O326</f>
        <v>-1.1249999999999982E-2</v>
      </c>
      <c r="AG326" s="84">
        <f>IF(E326="(D)",AF326,-AF326)</f>
        <v>1.1249999999999982E-2</v>
      </c>
      <c r="AH326" s="84">
        <f>AG326-4.5%</f>
        <v>-3.3750000000000016E-2</v>
      </c>
      <c r="AI326" s="63">
        <f>AD326-O326</f>
        <v>-5.2233355275531357E-2</v>
      </c>
      <c r="AJ326" s="63">
        <f>IF(E326="(D)",AI326,-AI326)</f>
        <v>5.2233355275531357E-2</v>
      </c>
      <c r="AK326" s="63">
        <f>AJ326-4.5%</f>
        <v>7.2333552755313585E-3</v>
      </c>
      <c r="AL326" s="63">
        <f>AE326-O326</f>
        <v>2.4064927558571203E-2</v>
      </c>
      <c r="AM326" s="63">
        <f>IF(E326="(D)",AL326,-(AL326))</f>
        <v>-2.4064927558571203E-2</v>
      </c>
      <c r="AN326" s="63">
        <f>AM326-4.5%</f>
        <v>-6.9064927558571201E-2</v>
      </c>
      <c r="AO326" s="67">
        <f>(AK326+AN326)/2</f>
        <v>-3.0915786141519921E-2</v>
      </c>
    </row>
    <row r="327" spans="1:41" ht="15" customHeight="1" x14ac:dyDescent="0.25">
      <c r="A327" s="68" t="s">
        <v>316</v>
      </c>
      <c r="B327" s="61">
        <v>4</v>
      </c>
      <c r="C327" s="61"/>
      <c r="D327" s="59" t="str">
        <f>('Raw data'!C320)</f>
        <v>Tom Cole</v>
      </c>
      <c r="E327" s="59" t="str">
        <f>('Raw data'!D320)</f>
        <v>(R)</v>
      </c>
      <c r="F327" s="62">
        <f>('Raw data'!G320)</f>
        <v>2002</v>
      </c>
      <c r="G327" s="88">
        <v>4</v>
      </c>
      <c r="H327" s="68">
        <v>4</v>
      </c>
      <c r="I327" s="68">
        <v>4</v>
      </c>
      <c r="J327" s="91">
        <f>IF(H327="",O327+0.15*(AF327+2.77%-$B$3)+($A$3-50%),O327+0.85*(0.6*AF327+0.2*AI327+0.2*AL327+2.77%-$B$3)+($A$3-50%))</f>
        <v>0.28047067725052899</v>
      </c>
      <c r="K327" s="21" t="str">
        <f>IF(J327&lt;44%,"R",IF(J327&gt;56%,"D","No projection"))</f>
        <v>R</v>
      </c>
      <c r="L327" s="21" t="b">
        <f>_xlfn.ISFORMULA(K327)</f>
        <v>1</v>
      </c>
      <c r="M327" s="21" t="str">
        <f>IF(P327&lt;44%,"R",IF(P327&gt;56%,"D","No projection"))</f>
        <v>R</v>
      </c>
      <c r="N327" s="21" t="str">
        <f>IF(J327&lt;42%,"Safe R",IF(AND(J327&gt;42%,J327&lt;44%),"Likely R",IF(AND(J327&gt;44%,J327&lt;47%),"Lean R",IF(AND(J327&gt;47%,J327&lt;53%),"Toss Up",IF(AND(J327&gt;53%,J327&lt;56%),"Lean D",IF(AND(J327&gt;56%,J327&lt;58%),"Likely D","Safe D"))))))</f>
        <v>Safe R</v>
      </c>
      <c r="O327" s="63">
        <f>'Raw data'!Z320</f>
        <v>0.30975000000000003</v>
      </c>
      <c r="P327" s="69">
        <f>O327+$A$3-50%</f>
        <v>0.30974999999999997</v>
      </c>
      <c r="Q327" s="82">
        <f>'Raw data'!O320</f>
        <v>0.47916666666666669</v>
      </c>
      <c r="R327" s="64">
        <f>Q327/2+50%</f>
        <v>0.73958333333333337</v>
      </c>
      <c r="S327" s="64">
        <f>'Raw data'!M320-O327</f>
        <v>-4.933333333333334E-2</v>
      </c>
      <c r="T327" s="64">
        <f>IF(E327="(R)",-S327,S327)</f>
        <v>4.933333333333334E-2</v>
      </c>
      <c r="U327" s="89">
        <f>IF(G327=1,Q327+4%,IF(G327=2,Q327+9%,IF(G327=3,Q327+14%,IF(G327=4,Q327-4.1%,IF(G327=5,Q327+1%,IF(G327=6,Q327+6.1%,IF(G327=7,Q327+5.1%,Q327+5.1%)))))))</f>
        <v>0.4381666666666667</v>
      </c>
      <c r="V327" s="64">
        <f>'Raw data'!W320</f>
        <v>0.42196262058201178</v>
      </c>
      <c r="W327" s="64">
        <f>V327/2+50%</f>
        <v>0.71098131029100586</v>
      </c>
      <c r="X327" s="65">
        <f>IF(H327=1,V327-4%,IF(H327=2,V327+5%,IF(H327=3,V327+14%,IF(H327=4,V327+4%,IF(H327=5,V327+13%,IF(H327=6,V327+22%,IF(H327=7,V327+9%,V327+9%)))))))</f>
        <v>0.46196262058201176</v>
      </c>
      <c r="Y327" s="65">
        <f>'Raw data'!AC320</f>
        <v>1</v>
      </c>
      <c r="Z327" s="65">
        <f>'Raw data'!AF320</f>
        <v>0.30399999999999999</v>
      </c>
      <c r="AA327" s="66">
        <f>2*(O327-50)-2*(Z327-50)</f>
        <v>1.1499999999998067E-2</v>
      </c>
      <c r="AB327" s="65">
        <f>IF(I327=1,Y327+AA327+7.6%,IF(I327=2,Y327+AA327+16.6%,IF(I327=3,Y327+AA327+25.6%,IF(I327=4,Y327-AA327-7.6%,IF(I327=5,Y327-AA327+1.4%,IF(I327=6,Y327-AA327+10.4%,IF(I327=7,Y327+AA327+9%,IF(I327=8,Y327-AA327+9%,""))))))))</f>
        <v>0.91250000000000198</v>
      </c>
      <c r="AC327" s="65">
        <f>IF(E327="(D)",50%+U327/2,50%-U327/2)</f>
        <v>0.28091666666666665</v>
      </c>
      <c r="AD327" s="65">
        <f>IF(E327="(D)",50%+X327/2,50%-X327/2)</f>
        <v>0.26901868970899412</v>
      </c>
      <c r="AE327" s="70">
        <v>0</v>
      </c>
      <c r="AF327" s="63">
        <f>AC327-O327</f>
        <v>-2.8833333333333377E-2</v>
      </c>
      <c r="AG327" s="84">
        <f>IF(E327="(D)",AF327,-AF327)</f>
        <v>2.8833333333333377E-2</v>
      </c>
      <c r="AH327" s="84">
        <f>AG327-4.5%</f>
        <v>-1.6166666666666621E-2</v>
      </c>
      <c r="AI327" s="63">
        <f>AD327-O327</f>
        <v>-4.0731310291005907E-2</v>
      </c>
      <c r="AJ327" s="63">
        <f>IF(E327="(D)",AI327,-AI327)</f>
        <v>4.0731310291005907E-2</v>
      </c>
      <c r="AK327" s="63">
        <f>AJ327-4.5%</f>
        <v>-4.2686897089940917E-3</v>
      </c>
      <c r="AL327" s="63">
        <v>-4.4999999999999998E-2</v>
      </c>
      <c r="AM327" s="63">
        <f>IF(E327="(D)",AL327,-(AL327))</f>
        <v>4.4999999999999998E-2</v>
      </c>
      <c r="AN327" s="63">
        <f>AM327-4.5%</f>
        <v>0</v>
      </c>
      <c r="AO327" s="67">
        <f>(AK327+AN327)/2</f>
        <v>-2.1343448544970459E-3</v>
      </c>
    </row>
    <row r="328" spans="1:41" ht="15" customHeight="1" x14ac:dyDescent="0.25">
      <c r="A328" s="68" t="s">
        <v>316</v>
      </c>
      <c r="B328" s="61">
        <v>5</v>
      </c>
      <c r="C328" s="61" t="s">
        <v>477</v>
      </c>
      <c r="D328" s="59" t="str">
        <f>('Raw data'!C321)</f>
        <v>Steve Russell</v>
      </c>
      <c r="E328" s="59" t="str">
        <f>('Raw data'!D321)</f>
        <v>(R)</v>
      </c>
      <c r="F328" s="62">
        <f>('Raw data'!G321)</f>
        <v>2014</v>
      </c>
      <c r="G328" s="88">
        <v>5</v>
      </c>
      <c r="H328" s="68"/>
      <c r="I328" s="68"/>
      <c r="J328" s="91">
        <f>IF(H328="",O328+0.15*(AF328+2.77%-$B$3)+($A$3-50%),O328+0.85*(0.6*AF328+0.2*AI328+0.2*AL328+2.77%-$B$3)+($A$3-50%))</f>
        <v>0.38593749999999993</v>
      </c>
      <c r="K328" s="21" t="str">
        <f>IF(J328&lt;44%,"R",IF(J328&gt;56%,"D","No projection"))</f>
        <v>R</v>
      </c>
      <c r="L328" s="21" t="b">
        <f>_xlfn.ISFORMULA(K328)</f>
        <v>1</v>
      </c>
      <c r="M328" s="21" t="str">
        <f>IF(P328&lt;44%,"R",IF(P328&gt;56%,"D","No projection"))</f>
        <v>R</v>
      </c>
      <c r="N328" s="21" t="str">
        <f>IF(J328&lt;42%,"Safe R",IF(AND(J328&gt;42%,J328&lt;44%),"Likely R",IF(AND(J328&gt;44%,J328&lt;47%),"Lean R",IF(AND(J328&gt;47%,J328&lt;53%),"Toss Up",IF(AND(J328&gt;53%,J328&lt;56%),"Lean D",IF(AND(J328&gt;56%,J328&lt;58%),"Likely D","Safe D"))))))</f>
        <v>Safe R</v>
      </c>
      <c r="O328" s="63">
        <f>'Raw data'!Z321</f>
        <v>0.38874999999999993</v>
      </c>
      <c r="P328" s="69">
        <f>O328+$A$3-50%</f>
        <v>0.38874999999999993</v>
      </c>
      <c r="Q328" s="82">
        <f>'Raw data'!O321</f>
        <v>0.25</v>
      </c>
      <c r="R328" s="64">
        <f>Q328/2+50%</f>
        <v>0.625</v>
      </c>
      <c r="S328" s="64">
        <f>'Raw data'!M321-O328</f>
        <v>-1.3749999999999929E-2</v>
      </c>
      <c r="T328" s="64">
        <f>IF(E328="(R)",-S328,S328)</f>
        <v>1.3749999999999929E-2</v>
      </c>
      <c r="U328" s="89">
        <f>IF(G328=1,Q328+4%,IF(G328=2,Q328+9%,IF(G328=3,Q328+14%,IF(G328=4,Q328-4.1%,IF(G328=5,Q328+1%,IF(G328=6,Q328+6.1%,IF(G328=7,Q328+5.1%,Q328+5.1%)))))))</f>
        <v>0.26</v>
      </c>
      <c r="V328" s="64">
        <f>'Raw data'!W321</f>
        <v>0</v>
      </c>
      <c r="W328" s="64"/>
      <c r="X328" s="65"/>
      <c r="Y328" s="65">
        <f>'Raw data'!AC321</f>
        <v>0</v>
      </c>
      <c r="Z328" s="65">
        <f>'Raw data'!AF321</f>
        <v>0.374</v>
      </c>
      <c r="AA328" s="66">
        <f>2*(O328-50)-2*(Z328-50)</f>
        <v>2.9499999999998749E-2</v>
      </c>
      <c r="AB328" s="65"/>
      <c r="AC328" s="65">
        <f>IF(E328="(D)",50%+U328/2,50%-U328/2)</f>
        <v>0.37</v>
      </c>
      <c r="AD328" s="65"/>
      <c r="AE328" s="65"/>
      <c r="AF328" s="63">
        <f>AC328-O328</f>
        <v>-1.8749999999999933E-2</v>
      </c>
      <c r="AG328" s="84">
        <f>IF(E328="(D)",AF328,-AF328)</f>
        <v>1.8749999999999933E-2</v>
      </c>
      <c r="AH328" s="84">
        <f>AG328-4.5%</f>
        <v>-2.6250000000000065E-2</v>
      </c>
      <c r="AI328" s="63"/>
      <c r="AJ328" s="63"/>
      <c r="AK328" s="63">
        <f>AJ328-4.5%</f>
        <v>-4.4999999999999998E-2</v>
      </c>
      <c r="AL328" s="63"/>
      <c r="AM328" s="63"/>
      <c r="AN328" s="63">
        <f>AM328-4.5%</f>
        <v>-4.4999999999999998E-2</v>
      </c>
      <c r="AO328" s="67">
        <f>(AK328+AN328)/2</f>
        <v>-4.4999999999999998E-2</v>
      </c>
    </row>
    <row r="329" spans="1:41" ht="15" customHeight="1" x14ac:dyDescent="0.25">
      <c r="A329" s="68" t="s">
        <v>321</v>
      </c>
      <c r="B329" s="61">
        <v>1</v>
      </c>
      <c r="C329" s="61"/>
      <c r="D329" s="59" t="str">
        <f>('Raw data'!C322)</f>
        <v>Suzanne Bonamici</v>
      </c>
      <c r="E329" s="59" t="str">
        <f>('Raw data'!D322)</f>
        <v>(D)</v>
      </c>
      <c r="F329" s="62">
        <f>('Raw data'!G322)</f>
        <v>2012</v>
      </c>
      <c r="G329" s="88">
        <v>1</v>
      </c>
      <c r="H329" s="68">
        <v>1</v>
      </c>
      <c r="I329" s="68">
        <v>7</v>
      </c>
      <c r="J329" s="91">
        <f>IF(H329="",O329+0.15*(AF329-2.77%+$B$3)+($A$3-50%),O329+0.85*(0.6*AF329+0.2*AI329+0.2*AL329-2.77%+$B$3)+($A$3-50%))</f>
        <v>0.70839659114919218</v>
      </c>
      <c r="K329" s="21" t="str">
        <f>IF(J329&lt;44%,"R",IF(J329&gt;56%,"D","No projection"))</f>
        <v>D</v>
      </c>
      <c r="L329" s="21" t="b">
        <f>_xlfn.ISFORMULA(K329)</f>
        <v>1</v>
      </c>
      <c r="M329" s="21" t="str">
        <f>IF(P329&lt;44%,"R",IF(P329&gt;56%,"D","No projection"))</f>
        <v>D</v>
      </c>
      <c r="N329" s="21" t="str">
        <f>IF(J329&lt;42%,"Safe R",IF(AND(J329&gt;42%,J329&lt;44%),"Likely R",IF(AND(J329&gt;44%,J329&lt;47%),"Lean R",IF(AND(J329&gt;47%,J329&lt;53%),"Toss Up",IF(AND(J329&gt;53%,J329&lt;56%),"Lean D",IF(AND(J329&gt;56%,J329&lt;58%),"Likely D","Safe D"))))))</f>
        <v>Safe D</v>
      </c>
      <c r="O329" s="63">
        <f>'Raw data'!Z322</f>
        <v>0.56724999999999992</v>
      </c>
      <c r="P329" s="69">
        <f>O329+$A$3-50%</f>
        <v>0.56725000000000003</v>
      </c>
      <c r="Q329" s="82">
        <f>'Raw data'!O322</f>
        <v>0.24731182795698925</v>
      </c>
      <c r="R329" s="64">
        <f>Q329/2+50%</f>
        <v>0.62365591397849462</v>
      </c>
      <c r="S329" s="64">
        <f>'Raw data'!M322-O329</f>
        <v>5.6405913978494704E-2</v>
      </c>
      <c r="T329" s="64">
        <f>IF(E329="(R)",-S329,S329)</f>
        <v>5.6405913978494704E-2</v>
      </c>
      <c r="U329" s="89">
        <f>IF(G329=1,Q329+4%,IF(G329=2,Q329+9%,IF(G329=3,Q329+14%,IF(G329=4,Q329-4.1%,IF(G329=5,Q329+1%,IF(G329=6,Q329+6.1%,IF(G329=7,Q329+5.1%,Q329+5.1%)))))))</f>
        <v>0.28731182795698923</v>
      </c>
      <c r="V329" s="64">
        <f>'Raw data'!W322</f>
        <v>0.28661264729599667</v>
      </c>
      <c r="W329" s="64">
        <f>V329/2+50%</f>
        <v>0.64330632364799833</v>
      </c>
      <c r="X329" s="65">
        <f>IF(H329=1,V329-4%,IF(H329=2,V329+5%,IF(H329=3,V329+14%,IF(H329=4,V329+4%,IF(H329=5,V329+13%,IF(H329=6,V329+22%,IF(H329=7,V329+9%,V329+9%)))))))</f>
        <v>0.24661264729599666</v>
      </c>
      <c r="Y329" s="65">
        <f>'Raw data'!AC322</f>
        <v>0</v>
      </c>
      <c r="Z329" s="65">
        <f>'Raw data'!AF322</f>
        <v>0</v>
      </c>
      <c r="AA329" s="66">
        <f>2*(O329-50)-2*(Z329-50)</f>
        <v>1.1345000000000027</v>
      </c>
      <c r="AB329" s="65">
        <f>IF(I329=1,Y329+AA329+7.6%,IF(I329=2,Y329+AA329+16.6%,IF(I329=3,Y329+AA329+25.6%,IF(I329=4,Y329-AA329-7.6%,IF(I329=5,Y329-AA329+1.4%,IF(I329=6,Y329-AA329+10.4%,IF(I329=7,Y329+AA329+9%,IF(I329=8,Y329-AA329+9%,""))))))))</f>
        <v>1.2245000000000028</v>
      </c>
      <c r="AC329" s="65">
        <f>IF(E329="(D)",50%+U329/2,50%-U329/2)</f>
        <v>0.64365591397849464</v>
      </c>
      <c r="AD329" s="65">
        <f>IF(E329="(D)",50%+X329/2,50%-X329/2)</f>
        <v>0.62330632364799832</v>
      </c>
      <c r="AE329" s="65">
        <f>50%+AB329/2</f>
        <v>1.1122500000000013</v>
      </c>
      <c r="AF329" s="63">
        <f>AC329-O329</f>
        <v>7.6405913978494722E-2</v>
      </c>
      <c r="AG329" s="84">
        <f>IF(E329="(D)",AF329,-AF329)</f>
        <v>7.6405913978494722E-2</v>
      </c>
      <c r="AH329" s="84">
        <f>AG329-4.5%</f>
        <v>3.1405913978494723E-2</v>
      </c>
      <c r="AI329" s="63">
        <f>AD329-O329</f>
        <v>5.6056323647998396E-2</v>
      </c>
      <c r="AJ329" s="63">
        <f>IF(E329="(D)",AI329,-AI329)</f>
        <v>5.6056323647998396E-2</v>
      </c>
      <c r="AK329" s="63">
        <f>AJ329-4.5%</f>
        <v>1.1056323647998398E-2</v>
      </c>
      <c r="AL329" s="63">
        <f>AE329-O329</f>
        <v>0.54500000000000137</v>
      </c>
      <c r="AM329" s="63">
        <f>IF(E329="(D)",AL329,-(AL329))</f>
        <v>0.54500000000000137</v>
      </c>
      <c r="AN329" s="63">
        <f>AM329-4.5%</f>
        <v>0.50000000000000133</v>
      </c>
      <c r="AO329" s="67">
        <f>(AK329+AN329)/2</f>
        <v>0.25552816182399984</v>
      </c>
    </row>
    <row r="330" spans="1:41" ht="15" customHeight="1" x14ac:dyDescent="0.25">
      <c r="A330" s="68" t="s">
        <v>321</v>
      </c>
      <c r="B330" s="61">
        <v>2</v>
      </c>
      <c r="C330" s="61"/>
      <c r="D330" s="59" t="str">
        <f>('Raw data'!C323)</f>
        <v>Greg Walden</v>
      </c>
      <c r="E330" s="59" t="str">
        <f>('Raw data'!D323)</f>
        <v>(R)</v>
      </c>
      <c r="F330" s="62">
        <f>('Raw data'!G323)</f>
        <v>1998</v>
      </c>
      <c r="G330" s="88">
        <v>4</v>
      </c>
      <c r="H330" s="68">
        <v>4</v>
      </c>
      <c r="I330" s="68">
        <v>4</v>
      </c>
      <c r="J330" s="91">
        <f>IF(H330="",O330+0.15*(AF330+2.77%-$B$3)+($A$3-50%),O330+0.85*(0.6*AF330+0.2*AI330+0.2*AL330+2.77%-$B$3)+($A$3-50%))</f>
        <v>0.30315097679738012</v>
      </c>
      <c r="K330" s="21" t="str">
        <f>IF(J330&lt;44%,"R",IF(J330&gt;56%,"D","No projection"))</f>
        <v>R</v>
      </c>
      <c r="L330" s="21" t="b">
        <f>_xlfn.ISFORMULA(K330)</f>
        <v>1</v>
      </c>
      <c r="M330" s="21" t="str">
        <f>IF(P330&lt;44%,"R",IF(P330&gt;56%,"D","No projection"))</f>
        <v>R</v>
      </c>
      <c r="N330" s="21" t="str">
        <f>IF(J330&lt;42%,"Safe R",IF(AND(J330&gt;42%,J330&lt;44%),"Likely R",IF(AND(J330&gt;44%,J330&lt;47%),"Lean R",IF(AND(J330&gt;47%,J330&lt;53%),"Toss Up",IF(AND(J330&gt;53%,J330&lt;56%),"Lean D",IF(AND(J330&gt;56%,J330&lt;58%),"Likely D","Safe D"))))))</f>
        <v>Safe R</v>
      </c>
      <c r="O330" s="63">
        <f>'Raw data'!Z323</f>
        <v>0.39925000000000005</v>
      </c>
      <c r="P330" s="69">
        <f>O330+$A$3-50%</f>
        <v>0.3992500000000001</v>
      </c>
      <c r="Q330" s="82">
        <f>'Raw data'!O323</f>
        <v>0.46391752577319584</v>
      </c>
      <c r="R330" s="64">
        <f>Q330/2+50%</f>
        <v>0.73195876288659789</v>
      </c>
      <c r="S330" s="64">
        <f>'Raw data'!M323-O330</f>
        <v>-0.131208762886598</v>
      </c>
      <c r="T330" s="64">
        <f>IF(E330="(R)",-S330,S330)</f>
        <v>0.131208762886598</v>
      </c>
      <c r="U330" s="89">
        <f>IF(G330=1,Q330+4%,IF(G330=2,Q330+9%,IF(G330=3,Q330+14%,IF(G330=4,Q330-4.1%,IF(G330=5,Q330+1%,IF(G330=6,Q330+6.1%,IF(G330=7,Q330+5.1%,Q330+5.1%)))))))</f>
        <v>0.42291752577319586</v>
      </c>
      <c r="V330" s="64">
        <f>'Raw data'!W323</f>
        <v>0.40427484112517859</v>
      </c>
      <c r="W330" s="64">
        <f>V330/2+50%</f>
        <v>0.70213742056258932</v>
      </c>
      <c r="X330" s="65">
        <f>IF(H330=1,V330-4%,IF(H330=2,V330+5%,IF(H330=3,V330+14%,IF(H330=4,V330+4%,IF(H330=5,V330+13%,IF(H330=6,V330+22%,IF(H330=7,V330+9%,V330+9%)))))))</f>
        <v>0.44427484112517857</v>
      </c>
      <c r="Y330" s="65">
        <f>'Raw data'!AC323</f>
        <v>0.48154932511547388</v>
      </c>
      <c r="Z330" s="65">
        <f>'Raw data'!AF323</f>
        <v>0.40899999999999997</v>
      </c>
      <c r="AA330" s="66">
        <f>2*(O330-50)-2*(Z330-50)</f>
        <v>-1.9499999999993634E-2</v>
      </c>
      <c r="AB330" s="65">
        <f>IF(I330=1,Y330+AA330+7.6%,IF(I330=2,Y330+AA330+16.6%,IF(I330=3,Y330+AA330+25.6%,IF(I330=4,Y330-AA330-7.6%,IF(I330=5,Y330-AA330+1.4%,IF(I330=6,Y330-AA330+10.4%,IF(I330=7,Y330+AA330+9%,IF(I330=8,Y330-AA330+9%,""))))))))</f>
        <v>0.4250493251154675</v>
      </c>
      <c r="AC330" s="65">
        <f>IF(E330="(D)",50%+U330/2,50%-U330/2)</f>
        <v>0.28854123711340207</v>
      </c>
      <c r="AD330" s="65">
        <f>IF(E330="(D)",50%+X330/2,50%-X330/2)</f>
        <v>0.27786257943741072</v>
      </c>
      <c r="AE330" s="65">
        <f>50%-AB330/2</f>
        <v>0.28747533744226628</v>
      </c>
      <c r="AF330" s="63">
        <f>AC330-O330</f>
        <v>-0.11070876288659798</v>
      </c>
      <c r="AG330" s="84">
        <f>IF(E330="(D)",AF330,-AF330)</f>
        <v>0.11070876288659798</v>
      </c>
      <c r="AH330" s="84">
        <f>AG330-4.5%</f>
        <v>6.5708762886597979E-2</v>
      </c>
      <c r="AI330" s="63">
        <f>AD330-O330</f>
        <v>-0.12138742056258933</v>
      </c>
      <c r="AJ330" s="63">
        <f>IF(E330="(D)",AI330,-AI330)</f>
        <v>0.12138742056258933</v>
      </c>
      <c r="AK330" s="63">
        <f>AJ330-4.5%</f>
        <v>7.6387420562589334E-2</v>
      </c>
      <c r="AL330" s="63">
        <f>AE330-O330</f>
        <v>-0.11177466255773377</v>
      </c>
      <c r="AM330" s="63">
        <f>IF(E330="(D)",AL330,-(AL330))</f>
        <v>0.11177466255773377</v>
      </c>
      <c r="AN330" s="63">
        <f>AM330-4.5%</f>
        <v>6.6774662557733774E-2</v>
      </c>
      <c r="AO330" s="67">
        <f>(AK330+AN330)/2</f>
        <v>7.1581041560161554E-2</v>
      </c>
    </row>
    <row r="331" spans="1:41" ht="15" customHeight="1" x14ac:dyDescent="0.25">
      <c r="A331" s="68" t="s">
        <v>321</v>
      </c>
      <c r="B331" s="61">
        <v>3</v>
      </c>
      <c r="C331" s="61"/>
      <c r="D331" s="59" t="str">
        <f>('Raw data'!C324)</f>
        <v>Earl Blumenauer</v>
      </c>
      <c r="E331" s="59" t="str">
        <f>('Raw data'!D324)</f>
        <v>(D)</v>
      </c>
      <c r="F331" s="62">
        <f>('Raw data'!G324)</f>
        <v>1996</v>
      </c>
      <c r="G331" s="88">
        <v>1</v>
      </c>
      <c r="H331" s="68">
        <v>1</v>
      </c>
      <c r="I331" s="68">
        <v>1</v>
      </c>
      <c r="J331" s="91">
        <f>IF(H331="",O331+0.15*(AF331-2.77%+$B$3)+($A$3-50%),O331+0.85*(0.6*AF331+0.2*AI331+0.2*AL331-2.77%+$B$3)+($A$3-50%))</f>
        <v>0.78618194193662549</v>
      </c>
      <c r="K331" s="21" t="str">
        <f>IF(J331&lt;44%,"R",IF(J331&gt;56%,"D","No projection"))</f>
        <v>D</v>
      </c>
      <c r="L331" s="21" t="b">
        <f>_xlfn.ISFORMULA(K331)</f>
        <v>1</v>
      </c>
      <c r="M331" s="21" t="str">
        <f>IF(P331&lt;44%,"R",IF(P331&gt;56%,"D","No projection"))</f>
        <v>D</v>
      </c>
      <c r="N331" s="21" t="str">
        <f>IF(J331&lt;42%,"Safe R",IF(AND(J331&gt;42%,J331&lt;44%),"Likely R",IF(AND(J331&gt;44%,J331&lt;47%),"Lean R",IF(AND(J331&gt;47%,J331&lt;53%),"Toss Up",IF(AND(J331&gt;53%,J331&lt;56%),"Lean D",IF(AND(J331&gt;56%,J331&lt;58%),"Likely D","Safe D"))))))</f>
        <v>Safe D</v>
      </c>
      <c r="O331" s="63">
        <f>'Raw data'!Z324</f>
        <v>0.71724999999999994</v>
      </c>
      <c r="P331" s="69">
        <f>O331+$A$3-50%</f>
        <v>0.71724999999999994</v>
      </c>
      <c r="Q331" s="82">
        <f>'Raw data'!O324</f>
        <v>0.56989247311827962</v>
      </c>
      <c r="R331" s="64">
        <f>Q331/2+50%</f>
        <v>0.78494623655913975</v>
      </c>
      <c r="S331" s="64">
        <f>'Raw data'!M324-O331</f>
        <v>6.7696236559139922E-2</v>
      </c>
      <c r="T331" s="64">
        <f>IF(E331="(R)",-S331,S331)</f>
        <v>6.7696236559139922E-2</v>
      </c>
      <c r="U331" s="89">
        <f>IF(G331=1,Q331+4%,IF(G331=2,Q331+9%,IF(G331=3,Q331+14%,IF(G331=4,Q331-4.1%,IF(G331=5,Q331+1%,IF(G331=6,Q331+6.1%,IF(G331=7,Q331+5.1%,Q331+5.1%)))))))</f>
        <v>0.60989247311827965</v>
      </c>
      <c r="V331" s="64">
        <f>'Raw data'!W324</f>
        <v>0.58052990718870046</v>
      </c>
      <c r="W331" s="64">
        <f>V331/2+50%</f>
        <v>0.79026495359435023</v>
      </c>
      <c r="X331" s="65">
        <f>IF(H331=1,V331-4%,IF(H331=2,V331+5%,IF(H331=3,V331+14%,IF(H331=4,V331+4%,IF(H331=5,V331+13%,IF(H331=6,V331+22%,IF(H331=7,V331+9%,V331+9%)))))))</f>
        <v>0.54052990718870042</v>
      </c>
      <c r="Y331" s="65">
        <f>'Raw data'!AC324</f>
        <v>0.48075669624029022</v>
      </c>
      <c r="Z331" s="65">
        <f>'Raw data'!AF324</f>
        <v>0.68899999999999995</v>
      </c>
      <c r="AA331" s="66">
        <f>2*(O331-50)-2*(Z331-50)</f>
        <v>5.6499999999999773E-2</v>
      </c>
      <c r="AB331" s="65">
        <f>IF(I331=1,Y331+AA331+7.6%,IF(I331=2,Y331+AA331+16.6%,IF(I331=3,Y331+AA331+25.6%,IF(I331=4,Y331-AA331-7.6%,IF(I331=5,Y331-AA331+1.4%,IF(I331=6,Y331-AA331+10.4%,IF(I331=7,Y331+AA331+9%,IF(I331=8,Y331-AA331+9%,""))))))))</f>
        <v>0.61325669624029</v>
      </c>
      <c r="AC331" s="65">
        <f>IF(E331="(D)",50%+U331/2,50%-U331/2)</f>
        <v>0.80494623655913977</v>
      </c>
      <c r="AD331" s="65">
        <f>IF(E331="(D)",50%+X331/2,50%-X331/2)</f>
        <v>0.77026495359435021</v>
      </c>
      <c r="AE331" s="65">
        <f>50%+AB331/2</f>
        <v>0.80662834812014506</v>
      </c>
      <c r="AF331" s="63">
        <f>AC331-O331</f>
        <v>8.7696236559139829E-2</v>
      </c>
      <c r="AG331" s="84">
        <f>IF(E331="(D)",AF331,-AF331)</f>
        <v>8.7696236559139829E-2</v>
      </c>
      <c r="AH331" s="84">
        <f>AG331-4.5%</f>
        <v>4.269623655913983E-2</v>
      </c>
      <c r="AI331" s="63">
        <f>AD331-O331</f>
        <v>5.3014953594350267E-2</v>
      </c>
      <c r="AJ331" s="63">
        <f>IF(E331="(D)",AI331,-AI331)</f>
        <v>5.3014953594350267E-2</v>
      </c>
      <c r="AK331" s="63">
        <f>AJ331-4.5%</f>
        <v>8.0149535943502687E-3</v>
      </c>
      <c r="AL331" s="63">
        <f>AE331-O331</f>
        <v>8.9378348120145112E-2</v>
      </c>
      <c r="AM331" s="63">
        <f>IF(E331="(D)",AL331,-(AL331))</f>
        <v>8.9378348120145112E-2</v>
      </c>
      <c r="AN331" s="63">
        <f>AM331-4.5%</f>
        <v>4.4378348120145114E-2</v>
      </c>
      <c r="AO331" s="67">
        <f>(AK331+AN331)/2</f>
        <v>2.6196650857247691E-2</v>
      </c>
    </row>
    <row r="332" spans="1:41" ht="15" customHeight="1" x14ac:dyDescent="0.25">
      <c r="A332" s="68" t="s">
        <v>321</v>
      </c>
      <c r="B332" s="61">
        <v>4</v>
      </c>
      <c r="C332" s="61"/>
      <c r="D332" s="59" t="str">
        <f>('Raw data'!C325)</f>
        <v>Peter DeFazio</v>
      </c>
      <c r="E332" s="59" t="str">
        <f>('Raw data'!D325)</f>
        <v>(D)</v>
      </c>
      <c r="F332" s="62">
        <f>('Raw data'!G325)</f>
        <v>1986</v>
      </c>
      <c r="G332" s="88">
        <v>1</v>
      </c>
      <c r="H332" s="68">
        <v>1</v>
      </c>
      <c r="I332" s="68">
        <v>1</v>
      </c>
      <c r="J332" s="91">
        <f>IF(H332="",O332+0.15*(AF332-2.77%+$B$3)+($A$3-50%),O332+0.85*(0.6*AF332+0.2*AI332+0.2*AL332-2.77%+$B$3)+($A$3-50%))</f>
        <v>0.5945704683701748</v>
      </c>
      <c r="K332" s="21" t="str">
        <f>IF(J332&lt;44%,"R",IF(J332&gt;56%,"D","No projection"))</f>
        <v>D</v>
      </c>
      <c r="L332" s="21" t="b">
        <f>_xlfn.ISFORMULA(K332)</f>
        <v>1</v>
      </c>
      <c r="M332" s="21" t="str">
        <f>IF(P332&lt;44%,"R",IF(P332&gt;56%,"D","No projection"))</f>
        <v>No projection</v>
      </c>
      <c r="N332" s="21" t="str">
        <f>IF(J332&lt;42%,"Safe R",IF(AND(J332&gt;42%,J332&lt;44%),"Likely R",IF(AND(J332&gt;44%,J332&lt;47%),"Lean R",IF(AND(J332&gt;47%,J332&lt;53%),"Toss Up",IF(AND(J332&gt;53%,J332&lt;56%),"Lean D",IF(AND(J332&gt;56%,J332&lt;58%),"Likely D","Safe D"))))))</f>
        <v>Safe D</v>
      </c>
      <c r="O332" s="63">
        <f>'Raw data'!Z325</f>
        <v>0.51424999999999998</v>
      </c>
      <c r="P332" s="69">
        <f>O332+$A$3-50%</f>
        <v>0.5142500000000001</v>
      </c>
      <c r="Q332" s="82">
        <f>'Raw data'!O325</f>
        <v>0.20833333333333326</v>
      </c>
      <c r="R332" s="64">
        <f>Q332/2+50%</f>
        <v>0.60416666666666663</v>
      </c>
      <c r="S332" s="64">
        <f>'Raw data'!M325-O332</f>
        <v>8.9916666666666645E-2</v>
      </c>
      <c r="T332" s="64">
        <f>IF(E332="(R)",-S332,S332)</f>
        <v>8.9916666666666645E-2</v>
      </c>
      <c r="U332" s="89">
        <f>IF(G332=1,Q332+4%,IF(G332=2,Q332+9%,IF(G332=3,Q332+14%,IF(G332=4,Q332-4.1%,IF(G332=5,Q332+1%,IF(G332=6,Q332+6.1%,IF(G332=7,Q332+5.1%,Q332+5.1%)))))))</f>
        <v>0.24833333333333327</v>
      </c>
      <c r="V332" s="64">
        <f>'Raw data'!W325</f>
        <v>0.20462345967205686</v>
      </c>
      <c r="W332" s="64">
        <f>V332/2+50%</f>
        <v>0.60231172983602843</v>
      </c>
      <c r="X332" s="65">
        <f>IF(H332=1,V332-4%,IF(H332=2,V332+5%,IF(H332=3,V332+14%,IF(H332=4,V332+4%,IF(H332=5,V332+13%,IF(H332=6,V332+22%,IF(H332=7,V332+9%,V332+9%)))))))</f>
        <v>0.16462345967205685</v>
      </c>
      <c r="Y332" s="65">
        <f>'Raw data'!AC325</f>
        <v>0.11132322703588526</v>
      </c>
      <c r="Z332" s="65">
        <f>'Raw data'!AF325</f>
        <v>0.51900000000000002</v>
      </c>
      <c r="AA332" s="66">
        <f>2*(O332-50)-2*(Z332-50)</f>
        <v>-9.5000000000027285E-3</v>
      </c>
      <c r="AB332" s="65">
        <f>IF(I332=1,Y332+AA332+7.6%,IF(I332=2,Y332+AA332+16.6%,IF(I332=3,Y332+AA332+25.6%,IF(I332=4,Y332-AA332-7.6%,IF(I332=5,Y332-AA332+1.4%,IF(I332=6,Y332-AA332+10.4%,IF(I332=7,Y332+AA332+9%,IF(I332=8,Y332-AA332+9%,""))))))))</f>
        <v>0.17782322703588255</v>
      </c>
      <c r="AC332" s="65">
        <f>IF(E332="(D)",50%+U332/2,50%-U332/2)</f>
        <v>0.62416666666666665</v>
      </c>
      <c r="AD332" s="65">
        <f>IF(E332="(D)",50%+X332/2,50%-X332/2)</f>
        <v>0.58231172983602841</v>
      </c>
      <c r="AE332" s="65">
        <f>50%+AB332/2</f>
        <v>0.5889116135179413</v>
      </c>
      <c r="AF332" s="63">
        <f>AC332-O332</f>
        <v>0.10991666666666666</v>
      </c>
      <c r="AG332" s="84">
        <f>IF(E332="(D)",AF332,-AF332)</f>
        <v>0.10991666666666666</v>
      </c>
      <c r="AH332" s="84">
        <f>AG332-4.5%</f>
        <v>6.4916666666666664E-2</v>
      </c>
      <c r="AI332" s="63">
        <f>AD332-O332</f>
        <v>6.8061729836028428E-2</v>
      </c>
      <c r="AJ332" s="63">
        <f>IF(E332="(D)",AI332,-AI332)</f>
        <v>6.8061729836028428E-2</v>
      </c>
      <c r="AK332" s="63">
        <f>AJ332-4.5%</f>
        <v>2.306172983602843E-2</v>
      </c>
      <c r="AL332" s="63">
        <f>AE332-O332</f>
        <v>7.4661613517941317E-2</v>
      </c>
      <c r="AM332" s="63">
        <f>IF(E332="(D)",AL332,-(AL332))</f>
        <v>7.4661613517941317E-2</v>
      </c>
      <c r="AN332" s="63">
        <f>AM332-4.5%</f>
        <v>2.9661613517941318E-2</v>
      </c>
      <c r="AO332" s="67">
        <f>(AK332+AN332)/2</f>
        <v>2.6361671676984874E-2</v>
      </c>
    </row>
    <row r="333" spans="1:41" ht="15" customHeight="1" x14ac:dyDescent="0.25">
      <c r="A333" s="68" t="s">
        <v>321</v>
      </c>
      <c r="B333" s="61">
        <v>5</v>
      </c>
      <c r="C333" s="61"/>
      <c r="D333" s="59" t="str">
        <f>('Raw data'!C326)</f>
        <v>Kurt Schrader</v>
      </c>
      <c r="E333" s="59" t="str">
        <f>('Raw data'!D326)</f>
        <v>(D)</v>
      </c>
      <c r="F333" s="62">
        <f>('Raw data'!G326)</f>
        <v>2008</v>
      </c>
      <c r="G333" s="88">
        <v>1</v>
      </c>
      <c r="H333" s="68">
        <v>1</v>
      </c>
      <c r="I333" s="68">
        <v>1</v>
      </c>
      <c r="J333" s="91">
        <f>IF(H333="",O333+0.15*(AF333-2.77%+$B$3)+($A$3-50%),O333+0.85*(0.6*AF333+0.2*AI333+0.2*AL333-2.77%+$B$3)+($A$3-50%))</f>
        <v>0.5652751462480563</v>
      </c>
      <c r="K333" s="21" t="s">
        <v>479</v>
      </c>
      <c r="L333" s="21" t="b">
        <f>_xlfn.ISFORMULA(K333)</f>
        <v>0</v>
      </c>
      <c r="M333" s="21" t="str">
        <f>IF(P333&lt;44%,"R",IF(P333&gt;56%,"D","No projection"))</f>
        <v>No projection</v>
      </c>
      <c r="N333" s="21" t="str">
        <f>IF(J333&lt;42%,"Safe R",IF(AND(J333&gt;42%,J333&lt;44%),"Likely R",IF(AND(J333&gt;44%,J333&lt;47%),"Lean R",IF(AND(J333&gt;47%,J333&lt;53%),"Toss Up",IF(AND(J333&gt;53%,J333&lt;56%),"Lean D",IF(AND(J333&gt;56%,J333&lt;58%),"Likely D","Safe D"))))))</f>
        <v>Likely D</v>
      </c>
      <c r="O333" s="63">
        <f>'Raw data'!Z326</f>
        <v>0.49774999999999997</v>
      </c>
      <c r="P333" s="69">
        <f>O333+$A$3-50%</f>
        <v>0.49774999999999991</v>
      </c>
      <c r="Q333" s="82">
        <f>'Raw data'!O326</f>
        <v>0.16129032258064518</v>
      </c>
      <c r="R333" s="64">
        <f>Q333/2+50%</f>
        <v>0.58064516129032262</v>
      </c>
      <c r="S333" s="64">
        <f>'Raw data'!M326-O333</f>
        <v>8.289516129032265E-2</v>
      </c>
      <c r="T333" s="64">
        <f>IF(E333="(R)",-S333,S333)</f>
        <v>8.289516129032265E-2</v>
      </c>
      <c r="U333" s="89">
        <f>IF(G333=1,Q333+4%,IF(G333=2,Q333+9%,IF(G333=3,Q333+14%,IF(G333=4,Q333-4.1%,IF(G333=5,Q333+1%,IF(G333=6,Q333+6.1%,IF(G333=7,Q333+5.1%,Q333+5.1%)))))))</f>
        <v>0.20129032258064519</v>
      </c>
      <c r="V333" s="64">
        <f>'Raw data'!W326</f>
        <v>0.12010036277223718</v>
      </c>
      <c r="W333" s="64">
        <f>V333/2+50%</f>
        <v>0.56005018138611862</v>
      </c>
      <c r="X333" s="65">
        <f>IF(H333=1,V333-4%,IF(H333=2,V333+5%,IF(H333=3,V333+14%,IF(H333=4,V333+4%,IF(H333=5,V333+13%,IF(H333=6,V333+22%,IF(H333=7,V333+9%,V333+9%)))))))</f>
        <v>8.0100362772237171E-2</v>
      </c>
      <c r="Y333" s="65">
        <f>'Raw data'!AC326</f>
        <v>5.4442154757067429E-2</v>
      </c>
      <c r="Z333" s="65">
        <f>'Raw data'!AF326</f>
        <v>0.51900000000000002</v>
      </c>
      <c r="AA333" s="66">
        <f>2*(O333-50)-2*(Z333-50)</f>
        <v>-4.2499999999989768E-2</v>
      </c>
      <c r="AB333" s="65">
        <f>IF(I333=1,Y333+AA333+7.6%,IF(I333=2,Y333+AA333+16.6%,IF(I333=3,Y333+AA333+25.6%,IF(I333=4,Y333-AA333-7.6%,IF(I333=5,Y333-AA333+1.4%,IF(I333=6,Y333-AA333+10.4%,IF(I333=7,Y333+AA333+9%,IF(I333=8,Y333-AA333+9%,""))))))))</f>
        <v>8.7942154757077659E-2</v>
      </c>
      <c r="AC333" s="65">
        <f>IF(E333="(D)",50%+U333/2,50%-U333/2)</f>
        <v>0.60064516129032264</v>
      </c>
      <c r="AD333" s="65">
        <f>IF(E333="(D)",50%+X333/2,50%-X333/2)</f>
        <v>0.5400501813861186</v>
      </c>
      <c r="AE333" s="65">
        <f>50%+AB333/2</f>
        <v>0.54397107737853878</v>
      </c>
      <c r="AF333" s="63">
        <f>AC333-O333</f>
        <v>0.10289516129032267</v>
      </c>
      <c r="AG333" s="84">
        <f>IF(E333="(D)",AF333,-AF333)</f>
        <v>0.10289516129032267</v>
      </c>
      <c r="AH333" s="84">
        <f>AG333-4.5%</f>
        <v>5.7895161290322669E-2</v>
      </c>
      <c r="AI333" s="63">
        <f>AD333-O333</f>
        <v>4.2300181386118629E-2</v>
      </c>
      <c r="AJ333" s="63">
        <f>IF(E333="(D)",AI333,-AI333)</f>
        <v>4.2300181386118629E-2</v>
      </c>
      <c r="AK333" s="63">
        <f>AJ333-4.5%</f>
        <v>-2.699818613881369E-3</v>
      </c>
      <c r="AL333" s="63">
        <f>AE333-O333</f>
        <v>4.6221077378538811E-2</v>
      </c>
      <c r="AM333" s="63">
        <f>IF(E333="(D)",AL333,-(AL333))</f>
        <v>4.6221077378538811E-2</v>
      </c>
      <c r="AN333" s="63">
        <f>AM333-4.5%</f>
        <v>1.2210773785388124E-3</v>
      </c>
      <c r="AO333" s="67">
        <f>(AK333+AN333)/2</f>
        <v>-7.3937061767127832E-4</v>
      </c>
    </row>
    <row r="334" spans="1:41" ht="15" customHeight="1" x14ac:dyDescent="0.25">
      <c r="A334" s="59" t="s">
        <v>327</v>
      </c>
      <c r="B334" s="60">
        <v>1</v>
      </c>
      <c r="C334" s="61"/>
      <c r="D334" s="59" t="str">
        <f>('Raw data'!C327)</f>
        <v>Robert Brady</v>
      </c>
      <c r="E334" s="59" t="str">
        <f>('Raw data'!D327)</f>
        <v>(D)</v>
      </c>
      <c r="F334" s="62">
        <f>('Raw data'!G327)</f>
        <v>1998</v>
      </c>
      <c r="G334" s="88">
        <v>1</v>
      </c>
      <c r="H334" s="59">
        <v>1</v>
      </c>
      <c r="I334" s="59">
        <v>1</v>
      </c>
      <c r="J334" s="91">
        <f>IF(H334="",O334+0.15*(AF334-2.77%+$B$3)+($A$3-50%),O334+0.85*(0.6*AF334+0.2*AI334+0.2*AL334-2.77%+$B$3)+($A$3-50%))</f>
        <v>0.84064245461959852</v>
      </c>
      <c r="K334" s="31" t="str">
        <f>IF(J334&lt;44%,"R",IF(J334&gt;56%,"D","No projection"))</f>
        <v>D</v>
      </c>
      <c r="L334" s="21" t="b">
        <f>_xlfn.ISFORMULA(K334)</f>
        <v>1</v>
      </c>
      <c r="M334" s="21" t="str">
        <f>IF(P334&lt;44%,"R",IF(P334&gt;56%,"D","No projection"))</f>
        <v>D</v>
      </c>
      <c r="N334" s="31" t="str">
        <f>IF(J334&lt;42%,"Safe R",IF(AND(J334&gt;42%,J334&lt;44%),"Likely R",IF(AND(J334&gt;44%,J334&lt;47%),"Lean R",IF(AND(J334&gt;47%,J334&lt;53%),"Toss Up",IF(AND(J334&gt;53%,J334&lt;56%),"Lean D",IF(AND(J334&gt;56%,J334&lt;58%),"Likely D","Safe D"))))))</f>
        <v>Safe D</v>
      </c>
      <c r="O334" s="63">
        <f>'Raw data'!Z327</f>
        <v>0.80774999999999997</v>
      </c>
      <c r="P334" s="63">
        <f>O334+$A$3-50%</f>
        <v>0.80774999999999997</v>
      </c>
      <c r="Q334" s="82">
        <f>'Raw data'!O327</f>
        <v>0.65999999999999992</v>
      </c>
      <c r="R334" s="64">
        <f>Q334/2+50%</f>
        <v>0.83</v>
      </c>
      <c r="S334" s="64">
        <f>'Raw data'!M327-O334</f>
        <v>2.2249999999999992E-2</v>
      </c>
      <c r="T334" s="64">
        <f>IF(E334="(R)",-S334,S334)</f>
        <v>2.2249999999999992E-2</v>
      </c>
      <c r="U334" s="89">
        <f>IF(G334=1,Q334+4%,IF(G334=2,Q334+9%,IF(G334=3,Q334+14%,IF(G334=4,Q334-4.1%,IF(G334=5,Q334+1%,IF(G334=6,Q334+6.1%,IF(G334=7,Q334+5.1%,Q334+5.1%)))))))</f>
        <v>0.7</v>
      </c>
      <c r="V334" s="64">
        <f>'Raw data'!W327</f>
        <v>0.69897005434821824</v>
      </c>
      <c r="W334" s="64">
        <f>V334/2+50%</f>
        <v>0.84948502717410912</v>
      </c>
      <c r="X334" s="65">
        <f>IF(H334=1,V334-4%,IF(H334=2,V334+5%,IF(H334=3,V334+14%,IF(H334=4,V334+4%,IF(H334=5,V334+13%,IF(H334=6,V334+22%,IF(H334=7,V334+9%,V334+9%)))))))</f>
        <v>0.6589700543482182</v>
      </c>
      <c r="Y334" s="65">
        <f>'Raw data'!AC327</f>
        <v>1</v>
      </c>
      <c r="Z334" s="65">
        <f>'Raw data'!AF327</f>
        <v>0.84399999999999997</v>
      </c>
      <c r="AA334" s="66">
        <f>2*(O334-50)-2*(Z334-50)</f>
        <v>-7.2500000000005116E-2</v>
      </c>
      <c r="AB334" s="65">
        <f>IF(I334=1,Y334+AA334+7.6%,IF(I334=2,Y334+AA334+16.6%,IF(I334=3,Y334+AA334+25.6%,IF(I334=4,Y334-AA334-7.6%,IF(I334=5,Y334-AA334+1.4%,IF(I334=6,Y334-AA334+10.4%,IF(I334=7,Y334+AA334+9%,IF(I334=8,Y334-AA334+9%,""))))))))</f>
        <v>1.003499999999995</v>
      </c>
      <c r="AC334" s="65">
        <f>IF(E334="(D)",50%+U334/2,50%-U334/2)</f>
        <v>0.85</v>
      </c>
      <c r="AD334" s="65">
        <f>IF(E334="(D)",50%+X334/2,50%-X334/2)</f>
        <v>0.8294850271741091</v>
      </c>
      <c r="AE334" s="65">
        <v>1</v>
      </c>
      <c r="AF334" s="63">
        <f>AC334-O334</f>
        <v>4.225000000000001E-2</v>
      </c>
      <c r="AG334" s="84">
        <f>IF(E334="(D)",AF334,-AF334)</f>
        <v>4.225000000000001E-2</v>
      </c>
      <c r="AH334" s="84">
        <f>AG334-4.5%</f>
        <v>-2.7499999999999886E-3</v>
      </c>
      <c r="AI334" s="63">
        <f>AD334-O334</f>
        <v>2.1735027174109134E-2</v>
      </c>
      <c r="AJ334" s="63">
        <f>IF(E334="(D)",AI334,-AI334)</f>
        <v>2.1735027174109134E-2</v>
      </c>
      <c r="AK334" s="63">
        <f>AJ334-4.5%</f>
        <v>-2.3264972825890864E-2</v>
      </c>
      <c r="AL334" s="63">
        <v>4.4999999999999998E-2</v>
      </c>
      <c r="AM334" s="63">
        <f>IF(E334="(D)",AL334,-(AL334))</f>
        <v>4.4999999999999998E-2</v>
      </c>
      <c r="AN334" s="63">
        <f>AM334-4.5%</f>
        <v>0</v>
      </c>
      <c r="AO334" s="67">
        <f>(AK334+AN334)/2</f>
        <v>-1.1632486412945432E-2</v>
      </c>
    </row>
    <row r="335" spans="1:41" ht="15" customHeight="1" x14ac:dyDescent="0.25">
      <c r="A335" s="68" t="s">
        <v>327</v>
      </c>
      <c r="B335" s="61">
        <v>2</v>
      </c>
      <c r="C335" s="61"/>
      <c r="D335" s="59" t="str">
        <f>('Raw data'!C328)</f>
        <v>Chaka Fattah</v>
      </c>
      <c r="E335" s="59" t="str">
        <f>('Raw data'!D328)</f>
        <v>(D)</v>
      </c>
      <c r="F335" s="62">
        <f>('Raw data'!G328)</f>
        <v>1994</v>
      </c>
      <c r="G335" s="88">
        <v>1</v>
      </c>
      <c r="H335" s="68">
        <v>1</v>
      </c>
      <c r="I335" s="68">
        <v>1</v>
      </c>
      <c r="J335" s="91">
        <f>IF(H335="",O335+0.15*(AF335-2.77%+$B$3)+($A$3-50%),O335+0.85*(0.6*AF335+0.2*AI335+0.2*AL335-2.77%+$B$3)+($A$3-50%))</f>
        <v>0.90492539661468963</v>
      </c>
      <c r="K335" s="21" t="str">
        <f>IF(J335&lt;44%,"R",IF(J335&gt;56%,"D","No projection"))</f>
        <v>D</v>
      </c>
      <c r="L335" s="21" t="b">
        <f>_xlfn.ISFORMULA(K335)</f>
        <v>1</v>
      </c>
      <c r="M335" s="21" t="str">
        <f>IF(P335&lt;44%,"R",IF(P335&gt;56%,"D","No projection"))</f>
        <v>D</v>
      </c>
      <c r="N335" s="21" t="str">
        <f>IF(J335&lt;42%,"Safe R",IF(AND(J335&gt;42%,J335&lt;44%),"Likely R",IF(AND(J335&gt;44%,J335&lt;47%),"Lean R",IF(AND(J335&gt;47%,J335&lt;53%),"Toss Up",IF(AND(J335&gt;53%,J335&lt;56%),"Lean D",IF(AND(J335&gt;56%,J335&lt;58%),"Likely D","Safe D"))))))</f>
        <v>Safe D</v>
      </c>
      <c r="O335" s="63">
        <f>'Raw data'!Z328</f>
        <v>0.88775000000000004</v>
      </c>
      <c r="P335" s="69">
        <f>O335+$A$3-50%</f>
        <v>0.88775000000000004</v>
      </c>
      <c r="Q335" s="82">
        <f>'Raw data'!O328</f>
        <v>0.76</v>
      </c>
      <c r="R335" s="64">
        <f>Q335/2+50%</f>
        <v>0.88</v>
      </c>
      <c r="S335" s="64">
        <f>'Raw data'!M328-O335</f>
        <v>-7.7500000000000346E-3</v>
      </c>
      <c r="T335" s="64">
        <f>IF(E335="(R)",-S335,S335)</f>
        <v>-7.7500000000000346E-3</v>
      </c>
      <c r="U335" s="89">
        <f>IF(G335=1,Q335+4%,IF(G335=2,Q335+9%,IF(G335=3,Q335+14%,IF(G335=4,Q335-4.1%,IF(G335=5,Q335+1%,IF(G335=6,Q335+6.1%,IF(G335=7,Q335+5.1%,Q335+5.1%)))))))</f>
        <v>0.8</v>
      </c>
      <c r="V335" s="64">
        <f>'Raw data'!W328</f>
        <v>0.81009622906100587</v>
      </c>
      <c r="W335" s="64">
        <f>V335/2+50%</f>
        <v>0.90504811453050293</v>
      </c>
      <c r="X335" s="65">
        <f>IF(H335=1,V335-4%,IF(H335=2,V335+5%,IF(H335=3,V335+14%,IF(H335=4,V335+4%,IF(H335=5,V335+13%,IF(H335=6,V335+22%,IF(H335=7,V335+9%,V335+9%)))))))</f>
        <v>0.77009622906100583</v>
      </c>
      <c r="Y335" s="65">
        <f>'Raw data'!AC328</f>
        <v>0.78596726052357768</v>
      </c>
      <c r="Z335" s="65">
        <f>'Raw data'!AF328</f>
        <v>0.86399999999999999</v>
      </c>
      <c r="AA335" s="66">
        <f>2*(O335-50)-2*(Z335-50)</f>
        <v>4.7499999999999432E-2</v>
      </c>
      <c r="AB335" s="65">
        <f>IF(I335=1,Y335+AA335+7.6%,IF(I335=2,Y335+AA335+16.6%,IF(I335=3,Y335+AA335+25.6%,IF(I335=4,Y335-AA335-7.6%,IF(I335=5,Y335-AA335+1.4%,IF(I335=6,Y335-AA335+10.4%,IF(I335=7,Y335+AA335+9%,IF(I335=8,Y335-AA335+9%,""))))))))</f>
        <v>0.90946726052357707</v>
      </c>
      <c r="AC335" s="65">
        <f>IF(E335="(D)",50%+U335/2,50%-U335/2)</f>
        <v>0.9</v>
      </c>
      <c r="AD335" s="65">
        <f>IF(E335="(D)",50%+X335/2,50%-X335/2)</f>
        <v>0.88504811453050292</v>
      </c>
      <c r="AE335" s="65">
        <f>50%+AB335/2</f>
        <v>0.95473363026178859</v>
      </c>
      <c r="AF335" s="63">
        <f>AC335-O335</f>
        <v>1.2249999999999983E-2</v>
      </c>
      <c r="AG335" s="84">
        <f>IF(E335="(D)",AF335,-AF335)</f>
        <v>1.2249999999999983E-2</v>
      </c>
      <c r="AH335" s="84">
        <f>AG335-4.5%</f>
        <v>-3.2750000000000015E-2</v>
      </c>
      <c r="AI335" s="63">
        <f>AD335-O335</f>
        <v>-2.7018854694971228E-3</v>
      </c>
      <c r="AJ335" s="63">
        <f>IF(E335="(D)",AI335,-AI335)</f>
        <v>-2.7018854694971228E-3</v>
      </c>
      <c r="AK335" s="63">
        <f>AJ335-4.5%</f>
        <v>-4.7701885469497121E-2</v>
      </c>
      <c r="AL335" s="63">
        <f>AE335-O335</f>
        <v>6.6983630261788552E-2</v>
      </c>
      <c r="AM335" s="63">
        <f>IF(E335="(D)",AL335,-(AL335))</f>
        <v>6.6983630261788552E-2</v>
      </c>
      <c r="AN335" s="63">
        <f>AM335-4.5%</f>
        <v>2.1983630261788553E-2</v>
      </c>
      <c r="AO335" s="67">
        <f>(AK335+AN335)/2</f>
        <v>-1.2859127603854284E-2</v>
      </c>
    </row>
    <row r="336" spans="1:41" ht="15" customHeight="1" x14ac:dyDescent="0.25">
      <c r="A336" s="68" t="s">
        <v>327</v>
      </c>
      <c r="B336" s="61">
        <v>3</v>
      </c>
      <c r="C336" s="61"/>
      <c r="D336" s="59" t="str">
        <f>('Raw data'!C329)</f>
        <v>Mike Kelly</v>
      </c>
      <c r="E336" s="59" t="str">
        <f>('Raw data'!D329)</f>
        <v>(R)</v>
      </c>
      <c r="F336" s="62">
        <f>('Raw data'!G329)</f>
        <v>2010</v>
      </c>
      <c r="G336" s="88">
        <v>4</v>
      </c>
      <c r="H336" s="68">
        <v>4</v>
      </c>
      <c r="I336" s="68">
        <v>6</v>
      </c>
      <c r="J336" s="91">
        <f>IF(H336="",O336+0.15*(AF336+2.77%-$B$3)+($A$3-50%),O336+0.85*(0.6*AF336+0.2*AI336+0.2*AL336+2.77%-$B$3)+($A$3-50%))</f>
        <v>0.39989769706360667</v>
      </c>
      <c r="K336" s="21" t="str">
        <f>IF(J336&lt;44%,"R",IF(J336&gt;56%,"D","No projection"))</f>
        <v>R</v>
      </c>
      <c r="L336" s="21" t="b">
        <f>_xlfn.ISFORMULA(K336)</f>
        <v>1</v>
      </c>
      <c r="M336" s="21" t="str">
        <f>IF(P336&lt;44%,"R",IF(P336&gt;56%,"D","No projection"))</f>
        <v>R</v>
      </c>
      <c r="N336" s="21" t="str">
        <f>IF(J336&lt;42%,"Safe R",IF(AND(J336&gt;42%,J336&lt;44%),"Likely R",IF(AND(J336&gt;44%,J336&lt;47%),"Lean R",IF(AND(J336&gt;47%,J336&lt;53%),"Toss Up",IF(AND(J336&gt;53%,J336&lt;56%),"Lean D",IF(AND(J336&gt;56%,J336&lt;58%),"Likely D","Safe D"))))))</f>
        <v>Safe R</v>
      </c>
      <c r="O336" s="63">
        <f>'Raw data'!Z329</f>
        <v>0.41774999999999995</v>
      </c>
      <c r="P336" s="69">
        <f>O336+$A$3-50%</f>
        <v>0.41774999999999995</v>
      </c>
      <c r="Q336" s="82">
        <f>'Raw data'!O329</f>
        <v>0.21999999999999997</v>
      </c>
      <c r="R336" s="64">
        <f>Q336/2+50%</f>
        <v>0.61</v>
      </c>
      <c r="S336" s="64">
        <f>'Raw data'!M329-O336</f>
        <v>-2.7749999999999941E-2</v>
      </c>
      <c r="T336" s="64">
        <f>IF(E336="(R)",-S336,S336)</f>
        <v>2.7749999999999941E-2</v>
      </c>
      <c r="U336" s="89">
        <f>IF(G336=1,Q336+4%,IF(G336=2,Q336+9%,IF(G336=3,Q336+14%,IF(G336=4,Q336-4.1%,IF(G336=5,Q336+1%,IF(G336=6,Q336+6.1%,IF(G336=7,Q336+5.1%,Q336+5.1%)))))))</f>
        <v>0.17899999999999999</v>
      </c>
      <c r="V336" s="64">
        <f>'Raw data'!W329</f>
        <v>0.14457877063352648</v>
      </c>
      <c r="W336" s="64">
        <f>V336/2+50%</f>
        <v>0.57228938531676321</v>
      </c>
      <c r="X336" s="65">
        <f>IF(H336=1,V336-4%,IF(H336=2,V336+5%,IF(H336=3,V336+14%,IF(H336=4,V336+4%,IF(H336=5,V336+13%,IF(H336=6,V336+22%,IF(H336=7,V336+9%,V336+9%)))))))</f>
        <v>0.18457877063352648</v>
      </c>
      <c r="Y336" s="65">
        <f>'Raw data'!AC329</f>
        <v>0.11444832273580535</v>
      </c>
      <c r="Z336" s="65">
        <f>'Raw data'!AF329</f>
        <v>0.46399999999999997</v>
      </c>
      <c r="AA336" s="66">
        <f>2*(O336-50)-2*(Z336-50)</f>
        <v>-9.2500000000001137E-2</v>
      </c>
      <c r="AB336" s="65">
        <f>IF(I336=1,Y336+AA336+7.6%,IF(I336=2,Y336+AA336+16.6%,IF(I336=3,Y336+AA336+25.6%,IF(I336=4,Y336-AA336-7.6%,IF(I336=5,Y336-AA336+1.4%,IF(I336=6,Y336-AA336+10.4%,IF(I336=7,Y336+AA336+9%,IF(I336=8,Y336-AA336+9%,""))))))))</f>
        <v>0.31094832273580653</v>
      </c>
      <c r="AC336" s="65">
        <f>IF(E336="(D)",50%+U336/2,50%-U336/2)</f>
        <v>0.41049999999999998</v>
      </c>
      <c r="AD336" s="65">
        <f>IF(E336="(D)",50%+X336/2,50%-X336/2)</f>
        <v>0.40771061468323677</v>
      </c>
      <c r="AE336" s="65">
        <f>50%-AB336/2</f>
        <v>0.34452583863209674</v>
      </c>
      <c r="AF336" s="63">
        <f>AC336-O336</f>
        <v>-7.2499999999999787E-3</v>
      </c>
      <c r="AG336" s="84">
        <f>IF(E336="(D)",AF336,-AF336)</f>
        <v>7.2499999999999787E-3</v>
      </c>
      <c r="AH336" s="84">
        <f>AG336-4.5%</f>
        <v>-3.775000000000002E-2</v>
      </c>
      <c r="AI336" s="63">
        <f>AD336-O336</f>
        <v>-1.0039385316763183E-2</v>
      </c>
      <c r="AJ336" s="63">
        <f>IF(E336="(D)",AI336,-AI336)</f>
        <v>1.0039385316763183E-2</v>
      </c>
      <c r="AK336" s="63">
        <f>AJ336-4.5%</f>
        <v>-3.4960614683236815E-2</v>
      </c>
      <c r="AL336" s="63">
        <f>AE336-O336</f>
        <v>-7.3224161367903218E-2</v>
      </c>
      <c r="AM336" s="63">
        <f>IF(E336="(D)",AL336,-(AL336))</f>
        <v>7.3224161367903218E-2</v>
      </c>
      <c r="AN336" s="63">
        <f>AM336-4.5%</f>
        <v>2.8224161367903219E-2</v>
      </c>
      <c r="AO336" s="67">
        <f>(AK336+AN336)/2</f>
        <v>-3.368226657666798E-3</v>
      </c>
    </row>
    <row r="337" spans="1:41" ht="15" customHeight="1" x14ac:dyDescent="0.25">
      <c r="A337" s="68" t="s">
        <v>327</v>
      </c>
      <c r="B337" s="61">
        <v>4</v>
      </c>
      <c r="C337" s="61"/>
      <c r="D337" s="59" t="str">
        <f>('Raw data'!C330)</f>
        <v>Scott Perry</v>
      </c>
      <c r="E337" s="59" t="str">
        <f>('Raw data'!D330)</f>
        <v>(R)</v>
      </c>
      <c r="F337" s="62">
        <f>('Raw data'!G330)</f>
        <v>2012</v>
      </c>
      <c r="G337" s="88">
        <v>4</v>
      </c>
      <c r="H337" s="68">
        <v>5</v>
      </c>
      <c r="I337" s="68"/>
      <c r="J337" s="91">
        <f>IF(H337="",O337+0.15*(AF337+2.77%-$B$3)+($A$3-50%),O337+0.85*(0.6*AF337+0.2*AI337+0.2*AL337+2.77%-$B$3)+($A$3-50%))</f>
        <v>0.31793192956408123</v>
      </c>
      <c r="K337" s="21" t="str">
        <f>IF(J337&lt;44%,"R",IF(J337&gt;56%,"D","No projection"))</f>
        <v>R</v>
      </c>
      <c r="L337" s="21" t="b">
        <f>_xlfn.ISFORMULA(K337)</f>
        <v>1</v>
      </c>
      <c r="M337" s="21" t="str">
        <f>IF(P337&lt;44%,"R",IF(P337&gt;56%,"D","No projection"))</f>
        <v>R</v>
      </c>
      <c r="N337" s="21" t="str">
        <f>IF(J337&lt;42%,"Safe R",IF(AND(J337&gt;42%,J337&lt;44%),"Likely R",IF(AND(J337&gt;44%,J337&lt;47%),"Lean R",IF(AND(J337&gt;47%,J337&lt;53%),"Toss Up",IF(AND(J337&gt;53%,J337&lt;56%),"Lean D",IF(AND(J337&gt;56%,J337&lt;58%),"Likely D","Safe D"))))))</f>
        <v>Safe R</v>
      </c>
      <c r="O337" s="63">
        <f>'Raw data'!Z330</f>
        <v>0.40274999999999994</v>
      </c>
      <c r="P337" s="69">
        <f>O337+$A$3-50%</f>
        <v>0.40274999999999994</v>
      </c>
      <c r="Q337" s="82">
        <f>'Raw data'!O330</f>
        <v>0.5</v>
      </c>
      <c r="R337" s="64">
        <f>Q337/2+50%</f>
        <v>0.75</v>
      </c>
      <c r="S337" s="64">
        <f>'Raw data'!M330-O337</f>
        <v>-0.15274999999999994</v>
      </c>
      <c r="T337" s="64">
        <f>IF(E337="(R)",-S337,S337)</f>
        <v>0.15274999999999994</v>
      </c>
      <c r="U337" s="89">
        <f>IF(G337=1,Q337+4%,IF(G337=2,Q337+9%,IF(G337=3,Q337+14%,IF(G337=4,Q337-4.1%,IF(G337=5,Q337+1%,IF(G337=6,Q337+6.1%,IF(G337=7,Q337+5.1%,Q337+5.1%)))))))</f>
        <v>0.45900000000000002</v>
      </c>
      <c r="V337" s="64">
        <f>'Raw data'!W330</f>
        <v>0.26885965218727947</v>
      </c>
      <c r="W337" s="64">
        <f>V337/2+50%</f>
        <v>0.63442982609363974</v>
      </c>
      <c r="X337" s="65">
        <f>IF(H337=1,V337-4%,IF(H337=2,V337+5%,IF(H337=3,V337+14%,IF(H337=4,V337+4%,IF(H337=5,V337+13%,IF(H337=6,V337+22%,IF(H337=7,V337+9%,V337+9%)))))))</f>
        <v>0.39885965218727948</v>
      </c>
      <c r="Y337" s="65"/>
      <c r="Z337" s="65"/>
      <c r="AA337" s="66"/>
      <c r="AB337" s="65" t="str">
        <f>IF(I337=1,Y337+AA337+7.6%,IF(I337=2,Y337+AA337+16.6%,IF(I337=3,Y337+AA337+25.6%,IF(I337=4,Y337-AA337-7.6%,IF(I337=5,Y337-AA337+1.4%,IF(I337=6,Y337-AA337+10.4%,IF(I337=7,Y337+AA337+9%,IF(I337=8,Y337-AA337+9%,""))))))))</f>
        <v/>
      </c>
      <c r="AC337" s="65">
        <f>IF(E337="(D)",50%+U337/2,50%-U337/2)</f>
        <v>0.27049999999999996</v>
      </c>
      <c r="AD337" s="65">
        <f>IF(E337="(D)",50%+X337/2,50%-X337/2)</f>
        <v>0.30057017390636026</v>
      </c>
      <c r="AE337" s="65"/>
      <c r="AF337" s="63">
        <f>AC337-O337</f>
        <v>-0.13224999999999998</v>
      </c>
      <c r="AG337" s="84">
        <f>IF(E337="(D)",AF337,-AF337)</f>
        <v>0.13224999999999998</v>
      </c>
      <c r="AH337" s="84">
        <f>AG337-4.5%</f>
        <v>8.724999999999998E-2</v>
      </c>
      <c r="AI337" s="63">
        <f>AD337-O337</f>
        <v>-0.10217982609363968</v>
      </c>
      <c r="AJ337" s="63">
        <f>IF(E337="(D)",AI337,-AI337)</f>
        <v>0.10217982609363968</v>
      </c>
      <c r="AK337" s="63">
        <f>AJ337-4.5%</f>
        <v>5.7179826093639682E-2</v>
      </c>
      <c r="AL337" s="63"/>
      <c r="AM337" s="63"/>
      <c r="AN337" s="63"/>
      <c r="AO337" s="67">
        <f>AK337</f>
        <v>5.7179826093639682E-2</v>
      </c>
    </row>
    <row r="338" spans="1:41" ht="15" customHeight="1" x14ac:dyDescent="0.25">
      <c r="A338" s="68" t="s">
        <v>327</v>
      </c>
      <c r="B338" s="61">
        <v>5</v>
      </c>
      <c r="C338" s="61"/>
      <c r="D338" s="59" t="str">
        <f>('Raw data'!C331)</f>
        <v>Glenn Thompson</v>
      </c>
      <c r="E338" s="59" t="str">
        <f>('Raw data'!D331)</f>
        <v>(R)</v>
      </c>
      <c r="F338" s="62">
        <f>('Raw data'!G331)</f>
        <v>2008</v>
      </c>
      <c r="G338" s="88">
        <v>4</v>
      </c>
      <c r="H338" s="68">
        <v>4</v>
      </c>
      <c r="I338" s="68">
        <v>4</v>
      </c>
      <c r="J338" s="91">
        <f>IF(H338="",O338+0.15*(AF338+2.77%-$B$3)+($A$3-50%),O338+0.85*(0.6*AF338+0.2*AI338+0.2*AL338+2.77%-$B$3)+($A$3-50%))</f>
        <v>0.3690129122834595</v>
      </c>
      <c r="K338" s="21" t="str">
        <f>IF(J338&lt;44%,"R",IF(J338&gt;56%,"D","No projection"))</f>
        <v>R</v>
      </c>
      <c r="L338" s="21" t="b">
        <f>_xlfn.ISFORMULA(K338)</f>
        <v>1</v>
      </c>
      <c r="M338" s="21" t="str">
        <f>IF(P338&lt;44%,"R",IF(P338&gt;56%,"D","No projection"))</f>
        <v>R</v>
      </c>
      <c r="N338" s="21" t="str">
        <f>IF(J338&lt;42%,"Safe R",IF(AND(J338&gt;42%,J338&lt;44%),"Likely R",IF(AND(J338&gt;44%,J338&lt;47%),"Lean R",IF(AND(J338&gt;47%,J338&lt;53%),"Toss Up",IF(AND(J338&gt;53%,J338&lt;56%),"Lean D",IF(AND(J338&gt;56%,J338&lt;58%),"Likely D","Safe D"))))))</f>
        <v>Safe R</v>
      </c>
      <c r="O338" s="63">
        <f>'Raw data'!Z331</f>
        <v>0.40274999999999994</v>
      </c>
      <c r="P338" s="69">
        <f>O338+$A$3-50%</f>
        <v>0.40274999999999994</v>
      </c>
      <c r="Q338" s="82">
        <f>'Raw data'!O331</f>
        <v>0.28000000000000003</v>
      </c>
      <c r="R338" s="64">
        <f>Q338/2+50%</f>
        <v>0.64</v>
      </c>
      <c r="S338" s="64">
        <f>'Raw data'!M331-O338</f>
        <v>-4.2749999999999955E-2</v>
      </c>
      <c r="T338" s="64">
        <f>IF(E338="(R)",-S338,S338)</f>
        <v>4.2749999999999955E-2</v>
      </c>
      <c r="U338" s="89">
        <f>IF(G338=1,Q338+4%,IF(G338=2,Q338+9%,IF(G338=3,Q338+14%,IF(G338=4,Q338-4.1%,IF(G338=5,Q338+1%,IF(G338=6,Q338+6.1%,IF(G338=7,Q338+5.1%,Q338+5.1%)))))))</f>
        <v>0.23900000000000005</v>
      </c>
      <c r="V338" s="64">
        <f>'Raw data'!W331</f>
        <v>0.25849220257377015</v>
      </c>
      <c r="W338" s="64">
        <f>V338/2+50%</f>
        <v>0.62924610128688507</v>
      </c>
      <c r="X338" s="65">
        <f>IF(H338=1,V338-4%,IF(H338=2,V338+5%,IF(H338=3,V338+14%,IF(H338=4,V338+4%,IF(H338=5,V338+13%,IF(H338=6,V338+22%,IF(H338=7,V338+9%,V338+9%)))))))</f>
        <v>0.29849220257377013</v>
      </c>
      <c r="Y338" s="65">
        <f>'Raw data'!AC331</f>
        <v>0.41741471173846789</v>
      </c>
      <c r="Z338" s="65">
        <f>'Raw data'!AF331</f>
        <v>0.40899999999999997</v>
      </c>
      <c r="AA338" s="66">
        <f>2*(O338-50)-2*(Z338-50)</f>
        <v>-1.2500000000002842E-2</v>
      </c>
      <c r="AB338" s="65">
        <f>IF(I338=1,Y338+AA338+7.6%,IF(I338=2,Y338+AA338+16.6%,IF(I338=3,Y338+AA338+25.6%,IF(I338=4,Y338-AA338-7.6%,IF(I338=5,Y338-AA338+1.4%,IF(I338=6,Y338-AA338+10.4%,IF(I338=7,Y338+AA338+9%,IF(I338=8,Y338-AA338+9%,""))))))))</f>
        <v>0.35391471173847072</v>
      </c>
      <c r="AC338" s="65">
        <f>IF(E338="(D)",50%+U338/2,50%-U338/2)</f>
        <v>0.38049999999999995</v>
      </c>
      <c r="AD338" s="65">
        <f>IF(E338="(D)",50%+X338/2,50%-X338/2)</f>
        <v>0.35075389871311491</v>
      </c>
      <c r="AE338" s="65">
        <f>50%-AB338/2</f>
        <v>0.32304264413076467</v>
      </c>
      <c r="AF338" s="63">
        <f>AC338-O338</f>
        <v>-2.2249999999999992E-2</v>
      </c>
      <c r="AG338" s="84">
        <f>IF(E338="(D)",AF338,-AF338)</f>
        <v>2.2249999999999992E-2</v>
      </c>
      <c r="AH338" s="84">
        <f>AG338-4.5%</f>
        <v>-2.2750000000000006E-2</v>
      </c>
      <c r="AI338" s="63">
        <f>AD338-O338</f>
        <v>-5.1996101286885033E-2</v>
      </c>
      <c r="AJ338" s="63">
        <f>IF(E338="(D)",AI338,-AI338)</f>
        <v>5.1996101286885033E-2</v>
      </c>
      <c r="AK338" s="63">
        <f>AJ338-4.5%</f>
        <v>6.9961012868850342E-3</v>
      </c>
      <c r="AL338" s="63">
        <f>AE338-O338</f>
        <v>-7.9707355869235275E-2</v>
      </c>
      <c r="AM338" s="63">
        <f>IF(E338="(D)",AL338,-(AL338))</f>
        <v>7.9707355869235275E-2</v>
      </c>
      <c r="AN338" s="63">
        <f>AM338-4.5%</f>
        <v>3.4707355869235276E-2</v>
      </c>
      <c r="AO338" s="67">
        <f>(AK338+AN338)/2</f>
        <v>2.0851728578060155E-2</v>
      </c>
    </row>
    <row r="339" spans="1:41" ht="15" customHeight="1" x14ac:dyDescent="0.25">
      <c r="A339" s="68" t="s">
        <v>327</v>
      </c>
      <c r="B339" s="61">
        <v>6</v>
      </c>
      <c r="C339" s="61" t="s">
        <v>477</v>
      </c>
      <c r="D339" s="59" t="str">
        <f>('Raw data'!C332)</f>
        <v>Ryan Costello</v>
      </c>
      <c r="E339" s="59" t="str">
        <f>('Raw data'!D332)</f>
        <v>(R)</v>
      </c>
      <c r="F339" s="62">
        <f>('Raw data'!G332)</f>
        <v>2014</v>
      </c>
      <c r="G339" s="88">
        <v>5</v>
      </c>
      <c r="H339" s="68"/>
      <c r="I339" s="68"/>
      <c r="J339" s="91">
        <f>IF(H339="",O339+0.15*(AF339+2.77%-$B$3)+($A$3-50%),O339+0.85*(0.6*AF339+0.2*AI339+0.2*AL339+2.77%-$B$3)+($A$3-50%))</f>
        <v>0.46326249999999997</v>
      </c>
      <c r="K339" s="21" t="str">
        <f>IF(J339&lt;44%,"R",IF(J339&gt;56%,"D","No projection"))</f>
        <v>No projection</v>
      </c>
      <c r="L339" s="21" t="b">
        <f>_xlfn.ISFORMULA(K339)</f>
        <v>1</v>
      </c>
      <c r="M339" s="21" t="str">
        <f>IF(P339&lt;44%,"R",IF(P339&gt;56%,"D","No projection"))</f>
        <v>No projection</v>
      </c>
      <c r="N339" s="21" t="str">
        <f>IF(J339&lt;42%,"Safe R",IF(AND(J339&gt;42%,J339&lt;44%),"Likely R",IF(AND(J339&gt;44%,J339&lt;47%),"Lean R",IF(AND(J339&gt;47%,J339&lt;53%),"Toss Up",IF(AND(J339&gt;53%,J339&lt;56%),"Lean D",IF(AND(J339&gt;56%,J339&lt;58%),"Likely D","Safe D"))))))</f>
        <v>Lean R</v>
      </c>
      <c r="O339" s="63">
        <f>'Raw data'!Z332</f>
        <v>0.46825</v>
      </c>
      <c r="P339" s="69">
        <f>O339+$A$3-50%</f>
        <v>0.46825000000000006</v>
      </c>
      <c r="Q339" s="82">
        <f>'Raw data'!O332</f>
        <v>0.12000000000000005</v>
      </c>
      <c r="R339" s="64">
        <f>Q339/2+50%</f>
        <v>0.56000000000000005</v>
      </c>
      <c r="S339" s="64">
        <f>'Raw data'!M332-O339</f>
        <v>-2.8249999999999997E-2</v>
      </c>
      <c r="T339" s="64">
        <f>IF(E339="(R)",-S339,S339)</f>
        <v>2.8249999999999997E-2</v>
      </c>
      <c r="U339" s="89">
        <f>IF(G339=1,Q339+4%,IF(G339=2,Q339+9%,IF(G339=3,Q339+14%,IF(G339=4,Q339-4.1%,IF(G339=5,Q339+1%,IF(G339=6,Q339+6.1%,IF(G339=7,Q339+5.1%,Q339+5.1%)))))))</f>
        <v>0.13000000000000006</v>
      </c>
      <c r="V339" s="64">
        <f>'Raw data'!W332</f>
        <v>0</v>
      </c>
      <c r="W339" s="64"/>
      <c r="X339" s="65"/>
      <c r="Y339" s="65">
        <f>'Raw data'!AC332</f>
        <v>0</v>
      </c>
      <c r="Z339" s="65">
        <f>'Raw data'!AF332</f>
        <v>0.54899999999999993</v>
      </c>
      <c r="AA339" s="66">
        <f>2*(O339-50)-2*(Z339-50)</f>
        <v>-0.16150000000000375</v>
      </c>
      <c r="AB339" s="65"/>
      <c r="AC339" s="65">
        <f>IF(E339="(D)",50%+U339/2,50%-U339/2)</f>
        <v>0.43499999999999994</v>
      </c>
      <c r="AD339" s="65"/>
      <c r="AE339" s="65"/>
      <c r="AF339" s="63">
        <f>AC339-O339</f>
        <v>-3.3250000000000057E-2</v>
      </c>
      <c r="AG339" s="84">
        <f>IF(E339="(D)",AF339,-AF339)</f>
        <v>3.3250000000000057E-2</v>
      </c>
      <c r="AH339" s="84">
        <f>AG339-4.5%</f>
        <v>-1.1749999999999941E-2</v>
      </c>
      <c r="AI339" s="63"/>
      <c r="AJ339" s="63"/>
      <c r="AK339" s="63">
        <f>AJ339-4.5%</f>
        <v>-4.4999999999999998E-2</v>
      </c>
      <c r="AL339" s="63"/>
      <c r="AM339" s="63"/>
      <c r="AN339" s="63">
        <f>AM339-4.5%</f>
        <v>-4.4999999999999998E-2</v>
      </c>
      <c r="AO339" s="67">
        <f>(AK339+AN339)/2</f>
        <v>-4.4999999999999998E-2</v>
      </c>
    </row>
    <row r="340" spans="1:41" ht="15" customHeight="1" x14ac:dyDescent="0.25">
      <c r="A340" s="68" t="s">
        <v>327</v>
      </c>
      <c r="B340" s="61">
        <v>7</v>
      </c>
      <c r="C340" s="61"/>
      <c r="D340" s="59" t="str">
        <f>('Raw data'!C333)</f>
        <v>Patrick Meehan</v>
      </c>
      <c r="E340" s="59" t="str">
        <f>('Raw data'!D333)</f>
        <v>(R)</v>
      </c>
      <c r="F340" s="62">
        <f>('Raw data'!G333)</f>
        <v>2010</v>
      </c>
      <c r="G340" s="88">
        <v>4</v>
      </c>
      <c r="H340" s="68">
        <v>4</v>
      </c>
      <c r="I340" s="68">
        <v>5</v>
      </c>
      <c r="J340" s="91">
        <f>IF(H340="",O340+0.15*(AF340+2.77%-$B$3)+($A$3-50%),O340+0.85*(0.6*AF340+0.2*AI340+0.2*AL340+2.77%-$B$3)+($A$3-50%))</f>
        <v>0.40513490534426089</v>
      </c>
      <c r="K340" s="21" t="str">
        <f>IF(J340&lt;44%,"R",IF(J340&gt;56%,"D","No projection"))</f>
        <v>R</v>
      </c>
      <c r="L340" s="21" t="b">
        <f>_xlfn.ISFORMULA(K340)</f>
        <v>1</v>
      </c>
      <c r="M340" s="21" t="str">
        <f>IF(P340&lt;44%,"R",IF(P340&gt;56%,"D","No projection"))</f>
        <v>No projection</v>
      </c>
      <c r="N340" s="21" t="str">
        <f>IF(J340&lt;42%,"Safe R",IF(AND(J340&gt;42%,J340&lt;44%),"Likely R",IF(AND(J340&gt;44%,J340&lt;47%),"Lean R",IF(AND(J340&gt;47%,J340&lt;53%),"Toss Up",IF(AND(J340&gt;53%,J340&lt;56%),"Lean D",IF(AND(J340&gt;56%,J340&lt;58%),"Likely D","Safe D"))))))</f>
        <v>Safe R</v>
      </c>
      <c r="O340" s="63">
        <f>'Raw data'!Z333</f>
        <v>0.47125</v>
      </c>
      <c r="P340" s="69">
        <f>O340+$A$3-50%</f>
        <v>0.47124999999999995</v>
      </c>
      <c r="Q340" s="82">
        <f>'Raw data'!O333</f>
        <v>0.24</v>
      </c>
      <c r="R340" s="64">
        <f>Q340/2+50%</f>
        <v>0.62</v>
      </c>
      <c r="S340" s="64">
        <f>'Raw data'!M333-O340</f>
        <v>-9.1249999999999998E-2</v>
      </c>
      <c r="T340" s="64">
        <f>IF(E340="(R)",-S340,S340)</f>
        <v>9.1249999999999998E-2</v>
      </c>
      <c r="U340" s="89">
        <f>IF(G340=1,Q340+4%,IF(G340=2,Q340+9%,IF(G340=3,Q340+14%,IF(G340=4,Q340-4.1%,IF(G340=5,Q340+1%,IF(G340=6,Q340+6.1%,IF(G340=7,Q340+5.1%,Q340+5.1%)))))))</f>
        <v>0.19900000000000001</v>
      </c>
      <c r="V340" s="64">
        <f>'Raw data'!W333</f>
        <v>0.18795533185646662</v>
      </c>
      <c r="W340" s="64">
        <f>V340/2+50%</f>
        <v>0.59397766592823331</v>
      </c>
      <c r="X340" s="65">
        <f>IF(H340=1,V340-4%,IF(H340=2,V340+5%,IF(H340=3,V340+14%,IF(H340=4,V340+4%,IF(H340=5,V340+13%,IF(H340=6,V340+22%,IF(H340=7,V340+9%,V340+9%)))))))</f>
        <v>0.22795533185646663</v>
      </c>
      <c r="Y340" s="65">
        <f>'Raw data'!AC333</f>
        <v>0.11086931115221715</v>
      </c>
      <c r="Z340" s="65">
        <f>'Raw data'!AF333</f>
        <v>0.52900000000000003</v>
      </c>
      <c r="AA340" s="66">
        <f>2*(O340-50)-2*(Z340-50)</f>
        <v>-0.11550000000001148</v>
      </c>
      <c r="AB340" s="65">
        <f>IF(I340=1,Y340+AA340+7.6%,IF(I340=2,Y340+AA340+16.6%,IF(I340=3,Y340+AA340+25.6%,IF(I340=4,Y340-AA340-7.6%,IF(I340=5,Y340-AA340+1.4%,IF(I340=6,Y340-AA340+10.4%,IF(I340=7,Y340+AA340+9%,IF(I340=8,Y340-AA340+9%,""))))))))</f>
        <v>0.24036931115222865</v>
      </c>
      <c r="AC340" s="65">
        <f>IF(E340="(D)",50%+U340/2,50%-U340/2)</f>
        <v>0.40049999999999997</v>
      </c>
      <c r="AD340" s="65">
        <f>IF(E340="(D)",50%+X340/2,50%-X340/2)</f>
        <v>0.38602233407176667</v>
      </c>
      <c r="AE340" s="65">
        <f>50%-AB340/2</f>
        <v>0.37981534442388565</v>
      </c>
      <c r="AF340" s="63">
        <f>AC340-O340</f>
        <v>-7.0750000000000035E-2</v>
      </c>
      <c r="AG340" s="84">
        <f>IF(E340="(D)",AF340,-AF340)</f>
        <v>7.0750000000000035E-2</v>
      </c>
      <c r="AH340" s="84">
        <f>AG340-4.5%</f>
        <v>2.5750000000000037E-2</v>
      </c>
      <c r="AI340" s="63">
        <f>AD340-O340</f>
        <v>-8.5227665928233332E-2</v>
      </c>
      <c r="AJ340" s="63">
        <f>IF(E340="(D)",AI340,-AI340)</f>
        <v>8.5227665928233332E-2</v>
      </c>
      <c r="AK340" s="63">
        <f>AJ340-4.5%</f>
        <v>4.0227665928233333E-2</v>
      </c>
      <c r="AL340" s="63">
        <f>AE340-O340</f>
        <v>-9.1434655576114354E-2</v>
      </c>
      <c r="AM340" s="63">
        <f>IF(E340="(D)",AL340,-(AL340))</f>
        <v>9.1434655576114354E-2</v>
      </c>
      <c r="AN340" s="63">
        <f>AM340-4.5%</f>
        <v>4.6434655576114356E-2</v>
      </c>
      <c r="AO340" s="67">
        <f>(AK340+AN340)/2</f>
        <v>4.3331160752173845E-2</v>
      </c>
    </row>
    <row r="341" spans="1:41" ht="15" customHeight="1" x14ac:dyDescent="0.25">
      <c r="A341" s="68" t="s">
        <v>327</v>
      </c>
      <c r="B341" s="61">
        <v>8</v>
      </c>
      <c r="C341" s="61"/>
      <c r="D341" s="59" t="str">
        <f>('Raw data'!C334)</f>
        <v>Mike Fitzpatrick</v>
      </c>
      <c r="E341" s="59" t="str">
        <f>('Raw data'!D334)</f>
        <v>(R)</v>
      </c>
      <c r="F341" s="62">
        <f>('Raw data'!G334)</f>
        <v>2010</v>
      </c>
      <c r="G341" s="88">
        <v>4</v>
      </c>
      <c r="H341" s="68">
        <v>4</v>
      </c>
      <c r="I341" s="68">
        <v>6</v>
      </c>
      <c r="J341" s="91">
        <f>IF(H341="",O341+0.15*(AF341+2.77%-$B$3)+($A$3-50%),O341+0.85*(0.6*AF341+0.2*AI341+0.2*AL341+2.77%-$B$3)+($A$3-50%))</f>
        <v>0.41195059406208934</v>
      </c>
      <c r="K341" s="21" t="str">
        <f>IF(J341&lt;44%,"R",IF(J341&gt;56%,"D","No projection"))</f>
        <v>R</v>
      </c>
      <c r="L341" s="21" t="b">
        <f>_xlfn.ISFORMULA(K341)</f>
        <v>1</v>
      </c>
      <c r="M341" s="21" t="str">
        <f>IF(P341&lt;44%,"R",IF(P341&gt;56%,"D","No projection"))</f>
        <v>No projection</v>
      </c>
      <c r="N341" s="21" t="str">
        <f>IF(J341&lt;42%,"Safe R",IF(AND(J341&gt;42%,J341&lt;44%),"Likely R",IF(AND(J341&gt;44%,J341&lt;47%),"Lean R",IF(AND(J341&gt;47%,J341&lt;53%),"Toss Up",IF(AND(J341&gt;53%,J341&lt;56%),"Lean D",IF(AND(J341&gt;56%,J341&lt;58%),"Likely D","Safe D"))))))</f>
        <v>Safe R</v>
      </c>
      <c r="O341" s="63">
        <f>'Raw data'!Z334</f>
        <v>0.48025000000000001</v>
      </c>
      <c r="P341" s="69">
        <f>O341+$A$3-50%</f>
        <v>0.48025000000000007</v>
      </c>
      <c r="Q341" s="82">
        <f>'Raw data'!O334</f>
        <v>0.24</v>
      </c>
      <c r="R341" s="64">
        <f>Q341/2+50%</f>
        <v>0.62</v>
      </c>
      <c r="S341" s="64">
        <f>'Raw data'!M334-O341</f>
        <v>-0.10025000000000001</v>
      </c>
      <c r="T341" s="64">
        <f>IF(E341="(R)",-S341,S341)</f>
        <v>0.10025000000000001</v>
      </c>
      <c r="U341" s="89">
        <f>IF(G341=1,Q341+4%,IF(G341=2,Q341+9%,IF(G341=3,Q341+14%,IF(G341=4,Q341-4.1%,IF(G341=5,Q341+1%,IF(G341=6,Q341+6.1%,IF(G341=7,Q341+5.1%,Q341+5.1%)))))))</f>
        <v>0.19900000000000001</v>
      </c>
      <c r="V341" s="64">
        <f>'Raw data'!W334</f>
        <v>0.13206979371901956</v>
      </c>
      <c r="W341" s="64">
        <f>V341/2+50%</f>
        <v>0.56603489685950981</v>
      </c>
      <c r="X341" s="65">
        <f>IF(H341=1,V341-4%,IF(H341=2,V341+5%,IF(H341=3,V341+14%,IF(H341=4,V341+4%,IF(H341=5,V341+13%,IF(H341=6,V341+22%,IF(H341=7,V341+9%,V341+9%)))))))</f>
        <v>0.17206979371901956</v>
      </c>
      <c r="Y341" s="65">
        <f>'Raw data'!AC334</f>
        <v>7.0452629079924334E-2</v>
      </c>
      <c r="Z341" s="65">
        <f>'Raw data'!AF334</f>
        <v>0.50900000000000001</v>
      </c>
      <c r="AA341" s="66">
        <f>2*(O341-50)-2*(Z341-50)</f>
        <v>-5.7500000000004547E-2</v>
      </c>
      <c r="AB341" s="65">
        <f>IF(I341=1,Y341+AA341+7.6%,IF(I341=2,Y341+AA341+16.6%,IF(I341=3,Y341+AA341+25.6%,IF(I341=4,Y341-AA341-7.6%,IF(I341=5,Y341-AA341+1.4%,IF(I341=6,Y341-AA341+10.4%,IF(I341=7,Y341+AA341+9%,IF(I341=8,Y341-AA341+9%,""))))))))</f>
        <v>0.23195262907992889</v>
      </c>
      <c r="AC341" s="65">
        <f>IF(E341="(D)",50%+U341/2,50%-U341/2)</f>
        <v>0.40049999999999997</v>
      </c>
      <c r="AD341" s="65">
        <f>IF(E341="(D)",50%+X341/2,50%-X341/2)</f>
        <v>0.41396510314049023</v>
      </c>
      <c r="AE341" s="65">
        <f>50%-AB341/2</f>
        <v>0.38402368546003557</v>
      </c>
      <c r="AF341" s="63">
        <f>AC341-O341</f>
        <v>-7.9750000000000043E-2</v>
      </c>
      <c r="AG341" s="84">
        <f>IF(E341="(D)",AF341,-AF341)</f>
        <v>7.9750000000000043E-2</v>
      </c>
      <c r="AH341" s="84">
        <f>AG341-4.5%</f>
        <v>3.4750000000000045E-2</v>
      </c>
      <c r="AI341" s="63">
        <f>AD341-O341</f>
        <v>-6.6284896859509779E-2</v>
      </c>
      <c r="AJ341" s="63">
        <f>IF(E341="(D)",AI341,-AI341)</f>
        <v>6.6284896859509779E-2</v>
      </c>
      <c r="AK341" s="63">
        <f>AJ341-4.5%</f>
        <v>2.128489685950978E-2</v>
      </c>
      <c r="AL341" s="63">
        <f>AE341-O341</f>
        <v>-9.6226314539964442E-2</v>
      </c>
      <c r="AM341" s="63">
        <f>IF(E341="(D)",AL341,-(AL341))</f>
        <v>9.6226314539964442E-2</v>
      </c>
      <c r="AN341" s="63">
        <f>AM341-4.5%</f>
        <v>5.1226314539964443E-2</v>
      </c>
      <c r="AO341" s="67">
        <f>(AK341+AN341)/2</f>
        <v>3.6255605699737112E-2</v>
      </c>
    </row>
    <row r="342" spans="1:41" ht="15" customHeight="1" x14ac:dyDescent="0.25">
      <c r="A342" s="68" t="s">
        <v>327</v>
      </c>
      <c r="B342" s="61">
        <v>9</v>
      </c>
      <c r="C342" s="61"/>
      <c r="D342" s="59" t="str">
        <f>('Raw data'!C335)</f>
        <v>Bill Shuster</v>
      </c>
      <c r="E342" s="59" t="str">
        <f>('Raw data'!D335)</f>
        <v>(R)</v>
      </c>
      <c r="F342" s="62">
        <f>('Raw data'!G335)</f>
        <v>2001</v>
      </c>
      <c r="G342" s="88">
        <v>4</v>
      </c>
      <c r="H342" s="68">
        <v>4</v>
      </c>
      <c r="I342" s="68">
        <v>4</v>
      </c>
      <c r="J342" s="91">
        <f>IF(H342="",O342+0.15*(AF342+2.77%-$B$3)+($A$3-50%),O342+0.85*(0.6*AF342+0.2*AI342+0.2*AL342+2.77%-$B$3)+($A$3-50%))</f>
        <v>0.36378370275330552</v>
      </c>
      <c r="K342" s="21" t="str">
        <f>IF(J342&lt;44%,"R",IF(J342&gt;56%,"D","No projection"))</f>
        <v>R</v>
      </c>
      <c r="L342" s="21" t="b">
        <f>_xlfn.ISFORMULA(K342)</f>
        <v>1</v>
      </c>
      <c r="M342" s="21" t="str">
        <f>IF(P342&lt;44%,"R",IF(P342&gt;56%,"D","No projection"))</f>
        <v>R</v>
      </c>
      <c r="N342" s="21" t="str">
        <f>IF(J342&lt;42%,"Safe R",IF(AND(J342&gt;42%,J342&lt;44%),"Likely R",IF(AND(J342&gt;44%,J342&lt;47%),"Lean R",IF(AND(J342&gt;47%,J342&lt;53%),"Toss Up",IF(AND(J342&gt;53%,J342&lt;56%),"Lean D",IF(AND(J342&gt;56%,J342&lt;58%),"Likely D","Safe D"))))))</f>
        <v>Safe R</v>
      </c>
      <c r="O342" s="63">
        <f>'Raw data'!Z335</f>
        <v>0.34625</v>
      </c>
      <c r="P342" s="69">
        <f>O342+$A$3-50%</f>
        <v>0.34624999999999995</v>
      </c>
      <c r="Q342" s="82">
        <f>'Raw data'!O335</f>
        <v>0.28000000000000003</v>
      </c>
      <c r="R342" s="64">
        <f>Q342/2+50%</f>
        <v>0.64</v>
      </c>
      <c r="S342" s="64">
        <f>'Raw data'!M335-O342</f>
        <v>1.3749999999999984E-2</v>
      </c>
      <c r="T342" s="64">
        <f>IF(E342="(R)",-S342,S342)</f>
        <v>-1.3749999999999984E-2</v>
      </c>
      <c r="U342" s="89">
        <f>IF(G342=1,Q342+4%,IF(G342=2,Q342+9%,IF(G342=3,Q342+14%,IF(G342=4,Q342-4.1%,IF(G342=5,Q342+1%,IF(G342=6,Q342+6.1%,IF(G342=7,Q342+5.1%,Q342+5.1%)))))))</f>
        <v>0.23900000000000005</v>
      </c>
      <c r="V342" s="64">
        <f>'Raw data'!W335</f>
        <v>0.23349556150999801</v>
      </c>
      <c r="W342" s="64">
        <f>V342/2+50%</f>
        <v>0.61674778075499903</v>
      </c>
      <c r="X342" s="65">
        <f>IF(H342=1,V342-4%,IF(H342=2,V342+5%,IF(H342=3,V342+14%,IF(H342=4,V342+4%,IF(H342=5,V342+13%,IF(H342=6,V342+22%,IF(H342=7,V342+9%,V342+9%)))))))</f>
        <v>0.27349556150999799</v>
      </c>
      <c r="Y342" s="65">
        <f>'Raw data'!AC335</f>
        <v>0.46122558256876012</v>
      </c>
      <c r="Z342" s="65">
        <f>'Raw data'!AF335</f>
        <v>0.32399999999999995</v>
      </c>
      <c r="AA342" s="66">
        <f>2*(O342-50)-2*(Z342-50)</f>
        <v>4.4499999999999318E-2</v>
      </c>
      <c r="AB342" s="65">
        <f>IF(I342=1,Y342+AA342+7.6%,IF(I342=2,Y342+AA342+16.6%,IF(I342=3,Y342+AA342+25.6%,IF(I342=4,Y342-AA342-7.6%,IF(I342=5,Y342-AA342+1.4%,IF(I342=6,Y342-AA342+10.4%,IF(I342=7,Y342+AA342+9%,IF(I342=8,Y342-AA342+9%,""))))))))</f>
        <v>0.34072558256876079</v>
      </c>
      <c r="AC342" s="65">
        <f>IF(E342="(D)",50%+U342/2,50%-U342/2)</f>
        <v>0.38049999999999995</v>
      </c>
      <c r="AD342" s="65">
        <f>IF(E342="(D)",50%+X342/2,50%-X342/2)</f>
        <v>0.36325221924500101</v>
      </c>
      <c r="AE342" s="65">
        <f>50%-AB342/2</f>
        <v>0.32963720871561963</v>
      </c>
      <c r="AF342" s="63">
        <f>AC342-O342</f>
        <v>3.4249999999999947E-2</v>
      </c>
      <c r="AG342" s="84">
        <f>IF(E342="(D)",AF342,-AF342)</f>
        <v>-3.4249999999999947E-2</v>
      </c>
      <c r="AH342" s="84">
        <f>AG342-4.5%</f>
        <v>-7.9249999999999945E-2</v>
      </c>
      <c r="AI342" s="63">
        <f>AD342-O342</f>
        <v>1.7002219245001005E-2</v>
      </c>
      <c r="AJ342" s="63">
        <f>IF(E342="(D)",AI342,-AI342)</f>
        <v>-1.7002219245001005E-2</v>
      </c>
      <c r="AK342" s="63">
        <f>AJ342-4.5%</f>
        <v>-6.2002219245001003E-2</v>
      </c>
      <c r="AL342" s="63">
        <f>AE342-O342</f>
        <v>-1.6612791284380368E-2</v>
      </c>
      <c r="AM342" s="63">
        <f>IF(E342="(D)",AL342,-(AL342))</f>
        <v>1.6612791284380368E-2</v>
      </c>
      <c r="AN342" s="63">
        <f>AM342-4.5%</f>
        <v>-2.838720871561963E-2</v>
      </c>
      <c r="AO342" s="67">
        <f>(AK342+AN342)/2</f>
        <v>-4.5194713980310317E-2</v>
      </c>
    </row>
    <row r="343" spans="1:41" ht="15" customHeight="1" x14ac:dyDescent="0.25">
      <c r="A343" s="68" t="s">
        <v>327</v>
      </c>
      <c r="B343" s="61">
        <v>10</v>
      </c>
      <c r="C343" s="61"/>
      <c r="D343" s="59" t="str">
        <f>('Raw data'!C336)</f>
        <v>Thomas Marino</v>
      </c>
      <c r="E343" s="59" t="str">
        <f>('Raw data'!D336)</f>
        <v>(R)</v>
      </c>
      <c r="F343" s="62">
        <f>('Raw data'!G336)</f>
        <v>2010</v>
      </c>
      <c r="G343" s="88">
        <v>4</v>
      </c>
      <c r="H343" s="68">
        <v>4</v>
      </c>
      <c r="I343" s="68">
        <v>6</v>
      </c>
      <c r="J343" s="91">
        <f>IF(H343="",O343+0.15*(AF343+2.77%-$B$3)+($A$3-50%),O343+0.85*(0.6*AF343+0.2*AI343+0.2*AL343+2.77%-$B$3)+($A$3-50%))</f>
        <v>0.32569776793869276</v>
      </c>
      <c r="K343" s="21" t="str">
        <f>IF(J343&lt;44%,"R",IF(J343&gt;56%,"D","No projection"))</f>
        <v>R</v>
      </c>
      <c r="L343" s="21" t="b">
        <f>_xlfn.ISFORMULA(K343)</f>
        <v>1</v>
      </c>
      <c r="M343" s="21" t="str">
        <f>IF(P343&lt;44%,"R",IF(P343&gt;56%,"D","No projection"))</f>
        <v>R</v>
      </c>
      <c r="N343" s="21" t="str">
        <f>IF(J343&lt;42%,"Safe R",IF(AND(J343&gt;42%,J343&lt;44%),"Likely R",IF(AND(J343&gt;44%,J343&lt;47%),"Lean R",IF(AND(J343&gt;47%,J343&lt;53%),"Toss Up",IF(AND(J343&gt;53%,J343&lt;56%),"Lean D",IF(AND(J343&gt;56%,J343&lt;58%),"Likely D","Safe D"))))))</f>
        <v>Safe R</v>
      </c>
      <c r="O343" s="63">
        <f>'Raw data'!Z336</f>
        <v>0.37225000000000003</v>
      </c>
      <c r="P343" s="69">
        <f>O343+$A$3-50%</f>
        <v>0.37224999999999997</v>
      </c>
      <c r="Q343" s="82">
        <f>'Raw data'!O336</f>
        <v>0.43181818181818182</v>
      </c>
      <c r="R343" s="64">
        <f>Q343/2+50%</f>
        <v>0.71590909090909094</v>
      </c>
      <c r="S343" s="64">
        <f>'Raw data'!M336-O343</f>
        <v>-8.8159090909090909E-2</v>
      </c>
      <c r="T343" s="64">
        <f>IF(E343="(R)",-S343,S343)</f>
        <v>8.8159090909090909E-2</v>
      </c>
      <c r="U343" s="89">
        <f>IF(G343=1,Q343+4%,IF(G343=2,Q343+9%,IF(G343=3,Q343+14%,IF(G343=4,Q343-4.1%,IF(G343=5,Q343+1%,IF(G343=6,Q343+6.1%,IF(G343=7,Q343+5.1%,Q343+5.1%)))))))</f>
        <v>0.39081818181818184</v>
      </c>
      <c r="V343" s="64">
        <f>'Raw data'!W336</f>
        <v>0.31168413747762885</v>
      </c>
      <c r="W343" s="64">
        <f>V343/2+50%</f>
        <v>0.65584206873881445</v>
      </c>
      <c r="X343" s="65">
        <f>IF(H343=1,V343-4%,IF(H343=2,V343+5%,IF(H343=3,V343+14%,IF(H343=4,V343+4%,IF(H343=5,V343+13%,IF(H343=6,V343+22%,IF(H343=7,V343+9%,V343+9%)))))))</f>
        <v>0.35168413747762883</v>
      </c>
      <c r="Y343" s="65">
        <f>'Raw data'!AC336</f>
        <v>0.1035346354361546</v>
      </c>
      <c r="Z343" s="65">
        <f>'Raw data'!AF336</f>
        <v>0.41899999999999998</v>
      </c>
      <c r="AA343" s="66">
        <f>2*(O343-50)-2*(Z343-50)</f>
        <v>-9.3499999999991701E-2</v>
      </c>
      <c r="AB343" s="65">
        <f>IF(I343=1,Y343+AA343+7.6%,IF(I343=2,Y343+AA343+16.6%,IF(I343=3,Y343+AA343+25.6%,IF(I343=4,Y343-AA343-7.6%,IF(I343=5,Y343-AA343+1.4%,IF(I343=6,Y343-AA343+10.4%,IF(I343=7,Y343+AA343+9%,IF(I343=8,Y343-AA343+9%,""))))))))</f>
        <v>0.30103463543614628</v>
      </c>
      <c r="AC343" s="65">
        <f>IF(E343="(D)",50%+U343/2,50%-U343/2)</f>
        <v>0.30459090909090908</v>
      </c>
      <c r="AD343" s="65">
        <f>IF(E343="(D)",50%+X343/2,50%-X343/2)</f>
        <v>0.32415793126118558</v>
      </c>
      <c r="AE343" s="65">
        <f>50%-AB343/2</f>
        <v>0.34948268228192686</v>
      </c>
      <c r="AF343" s="63">
        <f>AC343-O343</f>
        <v>-6.7659090909090946E-2</v>
      </c>
      <c r="AG343" s="84">
        <f>IF(E343="(D)",AF343,-AF343)</f>
        <v>6.7659090909090946E-2</v>
      </c>
      <c r="AH343" s="84">
        <f>AG343-4.5%</f>
        <v>2.2659090909090948E-2</v>
      </c>
      <c r="AI343" s="63">
        <f>AD343-O343</f>
        <v>-4.8092068738814442E-2</v>
      </c>
      <c r="AJ343" s="63">
        <f>IF(E343="(D)",AI343,-AI343)</f>
        <v>4.8092068738814442E-2</v>
      </c>
      <c r="AK343" s="63">
        <f>AJ343-4.5%</f>
        <v>3.0920687388144436E-3</v>
      </c>
      <c r="AL343" s="63">
        <f>AE343-O343</f>
        <v>-2.2767317718073166E-2</v>
      </c>
      <c r="AM343" s="63">
        <f>IF(E343="(D)",AL343,-(AL343))</f>
        <v>2.2767317718073166E-2</v>
      </c>
      <c r="AN343" s="63">
        <f>AM343-4.5%</f>
        <v>-2.2232682281926833E-2</v>
      </c>
      <c r="AO343" s="67">
        <f>(AK343+AN343)/2</f>
        <v>-9.5703067715561946E-3</v>
      </c>
    </row>
    <row r="344" spans="1:41" ht="15" customHeight="1" x14ac:dyDescent="0.25">
      <c r="A344" s="68" t="s">
        <v>327</v>
      </c>
      <c r="B344" s="61">
        <v>11</v>
      </c>
      <c r="C344" s="61"/>
      <c r="D344" s="59" t="str">
        <f>('Raw data'!C337)</f>
        <v>Lou Barletta</v>
      </c>
      <c r="E344" s="59" t="str">
        <f>('Raw data'!D337)</f>
        <v>(R)</v>
      </c>
      <c r="F344" s="62">
        <f>('Raw data'!G337)</f>
        <v>2010</v>
      </c>
      <c r="G344" s="88">
        <v>4</v>
      </c>
      <c r="H344" s="68">
        <v>4</v>
      </c>
      <c r="I344" s="68">
        <v>6</v>
      </c>
      <c r="J344" s="91">
        <f>IF(H344="",O344+0.15*(AF344+2.77%-$B$3)+($A$3-50%),O344+0.85*(0.6*AF344+0.2*AI344+0.2*AL344+2.77%-$B$3)+($A$3-50%))</f>
        <v>0.36626884555877381</v>
      </c>
      <c r="K344" s="21" t="str">
        <f>IF(J344&lt;44%,"R",IF(J344&gt;56%,"D","No projection"))</f>
        <v>R</v>
      </c>
      <c r="L344" s="21" t="b">
        <f>_xlfn.ISFORMULA(K344)</f>
        <v>1</v>
      </c>
      <c r="M344" s="21" t="str">
        <f>IF(P344&lt;44%,"R",IF(P344&gt;56%,"D","No projection"))</f>
        <v>R</v>
      </c>
      <c r="N344" s="21" t="str">
        <f>IF(J344&lt;42%,"Safe R",IF(AND(J344&gt;42%,J344&lt;44%),"Likely R",IF(AND(J344&gt;44%,J344&lt;47%),"Lean R",IF(AND(J344&gt;47%,J344&lt;53%),"Toss Up",IF(AND(J344&gt;53%,J344&lt;56%),"Lean D",IF(AND(J344&gt;56%,J344&lt;58%),"Likely D","Safe D"))))))</f>
        <v>Safe R</v>
      </c>
      <c r="O344" s="63">
        <f>'Raw data'!Z337</f>
        <v>0.43374999999999997</v>
      </c>
      <c r="P344" s="69">
        <f>O344+$A$3-50%</f>
        <v>0.43374999999999997</v>
      </c>
      <c r="Q344" s="82">
        <f>'Raw data'!O337</f>
        <v>0.32</v>
      </c>
      <c r="R344" s="64">
        <f>Q344/2+50%</f>
        <v>0.66</v>
      </c>
      <c r="S344" s="64">
        <f>'Raw data'!M337-O344</f>
        <v>-9.3749999999999944E-2</v>
      </c>
      <c r="T344" s="64">
        <f>IF(E344="(R)",-S344,S344)</f>
        <v>9.3749999999999944E-2</v>
      </c>
      <c r="U344" s="89">
        <f>IF(G344=1,Q344+4%,IF(G344=2,Q344+9%,IF(G344=3,Q344+14%,IF(G344=4,Q344-4.1%,IF(G344=5,Q344+1%,IF(G344=6,Q344+6.1%,IF(G344=7,Q344+5.1%,Q344+5.1%)))))))</f>
        <v>0.27900000000000003</v>
      </c>
      <c r="V344" s="64">
        <f>'Raw data'!W337</f>
        <v>0.17088478881338576</v>
      </c>
      <c r="W344" s="64">
        <f>V344/2+50%</f>
        <v>0.58544239440669288</v>
      </c>
      <c r="X344" s="65">
        <f>IF(H344=1,V344-4%,IF(H344=2,V344+5%,IF(H344=3,V344+14%,IF(H344=4,V344+4%,IF(H344=5,V344+13%,IF(H344=6,V344+22%,IF(H344=7,V344+9%,V344+9%)))))))</f>
        <v>0.21088478881338577</v>
      </c>
      <c r="Y344" s="65">
        <f>'Raw data'!AC337</f>
        <v>9.4011145789279216E-2</v>
      </c>
      <c r="Z344" s="65">
        <f>'Raw data'!AF337</f>
        <v>0.53899999999999992</v>
      </c>
      <c r="AA344" s="66">
        <f>2*(O344-50)-2*(Z344-50)</f>
        <v>-0.21049999999999613</v>
      </c>
      <c r="AB344" s="65">
        <f>IF(I344=1,Y344+AA344+7.6%,IF(I344=2,Y344+AA344+16.6%,IF(I344=3,Y344+AA344+25.6%,IF(I344=4,Y344-AA344-7.6%,IF(I344=5,Y344-AA344+1.4%,IF(I344=6,Y344-AA344+10.4%,IF(I344=7,Y344+AA344+9%,IF(I344=8,Y344-AA344+9%,""))))))))</f>
        <v>0.40851114578927539</v>
      </c>
      <c r="AC344" s="65">
        <f>IF(E344="(D)",50%+U344/2,50%-U344/2)</f>
        <v>0.36049999999999999</v>
      </c>
      <c r="AD344" s="65">
        <f>IF(E344="(D)",50%+X344/2,50%-X344/2)</f>
        <v>0.3945576055933071</v>
      </c>
      <c r="AE344" s="65">
        <f>50%-AB344/2</f>
        <v>0.29574442710536231</v>
      </c>
      <c r="AF344" s="63">
        <f>AC344-O344</f>
        <v>-7.3249999999999982E-2</v>
      </c>
      <c r="AG344" s="84">
        <f>IF(E344="(D)",AF344,-AF344)</f>
        <v>7.3249999999999982E-2</v>
      </c>
      <c r="AH344" s="84">
        <f>AG344-4.5%</f>
        <v>2.8249999999999983E-2</v>
      </c>
      <c r="AI344" s="63">
        <f>AD344-O344</f>
        <v>-3.9192394406692865E-2</v>
      </c>
      <c r="AJ344" s="63">
        <f>IF(E344="(D)",AI344,-AI344)</f>
        <v>3.9192394406692865E-2</v>
      </c>
      <c r="AK344" s="63">
        <f>AJ344-4.5%</f>
        <v>-5.807605593307133E-3</v>
      </c>
      <c r="AL344" s="63">
        <f>AE344-O344</f>
        <v>-0.13800557289463766</v>
      </c>
      <c r="AM344" s="63">
        <f>IF(E344="(D)",AL344,-(AL344))</f>
        <v>0.13800557289463766</v>
      </c>
      <c r="AN344" s="63">
        <f>AM344-4.5%</f>
        <v>9.3005572894637664E-2</v>
      </c>
      <c r="AO344" s="67">
        <f>(AK344+AN344)/2</f>
        <v>4.3598983650665266E-2</v>
      </c>
    </row>
    <row r="345" spans="1:41" ht="15" customHeight="1" x14ac:dyDescent="0.25">
      <c r="A345" s="68" t="s">
        <v>327</v>
      </c>
      <c r="B345" s="61">
        <v>12</v>
      </c>
      <c r="C345" s="61"/>
      <c r="D345" s="59" t="str">
        <f>('Raw data'!C338)</f>
        <v>Keith Rothfus</v>
      </c>
      <c r="E345" s="59" t="str">
        <f>('Raw data'!D338)</f>
        <v>(R)</v>
      </c>
      <c r="F345" s="62">
        <f>('Raw data'!G338)</f>
        <v>2012</v>
      </c>
      <c r="G345" s="88">
        <v>4</v>
      </c>
      <c r="H345" s="21">
        <v>6</v>
      </c>
      <c r="I345" s="68"/>
      <c r="J345" s="91">
        <f>IF(H345="",O345+0.15*(AF345+2.77%-$B$3)+($A$3-50%),O345+0.85*(0.6*AF345+0.2*AI345+0.2*AL345+2.77%-$B$3)+($A$3-50%))</f>
        <v>0.40970506181016753</v>
      </c>
      <c r="K345" s="21" t="str">
        <f>IF(J345&lt;44%,"R",IF(J345&gt;56%,"D","No projection"))</f>
        <v>R</v>
      </c>
      <c r="L345" s="21" t="b">
        <f>_xlfn.ISFORMULA(K345)</f>
        <v>1</v>
      </c>
      <c r="M345" s="21" t="str">
        <f>IF(P345&lt;44%,"R",IF(P345&gt;56%,"D","No projection"))</f>
        <v>R</v>
      </c>
      <c r="N345" s="21" t="str">
        <f>IF(J345&lt;42%,"Safe R",IF(AND(J345&gt;42%,J345&lt;44%),"Likely R",IF(AND(J345&gt;44%,J345&lt;47%),"Lean R",IF(AND(J345&gt;47%,J345&lt;53%),"Toss Up",IF(AND(J345&gt;53%,J345&lt;56%),"Lean D",IF(AND(J345&gt;56%,J345&lt;58%),"Likely D","Safe D"))))))</f>
        <v>Safe R</v>
      </c>
      <c r="O345" s="63">
        <f>'Raw data'!Z338</f>
        <v>0.39624999999999999</v>
      </c>
      <c r="P345" s="69">
        <f>O345+$A$3-50%</f>
        <v>0.39624999999999999</v>
      </c>
      <c r="Q345" s="82">
        <f>'Raw data'!O338</f>
        <v>0.18</v>
      </c>
      <c r="R345" s="64">
        <f>Q345/2+50%</f>
        <v>0.59</v>
      </c>
      <c r="S345" s="64">
        <f>'Raw data'!M338-O345</f>
        <v>1.3749999999999984E-2</v>
      </c>
      <c r="T345" s="64">
        <f>IF(E345="(R)",-S345,S345)</f>
        <v>-1.3749999999999984E-2</v>
      </c>
      <c r="U345" s="89">
        <f>IF(G345=1,Q345+4%,IF(G345=2,Q345+9%,IF(G345=3,Q345+14%,IF(G345=4,Q345-4.1%,IF(G345=5,Q345+1%,IF(G345=6,Q345+6.1%,IF(G345=7,Q345+5.1%,Q345+5.1%)))))))</f>
        <v>0.13900000000000001</v>
      </c>
      <c r="V345" s="64">
        <f>'Raw data'!W338</f>
        <v>3.4705155174499402E-2</v>
      </c>
      <c r="W345" s="64">
        <f>V345/2+50%</f>
        <v>0.51735257758724973</v>
      </c>
      <c r="X345" s="65">
        <f>IF(H345=1,V345-4%,IF(H345=2,V345+5%,IF(H345=3,V345+14%,IF(H345=4,V345+4%,IF(H345=5,V345+13%,IF(H345=6,V345+22%,IF(H345=7,V345+9%,V345+9%)))))))</f>
        <v>0.25470515517449943</v>
      </c>
      <c r="Y345" s="65"/>
      <c r="Z345" s="65"/>
      <c r="AA345" s="66"/>
      <c r="AB345" s="65" t="str">
        <f>IF(I345=1,Y345+AA345+7.6%,IF(I345=2,Y345+AA345+16.6%,IF(I345=3,Y345+AA345+25.6%,IF(I345=4,Y345-AA345-7.6%,IF(I345=5,Y345-AA345+1.4%,IF(I345=6,Y345-AA345+10.4%,IF(I345=7,Y345+AA345+9%,IF(I345=8,Y345-AA345+9%,""))))))))</f>
        <v/>
      </c>
      <c r="AC345" s="65">
        <f>IF(E345="(D)",50%+U345/2,50%-U345/2)</f>
        <v>0.43049999999999999</v>
      </c>
      <c r="AD345" s="65">
        <f>IF(E345="(D)",50%+X345/2,50%-X345/2)</f>
        <v>0.37264742241275028</v>
      </c>
      <c r="AE345" s="65"/>
      <c r="AF345" s="63">
        <f>AC345-O345</f>
        <v>3.4250000000000003E-2</v>
      </c>
      <c r="AG345" s="84">
        <f>IF(E345="(D)",AF345,-AF345)</f>
        <v>-3.4250000000000003E-2</v>
      </c>
      <c r="AH345" s="84">
        <f>AG345-4.5%</f>
        <v>-7.9250000000000001E-2</v>
      </c>
      <c r="AI345" s="63">
        <f>AD345-O345</f>
        <v>-2.3602577587249707E-2</v>
      </c>
      <c r="AJ345" s="63">
        <f>IF(E345="(D)",AI345,-AI345)</f>
        <v>2.3602577587249707E-2</v>
      </c>
      <c r="AK345" s="63">
        <f>AJ345-4.5%</f>
        <v>-2.1397422412750292E-2</v>
      </c>
      <c r="AL345" s="63"/>
      <c r="AM345" s="63"/>
      <c r="AN345" s="63"/>
      <c r="AO345" s="67">
        <f>AK345</f>
        <v>-2.1397422412750292E-2</v>
      </c>
    </row>
    <row r="346" spans="1:41" ht="15" customHeight="1" x14ac:dyDescent="0.25">
      <c r="A346" s="68" t="s">
        <v>327</v>
      </c>
      <c r="B346" s="61">
        <v>13</v>
      </c>
      <c r="C346" s="61" t="s">
        <v>477</v>
      </c>
      <c r="D346" s="59" t="str">
        <f>('Raw data'!C339)</f>
        <v>Brendan Boyle</v>
      </c>
      <c r="E346" s="59" t="str">
        <f>('Raw data'!D339)</f>
        <v>(D)</v>
      </c>
      <c r="F346" s="62">
        <f>('Raw data'!G339)</f>
        <v>2014</v>
      </c>
      <c r="G346" s="88">
        <v>2</v>
      </c>
      <c r="H346" s="68"/>
      <c r="I346" s="68"/>
      <c r="J346" s="91">
        <f>IF(H346="",O346+0.15*(AF346-2.77%+$B$3)+($A$3-50%),O346+0.85*(0.6*AF346+0.2*AI346+0.2*AL346-2.77%+$B$3)+($A$3-50%))</f>
        <v>0.65741250000000007</v>
      </c>
      <c r="K346" s="21" t="str">
        <f>IF(J346&lt;44%,"R",IF(J346&gt;56%,"D","No projection"))</f>
        <v>D</v>
      </c>
      <c r="L346" s="21" t="b">
        <f>_xlfn.ISFORMULA(K346)</f>
        <v>1</v>
      </c>
      <c r="M346" s="21" t="str">
        <f>IF(P346&lt;44%,"R",IF(P346&gt;56%,"D","No projection"))</f>
        <v>D</v>
      </c>
      <c r="N346" s="21" t="str">
        <f>IF(J346&lt;42%,"Safe R",IF(AND(J346&gt;42%,J346&lt;44%),"Likely R",IF(AND(J346&gt;44%,J346&lt;47%),"Lean R",IF(AND(J346&gt;47%,J346&lt;53%),"Toss Up",IF(AND(J346&gt;53%,J346&lt;56%),"Lean D",IF(AND(J346&gt;56%,J346&lt;58%),"Likely D","Safe D"))))))</f>
        <v>Safe D</v>
      </c>
      <c r="O346" s="63">
        <f>'Raw data'!Z339</f>
        <v>0.6472500000000001</v>
      </c>
      <c r="P346" s="69">
        <f>O346+$A$3-50%</f>
        <v>0.6472500000000001</v>
      </c>
      <c r="Q346" s="82">
        <f>'Raw data'!O339</f>
        <v>0.34</v>
      </c>
      <c r="R346" s="64">
        <f>Q346/2+50%</f>
        <v>0.67</v>
      </c>
      <c r="S346" s="64">
        <f>'Raw data'!M339-O346</f>
        <v>2.2749999999999937E-2</v>
      </c>
      <c r="T346" s="64">
        <f>IF(E346="(R)",-S346,S346)</f>
        <v>2.2749999999999937E-2</v>
      </c>
      <c r="U346" s="89">
        <f>IF(G346=1,Q346+4%,IF(G346=2,Q346+9%,IF(G346=3,Q346+14%,IF(G346=4,Q346-4.1%,IF(G346=5,Q346+1%,IF(G346=6,Q346+6.1%,IF(G346=7,Q346+5.1%,Q346+5.1%)))))))</f>
        <v>0.43000000000000005</v>
      </c>
      <c r="V346" s="64">
        <f>'Raw data'!W339</f>
        <v>0</v>
      </c>
      <c r="W346" s="64"/>
      <c r="X346" s="65"/>
      <c r="Y346" s="65">
        <f>'Raw data'!AC339</f>
        <v>0</v>
      </c>
      <c r="Z346" s="65">
        <f>'Raw data'!AF339</f>
        <v>0.55400000000000005</v>
      </c>
      <c r="AA346" s="66">
        <f>2*(O346-50)-2*(Z346-50)</f>
        <v>0.18649999999999523</v>
      </c>
      <c r="AB346" s="65"/>
      <c r="AC346" s="65">
        <f>IF(E346="(D)",50%+U346/2,50%-U346/2)</f>
        <v>0.71500000000000008</v>
      </c>
      <c r="AD346" s="65"/>
      <c r="AE346" s="65"/>
      <c r="AF346" s="63">
        <f>AC346-O346</f>
        <v>6.7749999999999977E-2</v>
      </c>
      <c r="AG346" s="84">
        <f>IF(E346="(D)",AF346,-AF346)</f>
        <v>6.7749999999999977E-2</v>
      </c>
      <c r="AH346" s="84">
        <f>AG346-4.5%</f>
        <v>2.2749999999999979E-2</v>
      </c>
      <c r="AI346" s="63"/>
      <c r="AJ346" s="63"/>
      <c r="AK346" s="63">
        <f>AJ346-4.5%</f>
        <v>-4.4999999999999998E-2</v>
      </c>
      <c r="AL346" s="63"/>
      <c r="AM346" s="63"/>
      <c r="AN346" s="63">
        <f>AM346-4.5%</f>
        <v>-4.4999999999999998E-2</v>
      </c>
      <c r="AO346" s="67">
        <f>(AK346+AN346)/2</f>
        <v>-4.4999999999999998E-2</v>
      </c>
    </row>
    <row r="347" spans="1:41" ht="15" customHeight="1" x14ac:dyDescent="0.25">
      <c r="A347" s="68" t="s">
        <v>327</v>
      </c>
      <c r="B347" s="61">
        <v>14</v>
      </c>
      <c r="C347" s="61"/>
      <c r="D347" s="59" t="str">
        <f>('Raw data'!C340)</f>
        <v>Mike Doyle</v>
      </c>
      <c r="E347" s="59" t="str">
        <f>('Raw data'!D340)</f>
        <v>(D)</v>
      </c>
      <c r="F347" s="62">
        <f>('Raw data'!G340)</f>
        <v>1994</v>
      </c>
      <c r="G347" s="88">
        <v>1</v>
      </c>
      <c r="H347" s="68">
        <v>1</v>
      </c>
      <c r="I347" s="68">
        <v>1</v>
      </c>
      <c r="J347" s="91">
        <f>IF(H347="",O347+0.15*(AF347-2.77%+$B$3)+($A$3-50%),O347+0.85*(0.6*AF347+0.2*AI347+0.2*AL347-2.77%+$B$3)+($A$3-50%))</f>
        <v>0.70901434030586952</v>
      </c>
      <c r="K347" s="21" t="str">
        <f>IF(J347&lt;44%,"R",IF(J347&gt;56%,"D","No projection"))</f>
        <v>D</v>
      </c>
      <c r="L347" s="21" t="b">
        <f>_xlfn.ISFORMULA(K347)</f>
        <v>1</v>
      </c>
      <c r="M347" s="21" t="str">
        <f>IF(P347&lt;44%,"R",IF(P347&gt;56%,"D","No projection"))</f>
        <v>D</v>
      </c>
      <c r="N347" s="21" t="str">
        <f>IF(J347&lt;42%,"Safe R",IF(AND(J347&gt;42%,J347&lt;44%),"Likely R",IF(AND(J347&gt;44%,J347&lt;47%),"Lean R",IF(AND(J347&gt;47%,J347&lt;53%),"Toss Up",IF(AND(J347&gt;53%,J347&lt;56%),"Lean D",IF(AND(J347&gt;56%,J347&lt;58%),"Likely D","Safe D"))))))</f>
        <v>Safe D</v>
      </c>
      <c r="O347" s="63">
        <f>'Raw data'!Z340</f>
        <v>0.66775000000000007</v>
      </c>
      <c r="P347" s="69">
        <f>O347+$A$3-50%</f>
        <v>0.66775000000000007</v>
      </c>
      <c r="Q347" s="82">
        <f>'Raw data'!O340</f>
        <v>1</v>
      </c>
      <c r="R347" s="64">
        <f>Q347/2+50%</f>
        <v>1</v>
      </c>
      <c r="S347" s="64">
        <f>'Raw data'!M340-O347</f>
        <v>0.33224999999999993</v>
      </c>
      <c r="T347" s="64">
        <f>IF(E347="(R)",-S347,S347)</f>
        <v>0.33224999999999993</v>
      </c>
      <c r="U347" s="89">
        <f>IF(G347=1,Q347+4%,IF(G347=2,Q347+9%,IF(G347=3,Q347+14%,IF(G347=4,Q347-4.1%,IF(G347=5,Q347+1%,IF(G347=6,Q347+6.1%,IF(G347=7,Q347+5.1%,Q347+5.1%)))))))</f>
        <v>1.04</v>
      </c>
      <c r="V347" s="64">
        <f>'Raw data'!W340</f>
        <v>0.53788678830646397</v>
      </c>
      <c r="W347" s="64">
        <f>V347/2+50%</f>
        <v>0.76894339415323198</v>
      </c>
      <c r="X347" s="65">
        <f>IF(H347=1,V347-4%,IF(H347=2,V347+5%,IF(H347=3,V347+14%,IF(H347=4,V347+4%,IF(H347=5,V347+13%,IF(H347=6,V347+22%,IF(H347=7,V347+9%,V347+9%)))))))</f>
        <v>0.49788678830646399</v>
      </c>
      <c r="Y347" s="65">
        <f>'Raw data'!AC340</f>
        <v>0.41887603882140989</v>
      </c>
      <c r="Z347" s="65">
        <f>'Raw data'!AF340</f>
        <v>0.66900000000000004</v>
      </c>
      <c r="AA347" s="66">
        <f>2*(O347-50)-2*(Z347-50)</f>
        <v>-2.4999999999977263E-3</v>
      </c>
      <c r="AB347" s="65">
        <f>IF(I347=1,Y347+AA347+7.6%,IF(I347=2,Y347+AA347+16.6%,IF(I347=3,Y347+AA347+25.6%,IF(I347=4,Y347-AA347-7.6%,IF(I347=5,Y347-AA347+1.4%,IF(I347=6,Y347-AA347+10.4%,IF(I347=7,Y347+AA347+9%,IF(I347=8,Y347-AA347+9%,""))))))))</f>
        <v>0.49237603882141218</v>
      </c>
      <c r="AC347" s="65">
        <f>IF(E347="(D)",50%+U347/2,50%-U347/2)</f>
        <v>1.02</v>
      </c>
      <c r="AD347" s="65">
        <f>IF(E347="(D)",50%+X347/2,50%-X347/2)</f>
        <v>0.74894339415323197</v>
      </c>
      <c r="AE347" s="65">
        <f>50%+AB347/2</f>
        <v>0.74618801941070612</v>
      </c>
      <c r="AF347" s="63">
        <v>2.7699999999999999E-2</v>
      </c>
      <c r="AG347" s="84">
        <f>IF(E347="(D)",AF347,-AF347)</f>
        <v>2.7699999999999999E-2</v>
      </c>
      <c r="AH347" s="84">
        <f>AG347-4.5%</f>
        <v>-1.7299999999999999E-2</v>
      </c>
      <c r="AI347" s="63">
        <f>AD347-O347</f>
        <v>8.1193394153231901E-2</v>
      </c>
      <c r="AJ347" s="63">
        <f>IF(E347="(D)",AI347,-AI347)</f>
        <v>8.1193394153231901E-2</v>
      </c>
      <c r="AK347" s="63">
        <f>AJ347-4.5%</f>
        <v>3.6193394153231903E-2</v>
      </c>
      <c r="AL347" s="63">
        <f>AE347-O347</f>
        <v>7.843801941070605E-2</v>
      </c>
      <c r="AM347" s="63">
        <f>IF(E347="(D)",AL347,-(AL347))</f>
        <v>7.843801941070605E-2</v>
      </c>
      <c r="AN347" s="63">
        <f>AM347-4.5%</f>
        <v>3.3438019410706052E-2</v>
      </c>
      <c r="AO347" s="67">
        <f>(AK347+AN347)/2</f>
        <v>3.4815706781968978E-2</v>
      </c>
    </row>
    <row r="348" spans="1:41" ht="15" customHeight="1" x14ac:dyDescent="0.25">
      <c r="A348" s="68" t="s">
        <v>327</v>
      </c>
      <c r="B348" s="61">
        <v>15</v>
      </c>
      <c r="C348" s="61"/>
      <c r="D348" s="59" t="str">
        <f>('Raw data'!C341)</f>
        <v>Charles Dent</v>
      </c>
      <c r="E348" s="59" t="str">
        <f>('Raw data'!D341)</f>
        <v>(R)</v>
      </c>
      <c r="F348" s="62">
        <f>('Raw data'!G341)</f>
        <v>2004</v>
      </c>
      <c r="G348" s="88">
        <v>4</v>
      </c>
      <c r="H348" s="68">
        <v>4</v>
      </c>
      <c r="I348" s="68">
        <v>4</v>
      </c>
      <c r="J348" s="91">
        <f>IF(H348="",O348+0.15*(AF348+2.77%-$B$3)+($A$3-50%),O348+0.85*(0.6*AF348+0.2*AI348+0.2*AL348+2.77%-$B$3)+($A$3-50%))</f>
        <v>0.43114806108415038</v>
      </c>
      <c r="K348" s="21" t="str">
        <f>IF(J348&lt;44%,"R",IF(J348&gt;56%,"D","No projection"))</f>
        <v>R</v>
      </c>
      <c r="L348" s="21" t="b">
        <f>_xlfn.ISFORMULA(K348)</f>
        <v>1</v>
      </c>
      <c r="M348" s="21" t="str">
        <f>IF(P348&lt;44%,"R",IF(P348&gt;56%,"D","No projection"))</f>
        <v>No projection</v>
      </c>
      <c r="N348" s="21" t="str">
        <f>IF(J348&lt;42%,"Safe R",IF(AND(J348&gt;42%,J348&lt;44%),"Likely R",IF(AND(J348&gt;44%,J348&lt;47%),"Lean R",IF(AND(J348&gt;47%,J348&lt;53%),"Toss Up",IF(AND(J348&gt;53%,J348&lt;56%),"Lean D",IF(AND(J348&gt;56%,J348&lt;58%),"Likely D","Safe D"))))))</f>
        <v>Likely R</v>
      </c>
      <c r="O348" s="63">
        <f>'Raw data'!Z341</f>
        <v>0.46625</v>
      </c>
      <c r="P348" s="69">
        <f>O348+$A$3-50%</f>
        <v>0.46625000000000005</v>
      </c>
      <c r="Q348" s="82">
        <f>'Raw data'!O341</f>
        <v>1</v>
      </c>
      <c r="R348" s="64">
        <f>Q348/2+50%</f>
        <v>1</v>
      </c>
      <c r="S348" s="64">
        <f>'Raw data'!M341-O348</f>
        <v>-0.46625</v>
      </c>
      <c r="T348" s="64">
        <f>IF(E348="(R)",-S348,S348)</f>
        <v>0.46625</v>
      </c>
      <c r="U348" s="89">
        <f>IF(G348=1,Q348+4%,IF(G348=2,Q348+9%,IF(G348=3,Q348+14%,IF(G348=4,Q348-4.1%,IF(G348=5,Q348+1%,IF(G348=6,Q348+6.1%,IF(G348=7,Q348+5.1%,Q348+5.1%)))))))</f>
        <v>0.95899999999999996</v>
      </c>
      <c r="V348" s="64">
        <f>'Raw data'!W341</f>
        <v>0.13501094973868416</v>
      </c>
      <c r="W348" s="64">
        <f>V348/2+50%</f>
        <v>0.56750547486934211</v>
      </c>
      <c r="X348" s="65">
        <f>IF(H348=1,V348-4%,IF(H348=2,V348+5%,IF(H348=3,V348+14%,IF(H348=4,V348+4%,IF(H348=5,V348+13%,IF(H348=6,V348+22%,IF(H348=7,V348+9%,V348+9%)))))))</f>
        <v>0.17501094973868417</v>
      </c>
      <c r="Y348" s="65">
        <f>'Raw data'!AC341</f>
        <v>0.15725303750660324</v>
      </c>
      <c r="Z348" s="65">
        <f>'Raw data'!AF341</f>
        <v>0.52900000000000003</v>
      </c>
      <c r="AA348" s="66">
        <f>2*(O348-50)-2*(Z348-50)</f>
        <v>-0.12550000000000239</v>
      </c>
      <c r="AB348" s="65">
        <f>IF(I348=1,Y348+AA348+7.6%,IF(I348=2,Y348+AA348+16.6%,IF(I348=3,Y348+AA348+25.6%,IF(I348=4,Y348-AA348-7.6%,IF(I348=5,Y348-AA348+1.4%,IF(I348=6,Y348-AA348+10.4%,IF(I348=7,Y348+AA348+9%,IF(I348=8,Y348-AA348+9%,""))))))))</f>
        <v>0.20675303750660562</v>
      </c>
      <c r="AC348" s="65">
        <f>IF(E348="(D)",50%+U348/2,50%-U348/2)</f>
        <v>2.0500000000000018E-2</v>
      </c>
      <c r="AD348" s="65">
        <f>IF(E348="(D)",50%+X348/2,50%-X348/2)</f>
        <v>0.41249452513065793</v>
      </c>
      <c r="AE348" s="65">
        <f>50%-AB348/2</f>
        <v>0.39662348124669722</v>
      </c>
      <c r="AF348" s="63">
        <v>-2.7699999999999999E-2</v>
      </c>
      <c r="AG348" s="84">
        <f>IF(E348="(D)",AF348,-AF348)</f>
        <v>2.7699999999999999E-2</v>
      </c>
      <c r="AH348" s="84">
        <f>AG348-4.5%</f>
        <v>-1.7299999999999999E-2</v>
      </c>
      <c r="AI348" s="63">
        <f>AD348-O348</f>
        <v>-5.3755474869342068E-2</v>
      </c>
      <c r="AJ348" s="63">
        <f>IF(E348="(D)",AI348,-AI348)</f>
        <v>5.3755474869342068E-2</v>
      </c>
      <c r="AK348" s="63">
        <f>AJ348-4.5%</f>
        <v>8.7554748693420698E-3</v>
      </c>
      <c r="AL348" s="63">
        <f>AE348-O348</f>
        <v>-6.962651875330278E-2</v>
      </c>
      <c r="AM348" s="63">
        <f>IF(E348="(D)",AL348,-(AL348))</f>
        <v>6.962651875330278E-2</v>
      </c>
      <c r="AN348" s="63">
        <f>AM348-4.5%</f>
        <v>2.4626518753302781E-2</v>
      </c>
      <c r="AO348" s="67">
        <f>(AK348+AN348)/2</f>
        <v>1.6690996811322426E-2</v>
      </c>
    </row>
    <row r="349" spans="1:41" ht="15" customHeight="1" x14ac:dyDescent="0.25">
      <c r="A349" s="68" t="s">
        <v>327</v>
      </c>
      <c r="B349" s="61">
        <v>16</v>
      </c>
      <c r="C349" s="61"/>
      <c r="D349" s="59" t="str">
        <f>('Raw data'!C342)</f>
        <v>Joseph Pitts</v>
      </c>
      <c r="E349" s="59" t="str">
        <f>('Raw data'!D342)</f>
        <v>(R)</v>
      </c>
      <c r="F349" s="62">
        <f>('Raw data'!G342)</f>
        <v>1996</v>
      </c>
      <c r="G349" s="88">
        <v>4</v>
      </c>
      <c r="H349" s="68">
        <v>4</v>
      </c>
      <c r="I349" s="68">
        <v>4</v>
      </c>
      <c r="J349" s="91">
        <f>IF(H349="",O349+0.15*(AF349+2.77%-$B$3)+($A$3-50%),O349+0.85*(0.6*AF349+0.2*AI349+0.2*AL349+2.77%-$B$3)+($A$3-50%))</f>
        <v>0.42499949166415479</v>
      </c>
      <c r="K349" s="21" t="str">
        <f>IF(J349&lt;44%,"R",IF(J349&gt;56%,"D","No projection"))</f>
        <v>R</v>
      </c>
      <c r="L349" s="21" t="b">
        <f>_xlfn.ISFORMULA(K349)</f>
        <v>1</v>
      </c>
      <c r="M349" s="21" t="str">
        <f>IF(P349&lt;44%,"R",IF(P349&gt;56%,"D","No projection"))</f>
        <v>No projection</v>
      </c>
      <c r="N349" s="21" t="str">
        <f>IF(J349&lt;42%,"Safe R",IF(AND(J349&gt;42%,J349&lt;44%),"Likely R",IF(AND(J349&gt;44%,J349&lt;47%),"Lean R",IF(AND(J349&gt;47%,J349&lt;53%),"Toss Up",IF(AND(J349&gt;53%,J349&lt;56%),"Lean D",IF(AND(J349&gt;56%,J349&lt;58%),"Likely D","Safe D"))))))</f>
        <v>Likely R</v>
      </c>
      <c r="O349" s="63">
        <f>'Raw data'!Z342</f>
        <v>0.45024999999999998</v>
      </c>
      <c r="P349" s="69">
        <f>O349+$A$3-50%</f>
        <v>0.45025000000000004</v>
      </c>
      <c r="Q349" s="82">
        <f>'Raw data'!O342</f>
        <v>0.15999999999999998</v>
      </c>
      <c r="R349" s="64">
        <f>Q349/2+50%</f>
        <v>0.57999999999999996</v>
      </c>
      <c r="S349" s="64">
        <f>'Raw data'!M342-O349</f>
        <v>-3.0249999999999999E-2</v>
      </c>
      <c r="T349" s="64">
        <f>IF(E349="(R)",-S349,S349)</f>
        <v>3.0249999999999999E-2</v>
      </c>
      <c r="U349" s="89">
        <f>IF(G349=1,Q349+4%,IF(G349=2,Q349+9%,IF(G349=3,Q349+14%,IF(G349=4,Q349-4.1%,IF(G349=5,Q349+1%,IF(G349=6,Q349+6.1%,IF(G349=7,Q349+5.1%,Q349+5.1%)))))))</f>
        <v>0.11899999999999998</v>
      </c>
      <c r="V349" s="64">
        <f>'Raw data'!W342</f>
        <v>0.16832786664522381</v>
      </c>
      <c r="W349" s="64">
        <f>V349/2+50%</f>
        <v>0.58416393332261185</v>
      </c>
      <c r="X349" s="65">
        <f>IF(H349=1,V349-4%,IF(H349=2,V349+5%,IF(H349=3,V349+14%,IF(H349=4,V349+4%,IF(H349=5,V349+13%,IF(H349=6,V349+22%,IF(H349=7,V349+9%,V349+9%)))))))</f>
        <v>0.20832786664522382</v>
      </c>
      <c r="Y349" s="65">
        <f>'Raw data'!AC342</f>
        <v>0.30773693730589402</v>
      </c>
      <c r="Z349" s="65">
        <f>'Raw data'!AF342</f>
        <v>0.44899999999999995</v>
      </c>
      <c r="AA349" s="66">
        <f>2*(O349-50)-2*(Z349-50)</f>
        <v>2.4999999999977263E-3</v>
      </c>
      <c r="AB349" s="65">
        <f>IF(I349=1,Y349+AA349+7.6%,IF(I349=2,Y349+AA349+16.6%,IF(I349=3,Y349+AA349+25.6%,IF(I349=4,Y349-AA349-7.6%,IF(I349=5,Y349-AA349+1.4%,IF(I349=6,Y349-AA349+10.4%,IF(I349=7,Y349+AA349+9%,IF(I349=8,Y349-AA349+9%,""))))))))</f>
        <v>0.22923693730589628</v>
      </c>
      <c r="AC349" s="65">
        <f>IF(E349="(D)",50%+U349/2,50%-U349/2)</f>
        <v>0.4405</v>
      </c>
      <c r="AD349" s="65">
        <f>IF(E349="(D)",50%+X349/2,50%-X349/2)</f>
        <v>0.39583606667738808</v>
      </c>
      <c r="AE349" s="65">
        <f>50%-AB349/2</f>
        <v>0.38538153134705189</v>
      </c>
      <c r="AF349" s="63">
        <f>AC349-O349</f>
        <v>-9.7499999999999809E-3</v>
      </c>
      <c r="AG349" s="84">
        <f>IF(E349="(D)",AF349,-AF349)</f>
        <v>9.7499999999999809E-3</v>
      </c>
      <c r="AH349" s="84">
        <f>AG349-4.5%</f>
        <v>-3.5250000000000017E-2</v>
      </c>
      <c r="AI349" s="63">
        <f>AD349-O349</f>
        <v>-5.4413933322611907E-2</v>
      </c>
      <c r="AJ349" s="63">
        <f>IF(E349="(D)",AI349,-AI349)</f>
        <v>5.4413933322611907E-2</v>
      </c>
      <c r="AK349" s="63">
        <f>AJ349-4.5%</f>
        <v>9.4139333226119087E-3</v>
      </c>
      <c r="AL349" s="63">
        <f>AE349-O349</f>
        <v>-6.4868468652948097E-2</v>
      </c>
      <c r="AM349" s="63">
        <f>IF(E349="(D)",AL349,-(AL349))</f>
        <v>6.4868468652948097E-2</v>
      </c>
      <c r="AN349" s="63">
        <f>AM349-4.5%</f>
        <v>1.9868468652948099E-2</v>
      </c>
      <c r="AO349" s="67">
        <f>(AK349+AN349)/2</f>
        <v>1.4641200987780004E-2</v>
      </c>
    </row>
    <row r="350" spans="1:41" ht="15" customHeight="1" x14ac:dyDescent="0.25">
      <c r="A350" s="68" t="s">
        <v>327</v>
      </c>
      <c r="B350" s="61">
        <v>17</v>
      </c>
      <c r="C350" s="61"/>
      <c r="D350" s="59" t="str">
        <f>('Raw data'!C343)</f>
        <v>Matthew Cartwright</v>
      </c>
      <c r="E350" s="59" t="str">
        <f>('Raw data'!D343)</f>
        <v>(D)</v>
      </c>
      <c r="F350" s="62">
        <f>('Raw data'!G343)</f>
        <v>2012</v>
      </c>
      <c r="G350" s="88">
        <v>1</v>
      </c>
      <c r="H350" s="68">
        <v>2</v>
      </c>
      <c r="I350" s="68"/>
      <c r="J350" s="91">
        <f>IF(H350="",O350+0.15*(AF350-2.77%+$B$3)+($A$3-50%),O350+0.85*(0.6*AF350+0.2*AI350+0.2*AL350-2.77%+$B$3)+($A$3-50%))</f>
        <v>0.58087880220925925</v>
      </c>
      <c r="K350" s="21" t="str">
        <f>IF(J350&lt;44%,"R",IF(J350&gt;56%,"D","No projection"))</f>
        <v>D</v>
      </c>
      <c r="L350" s="21" t="b">
        <f>_xlfn.ISFORMULA(K350)</f>
        <v>1</v>
      </c>
      <c r="M350" s="21" t="str">
        <f>IF(P350&lt;44%,"R",IF(P350&gt;56%,"D","No projection"))</f>
        <v>No projection</v>
      </c>
      <c r="N350" s="21" t="str">
        <f>IF(J350&lt;42%,"Safe R",IF(AND(J350&gt;42%,J350&lt;44%),"Likely R",IF(AND(J350&gt;44%,J350&lt;47%),"Lean R",IF(AND(J350&gt;47%,J350&lt;53%),"Toss Up",IF(AND(J350&gt;53%,J350&lt;56%),"Lean D",IF(AND(J350&gt;56%,J350&lt;58%),"Likely D","Safe D"))))))</f>
        <v>Safe D</v>
      </c>
      <c r="O350" s="63">
        <f>'Raw data'!Z343</f>
        <v>0.54125000000000001</v>
      </c>
      <c r="P350" s="69">
        <f>O350+$A$3-50%</f>
        <v>0.54125000000000001</v>
      </c>
      <c r="Q350" s="82">
        <f>'Raw data'!O343</f>
        <v>0.13999999999999996</v>
      </c>
      <c r="R350" s="64">
        <f>Q350/2+50%</f>
        <v>0.56999999999999995</v>
      </c>
      <c r="S350" s="64">
        <f>'Raw data'!M343-O350</f>
        <v>2.8749999999999942E-2</v>
      </c>
      <c r="T350" s="64">
        <f>IF(E350="(R)",-S350,S350)</f>
        <v>2.8749999999999942E-2</v>
      </c>
      <c r="U350" s="89">
        <f>IF(G350=1,Q350+4%,IF(G350=2,Q350+9%,IF(G350=3,Q350+14%,IF(G350=4,Q350-4.1%,IF(G350=5,Q350+1%,IF(G350=6,Q350+6.1%,IF(G350=7,Q350+5.1%,Q350+5.1%)))))))</f>
        <v>0.17999999999999997</v>
      </c>
      <c r="V350" s="64">
        <f>'Raw data'!W343</f>
        <v>0.2062212024618742</v>
      </c>
      <c r="W350" s="64">
        <f>V350/2+50%</f>
        <v>0.60311060123093707</v>
      </c>
      <c r="X350" s="65">
        <f>IF(H350=1,V350-4%,IF(H350=2,V350+5%,IF(H350=3,V350+14%,IF(H350=4,V350+4%,IF(H350=5,V350+13%,IF(H350=6,V350+22%,IF(H350=7,V350+9%,V350+9%)))))))</f>
        <v>0.25622120246187419</v>
      </c>
      <c r="Y350" s="65"/>
      <c r="Z350" s="65"/>
      <c r="AA350" s="66"/>
      <c r="AB350" s="65" t="str">
        <f>IF(I350=1,Y350+AA350+7.6%,IF(I350=2,Y350+AA350+16.6%,IF(I350=3,Y350+AA350+25.6%,IF(I350=4,Y350-AA350-7.6%,IF(I350=5,Y350-AA350+1.4%,IF(I350=6,Y350-AA350+10.4%,IF(I350=7,Y350+AA350+9%,IF(I350=8,Y350-AA350+9%,""))))))))</f>
        <v/>
      </c>
      <c r="AC350" s="65">
        <f>IF(E350="(D)",50%+U350/2,50%-U350/2)</f>
        <v>0.59</v>
      </c>
      <c r="AD350" s="65">
        <f>IF(E350="(D)",50%+X350/2,50%-X350/2)</f>
        <v>0.62811060123093709</v>
      </c>
      <c r="AE350" s="65"/>
      <c r="AF350" s="63">
        <f>AC350-O350</f>
        <v>4.874999999999996E-2</v>
      </c>
      <c r="AG350" s="84">
        <f>IF(E350="(D)",AF350,-AF350)</f>
        <v>4.874999999999996E-2</v>
      </c>
      <c r="AH350" s="84">
        <f>AG350-4.5%</f>
        <v>3.7499999999999617E-3</v>
      </c>
      <c r="AI350" s="63">
        <f>AD350-O350</f>
        <v>8.6860601230937085E-2</v>
      </c>
      <c r="AJ350" s="63">
        <f>IF(E350="(D)",AI350,-AI350)</f>
        <v>8.6860601230937085E-2</v>
      </c>
      <c r="AK350" s="63">
        <f>AJ350-4.5%</f>
        <v>4.1860601230937086E-2</v>
      </c>
      <c r="AL350" s="63"/>
      <c r="AM350" s="63"/>
      <c r="AN350" s="63"/>
      <c r="AO350" s="67">
        <f>AK350</f>
        <v>4.1860601230937086E-2</v>
      </c>
    </row>
    <row r="351" spans="1:41" ht="15" customHeight="1" x14ac:dyDescent="0.25">
      <c r="A351" s="68" t="s">
        <v>327</v>
      </c>
      <c r="B351" s="61">
        <v>18</v>
      </c>
      <c r="C351" s="61"/>
      <c r="D351" s="59" t="str">
        <f>('Raw data'!C344)</f>
        <v>Tim Murphy</v>
      </c>
      <c r="E351" s="59" t="str">
        <f>('Raw data'!D344)</f>
        <v>(R)</v>
      </c>
      <c r="F351" s="62">
        <f>('Raw data'!G344)</f>
        <v>2002</v>
      </c>
      <c r="G351" s="88">
        <v>4</v>
      </c>
      <c r="H351" s="68">
        <v>4</v>
      </c>
      <c r="I351" s="68">
        <v>4</v>
      </c>
      <c r="J351" s="91">
        <f>IF(H351="",O351+0.15*(AF351+2.77%-$B$3)+($A$3-50%),O351+0.85*(0.6*AF351+0.2*AI351+0.2*AL351+2.77%-$B$3)+($A$3-50%))</f>
        <v>0.36510864667595461</v>
      </c>
      <c r="K351" s="21" t="str">
        <f>IF(J351&lt;44%,"R",IF(J351&gt;56%,"D","No projection"))</f>
        <v>R</v>
      </c>
      <c r="L351" s="21" t="b">
        <f>_xlfn.ISFORMULA(K351)</f>
        <v>1</v>
      </c>
      <c r="M351" s="21" t="str">
        <f>IF(P351&lt;44%,"R",IF(P351&gt;56%,"D","No projection"))</f>
        <v>R</v>
      </c>
      <c r="N351" s="21" t="str">
        <f>IF(J351&lt;42%,"Safe R",IF(AND(J351&gt;42%,J351&lt;44%),"Likely R",IF(AND(J351&gt;44%,J351&lt;47%),"Lean R",IF(AND(J351&gt;47%,J351&lt;53%),"Toss Up",IF(AND(J351&gt;53%,J351&lt;56%),"Lean D",IF(AND(J351&gt;56%,J351&lt;58%),"Likely D","Safe D"))))))</f>
        <v>Safe R</v>
      </c>
      <c r="O351" s="63">
        <f>'Raw data'!Z344</f>
        <v>0.39624999999999999</v>
      </c>
      <c r="P351" s="69">
        <f>O351+$A$3-50%</f>
        <v>0.39624999999999999</v>
      </c>
      <c r="Q351" s="82">
        <f>'Raw data'!O344</f>
        <v>1</v>
      </c>
      <c r="R351" s="64">
        <f>Q351/2+50%</f>
        <v>1</v>
      </c>
      <c r="S351" s="64">
        <f>'Raw data'!M344-O351</f>
        <v>-0.39624999999999999</v>
      </c>
      <c r="T351" s="64">
        <f>IF(E351="(R)",-S351,S351)</f>
        <v>0.39624999999999999</v>
      </c>
      <c r="U351" s="89">
        <f>IF(G351=1,Q351+4%,IF(G351=2,Q351+9%,IF(G351=3,Q351+14%,IF(G351=4,Q351-4.1%,IF(G351=5,Q351+1%,IF(G351=6,Q351+6.1%,IF(G351=7,Q351+5.1%,Q351+5.1%)))))))</f>
        <v>0.95899999999999996</v>
      </c>
      <c r="V351" s="64">
        <f>'Raw data'!W344</f>
        <v>0.27910456129582473</v>
      </c>
      <c r="W351" s="64">
        <f>V351/2+50%</f>
        <v>0.63955228064791236</v>
      </c>
      <c r="X351" s="65">
        <f>IF(H351=1,V351-4%,IF(H351=2,V351+5%,IF(H351=3,V351+14%,IF(H351=4,V351+4%,IF(H351=5,V351+13%,IF(H351=6,V351+22%,IF(H351=7,V351+9%,V351+9%)))))))</f>
        <v>0.31910456129582471</v>
      </c>
      <c r="Y351" s="65">
        <f>'Raw data'!AC344</f>
        <v>0.34656430134000976</v>
      </c>
      <c r="Z351" s="65">
        <f>'Raw data'!AF344</f>
        <v>0.40899999999999997</v>
      </c>
      <c r="AA351" s="66">
        <f>2*(O351-50)-2*(Z351-50)</f>
        <v>-2.5499999999993861E-2</v>
      </c>
      <c r="AB351" s="65">
        <f>IF(I351=1,Y351+AA351+7.6%,IF(I351=2,Y351+AA351+16.6%,IF(I351=3,Y351+AA351+25.6%,IF(I351=4,Y351-AA351-7.6%,IF(I351=5,Y351-AA351+1.4%,IF(I351=6,Y351-AA351+10.4%,IF(I351=7,Y351+AA351+9%,IF(I351=8,Y351-AA351+9%,""))))))))</f>
        <v>0.29606430134000361</v>
      </c>
      <c r="AC351" s="65">
        <f>IF(E351="(D)",50%+U351/2,50%-U351/2)</f>
        <v>2.0500000000000018E-2</v>
      </c>
      <c r="AD351" s="65">
        <f>IF(E351="(D)",50%+X351/2,50%-X351/2)</f>
        <v>0.34044771935208762</v>
      </c>
      <c r="AE351" s="65">
        <f>50%-AB351/2</f>
        <v>0.35196784932999819</v>
      </c>
      <c r="AF351" s="63">
        <v>-2.7699999999999999E-2</v>
      </c>
      <c r="AG351" s="84">
        <f>IF(E351="(D)",AF351,-AF351)</f>
        <v>2.7699999999999999E-2</v>
      </c>
      <c r="AH351" s="84">
        <f>AG351-4.5%</f>
        <v>-1.7299999999999999E-2</v>
      </c>
      <c r="AI351" s="63">
        <f>AD351-O351</f>
        <v>-5.5802280647912372E-2</v>
      </c>
      <c r="AJ351" s="63">
        <f>IF(E351="(D)",AI351,-AI351)</f>
        <v>5.5802280647912372E-2</v>
      </c>
      <c r="AK351" s="63">
        <f>AJ351-4.5%</f>
        <v>1.0802280647912374E-2</v>
      </c>
      <c r="AL351" s="63">
        <f>AE351-O351</f>
        <v>-4.4282150670001796E-2</v>
      </c>
      <c r="AM351" s="63">
        <f>IF(E351="(D)",AL351,-(AL351))</f>
        <v>4.4282150670001796E-2</v>
      </c>
      <c r="AN351" s="63">
        <f>AM351-4.5%</f>
        <v>-7.1784932999820195E-4</v>
      </c>
      <c r="AO351" s="67">
        <f>(AK351+AN351)/2</f>
        <v>5.042215658957086E-3</v>
      </c>
    </row>
    <row r="352" spans="1:41" ht="15" customHeight="1" x14ac:dyDescent="0.25">
      <c r="A352" s="68" t="s">
        <v>344</v>
      </c>
      <c r="B352" s="61">
        <v>1</v>
      </c>
      <c r="C352" s="61"/>
      <c r="D352" s="59" t="str">
        <f>('Raw data'!C345)</f>
        <v>David Cicilline</v>
      </c>
      <c r="E352" s="59" t="str">
        <f>('Raw data'!D345)</f>
        <v>(D)</v>
      </c>
      <c r="F352" s="62">
        <f>('Raw data'!G345)</f>
        <v>2010</v>
      </c>
      <c r="G352" s="88">
        <v>1</v>
      </c>
      <c r="H352" s="68">
        <v>1</v>
      </c>
      <c r="I352" s="68">
        <v>2</v>
      </c>
      <c r="J352" s="91">
        <f>IF(H352="",O352+0.15*(AF352-2.77%+$B$3)+($A$3-50%),O352+0.85*(0.6*AF352+0.2*AI352+0.2*AL352-2.77%+$B$3)+($A$3-50%))</f>
        <v>0.61547296137219554</v>
      </c>
      <c r="K352" s="21" t="str">
        <f>IF(J352&lt;44%,"R",IF(J352&gt;56%,"D","No projection"))</f>
        <v>D</v>
      </c>
      <c r="L352" s="21" t="b">
        <f>_xlfn.ISFORMULA(K352)</f>
        <v>1</v>
      </c>
      <c r="M352" s="21" t="str">
        <f>IF(P352&lt;44%,"R",IF(P352&gt;56%,"D","No projection"))</f>
        <v>D</v>
      </c>
      <c r="N352" s="21" t="str">
        <f>IF(J352&lt;42%,"Safe R",IF(AND(J352&gt;42%,J352&lt;44%),"Likely R",IF(AND(J352&gt;44%,J352&lt;47%),"Lean R",IF(AND(J352&gt;47%,J352&lt;53%),"Toss Up",IF(AND(J352&gt;53%,J352&lt;56%),"Lean D",IF(AND(J352&gt;56%,J352&lt;58%),"Likely D","Safe D"))))))</f>
        <v>Safe D</v>
      </c>
      <c r="O352" s="63">
        <f>'Raw data'!Z345</f>
        <v>0.65075000000000005</v>
      </c>
      <c r="P352" s="69">
        <f>O352+$A$3-50%</f>
        <v>0.65074999999999994</v>
      </c>
      <c r="Q352" s="82">
        <f>'Raw data'!O345</f>
        <v>0.19999999999999996</v>
      </c>
      <c r="R352" s="64">
        <f>Q352/2+50%</f>
        <v>0.6</v>
      </c>
      <c r="S352" s="64">
        <f>'Raw data'!M345-O352</f>
        <v>-5.0750000000000073E-2</v>
      </c>
      <c r="T352" s="64">
        <f>IF(E352="(R)",-S352,S352)</f>
        <v>-5.0750000000000073E-2</v>
      </c>
      <c r="U352" s="89">
        <f>IF(G352=1,Q352+4%,IF(G352=2,Q352+9%,IF(G352=3,Q352+14%,IF(G352=4,Q352-4.1%,IF(G352=5,Q352+1%,IF(G352=6,Q352+6.1%,IF(G352=7,Q352+5.1%,Q352+5.1%)))))))</f>
        <v>0.23999999999999996</v>
      </c>
      <c r="V352" s="64">
        <f>'Raw data'!W345</f>
        <v>0.12932222158680318</v>
      </c>
      <c r="W352" s="64">
        <f>V352/2+50%</f>
        <v>0.56466111079340164</v>
      </c>
      <c r="X352" s="65">
        <f>IF(H352=1,V352-4%,IF(H352=2,V352+5%,IF(H352=3,V352+14%,IF(H352=4,V352+4%,IF(H352=5,V352+13%,IF(H352=6,V352+22%,IF(H352=7,V352+9%,V352+9%)))))))</f>
        <v>8.9322221586803169E-2</v>
      </c>
      <c r="Y352" s="65">
        <f>'Raw data'!AC345</f>
        <v>6.3653794556674637E-2</v>
      </c>
      <c r="Z352" s="65">
        <f>'Raw data'!AF345</f>
        <v>0.624</v>
      </c>
      <c r="AA352" s="66">
        <f>2*(O352-50)-2*(Z352-50)</f>
        <v>5.3499999999999659E-2</v>
      </c>
      <c r="AB352" s="65">
        <f>IF(I352=1,Y352+AA352+7.6%,IF(I352=2,Y352+AA352+16.6%,IF(I352=3,Y352+AA352+25.6%,IF(I352=4,Y352-AA352-7.6%,IF(I352=5,Y352-AA352+1.4%,IF(I352=6,Y352-AA352+10.4%,IF(I352=7,Y352+AA352+9%,IF(I352=8,Y352-AA352+9%,""))))))))</f>
        <v>0.28315379455667433</v>
      </c>
      <c r="AC352" s="65">
        <f>IF(E352="(D)",50%+U352/2,50%-U352/2)</f>
        <v>0.62</v>
      </c>
      <c r="AD352" s="65">
        <f>IF(E352="(D)",50%+X352/2,50%-X352/2)</f>
        <v>0.54466111079340163</v>
      </c>
      <c r="AE352" s="65">
        <f>50%+AB352/2</f>
        <v>0.64157689727833711</v>
      </c>
      <c r="AF352" s="63">
        <f>AC352-O352</f>
        <v>-3.0750000000000055E-2</v>
      </c>
      <c r="AG352" s="84">
        <f>IF(E352="(D)",AF352,-AF352)</f>
        <v>-3.0750000000000055E-2</v>
      </c>
      <c r="AH352" s="84">
        <f>AG352-4.5%</f>
        <v>-7.5750000000000053E-2</v>
      </c>
      <c r="AI352" s="63">
        <f>AD352-O352</f>
        <v>-0.10608888920659842</v>
      </c>
      <c r="AJ352" s="63">
        <f>IF(E352="(D)",AI352,-AI352)</f>
        <v>-0.10608888920659842</v>
      </c>
      <c r="AK352" s="63">
        <f>AJ352-4.5%</f>
        <v>-0.15108888920659841</v>
      </c>
      <c r="AL352" s="63">
        <f>AE352-O352</f>
        <v>-9.1731027216629402E-3</v>
      </c>
      <c r="AM352" s="63">
        <f>IF(E352="(D)",AL352,-(AL352))</f>
        <v>-9.1731027216629402E-3</v>
      </c>
      <c r="AN352" s="63">
        <f>AM352-4.5%</f>
        <v>-5.4173102721662938E-2</v>
      </c>
      <c r="AO352" s="67">
        <f>(AK352+AN352)/2</f>
        <v>-0.10263099596413067</v>
      </c>
    </row>
    <row r="353" spans="1:41" ht="15" customHeight="1" x14ac:dyDescent="0.25">
      <c r="A353" s="68" t="s">
        <v>344</v>
      </c>
      <c r="B353" s="61">
        <v>2</v>
      </c>
      <c r="C353" s="61"/>
      <c r="D353" s="59" t="str">
        <f>('Raw data'!C346)</f>
        <v>Jim Langevin</v>
      </c>
      <c r="E353" s="59" t="str">
        <f>('Raw data'!D346)</f>
        <v>(D)</v>
      </c>
      <c r="F353" s="62">
        <f>('Raw data'!G346)</f>
        <v>2000</v>
      </c>
      <c r="G353" s="88">
        <v>1</v>
      </c>
      <c r="H353" s="68">
        <v>1</v>
      </c>
      <c r="I353" s="68">
        <v>1</v>
      </c>
      <c r="J353" s="91">
        <f>IF(H353="",O353+0.15*(AF353-2.77%+$B$3)+($A$3-50%),O353+0.85*(0.6*AF353+0.2*AI353+0.2*AL353-2.77%+$B$3)+($A$3-50%))</f>
        <v>0.6337737258976428</v>
      </c>
      <c r="K353" s="21" t="str">
        <f>IF(J353&lt;44%,"R",IF(J353&gt;56%,"D","No projection"))</f>
        <v>D</v>
      </c>
      <c r="L353" s="21" t="b">
        <f>_xlfn.ISFORMULA(K353)</f>
        <v>1</v>
      </c>
      <c r="M353" s="21" t="str">
        <f>IF(P353&lt;44%,"R",IF(P353&gt;56%,"D","No projection"))</f>
        <v>D</v>
      </c>
      <c r="N353" s="21" t="str">
        <f>IF(J353&lt;42%,"Safe R",IF(AND(J353&gt;42%,J353&lt;44%),"Likely R",IF(AND(J353&gt;44%,J353&lt;47%),"Lean R",IF(AND(J353&gt;47%,J353&lt;53%),"Toss Up",IF(AND(J353&gt;53%,J353&lt;56%),"Lean D",IF(AND(J353&gt;56%,J353&lt;58%),"Likely D","Safe D"))))))</f>
        <v>Safe D</v>
      </c>
      <c r="O353" s="63">
        <f>'Raw data'!Z346</f>
        <v>0.58825000000000005</v>
      </c>
      <c r="P353" s="69">
        <f>O353+$A$3-50%</f>
        <v>0.58824999999999994</v>
      </c>
      <c r="Q353" s="82">
        <f>'Raw data'!O346</f>
        <v>0.24</v>
      </c>
      <c r="R353" s="64">
        <f>Q353/2+50%</f>
        <v>0.62</v>
      </c>
      <c r="S353" s="64">
        <f>'Raw data'!M346-O353</f>
        <v>3.1749999999999945E-2</v>
      </c>
      <c r="T353" s="64">
        <f>IF(E353="(R)",-S353,S353)</f>
        <v>3.1749999999999945E-2</v>
      </c>
      <c r="U353" s="89">
        <f>IF(G353=1,Q353+4%,IF(G353=2,Q353+9%,IF(G353=3,Q353+14%,IF(G353=4,Q353-4.1%,IF(G353=5,Q353+1%,IF(G353=6,Q353+6.1%,IF(G353=7,Q353+5.1%,Q353+5.1%)))))))</f>
        <v>0.27999999999999997</v>
      </c>
      <c r="V353" s="64">
        <f>'Raw data'!W346</f>
        <v>0.22683134245708403</v>
      </c>
      <c r="W353" s="64">
        <f>V353/2+50%</f>
        <v>0.61341567122854201</v>
      </c>
      <c r="X353" s="65">
        <f>IF(H353=1,V353-4%,IF(H353=2,V353+5%,IF(H353=3,V353+14%,IF(H353=4,V353+4%,IF(H353=5,V353+13%,IF(H353=6,V353+22%,IF(H353=7,V353+9%,V353+9%)))))))</f>
        <v>0.18683134245708402</v>
      </c>
      <c r="Y353" s="65">
        <f>'Raw data'!AC346</f>
        <v>0.30674190339753893</v>
      </c>
      <c r="Z353" s="65">
        <f>'Raw data'!AF346</f>
        <v>0.58399999999999996</v>
      </c>
      <c r="AA353" s="66">
        <f>2*(O353-50)-2*(Z353-50)</f>
        <v>8.4999999999979536E-3</v>
      </c>
      <c r="AB353" s="65">
        <f>IF(I353=1,Y353+AA353+7.6%,IF(I353=2,Y353+AA353+16.6%,IF(I353=3,Y353+AA353+25.6%,IF(I353=4,Y353-AA353-7.6%,IF(I353=5,Y353-AA353+1.4%,IF(I353=6,Y353-AA353+10.4%,IF(I353=7,Y353+AA353+9%,IF(I353=8,Y353-AA353+9%,""))))))))</f>
        <v>0.39124190339753689</v>
      </c>
      <c r="AC353" s="65">
        <f>IF(E353="(D)",50%+U353/2,50%-U353/2)</f>
        <v>0.64</v>
      </c>
      <c r="AD353" s="65">
        <f>IF(E353="(D)",50%+X353/2,50%-X353/2)</f>
        <v>0.593415671228542</v>
      </c>
      <c r="AE353" s="65">
        <f>50%+AB353/2</f>
        <v>0.69562095169876847</v>
      </c>
      <c r="AF353" s="63">
        <f>AC353-O353</f>
        <v>5.1749999999999963E-2</v>
      </c>
      <c r="AG353" s="84">
        <f>IF(E353="(D)",AF353,-AF353)</f>
        <v>5.1749999999999963E-2</v>
      </c>
      <c r="AH353" s="84">
        <f>AG353-4.5%</f>
        <v>6.7499999999999644E-3</v>
      </c>
      <c r="AI353" s="63">
        <f>AD353-O353</f>
        <v>5.1656712285419459E-3</v>
      </c>
      <c r="AJ353" s="63">
        <f>IF(E353="(D)",AI353,-AI353)</f>
        <v>5.1656712285419459E-3</v>
      </c>
      <c r="AK353" s="63">
        <f>AJ353-4.5%</f>
        <v>-3.9834328771458052E-2</v>
      </c>
      <c r="AL353" s="63">
        <f>AE353-O353</f>
        <v>0.10737095169876842</v>
      </c>
      <c r="AM353" s="63">
        <f>IF(E353="(D)",AL353,-(AL353))</f>
        <v>0.10737095169876842</v>
      </c>
      <c r="AN353" s="63">
        <f>AM353-4.5%</f>
        <v>6.2370951698768426E-2</v>
      </c>
      <c r="AO353" s="67">
        <f>(AK353+AN353)/2</f>
        <v>1.1268311463655187E-2</v>
      </c>
    </row>
    <row r="354" spans="1:41" ht="15" customHeight="1" x14ac:dyDescent="0.25">
      <c r="A354" s="68" t="s">
        <v>347</v>
      </c>
      <c r="B354" s="61">
        <v>1</v>
      </c>
      <c r="C354" s="61"/>
      <c r="D354" s="59" t="str">
        <f>('Raw data'!C347)</f>
        <v>Mark Sanford</v>
      </c>
      <c r="E354" s="59" t="str">
        <f>('Raw data'!D347)</f>
        <v>(R)</v>
      </c>
      <c r="F354" s="62">
        <f>('Raw data'!G347)</f>
        <v>2013</v>
      </c>
      <c r="G354" s="88">
        <v>4</v>
      </c>
      <c r="H354" s="68">
        <v>8</v>
      </c>
      <c r="I354" s="68"/>
      <c r="J354" s="91">
        <f>IF(H354="",O354+0.15*(AF354+2.77%-$B$3)+($A$3-50%),O354+0.85*(0.6*AF354+0.2*AI354+0.2*AL354+2.77%-$B$3)+($A$3-50%))</f>
        <v>0.37957592681641206</v>
      </c>
      <c r="K354" s="21" t="str">
        <f>IF(J354&lt;44%,"R",IF(J354&gt;56%,"D","No projection"))</f>
        <v>R</v>
      </c>
      <c r="L354" s="21" t="b">
        <f>_xlfn.ISFORMULA(K354)</f>
        <v>1</v>
      </c>
      <c r="M354" s="21" t="str">
        <f>IF(P354&lt;44%,"R",IF(P354&gt;56%,"D","No projection"))</f>
        <v>R</v>
      </c>
      <c r="N354" s="21" t="str">
        <f>IF(J354&lt;42%,"Safe R",IF(AND(J354&gt;42%,J354&lt;44%),"Likely R",IF(AND(J354&gt;44%,J354&lt;47%),"Lean R",IF(AND(J354&gt;47%,J354&lt;53%),"Toss Up",IF(AND(J354&gt;53%,J354&lt;56%),"Lean D",IF(AND(J354&gt;56%,J354&lt;58%),"Likely D","Safe D"))))))</f>
        <v>Safe R</v>
      </c>
      <c r="O354" s="63">
        <f>'Raw data'!Z347</f>
        <v>0.39025000000000004</v>
      </c>
      <c r="P354" s="69">
        <f>O354+$A$3-50%</f>
        <v>0.39024999999999999</v>
      </c>
      <c r="Q354" s="82">
        <f>'Raw data'!O347</f>
        <v>1</v>
      </c>
      <c r="R354" s="64">
        <f>Q354/2+50%</f>
        <v>1</v>
      </c>
      <c r="S354" s="64">
        <f>'Raw data'!M347-O354</f>
        <v>-0.39025000000000004</v>
      </c>
      <c r="T354" s="64">
        <f>IF(E354="(R)",-S354,S354)</f>
        <v>0.39025000000000004</v>
      </c>
      <c r="U354" s="89">
        <f>IF(G354=1,Q354+4%,IF(G354=2,Q354+9%,IF(G354=3,Q354+14%,IF(G354=4,Q354-4.1%,IF(G354=5,Q354+1%,IF(G354=6,Q354+6.1%,IF(G354=7,Q354+5.1%,Q354+5.1%)))))))</f>
        <v>0.95899999999999996</v>
      </c>
      <c r="V354" s="64">
        <f>'Raw data'!W347</f>
        <v>8.8877331571623364E-2</v>
      </c>
      <c r="W354" s="64">
        <f>V354/2+50%</f>
        <v>0.54443866578581168</v>
      </c>
      <c r="X354" s="65">
        <f>IF(H354=1,V354-4%,IF(H354=2,V354+5%,IF(H354=3,V354+14%,IF(H354=4,V354+4%,IF(H354=5,V354+13%,IF(H354=6,V354+22%,IF(H354=7,V354+9%,V354+9%)))))))</f>
        <v>0.17887733157162336</v>
      </c>
      <c r="Y354" s="65"/>
      <c r="Z354" s="65"/>
      <c r="AA354" s="66"/>
      <c r="AB354" s="65" t="str">
        <f>IF(I354=1,Y354+AA354+7.6%,IF(I354=2,Y354+AA354+16.6%,IF(I354=3,Y354+AA354+25.6%,IF(I354=4,Y354-AA354-7.6%,IF(I354=5,Y354-AA354+1.4%,IF(I354=6,Y354-AA354+10.4%,IF(I354=7,Y354+AA354+9%,IF(I354=8,Y354-AA354+9%,""))))))))</f>
        <v/>
      </c>
      <c r="AC354" s="65">
        <f>IF(E354="(D)",50%+U354/2,50%-U354/2)</f>
        <v>2.0500000000000018E-2</v>
      </c>
      <c r="AD354" s="65">
        <f>IF(E354="(D)",50%+X354/2,50%-X354/2)</f>
        <v>0.41056133421418833</v>
      </c>
      <c r="AE354" s="65"/>
      <c r="AF354" s="63">
        <v>-2.7699999999999999E-2</v>
      </c>
      <c r="AG354" s="84">
        <f>IF(E354="(D)",AF354,-AF354)</f>
        <v>2.7699999999999999E-2</v>
      </c>
      <c r="AH354" s="84">
        <f>AG354-4.5%</f>
        <v>-1.7299999999999999E-2</v>
      </c>
      <c r="AI354" s="63">
        <f>AD354-O354</f>
        <v>2.0311334214188292E-2</v>
      </c>
      <c r="AJ354" s="63">
        <f>IF(E354="(D)",AI354,-AI354)</f>
        <v>-2.0311334214188292E-2</v>
      </c>
      <c r="AK354" s="63">
        <f>AJ354-4.5%</f>
        <v>-6.5311334214188291E-2</v>
      </c>
      <c r="AL354" s="63"/>
      <c r="AM354" s="63"/>
      <c r="AN354" s="63"/>
      <c r="AO354" s="67">
        <f>AK354</f>
        <v>-6.5311334214188291E-2</v>
      </c>
    </row>
    <row r="355" spans="1:41" ht="15" customHeight="1" x14ac:dyDescent="0.25">
      <c r="A355" s="68" t="s">
        <v>347</v>
      </c>
      <c r="B355" s="61">
        <v>2</v>
      </c>
      <c r="C355" s="61"/>
      <c r="D355" s="59" t="str">
        <f>('Raw data'!C348)</f>
        <v>Joe Wilson</v>
      </c>
      <c r="E355" s="59" t="str">
        <f>('Raw data'!D348)</f>
        <v>(R)</v>
      </c>
      <c r="F355" s="62">
        <f>('Raw data'!G348)</f>
        <v>2001</v>
      </c>
      <c r="G355" s="88">
        <v>4</v>
      </c>
      <c r="H355" s="68">
        <v>4</v>
      </c>
      <c r="I355" s="68">
        <v>4</v>
      </c>
      <c r="J355" s="91">
        <f>IF(H355="",O355+0.15*(AF355+2.77%-$B$3)+($A$3-50%),O355+0.85*(0.6*AF355+0.2*AI355+0.2*AL355+2.77%-$B$3)+($A$3-50%))</f>
        <v>0.38398459896220588</v>
      </c>
      <c r="K355" s="21" t="str">
        <f>IF(J355&lt;44%,"R",IF(J355&gt;56%,"D","No projection"))</f>
        <v>R</v>
      </c>
      <c r="L355" s="21" t="b">
        <f>_xlfn.ISFORMULA(K355)</f>
        <v>1</v>
      </c>
      <c r="M355" s="21" t="str">
        <f>IF(P355&lt;44%,"R",IF(P355&gt;56%,"D","No projection"))</f>
        <v>R</v>
      </c>
      <c r="N355" s="21" t="str">
        <f>IF(J355&lt;42%,"Safe R",IF(AND(J355&gt;42%,J355&lt;44%),"Likely R",IF(AND(J355&gt;44%,J355&lt;47%),"Lean R",IF(AND(J355&gt;47%,J355&lt;53%),"Toss Up",IF(AND(J355&gt;53%,J355&lt;56%),"Lean D",IF(AND(J355&gt;56%,J355&lt;58%),"Likely D","Safe D"))))))</f>
        <v>Safe R</v>
      </c>
      <c r="O355" s="63">
        <f>'Raw data'!Z348</f>
        <v>0.38224999999999998</v>
      </c>
      <c r="P355" s="69">
        <f>O355+$A$3-50%</f>
        <v>0.38224999999999998</v>
      </c>
      <c r="Q355" s="82">
        <f>'Raw data'!O348</f>
        <v>0.28571428571428575</v>
      </c>
      <c r="R355" s="64">
        <f>Q355/2+50%</f>
        <v>0.6428571428571429</v>
      </c>
      <c r="S355" s="64">
        <f>'Raw data'!M348-O355</f>
        <v>-2.5107142857142828E-2</v>
      </c>
      <c r="T355" s="64">
        <f>IF(E355="(R)",-S355,S355)</f>
        <v>2.5107142857142828E-2</v>
      </c>
      <c r="U355" s="89">
        <f>IF(G355=1,Q355+4%,IF(G355=2,Q355+9%,IF(G355=3,Q355+14%,IF(G355=4,Q355-4.1%,IF(G355=5,Q355+1%,IF(G355=6,Q355+6.1%,IF(G355=7,Q355+5.1%,Q355+5.1%)))))))</f>
        <v>0.24471428571428577</v>
      </c>
      <c r="V355" s="64">
        <f>'Raw data'!W348</f>
        <v>1</v>
      </c>
      <c r="W355" s="64">
        <f>V355/2+50%</f>
        <v>1</v>
      </c>
      <c r="X355" s="65">
        <f>IF(H355=1,V355-4%,IF(H355=2,V355+5%,IF(H355=3,V355+14%,IF(H355=4,V355+4%,IF(H355=5,V355+13%,IF(H355=6,V355+22%,IF(H355=7,V355+9%,V355+9%)))))))</f>
        <v>1.04</v>
      </c>
      <c r="Y355" s="65">
        <f>'Raw data'!AC348</f>
        <v>9.9950096242960029E-2</v>
      </c>
      <c r="Z355" s="65">
        <f>'Raw data'!AF348</f>
        <v>0.41899999999999998</v>
      </c>
      <c r="AA355" s="66">
        <f>2*(O355-50)-2*(Z355-50)</f>
        <v>-7.349999999999568E-2</v>
      </c>
      <c r="AB355" s="65">
        <f>IF(I355=1,Y355+AA355+7.6%,IF(I355=2,Y355+AA355+16.6%,IF(I355=3,Y355+AA355+25.6%,IF(I355=4,Y355-AA355-7.6%,IF(I355=5,Y355-AA355+1.4%,IF(I355=6,Y355-AA355+10.4%,IF(I355=7,Y355+AA355+9%,IF(I355=8,Y355-AA355+9%,""))))))))</f>
        <v>9.7450096242955711E-2</v>
      </c>
      <c r="AC355" s="65">
        <f>IF(E355="(D)",50%+U355/2,50%-U355/2)</f>
        <v>0.37764285714285711</v>
      </c>
      <c r="AD355" s="65">
        <f>IF(E355="(D)",50%+X355/2,50%-X355/2)</f>
        <v>-2.0000000000000018E-2</v>
      </c>
      <c r="AE355" s="65">
        <f>50%-AB355/2</f>
        <v>0.45127495187852212</v>
      </c>
      <c r="AF355" s="63">
        <f>AC355-O355</f>
        <v>-4.6071428571428652E-3</v>
      </c>
      <c r="AG355" s="84">
        <f>IF(E355="(D)",AF355,-AF355)</f>
        <v>4.6071428571428652E-3</v>
      </c>
      <c r="AH355" s="84">
        <f>AG355-4.5%</f>
        <v>-4.0392857142857133E-2</v>
      </c>
      <c r="AI355" s="63">
        <v>-4.4999999999999998E-2</v>
      </c>
      <c r="AJ355" s="63">
        <f>IF(E355="(D)",AI355,-AI355)</f>
        <v>4.4999999999999998E-2</v>
      </c>
      <c r="AK355" s="63">
        <f>AJ355-4.5%</f>
        <v>0</v>
      </c>
      <c r="AL355" s="63">
        <f>AE355-O355</f>
        <v>6.9024951878522145E-2</v>
      </c>
      <c r="AM355" s="63">
        <f>IF(E355="(D)",AL355,-(AL355))</f>
        <v>-6.9024951878522145E-2</v>
      </c>
      <c r="AN355" s="63">
        <f>AM355-4.5%</f>
        <v>-0.11402495187852214</v>
      </c>
      <c r="AO355" s="67">
        <f>(AK355+AN355)/2</f>
        <v>-5.7012475939261072E-2</v>
      </c>
    </row>
    <row r="356" spans="1:41" ht="15" customHeight="1" x14ac:dyDescent="0.25">
      <c r="A356" s="68" t="s">
        <v>347</v>
      </c>
      <c r="B356" s="61">
        <v>3</v>
      </c>
      <c r="C356" s="61"/>
      <c r="D356" s="59" t="str">
        <f>('Raw data'!C349)</f>
        <v>Jeff Duncan</v>
      </c>
      <c r="E356" s="59" t="str">
        <f>('Raw data'!D349)</f>
        <v>(R)</v>
      </c>
      <c r="F356" s="62">
        <f>('Raw data'!G349)</f>
        <v>2010</v>
      </c>
      <c r="G356" s="88">
        <v>4</v>
      </c>
      <c r="H356" s="68">
        <v>4</v>
      </c>
      <c r="I356" s="68">
        <v>5</v>
      </c>
      <c r="J356" s="91">
        <f>IF(H356="",O356+0.15*(AF356+2.77%-$B$3)+($A$3-50%),O356+0.85*(0.6*AF356+0.2*AI356+0.2*AL356+2.77%-$B$3)+($A$3-50%))</f>
        <v>0.32341189330944453</v>
      </c>
      <c r="K356" s="21" t="str">
        <f>IF(J356&lt;44%,"R",IF(J356&gt;56%,"D","No projection"))</f>
        <v>R</v>
      </c>
      <c r="L356" s="21" t="b">
        <f>_xlfn.ISFORMULA(K356)</f>
        <v>1</v>
      </c>
      <c r="M356" s="21" t="str">
        <f>IF(P356&lt;44%,"R",IF(P356&gt;56%,"D","No projection"))</f>
        <v>R</v>
      </c>
      <c r="N356" s="21" t="str">
        <f>IF(J356&lt;42%,"Safe R",IF(AND(J356&gt;42%,J356&lt;44%),"Likely R",IF(AND(J356&gt;44%,J356&lt;47%),"Lean R",IF(AND(J356&gt;47%,J356&lt;53%),"Toss Up",IF(AND(J356&gt;53%,J356&lt;56%),"Lean D",IF(AND(J356&gt;56%,J356&lt;58%),"Likely D","Safe D"))))))</f>
        <v>Safe R</v>
      </c>
      <c r="O356" s="63">
        <f>'Raw data'!Z349</f>
        <v>0.32774999999999999</v>
      </c>
      <c r="P356" s="69">
        <f>O356+$A$3-50%</f>
        <v>0.32774999999999999</v>
      </c>
      <c r="Q356" s="82">
        <f>'Raw data'!O349</f>
        <v>0.42</v>
      </c>
      <c r="R356" s="64">
        <f>Q356/2+50%</f>
        <v>0.71</v>
      </c>
      <c r="S356" s="64">
        <f>'Raw data'!M349-O356</f>
        <v>-3.7750000000000006E-2</v>
      </c>
      <c r="T356" s="64">
        <f>IF(E356="(R)",-S356,S356)</f>
        <v>3.7750000000000006E-2</v>
      </c>
      <c r="U356" s="89">
        <f>IF(G356=1,Q356+4%,IF(G356=2,Q356+9%,IF(G356=3,Q356+14%,IF(G356=4,Q356-4.1%,IF(G356=5,Q356+1%,IF(G356=6,Q356+6.1%,IF(G356=7,Q356+5.1%,Q356+5.1%)))))))</f>
        <v>0.379</v>
      </c>
      <c r="V356" s="64">
        <f>'Raw data'!W349</f>
        <v>0.33344346245973405</v>
      </c>
      <c r="W356" s="64">
        <f>V356/2+50%</f>
        <v>0.666721731229867</v>
      </c>
      <c r="X356" s="65">
        <f>IF(H356=1,V356-4%,IF(H356=2,V356+5%,IF(H356=3,V356+14%,IF(H356=4,V356+4%,IF(H356=5,V356+13%,IF(H356=6,V356+22%,IF(H356=7,V356+9%,V356+9%)))))))</f>
        <v>0.37344346245973403</v>
      </c>
      <c r="Y356" s="65">
        <f>'Raw data'!AC349</f>
        <v>0.26659308684091704</v>
      </c>
      <c r="Z356" s="65">
        <f>'Raw data'!AF349</f>
        <v>0.31899999999999995</v>
      </c>
      <c r="AA356" s="66">
        <f>2*(O356-50)-2*(Z356-50)</f>
        <v>1.7499999999998295E-2</v>
      </c>
      <c r="AB356" s="65">
        <f>IF(I356=1,Y356+AA356+7.6%,IF(I356=2,Y356+AA356+16.6%,IF(I356=3,Y356+AA356+25.6%,IF(I356=4,Y356-AA356-7.6%,IF(I356=5,Y356-AA356+1.4%,IF(I356=6,Y356-AA356+10.4%,IF(I356=7,Y356+AA356+9%,IF(I356=8,Y356-AA356+9%,""))))))))</f>
        <v>0.26309308684091876</v>
      </c>
      <c r="AC356" s="65">
        <f>IF(E356="(D)",50%+U356/2,50%-U356/2)</f>
        <v>0.3105</v>
      </c>
      <c r="AD356" s="65">
        <f>IF(E356="(D)",50%+X356/2,50%-X356/2)</f>
        <v>0.31327826877013298</v>
      </c>
      <c r="AE356" s="65">
        <f>50%-AB356/2</f>
        <v>0.36845345657954065</v>
      </c>
      <c r="AF356" s="63">
        <f>AC356-O356</f>
        <v>-1.7249999999999988E-2</v>
      </c>
      <c r="AG356" s="84">
        <f>IF(E356="(D)",AF356,-AF356)</f>
        <v>1.7249999999999988E-2</v>
      </c>
      <c r="AH356" s="84">
        <f>AG356-4.5%</f>
        <v>-2.7750000000000011E-2</v>
      </c>
      <c r="AI356" s="63">
        <f>AD356-O356</f>
        <v>-1.4471731229867002E-2</v>
      </c>
      <c r="AJ356" s="63">
        <f>IF(E356="(D)",AI356,-AI356)</f>
        <v>1.4471731229867002E-2</v>
      </c>
      <c r="AK356" s="63">
        <f>AJ356-4.5%</f>
        <v>-3.0528268770132996E-2</v>
      </c>
      <c r="AL356" s="63">
        <f>AE356-O356</f>
        <v>4.0703456579540664E-2</v>
      </c>
      <c r="AM356" s="63">
        <f>IF(E356="(D)",AL356,-(AL356))</f>
        <v>-4.0703456579540664E-2</v>
      </c>
      <c r="AN356" s="63">
        <f>AM356-4.5%</f>
        <v>-8.5703456579540663E-2</v>
      </c>
      <c r="AO356" s="67">
        <f>(AK356+AN356)/2</f>
        <v>-5.811586267483683E-2</v>
      </c>
    </row>
    <row r="357" spans="1:41" ht="15" customHeight="1" x14ac:dyDescent="0.25">
      <c r="A357" s="68" t="s">
        <v>347</v>
      </c>
      <c r="B357" s="61">
        <v>4</v>
      </c>
      <c r="C357" s="61"/>
      <c r="D357" s="59" t="str">
        <f>('Raw data'!C350)</f>
        <v>Trey Gowdy</v>
      </c>
      <c r="E357" s="59" t="str">
        <f>('Raw data'!D350)</f>
        <v>(R)</v>
      </c>
      <c r="F357" s="62">
        <f>('Raw data'!G350)</f>
        <v>2010</v>
      </c>
      <c r="G357" s="88">
        <v>4</v>
      </c>
      <c r="H357" s="68">
        <v>4</v>
      </c>
      <c r="I357" s="68">
        <v>5</v>
      </c>
      <c r="J357" s="91">
        <f>IF(H357="",O357+0.15*(AF357+2.77%-$B$3)+($A$3-50%),O357+0.85*(0.6*AF357+0.2*AI357+0.2*AL357+2.77%-$B$3)+($A$3-50%))</f>
        <v>0.32340660697842716</v>
      </c>
      <c r="K357" s="21" t="str">
        <f>IF(J357&lt;44%,"R",IF(J357&gt;56%,"D","No projection"))</f>
        <v>R</v>
      </c>
      <c r="L357" s="21" t="b">
        <f>_xlfn.ISFORMULA(K357)</f>
        <v>1</v>
      </c>
      <c r="M357" s="21" t="str">
        <f>IF(P357&lt;44%,"R",IF(P357&gt;56%,"D","No projection"))</f>
        <v>R</v>
      </c>
      <c r="N357" s="21" t="str">
        <f>IF(J357&lt;42%,"Safe R",IF(AND(J357&gt;42%,J357&lt;44%),"Likely R",IF(AND(J357&gt;44%,J357&lt;47%),"Lean R",IF(AND(J357&gt;47%,J357&lt;53%),"Toss Up",IF(AND(J357&gt;53%,J357&lt;56%),"Lean D",IF(AND(J357&gt;56%,J357&lt;58%),"Likely D","Safe D"))))))</f>
        <v>Safe R</v>
      </c>
      <c r="O357" s="63">
        <f>'Raw data'!Z350</f>
        <v>0.35075000000000001</v>
      </c>
      <c r="P357" s="69">
        <f>O357+$A$3-50%</f>
        <v>0.35075000000000001</v>
      </c>
      <c r="Q357" s="82">
        <f>'Raw data'!O350</f>
        <v>1</v>
      </c>
      <c r="R357" s="64">
        <f>Q357/2+50%</f>
        <v>1</v>
      </c>
      <c r="S357" s="64">
        <f>'Raw data'!M350-O357</f>
        <v>-0.35075000000000001</v>
      </c>
      <c r="T357" s="64">
        <f>IF(E357="(R)",-S357,S357)</f>
        <v>0.35075000000000001</v>
      </c>
      <c r="U357" s="89">
        <f>IF(G357=1,Q357+4%,IF(G357=2,Q357+9%,IF(G357=3,Q357+14%,IF(G357=4,Q357-4.1%,IF(G357=5,Q357+1%,IF(G357=6,Q357+6.1%,IF(G357=7,Q357+5.1%,Q357+5.1%)))))))</f>
        <v>0.95899999999999996</v>
      </c>
      <c r="V357" s="64">
        <f>'Raw data'!W350</f>
        <v>0.31629206011437683</v>
      </c>
      <c r="W357" s="64">
        <f>V357/2+50%</f>
        <v>0.65814603005718841</v>
      </c>
      <c r="X357" s="65">
        <f>IF(H357=1,V357-4%,IF(H357=2,V357+5%,IF(H357=3,V357+14%,IF(H357=4,V357+4%,IF(H357=5,V357+13%,IF(H357=6,V357+22%,IF(H357=7,V357+9%,V357+9%)))))))</f>
        <v>0.35629206011437681</v>
      </c>
      <c r="Y357" s="65">
        <f>'Raw data'!AC350</f>
        <v>0.37569491661000676</v>
      </c>
      <c r="Z357" s="65">
        <f>'Raw data'!AF350</f>
        <v>0.35399999999999998</v>
      </c>
      <c r="AA357" s="66">
        <f>2*(O357-50)-2*(Z357-50)</f>
        <v>-6.5000000000026148E-3</v>
      </c>
      <c r="AB357" s="65">
        <f>IF(I357=1,Y357+AA357+7.6%,IF(I357=2,Y357+AA357+16.6%,IF(I357=3,Y357+AA357+25.6%,IF(I357=4,Y357-AA357-7.6%,IF(I357=5,Y357-AA357+1.4%,IF(I357=6,Y357-AA357+10.4%,IF(I357=7,Y357+AA357+9%,IF(I357=8,Y357-AA357+9%,""))))))))</f>
        <v>0.39619491661000938</v>
      </c>
      <c r="AC357" s="65">
        <f>IF(E357="(D)",50%+U357/2,50%-U357/2)</f>
        <v>2.0500000000000018E-2</v>
      </c>
      <c r="AD357" s="65">
        <f>IF(E357="(D)",50%+X357/2,50%-X357/2)</f>
        <v>0.32185396994281157</v>
      </c>
      <c r="AE357" s="65">
        <f>50%-AB357/2</f>
        <v>0.30190254169499531</v>
      </c>
      <c r="AF357" s="63">
        <v>-2.7699999999999999E-2</v>
      </c>
      <c r="AG357" s="84">
        <f>IF(E357="(D)",AF357,-AF357)</f>
        <v>2.7699999999999999E-2</v>
      </c>
      <c r="AH357" s="84">
        <f>AG357-4.5%</f>
        <v>-1.7299999999999999E-2</v>
      </c>
      <c r="AI357" s="63">
        <f>AD357-O357</f>
        <v>-2.8896030057188438E-2</v>
      </c>
      <c r="AJ357" s="63">
        <f>IF(E357="(D)",AI357,-AI357)</f>
        <v>2.8896030057188438E-2</v>
      </c>
      <c r="AK357" s="63">
        <f>AJ357-4.5%</f>
        <v>-1.6103969942811561E-2</v>
      </c>
      <c r="AL357" s="63">
        <f>AE357-O357</f>
        <v>-4.8847458305004698E-2</v>
      </c>
      <c r="AM357" s="63">
        <f>IF(E357="(D)",AL357,-(AL357))</f>
        <v>4.8847458305004698E-2</v>
      </c>
      <c r="AN357" s="63">
        <f>AM357-4.5%</f>
        <v>3.8474583050047001E-3</v>
      </c>
      <c r="AO357" s="67">
        <f>(AK357+AN357)/2</f>
        <v>-6.1282558189034303E-3</v>
      </c>
    </row>
    <row r="358" spans="1:41" ht="15" customHeight="1" x14ac:dyDescent="0.25">
      <c r="A358" s="68" t="s">
        <v>347</v>
      </c>
      <c r="B358" s="61">
        <v>5</v>
      </c>
      <c r="C358" s="61"/>
      <c r="D358" s="59" t="str">
        <f>('Raw data'!C351)</f>
        <v>Mick Mulvaney</v>
      </c>
      <c r="E358" s="59" t="str">
        <f>('Raw data'!D351)</f>
        <v>(R)</v>
      </c>
      <c r="F358" s="62">
        <f>('Raw data'!G351)</f>
        <v>2010</v>
      </c>
      <c r="G358" s="88">
        <v>4</v>
      </c>
      <c r="H358" s="68">
        <v>4</v>
      </c>
      <c r="I358" s="68">
        <v>6</v>
      </c>
      <c r="J358" s="91">
        <f>IF(H358="",O358+0.15*(AF358+2.77%-$B$3)+($A$3-50%),O358+0.85*(0.6*AF358+0.2*AI358+0.2*AL358+2.77%-$B$3)+($A$3-50%))</f>
        <v>0.42160491627621655</v>
      </c>
      <c r="K358" s="21" t="str">
        <f>IF(J358&lt;44%,"R",IF(J358&gt;56%,"D","No projection"))</f>
        <v>R</v>
      </c>
      <c r="L358" s="21" t="b">
        <f>_xlfn.ISFORMULA(K358)</f>
        <v>1</v>
      </c>
      <c r="M358" s="21" t="str">
        <f>IF(P358&lt;44%,"R",IF(P358&gt;56%,"D","No projection"))</f>
        <v>R</v>
      </c>
      <c r="N358" s="21" t="str">
        <f>IF(J358&lt;42%,"Safe R",IF(AND(J358&gt;42%,J358&lt;44%),"Likely R",IF(AND(J358&gt;44%,J358&lt;47%),"Lean R",IF(AND(J358&gt;47%,J358&lt;53%),"Toss Up",IF(AND(J358&gt;53%,J358&lt;56%),"Lean D",IF(AND(J358&gt;56%,J358&lt;58%),"Likely D","Safe D"))))))</f>
        <v>Likely R</v>
      </c>
      <c r="O358" s="63">
        <f>'Raw data'!Z351</f>
        <v>0.42324999999999996</v>
      </c>
      <c r="P358" s="69">
        <f>O358+$A$3-50%</f>
        <v>0.4232499999999999</v>
      </c>
      <c r="Q358" s="82">
        <f>'Raw data'!O351</f>
        <v>0.18</v>
      </c>
      <c r="R358" s="64">
        <f>Q358/2+50%</f>
        <v>0.59</v>
      </c>
      <c r="S358" s="64">
        <f>'Raw data'!M351-O358</f>
        <v>-1.3249999999999984E-2</v>
      </c>
      <c r="T358" s="64">
        <f>IF(E358="(R)",-S358,S358)</f>
        <v>1.3249999999999984E-2</v>
      </c>
      <c r="U358" s="89">
        <f>IF(G358=1,Q358+4%,IF(G358=2,Q358+9%,IF(G358=3,Q358+14%,IF(G358=4,Q358-4.1%,IF(G358=5,Q358+1%,IF(G358=6,Q358+6.1%,IF(G358=7,Q358+5.1%,Q358+5.1%)))))))</f>
        <v>0.13900000000000001</v>
      </c>
      <c r="V358" s="64">
        <f>'Raw data'!W351</f>
        <v>0.11117591362544871</v>
      </c>
      <c r="W358" s="64">
        <f>V358/2+50%</f>
        <v>0.55558795681272433</v>
      </c>
      <c r="X358" s="65">
        <f>IF(H358=1,V358-4%,IF(H358=2,V358+5%,IF(H358=3,V358+14%,IF(H358=4,V358+4%,IF(H358=5,V358+13%,IF(H358=6,V358+22%,IF(H358=7,V358+9%,V358+9%)))))))</f>
        <v>0.15117591362544872</v>
      </c>
      <c r="Y358" s="65">
        <f>'Raw data'!AC351</f>
        <v>0.10317801253671149</v>
      </c>
      <c r="Z358" s="65">
        <f>'Raw data'!AF351</f>
        <v>0.42899999999999999</v>
      </c>
      <c r="AA358" s="66">
        <f>2*(O358-50)-2*(Z358-50)</f>
        <v>-1.1499999999998067E-2</v>
      </c>
      <c r="AB358" s="65">
        <f>IF(I358=1,Y358+AA358+7.6%,IF(I358=2,Y358+AA358+16.6%,IF(I358=3,Y358+AA358+25.6%,IF(I358=4,Y358-AA358-7.6%,IF(I358=5,Y358-AA358+1.4%,IF(I358=6,Y358-AA358+10.4%,IF(I358=7,Y358+AA358+9%,IF(I358=8,Y358-AA358+9%,""))))))))</f>
        <v>0.21867801253670957</v>
      </c>
      <c r="AC358" s="65">
        <f>IF(E358="(D)",50%+U358/2,50%-U358/2)</f>
        <v>0.43049999999999999</v>
      </c>
      <c r="AD358" s="65">
        <f>IF(E358="(D)",50%+X358/2,50%-X358/2)</f>
        <v>0.42441204318727566</v>
      </c>
      <c r="AE358" s="65">
        <f>50%-AB358/2</f>
        <v>0.3906609937316452</v>
      </c>
      <c r="AF358" s="63">
        <f>AC358-O358</f>
        <v>7.2500000000000342E-3</v>
      </c>
      <c r="AG358" s="84">
        <f>IF(E358="(D)",AF358,-AF358)</f>
        <v>-7.2500000000000342E-3</v>
      </c>
      <c r="AH358" s="84">
        <f>AG358-4.5%</f>
        <v>-5.2250000000000033E-2</v>
      </c>
      <c r="AI358" s="63">
        <f>AD358-O358</f>
        <v>1.1620431872756964E-3</v>
      </c>
      <c r="AJ358" s="63">
        <f>IF(E358="(D)",AI358,-AI358)</f>
        <v>-1.1620431872756964E-3</v>
      </c>
      <c r="AK358" s="63">
        <f>AJ358-4.5%</f>
        <v>-4.6162043187275695E-2</v>
      </c>
      <c r="AL358" s="63">
        <f>AE358-O358</f>
        <v>-3.2589006268354759E-2</v>
      </c>
      <c r="AM358" s="63">
        <f>IF(E358="(D)",AL358,-(AL358))</f>
        <v>3.2589006268354759E-2</v>
      </c>
      <c r="AN358" s="63">
        <f>AM358-4.5%</f>
        <v>-1.241099373164524E-2</v>
      </c>
      <c r="AO358" s="67">
        <f>(AK358+AN358)/2</f>
        <v>-2.9286518459460467E-2</v>
      </c>
    </row>
    <row r="359" spans="1:41" ht="15" customHeight="1" x14ac:dyDescent="0.25">
      <c r="A359" s="68" t="s">
        <v>347</v>
      </c>
      <c r="B359" s="61">
        <v>6</v>
      </c>
      <c r="C359" s="61"/>
      <c r="D359" s="59" t="str">
        <f>('Raw data'!C352)</f>
        <v>Jim Clyburn</v>
      </c>
      <c r="E359" s="59" t="str">
        <f>('Raw data'!D352)</f>
        <v>(D)</v>
      </c>
      <c r="F359" s="62">
        <f>('Raw data'!G352)</f>
        <v>1992</v>
      </c>
      <c r="G359" s="88">
        <v>1</v>
      </c>
      <c r="H359" s="68">
        <v>1</v>
      </c>
      <c r="I359" s="68">
        <v>1</v>
      </c>
      <c r="J359" s="91">
        <f>IF(H359="",O359+0.15*(AF359-2.77%+$B$3)+($A$3-50%),O359+0.85*(0.6*AF359+0.2*AI359+0.2*AL359-2.77%+$B$3)+($A$3-50%))</f>
        <v>0.74875753873142181</v>
      </c>
      <c r="K359" s="21" t="str">
        <f>IF(J359&lt;44%,"R",IF(J359&gt;56%,"D","No projection"))</f>
        <v>D</v>
      </c>
      <c r="L359" s="21" t="b">
        <f>_xlfn.ISFORMULA(K359)</f>
        <v>1</v>
      </c>
      <c r="M359" s="21" t="str">
        <f>IF(P359&lt;44%,"R",IF(P359&gt;56%,"D","No projection"))</f>
        <v>D</v>
      </c>
      <c r="N359" s="21" t="str">
        <f>IF(J359&lt;42%,"Safe R",IF(AND(J359&gt;42%,J359&lt;44%),"Likely R",IF(AND(J359&gt;44%,J359&lt;47%),"Lean R",IF(AND(J359&gt;47%,J359&lt;53%),"Toss Up",IF(AND(J359&gt;53%,J359&lt;56%),"Lean D",IF(AND(J359&gt;56%,J359&lt;58%),"Likely D","Safe D"))))))</f>
        <v>Safe D</v>
      </c>
      <c r="O359" s="63">
        <f>'Raw data'!Z352</f>
        <v>0.69474999999999998</v>
      </c>
      <c r="P359" s="69">
        <f>O359+$A$3-50%</f>
        <v>0.69474999999999998</v>
      </c>
      <c r="Q359" s="82">
        <f>'Raw data'!O352</f>
        <v>0.48979591836734698</v>
      </c>
      <c r="R359" s="64">
        <f>Q359/2+50%</f>
        <v>0.74489795918367352</v>
      </c>
      <c r="S359" s="64">
        <f>'Raw data'!M352-O359</f>
        <v>5.0147959183673541E-2</v>
      </c>
      <c r="T359" s="64">
        <f>IF(E359="(R)",-S359,S359)</f>
        <v>5.0147959183673541E-2</v>
      </c>
      <c r="U359" s="89">
        <f>IF(G359=1,Q359+4%,IF(G359=2,Q359+9%,IF(G359=3,Q359+14%,IF(G359=4,Q359-4.1%,IF(G359=5,Q359+1%,IF(G359=6,Q359+6.1%,IF(G359=7,Q359+5.1%,Q359+5.1%)))))))</f>
        <v>0.52979591836734696</v>
      </c>
      <c r="V359" s="64">
        <f>'Raw data'!W352</f>
        <v>1</v>
      </c>
      <c r="W359" s="64">
        <f>V359/2+50%</f>
        <v>1</v>
      </c>
      <c r="X359" s="65">
        <f>IF(H359=1,V359-4%,IF(H359=2,V359+5%,IF(H359=3,V359+14%,IF(H359=4,V359+4%,IF(H359=5,V359+13%,IF(H359=6,V359+22%,IF(H359=7,V359+9%,V359+9%)))))))</f>
        <v>0.96</v>
      </c>
      <c r="Y359" s="65">
        <f>'Raw data'!AC352</f>
        <v>0.26649505350292757</v>
      </c>
      <c r="Z359" s="65">
        <f>'Raw data'!AF352</f>
        <v>0.60899999999999999</v>
      </c>
      <c r="AA359" s="66">
        <f>2*(O359-50)-2*(Z359-50)</f>
        <v>0.17149999999999466</v>
      </c>
      <c r="AB359" s="65">
        <f>IF(I359=1,Y359+AA359+7.6%,IF(I359=2,Y359+AA359+16.6%,IF(I359=3,Y359+AA359+25.6%,IF(I359=4,Y359-AA359-7.6%,IF(I359=5,Y359-AA359+1.4%,IF(I359=6,Y359-AA359+10.4%,IF(I359=7,Y359+AA359+9%,IF(I359=8,Y359-AA359+9%,""))))))))</f>
        <v>0.51399505350292218</v>
      </c>
      <c r="AC359" s="65">
        <f>IF(E359="(D)",50%+U359/2,50%-U359/2)</f>
        <v>0.76489795918367354</v>
      </c>
      <c r="AD359" s="65">
        <f>IF(E359="(D)",50%+X359/2,50%-X359/2)</f>
        <v>0.98</v>
      </c>
      <c r="AE359" s="65">
        <f>50%+AB359/2</f>
        <v>0.75699752675146104</v>
      </c>
      <c r="AF359" s="63">
        <f>AC359-O359</f>
        <v>7.0147959183673558E-2</v>
      </c>
      <c r="AG359" s="84">
        <f>IF(E359="(D)",AF359,-AF359)</f>
        <v>7.0147959183673558E-2</v>
      </c>
      <c r="AH359" s="84">
        <f>AG359-4.5%</f>
        <v>2.514795918367356E-2</v>
      </c>
      <c r="AI359" s="63">
        <v>4.4999999999999998E-2</v>
      </c>
      <c r="AJ359" s="63">
        <f>IF(E359="(D)",AI359,-AI359)</f>
        <v>4.4999999999999998E-2</v>
      </c>
      <c r="AK359" s="63">
        <f>AJ359-4.5%</f>
        <v>0</v>
      </c>
      <c r="AL359" s="63">
        <f>AE359-O359</f>
        <v>6.2247526751461058E-2</v>
      </c>
      <c r="AM359" s="63">
        <f>IF(E359="(D)",AL359,-(AL359))</f>
        <v>6.2247526751461058E-2</v>
      </c>
      <c r="AN359" s="63">
        <f>AM359-4.5%</f>
        <v>1.7247526751461059E-2</v>
      </c>
      <c r="AO359" s="67">
        <f>(AK359+AN359)/2</f>
        <v>8.6237633757305296E-3</v>
      </c>
    </row>
    <row r="360" spans="1:41" ht="15" customHeight="1" x14ac:dyDescent="0.25">
      <c r="A360" s="68" t="s">
        <v>347</v>
      </c>
      <c r="B360" s="61">
        <v>7</v>
      </c>
      <c r="C360" s="61"/>
      <c r="D360" s="59" t="str">
        <f>('Raw data'!C353)</f>
        <v>Tom Rice</v>
      </c>
      <c r="E360" s="59" t="str">
        <f>('Raw data'!D353)</f>
        <v>(R)</v>
      </c>
      <c r="F360" s="62">
        <f>('Raw data'!G353)</f>
        <v>2012</v>
      </c>
      <c r="G360" s="88">
        <v>4</v>
      </c>
      <c r="H360" s="68">
        <v>5</v>
      </c>
      <c r="I360" s="68"/>
      <c r="J360" s="91">
        <f>IF(H360="",O360+0.15*(AF360+2.77%-$B$3)+($A$3-50%),O360+0.85*(0.6*AF360+0.2*AI360+0.2*AL360+2.77%-$B$3)+($A$3-50%))</f>
        <v>0.41661813221301325</v>
      </c>
      <c r="K360" s="21" t="str">
        <f>IF(J360&lt;44%,"R",IF(J360&gt;56%,"D","No projection"))</f>
        <v>R</v>
      </c>
      <c r="L360" s="21" t="b">
        <f>_xlfn.ISFORMULA(K360)</f>
        <v>1</v>
      </c>
      <c r="M360" s="21" t="str">
        <f>IF(P360&lt;44%,"R",IF(P360&gt;56%,"D","No projection"))</f>
        <v>R</v>
      </c>
      <c r="N360" s="21" t="str">
        <f>IF(J360&lt;42%,"Safe R",IF(AND(J360&gt;42%,J360&lt;44%),"Likely R",IF(AND(J360&gt;44%,J360&lt;47%),"Lean R",IF(AND(J360&gt;47%,J360&lt;53%),"Toss Up",IF(AND(J360&gt;53%,J360&lt;56%),"Lean D",IF(AND(J360&gt;56%,J360&lt;58%),"Likely D","Safe D"))))))</f>
        <v>Safe R</v>
      </c>
      <c r="O360" s="63">
        <f>'Raw data'!Z353</f>
        <v>0.43024999999999997</v>
      </c>
      <c r="P360" s="69">
        <f>O360+$A$3-50%</f>
        <v>0.43025000000000002</v>
      </c>
      <c r="Q360" s="82">
        <f>'Raw data'!O353</f>
        <v>0.19999999999999996</v>
      </c>
      <c r="R360" s="64">
        <f>Q360/2+50%</f>
        <v>0.6</v>
      </c>
      <c r="S360" s="64">
        <f>'Raw data'!M353-O360</f>
        <v>-3.0249999999999944E-2</v>
      </c>
      <c r="T360" s="64">
        <f>IF(E360="(R)",-S360,S360)</f>
        <v>3.0249999999999944E-2</v>
      </c>
      <c r="U360" s="89">
        <f>IF(G360=1,Q360+4%,IF(G360=2,Q360+9%,IF(G360=3,Q360+14%,IF(G360=4,Q360-4.1%,IF(G360=5,Q360+1%,IF(G360=6,Q360+6.1%,IF(G360=7,Q360+5.1%,Q360+5.1%)))))))</f>
        <v>0.15899999999999997</v>
      </c>
      <c r="V360" s="64">
        <f>'Raw data'!W353</f>
        <v>0.11137491514102016</v>
      </c>
      <c r="W360" s="64">
        <f>V360/2+50%</f>
        <v>0.55568745757051008</v>
      </c>
      <c r="X360" s="65">
        <f>IF(H360=1,V360-4%,IF(H360=2,V360+5%,IF(H360=3,V360+14%,IF(H360=4,V360+4%,IF(H360=5,V360+13%,IF(H360=6,V360+22%,IF(H360=7,V360+9%,V360+9%)))))))</f>
        <v>0.24137491514102016</v>
      </c>
      <c r="Y360" s="65"/>
      <c r="Z360" s="65"/>
      <c r="AA360" s="66"/>
      <c r="AB360" s="65" t="str">
        <f>IF(I360=1,Y360+AA360+7.6%,IF(I360=2,Y360+AA360+16.6%,IF(I360=3,Y360+AA360+25.6%,IF(I360=4,Y360-AA360-7.6%,IF(I360=5,Y360-AA360+1.4%,IF(I360=6,Y360-AA360+10.4%,IF(I360=7,Y360+AA360+9%,IF(I360=8,Y360-AA360+9%,""))))))))</f>
        <v/>
      </c>
      <c r="AC360" s="65">
        <f>IF(E360="(D)",50%+U360/2,50%-U360/2)</f>
        <v>0.42049999999999998</v>
      </c>
      <c r="AD360" s="65">
        <f>IF(E360="(D)",50%+X360/2,50%-X360/2)</f>
        <v>0.37931254242948992</v>
      </c>
      <c r="AE360" s="65"/>
      <c r="AF360" s="63">
        <f>AC360-O360</f>
        <v>-9.7499999999999809E-3</v>
      </c>
      <c r="AG360" s="84">
        <f>IF(E360="(D)",AF360,-AF360)</f>
        <v>9.7499999999999809E-3</v>
      </c>
      <c r="AH360" s="84">
        <f>AG360-4.5%</f>
        <v>-3.5250000000000017E-2</v>
      </c>
      <c r="AI360" s="63">
        <f>AD360-O360</f>
        <v>-5.0937457570510047E-2</v>
      </c>
      <c r="AJ360" s="63">
        <f>IF(E360="(D)",AI360,-AI360)</f>
        <v>5.0937457570510047E-2</v>
      </c>
      <c r="AK360" s="63">
        <f>AJ360-4.5%</f>
        <v>5.9374575705100491E-3</v>
      </c>
      <c r="AL360" s="63"/>
      <c r="AM360" s="63"/>
      <c r="AN360" s="63"/>
      <c r="AO360" s="67">
        <f>AK360</f>
        <v>5.9374575705100491E-3</v>
      </c>
    </row>
    <row r="361" spans="1:41" ht="15" customHeight="1" x14ac:dyDescent="0.25">
      <c r="A361" s="59" t="s">
        <v>354</v>
      </c>
      <c r="B361" s="60" t="s">
        <v>27</v>
      </c>
      <c r="C361" s="61"/>
      <c r="D361" s="59" t="str">
        <f>('Raw data'!C354)</f>
        <v>Kristi Noem</v>
      </c>
      <c r="E361" s="59" t="str">
        <f>('Raw data'!D354)</f>
        <v>(R)</v>
      </c>
      <c r="F361" s="62">
        <f>('Raw data'!G354)</f>
        <v>2010</v>
      </c>
      <c r="G361" s="88">
        <v>4</v>
      </c>
      <c r="H361" s="59">
        <v>4</v>
      </c>
      <c r="I361" s="59">
        <v>6</v>
      </c>
      <c r="J361" s="91">
        <f>IF(H361="",O361+0.15*(AF361+2.77%-$B$3)+($A$3-50%),O361+0.85*(0.6*AF361+0.2*AI361+0.2*AL361+2.77%-$B$3)+($A$3-50%))</f>
        <v>0.37479677841821207</v>
      </c>
      <c r="K361" s="31" t="str">
        <f>IF(J361&lt;44%,"R",IF(J361&gt;56%,"D","No projection"))</f>
        <v>R</v>
      </c>
      <c r="L361" s="21" t="b">
        <f>_xlfn.ISFORMULA(K361)</f>
        <v>1</v>
      </c>
      <c r="M361" s="21" t="str">
        <f>IF(P361&lt;44%,"R",IF(P361&gt;56%,"D","No projection"))</f>
        <v>R</v>
      </c>
      <c r="N361" s="31" t="str">
        <f>IF(J361&lt;42%,"Safe R",IF(AND(J361&gt;42%,J361&lt;44%),"Likely R",IF(AND(J361&gt;44%,J361&lt;47%),"Lean R",IF(AND(J361&gt;47%,J361&lt;53%),"Toss Up",IF(AND(J361&gt;53%,J361&lt;56%),"Lean D",IF(AND(J361&gt;56%,J361&lt;58%),"Likely D","Safe D"))))))</f>
        <v>Safe R</v>
      </c>
      <c r="O361" s="63">
        <f>'Raw data'!Z354</f>
        <v>0.39074999999999999</v>
      </c>
      <c r="P361" s="63">
        <f>O361+$A$3-50%</f>
        <v>0.39074999999999993</v>
      </c>
      <c r="Q361" s="82">
        <f>'Raw data'!O354</f>
        <v>0.34</v>
      </c>
      <c r="R361" s="64">
        <f>Q361/2+50%</f>
        <v>0.67</v>
      </c>
      <c r="S361" s="64">
        <f>'Raw data'!M354-O361</f>
        <v>-6.0749999999999971E-2</v>
      </c>
      <c r="T361" s="64">
        <f>IF(E361="(R)",-S361,S361)</f>
        <v>6.0749999999999971E-2</v>
      </c>
      <c r="U361" s="89">
        <f>IF(G361=1,Q361+4%,IF(G361=2,Q361+9%,IF(G361=3,Q361+14%,IF(G361=4,Q361-4.1%,IF(G361=5,Q361+1%,IF(G361=6,Q361+6.1%,IF(G361=7,Q361+5.1%,Q361+5.1%)))))))</f>
        <v>0.29900000000000004</v>
      </c>
      <c r="V361" s="64">
        <f>'Raw data'!W354</f>
        <v>0.14899468498653956</v>
      </c>
      <c r="W361" s="64">
        <f>V361/2+50%</f>
        <v>0.57449734249326978</v>
      </c>
      <c r="X361" s="65">
        <f>IF(H361=1,V361-4%,IF(H361=2,V361+5%,IF(H361=3,V361+14%,IF(H361=4,V361+4%,IF(H361=5,V361+13%,IF(H361=6,V361+22%,IF(H361=7,V361+9%,V361+9%)))))))</f>
        <v>0.18899468498653957</v>
      </c>
      <c r="Y361" s="65">
        <f>'Raw data'!AC354</f>
        <v>2.3690274799195443E-2</v>
      </c>
      <c r="Z361" s="65">
        <f>'Raw data'!AF354</f>
        <v>0.42399999999999999</v>
      </c>
      <c r="AA361" s="66">
        <f>2*(O361-50)-2*(Z361-50)</f>
        <v>-6.6500000000004889E-2</v>
      </c>
      <c r="AB361" s="65">
        <f>IF(I361=1,Y361+AA361+7.6%,IF(I361=2,Y361+AA361+16.6%,IF(I361=3,Y361+AA361+25.6%,IF(I361=4,Y361-AA361-7.6%,IF(I361=5,Y361-AA361+1.4%,IF(I361=6,Y361-AA361+10.4%,IF(I361=7,Y361+AA361+9%,IF(I361=8,Y361-AA361+9%,""))))))))</f>
        <v>0.19419027479920034</v>
      </c>
      <c r="AC361" s="65">
        <f>IF(E361="(D)",50%+U361/2,50%-U361/2)</f>
        <v>0.35049999999999998</v>
      </c>
      <c r="AD361" s="65">
        <f>IF(E361="(D)",50%+X361/2,50%-X361/2)</f>
        <v>0.4055026575067302</v>
      </c>
      <c r="AE361" s="65">
        <f>50%-AB361/2</f>
        <v>0.40290486260039982</v>
      </c>
      <c r="AF361" s="63">
        <f>AC361-O361</f>
        <v>-4.0250000000000008E-2</v>
      </c>
      <c r="AG361" s="84">
        <f>IF(E361="(D)",AF361,-AF361)</f>
        <v>4.0250000000000008E-2</v>
      </c>
      <c r="AH361" s="84">
        <f>AG361-4.5%</f>
        <v>-4.7499999999999903E-3</v>
      </c>
      <c r="AI361" s="63">
        <f>AD361-O361</f>
        <v>1.4752657506730216E-2</v>
      </c>
      <c r="AJ361" s="63">
        <f>IF(E361="(D)",AI361,-AI361)</f>
        <v>-1.4752657506730216E-2</v>
      </c>
      <c r="AK361" s="63">
        <f>AJ361-4.5%</f>
        <v>-5.9752657506730214E-2</v>
      </c>
      <c r="AL361" s="63">
        <f>AE361-O361</f>
        <v>1.2154862600399829E-2</v>
      </c>
      <c r="AM361" s="63">
        <f>IF(E361="(D)",AL361,-(AL361))</f>
        <v>-1.2154862600399829E-2</v>
      </c>
      <c r="AN361" s="63">
        <f>AM361-4.5%</f>
        <v>-5.7154862600399828E-2</v>
      </c>
      <c r="AO361" s="67">
        <f>(AK361+AN361)/2</f>
        <v>-5.8453760053565021E-2</v>
      </c>
    </row>
    <row r="362" spans="1:41" ht="15" customHeight="1" x14ac:dyDescent="0.25">
      <c r="A362" s="68" t="s">
        <v>356</v>
      </c>
      <c r="B362" s="61">
        <v>1</v>
      </c>
      <c r="C362" s="61"/>
      <c r="D362" s="59" t="str">
        <f>('Raw data'!C355)</f>
        <v>Phil Roe</v>
      </c>
      <c r="E362" s="59" t="str">
        <f>('Raw data'!D355)</f>
        <v>(R)</v>
      </c>
      <c r="F362" s="62">
        <f>('Raw data'!G355)</f>
        <v>2008</v>
      </c>
      <c r="G362" s="88">
        <v>4</v>
      </c>
      <c r="H362" s="68">
        <v>4</v>
      </c>
      <c r="I362" s="68">
        <v>4</v>
      </c>
      <c r="J362" s="91">
        <f>IF(H362="",O362+0.15*(AF362+2.77%-$B$3)+($A$3-50%),O362+0.85*(0.6*AF362+0.2*AI362+0.2*AL362+2.77%-$B$3)+($A$3-50%))</f>
        <v>0.21382330232576313</v>
      </c>
      <c r="K362" s="21" t="str">
        <f>IF(J362&lt;44%,"R",IF(J362&gt;56%,"D","No projection"))</f>
        <v>R</v>
      </c>
      <c r="L362" s="21" t="b">
        <f>_xlfn.ISFORMULA(K362)</f>
        <v>1</v>
      </c>
      <c r="M362" s="21" t="str">
        <f>IF(P362&lt;44%,"R",IF(P362&gt;56%,"D","No projection"))</f>
        <v>R</v>
      </c>
      <c r="N362" s="21" t="str">
        <f>IF(J362&lt;42%,"Safe R",IF(AND(J362&gt;42%,J362&lt;44%),"Likely R",IF(AND(J362&gt;44%,J362&lt;47%),"Lean R",IF(AND(J362&gt;47%,J362&lt;53%),"Toss Up",IF(AND(J362&gt;53%,J362&lt;56%),"Lean D",IF(AND(J362&gt;56%,J362&lt;58%),"Likely D","Safe D"))))))</f>
        <v>Safe R</v>
      </c>
      <c r="O362" s="63">
        <f>'Raw data'!Z355</f>
        <v>0.24575000000000002</v>
      </c>
      <c r="P362" s="69">
        <f>O362+$A$3-50%</f>
        <v>0.24575000000000002</v>
      </c>
      <c r="Q362" s="82">
        <f>'Raw data'!O355</f>
        <v>1</v>
      </c>
      <c r="R362" s="64">
        <f>Q362/2+50%</f>
        <v>1</v>
      </c>
      <c r="S362" s="64">
        <f>'Raw data'!M355-O362</f>
        <v>-0.24575000000000002</v>
      </c>
      <c r="T362" s="64">
        <f>IF(E362="(R)",-S362,S362)</f>
        <v>0.24575000000000002</v>
      </c>
      <c r="U362" s="89">
        <f>IF(G362=1,Q362+4%,IF(G362=2,Q362+9%,IF(G362=3,Q362+14%,IF(G362=4,Q362-4.1%,IF(G362=5,Q362+1%,IF(G362=6,Q362+6.1%,IF(G362=7,Q362+5.1%,Q362+5.1%)))))))</f>
        <v>0.95899999999999996</v>
      </c>
      <c r="V362" s="64">
        <f>'Raw data'!W355</f>
        <v>0.58538590348607089</v>
      </c>
      <c r="W362" s="64">
        <f>V362/2+50%</f>
        <v>0.79269295174303545</v>
      </c>
      <c r="X362" s="65">
        <f>IF(H362=1,V362-4%,IF(H362=2,V362+5%,IF(H362=3,V362+14%,IF(H362=4,V362+4%,IF(H362=5,V362+13%,IF(H362=6,V362+22%,IF(H362=7,V362+9%,V362+9%)))))))</f>
        <v>0.62538590348607093</v>
      </c>
      <c r="Y362" s="65">
        <f>'Raw data'!AC355</f>
        <v>0.65052230444612924</v>
      </c>
      <c r="Z362" s="65">
        <f>'Raw data'!AF355</f>
        <v>0.25900000000000001</v>
      </c>
      <c r="AA362" s="66">
        <f>2*(O362-50)-2*(Z362-50)</f>
        <v>-2.6499999999998636E-2</v>
      </c>
      <c r="AB362" s="65">
        <f>IF(I362=1,Y362+AA362+7.6%,IF(I362=2,Y362+AA362+16.6%,IF(I362=3,Y362+AA362+25.6%,IF(I362=4,Y362-AA362-7.6%,IF(I362=5,Y362-AA362+1.4%,IF(I362=6,Y362-AA362+10.4%,IF(I362=7,Y362+AA362+9%,IF(I362=8,Y362-AA362+9%,""))))))))</f>
        <v>0.60102230444612792</v>
      </c>
      <c r="AC362" s="65">
        <f>IF(E362="(D)",50%+U362/2,50%-U362/2)</f>
        <v>2.0500000000000018E-2</v>
      </c>
      <c r="AD362" s="65">
        <f>IF(E362="(D)",50%+X362/2,50%-X362/2)</f>
        <v>0.18730704825696454</v>
      </c>
      <c r="AE362" s="65">
        <f>50%-AB362/2</f>
        <v>0.19948884777693604</v>
      </c>
      <c r="AF362" s="63">
        <v>-2.7699999999999999E-2</v>
      </c>
      <c r="AG362" s="84">
        <f>IF(E362="(D)",AF362,-AF362)</f>
        <v>2.7699999999999999E-2</v>
      </c>
      <c r="AH362" s="84">
        <f>AG362-4.5%</f>
        <v>-1.7299999999999999E-2</v>
      </c>
      <c r="AI362" s="63">
        <f>AD362-O362</f>
        <v>-5.8442951743035487E-2</v>
      </c>
      <c r="AJ362" s="63">
        <f>IF(E362="(D)",AI362,-AI362)</f>
        <v>5.8442951743035487E-2</v>
      </c>
      <c r="AK362" s="63">
        <f>AJ362-4.5%</f>
        <v>1.3442951743035489E-2</v>
      </c>
      <c r="AL362" s="63">
        <f>AE362-O362</f>
        <v>-4.6261152223063984E-2</v>
      </c>
      <c r="AM362" s="63">
        <f>IF(E362="(D)",AL362,-(AL362))</f>
        <v>4.6261152223063984E-2</v>
      </c>
      <c r="AN362" s="63">
        <f>AM362-4.5%</f>
        <v>1.2611522230639854E-3</v>
      </c>
      <c r="AO362" s="67">
        <f>(AK362+AN362)/2</f>
        <v>7.3520519830497372E-3</v>
      </c>
    </row>
    <row r="363" spans="1:41" ht="15" customHeight="1" x14ac:dyDescent="0.25">
      <c r="A363" s="68" t="s">
        <v>356</v>
      </c>
      <c r="B363" s="61">
        <v>2</v>
      </c>
      <c r="C363" s="61"/>
      <c r="D363" s="59" t="str">
        <f>('Raw data'!C356)</f>
        <v>John Duncan</v>
      </c>
      <c r="E363" s="59" t="str">
        <f>('Raw data'!D356)</f>
        <v>(R)</v>
      </c>
      <c r="F363" s="62">
        <f>('Raw data'!G356)</f>
        <v>1988</v>
      </c>
      <c r="G363" s="88">
        <v>4</v>
      </c>
      <c r="H363" s="68">
        <v>4</v>
      </c>
      <c r="I363" s="68">
        <v>4</v>
      </c>
      <c r="J363" s="91">
        <f>IF(H363="",O363+0.15*(AF363+2.77%-$B$3)+($A$3-50%),O363+0.85*(0.6*AF363+0.2*AI363+0.2*AL363+2.77%-$B$3)+($A$3-50%))</f>
        <v>0.24190081103422123</v>
      </c>
      <c r="K363" s="21" t="str">
        <f>IF(J363&lt;44%,"R",IF(J363&gt;56%,"D","No projection"))</f>
        <v>R</v>
      </c>
      <c r="L363" s="21" t="b">
        <f>_xlfn.ISFORMULA(K363)</f>
        <v>1</v>
      </c>
      <c r="M363" s="21" t="str">
        <f>IF(P363&lt;44%,"R",IF(P363&gt;56%,"D","No projection"))</f>
        <v>R</v>
      </c>
      <c r="N363" s="21" t="str">
        <f>IF(J363&lt;42%,"Safe R",IF(AND(J363&gt;42%,J363&lt;44%),"Likely R",IF(AND(J363&gt;44%,J363&lt;47%),"Lean R",IF(AND(J363&gt;47%,J363&lt;53%),"Toss Up",IF(AND(J363&gt;53%,J363&lt;56%),"Lean D",IF(AND(J363&gt;56%,J363&lt;58%),"Likely D","Safe D"))))))</f>
        <v>Safe R</v>
      </c>
      <c r="O363" s="63">
        <f>'Raw data'!Z356</f>
        <v>0.29875000000000007</v>
      </c>
      <c r="P363" s="69">
        <f>O363+$A$3-50%</f>
        <v>0.29875000000000007</v>
      </c>
      <c r="Q363" s="82">
        <f>'Raw data'!O356</f>
        <v>0.51578947368421058</v>
      </c>
      <c r="R363" s="64">
        <f>Q363/2+50%</f>
        <v>0.75789473684210529</v>
      </c>
      <c r="S363" s="64">
        <f>'Raw data'!M356-O363</f>
        <v>-5.6644736842105303E-2</v>
      </c>
      <c r="T363" s="64">
        <f>IF(E363="(R)",-S363,S363)</f>
        <v>5.6644736842105303E-2</v>
      </c>
      <c r="U363" s="89">
        <f>IF(G363=1,Q363+4%,IF(G363=2,Q363+9%,IF(G363=3,Q363+14%,IF(G363=4,Q363-4.1%,IF(G363=5,Q363+1%,IF(G363=6,Q363+6.1%,IF(G363=7,Q363+5.1%,Q363+5.1%)))))))</f>
        <v>0.47478947368421059</v>
      </c>
      <c r="V363" s="64">
        <f>'Raw data'!W356</f>
        <v>0.56628058675661053</v>
      </c>
      <c r="W363" s="64">
        <f>V363/2+50%</f>
        <v>0.78314029337830526</v>
      </c>
      <c r="X363" s="65">
        <f>IF(H363=1,V363-4%,IF(H363=2,V363+5%,IF(H363=3,V363+14%,IF(H363=4,V363+4%,IF(H363=5,V363+13%,IF(H363=6,V363+22%,IF(H363=7,V363+9%,V363+9%)))))))</f>
        <v>0.60628058675661056</v>
      </c>
      <c r="Y363" s="65">
        <f>'Raw data'!AC356</f>
        <v>0.69616498002344551</v>
      </c>
      <c r="Z363" s="65">
        <f>'Raw data'!AF356</f>
        <v>0.314</v>
      </c>
      <c r="AA363" s="66">
        <f>2*(O363-50)-2*(Z363-50)</f>
        <v>-3.0500000000003524E-2</v>
      </c>
      <c r="AB363" s="65">
        <f>IF(I363=1,Y363+AA363+7.6%,IF(I363=2,Y363+AA363+16.6%,IF(I363=3,Y363+AA363+25.6%,IF(I363=4,Y363-AA363-7.6%,IF(I363=5,Y363-AA363+1.4%,IF(I363=6,Y363-AA363+10.4%,IF(I363=7,Y363+AA363+9%,IF(I363=8,Y363-AA363+9%,""))))))))</f>
        <v>0.65066498002344908</v>
      </c>
      <c r="AC363" s="65">
        <f>IF(E363="(D)",50%+U363/2,50%-U363/2)</f>
        <v>0.26260526315789467</v>
      </c>
      <c r="AD363" s="65">
        <f>IF(E363="(D)",50%+X363/2,50%-X363/2)</f>
        <v>0.19685970662169472</v>
      </c>
      <c r="AE363" s="65">
        <f>50%-AB363/2</f>
        <v>0.17466750998827546</v>
      </c>
      <c r="AF363" s="63">
        <f>AC363-O363</f>
        <v>-3.6144736842105396E-2</v>
      </c>
      <c r="AG363" s="84">
        <f>IF(E363="(D)",AF363,-AF363)</f>
        <v>3.6144736842105396E-2</v>
      </c>
      <c r="AH363" s="84">
        <f>AG363-4.5%</f>
        <v>-8.8552631578946023E-3</v>
      </c>
      <c r="AI363" s="63">
        <f>AD363-O363</f>
        <v>-0.10189029337830535</v>
      </c>
      <c r="AJ363" s="63">
        <f>IF(E363="(D)",AI363,-AI363)</f>
        <v>0.10189029337830535</v>
      </c>
      <c r="AK363" s="63">
        <f>AJ363-4.5%</f>
        <v>5.6890293378305354E-2</v>
      </c>
      <c r="AL363" s="63">
        <f>AE363-O363</f>
        <v>-0.12408249001172461</v>
      </c>
      <c r="AM363" s="63">
        <f>IF(E363="(D)",AL363,-(AL363))</f>
        <v>0.12408249001172461</v>
      </c>
      <c r="AN363" s="63">
        <f>AM363-4.5%</f>
        <v>7.9082490011724613E-2</v>
      </c>
      <c r="AO363" s="67">
        <f>(AK363+AN363)/2</f>
        <v>6.7986391695014983E-2</v>
      </c>
    </row>
    <row r="364" spans="1:41" ht="15" customHeight="1" x14ac:dyDescent="0.25">
      <c r="A364" s="68" t="s">
        <v>356</v>
      </c>
      <c r="B364" s="61">
        <v>3</v>
      </c>
      <c r="C364" s="61"/>
      <c r="D364" s="59" t="str">
        <f>('Raw data'!C357)</f>
        <v>Chuck Fleischmann</v>
      </c>
      <c r="E364" s="59" t="str">
        <f>('Raw data'!D357)</f>
        <v>(R)</v>
      </c>
      <c r="F364" s="62">
        <f>('Raw data'!G357)</f>
        <v>2010</v>
      </c>
      <c r="G364" s="88">
        <v>4</v>
      </c>
      <c r="H364" s="68">
        <v>4</v>
      </c>
      <c r="I364" s="68">
        <v>5</v>
      </c>
      <c r="J364" s="91">
        <f>IF(H364="",O364+0.15*(AF364+2.77%-$B$3)+($A$3-50%),O364+0.85*(0.6*AF364+0.2*AI364+0.2*AL364+2.77%-$B$3)+($A$3-50%))</f>
        <v>0.35933521021191139</v>
      </c>
      <c r="K364" s="21" t="str">
        <f>IF(J364&lt;44%,"R",IF(J364&gt;56%,"D","No projection"))</f>
        <v>R</v>
      </c>
      <c r="L364" s="21" t="b">
        <f>_xlfn.ISFORMULA(K364)</f>
        <v>1</v>
      </c>
      <c r="M364" s="21" t="str">
        <f>IF(P364&lt;44%,"R",IF(P364&gt;56%,"D","No projection"))</f>
        <v>R</v>
      </c>
      <c r="N364" s="21" t="str">
        <f>IF(J364&lt;42%,"Safe R",IF(AND(J364&gt;42%,J364&lt;44%),"Likely R",IF(AND(J364&gt;44%,J364&lt;47%),"Lean R",IF(AND(J364&gt;47%,J364&lt;53%),"Toss Up",IF(AND(J364&gt;53%,J364&lt;56%),"Lean D",IF(AND(J364&gt;56%,J364&lt;58%),"Likely D","Safe D"))))))</f>
        <v>Safe R</v>
      </c>
      <c r="O364" s="63">
        <f>'Raw data'!Z357</f>
        <v>0.33975</v>
      </c>
      <c r="P364" s="69">
        <f>O364+$A$3-50%</f>
        <v>0.33975</v>
      </c>
      <c r="Q364" s="82">
        <f>'Raw data'!O357</f>
        <v>0.27835051546391759</v>
      </c>
      <c r="R364" s="64">
        <f>Q364/2+50%</f>
        <v>0.63917525773195882</v>
      </c>
      <c r="S364" s="64">
        <f>'Raw data'!M357-O364</f>
        <v>2.1074742268041236E-2</v>
      </c>
      <c r="T364" s="64">
        <f>IF(E364="(R)",-S364,S364)</f>
        <v>-2.1074742268041236E-2</v>
      </c>
      <c r="U364" s="89">
        <f>IF(G364=1,Q364+4%,IF(G364=2,Q364+9%,IF(G364=3,Q364+14%,IF(G364=4,Q364-4.1%,IF(G364=5,Q364+1%,IF(G364=6,Q364+6.1%,IF(G364=7,Q364+5.1%,Q364+5.1%)))))))</f>
        <v>0.23735051546391761</v>
      </c>
      <c r="V364" s="64">
        <f>'Raw data'!W357</f>
        <v>0.26809789333290479</v>
      </c>
      <c r="W364" s="64">
        <f>V364/2+50%</f>
        <v>0.6340489466664524</v>
      </c>
      <c r="X364" s="65">
        <f>IF(H364=1,V364-4%,IF(H364=2,V364+5%,IF(H364=3,V364+14%,IF(H364=4,V364+4%,IF(H364=5,V364+13%,IF(H364=6,V364+22%,IF(H364=7,V364+9%,V364+9%)))))))</f>
        <v>0.30809789333290477</v>
      </c>
      <c r="Y364" s="65">
        <f>'Raw data'!AC357</f>
        <v>0.33943632248815669</v>
      </c>
      <c r="Z364" s="65">
        <f>'Raw data'!AF357</f>
        <v>0.33899999999999997</v>
      </c>
      <c r="AA364" s="66">
        <f>2*(O364-50)-2*(Z364-50)</f>
        <v>1.5000000000071623E-3</v>
      </c>
      <c r="AB364" s="65">
        <f>IF(I364=1,Y364+AA364+7.6%,IF(I364=2,Y364+AA364+16.6%,IF(I364=3,Y364+AA364+25.6%,IF(I364=4,Y364-AA364-7.6%,IF(I364=5,Y364-AA364+1.4%,IF(I364=6,Y364-AA364+10.4%,IF(I364=7,Y364+AA364+9%,IF(I364=8,Y364-AA364+9%,""))))))))</f>
        <v>0.35193632248814954</v>
      </c>
      <c r="AC364" s="65">
        <f>IF(E364="(D)",50%+U364/2,50%-U364/2)</f>
        <v>0.38132474226804119</v>
      </c>
      <c r="AD364" s="65">
        <f>IF(E364="(D)",50%+X364/2,50%-X364/2)</f>
        <v>0.34595105333354759</v>
      </c>
      <c r="AE364" s="65">
        <f>50%-AB364/2</f>
        <v>0.32403183875592523</v>
      </c>
      <c r="AF364" s="63">
        <f>AC364-O364</f>
        <v>4.1574742268041198E-2</v>
      </c>
      <c r="AG364" s="84">
        <f>IF(E364="(D)",AF364,-AF364)</f>
        <v>-4.1574742268041198E-2</v>
      </c>
      <c r="AH364" s="84">
        <f>AG364-4.5%</f>
        <v>-8.6574742268041197E-2</v>
      </c>
      <c r="AI364" s="63">
        <f>AD364-O364</f>
        <v>6.2010533335475904E-3</v>
      </c>
      <c r="AJ364" s="63">
        <f>IF(E364="(D)",AI364,-AI364)</f>
        <v>-6.2010533335475904E-3</v>
      </c>
      <c r="AK364" s="63">
        <f>AJ364-4.5%</f>
        <v>-5.1201053333547589E-2</v>
      </c>
      <c r="AL364" s="63">
        <f>AE364-O364</f>
        <v>-1.5718161244074769E-2</v>
      </c>
      <c r="AM364" s="63">
        <f>IF(E364="(D)",AL364,-(AL364))</f>
        <v>1.5718161244074769E-2</v>
      </c>
      <c r="AN364" s="63">
        <f>AM364-4.5%</f>
        <v>-2.928183875592523E-2</v>
      </c>
      <c r="AO364" s="67">
        <f>(AK364+AN364)/2</f>
        <v>-4.0241446044736409E-2</v>
      </c>
    </row>
    <row r="365" spans="1:41" ht="15" customHeight="1" x14ac:dyDescent="0.25">
      <c r="A365" s="68" t="s">
        <v>356</v>
      </c>
      <c r="B365" s="61">
        <v>4</v>
      </c>
      <c r="C365" s="61"/>
      <c r="D365" s="59" t="str">
        <f>('Raw data'!C358)</f>
        <v>Scott DesJarlais</v>
      </c>
      <c r="E365" s="59" t="str">
        <f>('Raw data'!D358)</f>
        <v>(R)</v>
      </c>
      <c r="F365" s="62">
        <f>('Raw data'!G358)</f>
        <v>2010</v>
      </c>
      <c r="G365" s="88">
        <v>4</v>
      </c>
      <c r="H365" s="68">
        <v>4</v>
      </c>
      <c r="I365" s="68">
        <v>6</v>
      </c>
      <c r="J365" s="91">
        <f>IF(H365="",O365+0.15*(AF365+2.77%-$B$3)+($A$3-50%),O365+0.85*(0.6*AF365+0.2*AI365+0.2*AL365+2.77%-$B$3)+($A$3-50%))</f>
        <v>0.3828562170130283</v>
      </c>
      <c r="K365" s="21" t="str">
        <f>IF(J365&lt;44%,"R",IF(J365&gt;56%,"D","No projection"))</f>
        <v>R</v>
      </c>
      <c r="L365" s="21" t="b">
        <f>_xlfn.ISFORMULA(K365)</f>
        <v>1</v>
      </c>
      <c r="M365" s="21" t="str">
        <f>IF(P365&lt;44%,"R",IF(P365&gt;56%,"D","No projection"))</f>
        <v>R</v>
      </c>
      <c r="N365" s="21" t="str">
        <f>IF(J365&lt;42%,"Safe R",IF(AND(J365&gt;42%,J365&lt;44%),"Likely R",IF(AND(J365&gt;44%,J365&lt;47%),"Lean R",IF(AND(J365&gt;47%,J365&lt;53%),"Toss Up",IF(AND(J365&gt;53%,J365&lt;56%),"Lean D",IF(AND(J365&gt;56%,J365&lt;58%),"Likely D","Safe D"))))))</f>
        <v>Safe R</v>
      </c>
      <c r="O365" s="63">
        <f>'Raw data'!Z358</f>
        <v>0.31974999999999998</v>
      </c>
      <c r="P365" s="69">
        <f>O365+$A$3-50%</f>
        <v>0.31974999999999998</v>
      </c>
      <c r="Q365" s="82">
        <f>'Raw data'!O358</f>
        <v>0.24731182795698925</v>
      </c>
      <c r="R365" s="64">
        <f>Q365/2+50%</f>
        <v>0.62365591397849462</v>
      </c>
      <c r="S365" s="64">
        <f>'Raw data'!M358-O365</f>
        <v>5.6594086021505396E-2</v>
      </c>
      <c r="T365" s="64">
        <f>IF(E365="(R)",-S365,S365)</f>
        <v>-5.6594086021505396E-2</v>
      </c>
      <c r="U365" s="89">
        <f>IF(G365=1,Q365+4%,IF(G365=2,Q365+9%,IF(G365=3,Q365+14%,IF(G365=4,Q365-4.1%,IF(G365=5,Q365+1%,IF(G365=6,Q365+6.1%,IF(G365=7,Q365+5.1%,Q365+5.1%)))))))</f>
        <v>0.20631182795698927</v>
      </c>
      <c r="V365" s="64">
        <f>'Raw data'!W358</f>
        <v>0.11512207814736114</v>
      </c>
      <c r="W365" s="64">
        <f>V365/2+50%</f>
        <v>0.5575610390736806</v>
      </c>
      <c r="X365" s="65">
        <f>IF(H365=1,V365-4%,IF(H365=2,V365+5%,IF(H365=3,V365+14%,IF(H365=4,V365+4%,IF(H365=5,V365+13%,IF(H365=6,V365+22%,IF(H365=7,V365+9%,V365+9%)))))))</f>
        <v>0.15512207814736115</v>
      </c>
      <c r="Y365" s="65">
        <f>'Raw data'!AC358</f>
        <v>0.19351635547545393</v>
      </c>
      <c r="Z365" s="65">
        <f>'Raw data'!AF358</f>
        <v>0.314</v>
      </c>
      <c r="AA365" s="66">
        <f>2*(O365-50)-2*(Z365-50)</f>
        <v>1.1499999999998067E-2</v>
      </c>
      <c r="AB365" s="65">
        <f>IF(I365=1,Y365+AA365+7.6%,IF(I365=2,Y365+AA365+16.6%,IF(I365=3,Y365+AA365+25.6%,IF(I365=4,Y365-AA365-7.6%,IF(I365=5,Y365-AA365+1.4%,IF(I365=6,Y365-AA365+10.4%,IF(I365=7,Y365+AA365+9%,IF(I365=8,Y365-AA365+9%,""))))))))</f>
        <v>0.2860163554754559</v>
      </c>
      <c r="AC365" s="65">
        <f>IF(E365="(D)",50%+U365/2,50%-U365/2)</f>
        <v>0.39684408602150534</v>
      </c>
      <c r="AD365" s="65">
        <f>IF(E365="(D)",50%+X365/2,50%-X365/2)</f>
        <v>0.42243896092631944</v>
      </c>
      <c r="AE365" s="65">
        <f>50%-AB365/2</f>
        <v>0.35699182226227205</v>
      </c>
      <c r="AF365" s="63">
        <f>AC365-O365</f>
        <v>7.7094086021505359E-2</v>
      </c>
      <c r="AG365" s="84">
        <f>IF(E365="(D)",AF365,-AF365)</f>
        <v>-7.7094086021505359E-2</v>
      </c>
      <c r="AH365" s="84">
        <f>AG365-4.5%</f>
        <v>-0.12209408602150536</v>
      </c>
      <c r="AI365" s="63">
        <f>AD365-O365</f>
        <v>0.10268896092631946</v>
      </c>
      <c r="AJ365" s="63">
        <f>IF(E365="(D)",AI365,-AI365)</f>
        <v>-0.10268896092631946</v>
      </c>
      <c r="AK365" s="63">
        <f>AJ365-4.5%</f>
        <v>-0.14768896092631945</v>
      </c>
      <c r="AL365" s="63">
        <f>AE365-O365</f>
        <v>3.7241822262272073E-2</v>
      </c>
      <c r="AM365" s="63">
        <f>IF(E365="(D)",AL365,-(AL365))</f>
        <v>-3.7241822262272073E-2</v>
      </c>
      <c r="AN365" s="63">
        <f>AM365-4.5%</f>
        <v>-8.2241822262272071E-2</v>
      </c>
      <c r="AO365" s="67">
        <f>(AK365+AN365)/2</f>
        <v>-0.11496539159429575</v>
      </c>
    </row>
    <row r="366" spans="1:41" ht="15" customHeight="1" x14ac:dyDescent="0.25">
      <c r="A366" s="68" t="s">
        <v>356</v>
      </c>
      <c r="B366" s="61">
        <v>5</v>
      </c>
      <c r="C366" s="61"/>
      <c r="D366" s="59" t="str">
        <f>('Raw data'!C359)</f>
        <v>Jim Cooper</v>
      </c>
      <c r="E366" s="59" t="str">
        <f>('Raw data'!D359)</f>
        <v>(D)</v>
      </c>
      <c r="F366" s="62">
        <f>('Raw data'!G359)</f>
        <v>2002</v>
      </c>
      <c r="G366" s="88">
        <v>1</v>
      </c>
      <c r="H366" s="68">
        <v>1</v>
      </c>
      <c r="I366" s="68">
        <v>1</v>
      </c>
      <c r="J366" s="91">
        <f>IF(H366="",O366+0.15*(AF366-2.77%+$B$3)+($A$3-50%),O366+0.85*(0.6*AF366+0.2*AI366+0.2*AL366-2.77%+$B$3)+($A$3-50%))</f>
        <v>0.63164433668599296</v>
      </c>
      <c r="K366" s="21" t="str">
        <f>IF(J366&lt;44%,"R",IF(J366&gt;56%,"D","No projection"))</f>
        <v>D</v>
      </c>
      <c r="L366" s="21" t="b">
        <f>_xlfn.ISFORMULA(K366)</f>
        <v>1</v>
      </c>
      <c r="M366" s="21" t="str">
        <f>IF(P366&lt;44%,"R",IF(P366&gt;56%,"D","No projection"))</f>
        <v>No projection</v>
      </c>
      <c r="N366" s="21" t="str">
        <f>IF(J366&lt;42%,"Safe R",IF(AND(J366&gt;42%,J366&lt;44%),"Likely R",IF(AND(J366&gt;44%,J366&lt;47%),"Lean R",IF(AND(J366&gt;47%,J366&lt;53%),"Toss Up",IF(AND(J366&gt;53%,J366&lt;56%),"Lean D",IF(AND(J366&gt;56%,J366&lt;58%),"Likely D","Safe D"))))))</f>
        <v>Safe D</v>
      </c>
      <c r="O366" s="63">
        <f>'Raw data'!Z359</f>
        <v>0.54774999999999996</v>
      </c>
      <c r="P366" s="69">
        <f>O366+$A$3-50%</f>
        <v>0.54774999999999996</v>
      </c>
      <c r="Q366" s="82">
        <f>'Raw data'!O359</f>
        <v>0.26530612244897961</v>
      </c>
      <c r="R366" s="64">
        <f>Q366/2+50%</f>
        <v>0.63265306122448983</v>
      </c>
      <c r="S366" s="64">
        <f>'Raw data'!M359-O366</f>
        <v>8.4903061224489873E-2</v>
      </c>
      <c r="T366" s="64">
        <f>IF(E366="(R)",-S366,S366)</f>
        <v>8.4903061224489873E-2</v>
      </c>
      <c r="U366" s="89">
        <f>IF(G366=1,Q366+4%,IF(G366=2,Q366+9%,IF(G366=3,Q366+14%,IF(G366=4,Q366-4.1%,IF(G366=5,Q366+1%,IF(G366=6,Q366+6.1%,IF(G366=7,Q366+5.1%,Q366+5.1%)))))))</f>
        <v>0.30530612244897959</v>
      </c>
      <c r="V366" s="64">
        <f>'Raw data'!W359</f>
        <v>0.33111249859420389</v>
      </c>
      <c r="W366" s="64">
        <f>V366/2+50%</f>
        <v>0.66555624929710189</v>
      </c>
      <c r="X366" s="65">
        <f>IF(H366=1,V366-4%,IF(H366=2,V366+5%,IF(H366=3,V366+14%,IF(H366=4,V366+4%,IF(H366=5,V366+13%,IF(H366=6,V366+22%,IF(H366=7,V366+9%,V366+9%)))))))</f>
        <v>0.29111249859420391</v>
      </c>
      <c r="Y366" s="65">
        <f>'Raw data'!AC359</f>
        <v>0.14396133036466208</v>
      </c>
      <c r="Z366" s="65">
        <f>'Raw data'!AF359</f>
        <v>0.52900000000000003</v>
      </c>
      <c r="AA366" s="66">
        <f>2*(O366-50)-2*(Z366-50)</f>
        <v>3.7499999999994316E-2</v>
      </c>
      <c r="AB366" s="65">
        <f>IF(I366=1,Y366+AA366+7.6%,IF(I366=2,Y366+AA366+16.6%,IF(I366=3,Y366+AA366+25.6%,IF(I366=4,Y366-AA366-7.6%,IF(I366=5,Y366-AA366+1.4%,IF(I366=6,Y366-AA366+10.4%,IF(I366=7,Y366+AA366+9%,IF(I366=8,Y366-AA366+9%,""))))))))</f>
        <v>0.2574613303646564</v>
      </c>
      <c r="AC366" s="65">
        <f>IF(E366="(D)",50%+U366/2,50%-U366/2)</f>
        <v>0.65265306122448985</v>
      </c>
      <c r="AD366" s="65">
        <f>IF(E366="(D)",50%+X366/2,50%-X366/2)</f>
        <v>0.64555624929710198</v>
      </c>
      <c r="AE366" s="65">
        <f>50%+AB366/2</f>
        <v>0.62873066518232823</v>
      </c>
      <c r="AF366" s="63">
        <f>AC366-O366</f>
        <v>0.10490306122448989</v>
      </c>
      <c r="AG366" s="84">
        <f>IF(E366="(D)",AF366,-AF366)</f>
        <v>0.10490306122448989</v>
      </c>
      <c r="AH366" s="84">
        <f>AG366-4.5%</f>
        <v>5.9903061224489892E-2</v>
      </c>
      <c r="AI366" s="63">
        <f>AD366-O366</f>
        <v>9.7806249297102021E-2</v>
      </c>
      <c r="AJ366" s="63">
        <f>IF(E366="(D)",AI366,-AI366)</f>
        <v>9.7806249297102021E-2</v>
      </c>
      <c r="AK366" s="63">
        <f>AJ366-4.5%</f>
        <v>5.2806249297102023E-2</v>
      </c>
      <c r="AL366" s="63">
        <f>AE366-O366</f>
        <v>8.0980665182328271E-2</v>
      </c>
      <c r="AM366" s="63">
        <f>IF(E366="(D)",AL366,-(AL366))</f>
        <v>8.0980665182328271E-2</v>
      </c>
      <c r="AN366" s="63">
        <f>AM366-4.5%</f>
        <v>3.5980665182328272E-2</v>
      </c>
      <c r="AO366" s="67">
        <f>(AK366+AN366)/2</f>
        <v>4.4393457239715148E-2</v>
      </c>
    </row>
    <row r="367" spans="1:41" ht="15" customHeight="1" x14ac:dyDescent="0.25">
      <c r="A367" s="68" t="s">
        <v>356</v>
      </c>
      <c r="B367" s="61">
        <v>6</v>
      </c>
      <c r="C367" s="61"/>
      <c r="D367" s="59" t="str">
        <f>('Raw data'!C360)</f>
        <v>Diane Black</v>
      </c>
      <c r="E367" s="59" t="str">
        <f>('Raw data'!D360)</f>
        <v>(R)</v>
      </c>
      <c r="F367" s="62">
        <f>('Raw data'!G360)</f>
        <v>2010</v>
      </c>
      <c r="G367" s="88">
        <v>4</v>
      </c>
      <c r="H367" s="68">
        <v>4</v>
      </c>
      <c r="I367" s="68">
        <v>5</v>
      </c>
      <c r="J367" s="91">
        <f>IF(H367="",O367+0.15*(AF367+2.77%-$B$3)+($A$3-50%),O367+0.85*(0.6*AF367+0.2*AI367+0.2*AL367+2.77%-$B$3)+($A$3-50%))</f>
        <v>0.25900687054058769</v>
      </c>
      <c r="K367" s="21" t="str">
        <f>IF(J367&lt;44%,"R",IF(J367&gt;56%,"D","No projection"))</f>
        <v>R</v>
      </c>
      <c r="L367" s="21" t="b">
        <f>_xlfn.ISFORMULA(K367)</f>
        <v>1</v>
      </c>
      <c r="M367" s="21" t="str">
        <f>IF(P367&lt;44%,"R",IF(P367&gt;56%,"D","No projection"))</f>
        <v>R</v>
      </c>
      <c r="N367" s="21" t="str">
        <f>IF(J367&lt;42%,"Safe R",IF(AND(J367&gt;42%,J367&lt;44%),"Likely R",IF(AND(J367&gt;44%,J367&lt;47%),"Lean R",IF(AND(J367&gt;47%,J367&lt;53%),"Toss Up",IF(AND(J367&gt;53%,J367&lt;56%),"Lean D",IF(AND(J367&gt;56%,J367&lt;58%),"Likely D","Safe D"))))))</f>
        <v>Safe R</v>
      </c>
      <c r="O367" s="63">
        <f>'Raw data'!Z360</f>
        <v>0.28275000000000006</v>
      </c>
      <c r="P367" s="69">
        <f>O367+$A$3-50%</f>
        <v>0.28275000000000006</v>
      </c>
      <c r="Q367" s="82">
        <f>'Raw data'!O360</f>
        <v>0.5106382978723405</v>
      </c>
      <c r="R367" s="64">
        <f>Q367/2+50%</f>
        <v>0.75531914893617025</v>
      </c>
      <c r="S367" s="64">
        <f>'Raw data'!M360-O367</f>
        <v>-3.806914893617025E-2</v>
      </c>
      <c r="T367" s="64">
        <f>IF(E367="(R)",-S367,S367)</f>
        <v>3.806914893617025E-2</v>
      </c>
      <c r="U367" s="89">
        <f>IF(G367=1,Q367+4%,IF(G367=2,Q367+9%,IF(G367=3,Q367+14%,IF(G367=4,Q367-4.1%,IF(G367=5,Q367+1%,IF(G367=6,Q367+6.1%,IF(G367=7,Q367+5.1%,Q367+5.1%)))))))</f>
        <v>0.46963829787234052</v>
      </c>
      <c r="V367" s="64">
        <f>'Raw data'!W360</f>
        <v>1</v>
      </c>
      <c r="W367" s="64">
        <f>V367/2+50%</f>
        <v>1</v>
      </c>
      <c r="X367" s="65">
        <f>IF(H367=1,V367-4%,IF(H367=2,V367+5%,IF(H367=3,V367+14%,IF(H367=4,V367+4%,IF(H367=5,V367+13%,IF(H367=6,V367+22%,IF(H367=7,V367+9%,V367+9%)))))))</f>
        <v>1.04</v>
      </c>
      <c r="Y367" s="65">
        <f>'Raw data'!AC360</f>
        <v>0.39191604119959705</v>
      </c>
      <c r="Z367" s="65">
        <f>'Raw data'!AF360</f>
        <v>0.33899999999999997</v>
      </c>
      <c r="AA367" s="66">
        <f>2*(O367-50)-2*(Z367-50)</f>
        <v>-0.11249999999999716</v>
      </c>
      <c r="AB367" s="65">
        <f>IF(I367=1,Y367+AA367+7.6%,IF(I367=2,Y367+AA367+16.6%,IF(I367=3,Y367+AA367+25.6%,IF(I367=4,Y367-AA367-7.6%,IF(I367=5,Y367-AA367+1.4%,IF(I367=6,Y367-AA367+10.4%,IF(I367=7,Y367+AA367+9%,IF(I367=8,Y367-AA367+9%,""))))))))</f>
        <v>0.51841604119959417</v>
      </c>
      <c r="AC367" s="65">
        <f>IF(E367="(D)",50%+U367/2,50%-U367/2)</f>
        <v>0.26518085106382971</v>
      </c>
      <c r="AD367" s="65">
        <f>IF(E367="(D)",50%+X367/2,50%-X367/2)</f>
        <v>-2.0000000000000018E-2</v>
      </c>
      <c r="AE367" s="65">
        <f>50%-AB367/2</f>
        <v>0.24079197940020292</v>
      </c>
      <c r="AF367" s="63">
        <f>AC367-O367</f>
        <v>-1.7569148936170342E-2</v>
      </c>
      <c r="AG367" s="84">
        <f>IF(E367="(D)",AF367,-AF367)</f>
        <v>1.7569148936170342E-2</v>
      </c>
      <c r="AH367" s="84">
        <f>AG367-4.5%</f>
        <v>-2.7430851063829656E-2</v>
      </c>
      <c r="AI367" s="63">
        <v>-4.4999999999999998E-2</v>
      </c>
      <c r="AJ367" s="63">
        <f>IF(E367="(D)",AI367,-AI367)</f>
        <v>4.4999999999999998E-2</v>
      </c>
      <c r="AK367" s="63">
        <f>AJ367-4.5%</f>
        <v>0</v>
      </c>
      <c r="AL367" s="63">
        <f>AE367-O367</f>
        <v>-4.1958020599797141E-2</v>
      </c>
      <c r="AM367" s="63">
        <f>IF(E367="(D)",AL367,-(AL367))</f>
        <v>4.1958020599797141E-2</v>
      </c>
      <c r="AN367" s="63">
        <f>AM367-4.5%</f>
        <v>-3.0419794002028572E-3</v>
      </c>
      <c r="AO367" s="67">
        <f>(AK367+AN367)/2</f>
        <v>-1.5209897001014286E-3</v>
      </c>
    </row>
    <row r="368" spans="1:41" ht="15" customHeight="1" x14ac:dyDescent="0.25">
      <c r="A368" s="68" t="s">
        <v>356</v>
      </c>
      <c r="B368" s="61">
        <v>7</v>
      </c>
      <c r="C368" s="61"/>
      <c r="D368" s="59" t="str">
        <f>('Raw data'!C361)</f>
        <v>Marsha Blackburn</v>
      </c>
      <c r="E368" s="59" t="str">
        <f>('Raw data'!D361)</f>
        <v>(R)</v>
      </c>
      <c r="F368" s="62">
        <f>('Raw data'!G361)</f>
        <v>2002</v>
      </c>
      <c r="G368" s="88">
        <v>4</v>
      </c>
      <c r="H368" s="68">
        <v>4</v>
      </c>
      <c r="I368" s="68">
        <v>4</v>
      </c>
      <c r="J368" s="91">
        <f>IF(H368="",O368+0.15*(AF368+2.77%-$B$3)+($A$3-50%),O368+0.85*(0.6*AF368+0.2*AI368+0.2*AL368+2.77%-$B$3)+($A$3-50%))</f>
        <v>0.29052697282693746</v>
      </c>
      <c r="K368" s="21" t="str">
        <f>IF(J368&lt;44%,"R",IF(J368&gt;56%,"D","No projection"))</f>
        <v>R</v>
      </c>
      <c r="L368" s="21" t="b">
        <f>_xlfn.ISFORMULA(K368)</f>
        <v>1</v>
      </c>
      <c r="M368" s="21" t="str">
        <f>IF(P368&lt;44%,"R",IF(P368&gt;56%,"D","No projection"))</f>
        <v>R</v>
      </c>
      <c r="N368" s="21" t="str">
        <f>IF(J368&lt;42%,"Safe R",IF(AND(J368&gt;42%,J368&lt;44%),"Likely R",IF(AND(J368&gt;44%,J368&lt;47%),"Lean R",IF(AND(J368&gt;47%,J368&lt;53%),"Toss Up",IF(AND(J368&gt;53%,J368&lt;56%),"Lean D",IF(AND(J368&gt;56%,J368&lt;58%),"Likely D","Safe D"))))))</f>
        <v>Safe R</v>
      </c>
      <c r="O368" s="63">
        <f>'Raw data'!Z361</f>
        <v>0.31674999999999998</v>
      </c>
      <c r="P368" s="69">
        <f>O368+$A$3-50%</f>
        <v>0.31674999999999998</v>
      </c>
      <c r="Q368" s="82">
        <f>'Raw data'!O361</f>
        <v>0.44329896907216493</v>
      </c>
      <c r="R368" s="64">
        <f>Q368/2+50%</f>
        <v>0.72164948453608246</v>
      </c>
      <c r="S368" s="64">
        <f>'Raw data'!M361-O368</f>
        <v>-3.839948453608244E-2</v>
      </c>
      <c r="T368" s="64">
        <f>IF(E368="(R)",-S368,S368)</f>
        <v>3.839948453608244E-2</v>
      </c>
      <c r="U368" s="89">
        <f>IF(G368=1,Q368+4%,IF(G368=2,Q368+9%,IF(G368=3,Q368+14%,IF(G368=4,Q368-4.1%,IF(G368=5,Q368+1%,IF(G368=6,Q368+6.1%,IF(G368=7,Q368+5.1%,Q368+5.1%)))))))</f>
        <v>0.40229896907216495</v>
      </c>
      <c r="V368" s="64">
        <f>'Raw data'!W361</f>
        <v>0.49528045202918058</v>
      </c>
      <c r="W368" s="64">
        <f>V368/2+50%</f>
        <v>0.74764022601459024</v>
      </c>
      <c r="X368" s="65">
        <f>IF(H368=1,V368-4%,IF(H368=2,V368+5%,IF(H368=3,V368+14%,IF(H368=4,V368+4%,IF(H368=5,V368+13%,IF(H368=6,V368+22%,IF(H368=7,V368+9%,V368+9%)))))))</f>
        <v>0.53528045202918062</v>
      </c>
      <c r="Y368" s="65">
        <f>'Raw data'!AC361</f>
        <v>0.49032884279035743</v>
      </c>
      <c r="Z368" s="65">
        <f>'Raw data'!AF361</f>
        <v>0.309</v>
      </c>
      <c r="AA368" s="66">
        <f>2*(O368-50)-2*(Z368-50)</f>
        <v>1.5500000000002956E-2</v>
      </c>
      <c r="AB368" s="65">
        <f>IF(I368=1,Y368+AA368+7.6%,IF(I368=2,Y368+AA368+16.6%,IF(I368=3,Y368+AA368+25.6%,IF(I368=4,Y368-AA368-7.6%,IF(I368=5,Y368-AA368+1.4%,IF(I368=6,Y368-AA368+10.4%,IF(I368=7,Y368+AA368+9%,IF(I368=8,Y368-AA368+9%,""))))))))</f>
        <v>0.39882884279035447</v>
      </c>
      <c r="AC368" s="65">
        <f>IF(E368="(D)",50%+U368/2,50%-U368/2)</f>
        <v>0.2988505154639175</v>
      </c>
      <c r="AD368" s="65">
        <f>IF(E368="(D)",50%+X368/2,50%-X368/2)</f>
        <v>0.23235977398540969</v>
      </c>
      <c r="AE368" s="65">
        <f>50%-AB368/2</f>
        <v>0.30058557860482277</v>
      </c>
      <c r="AF368" s="63">
        <f>AC368-O368</f>
        <v>-1.7899484536082477E-2</v>
      </c>
      <c r="AG368" s="84">
        <f>IF(E368="(D)",AF368,-AF368)</f>
        <v>1.7899484536082477E-2</v>
      </c>
      <c r="AH368" s="84">
        <f>AG368-4.5%</f>
        <v>-2.7100515463917521E-2</v>
      </c>
      <c r="AI368" s="63">
        <f>AD368-O368</f>
        <v>-8.4390226014590286E-2</v>
      </c>
      <c r="AJ368" s="63">
        <f>IF(E368="(D)",AI368,-AI368)</f>
        <v>8.4390226014590286E-2</v>
      </c>
      <c r="AK368" s="63">
        <f>AJ368-4.5%</f>
        <v>3.9390226014590288E-2</v>
      </c>
      <c r="AL368" s="63">
        <f>AE368-O368</f>
        <v>-1.6164421395177209E-2</v>
      </c>
      <c r="AM368" s="63">
        <f>IF(E368="(D)",AL368,-(AL368))</f>
        <v>1.6164421395177209E-2</v>
      </c>
      <c r="AN368" s="63">
        <f>AM368-4.5%</f>
        <v>-2.883557860482279E-2</v>
      </c>
      <c r="AO368" s="67">
        <f>(AK368+AN368)/2</f>
        <v>5.277323704883749E-3</v>
      </c>
    </row>
    <row r="369" spans="1:41" ht="15" customHeight="1" x14ac:dyDescent="0.25">
      <c r="A369" s="68" t="s">
        <v>356</v>
      </c>
      <c r="B369" s="61">
        <v>8</v>
      </c>
      <c r="C369" s="61"/>
      <c r="D369" s="59" t="str">
        <f>('Raw data'!C362)</f>
        <v>Stephen Fincher</v>
      </c>
      <c r="E369" s="59" t="str">
        <f>('Raw data'!D362)</f>
        <v>(R)</v>
      </c>
      <c r="F369" s="62">
        <f>('Raw data'!G362)</f>
        <v>2010</v>
      </c>
      <c r="G369" s="88">
        <v>4</v>
      </c>
      <c r="H369" s="68">
        <v>4</v>
      </c>
      <c r="I369" s="68">
        <v>5</v>
      </c>
      <c r="J369" s="91">
        <f>IF(H369="",O369+0.15*(AF369+2.77%-$B$3)+($A$3-50%),O369+0.85*(0.6*AF369+0.2*AI369+0.2*AL369+2.77%-$B$3)+($A$3-50%))</f>
        <v>0.28883247823608599</v>
      </c>
      <c r="K369" s="21" t="str">
        <f>IF(J369&lt;44%,"R",IF(J369&gt;56%,"D","No projection"))</f>
        <v>R</v>
      </c>
      <c r="L369" s="21" t="b">
        <f>_xlfn.ISFORMULA(K369)</f>
        <v>1</v>
      </c>
      <c r="M369" s="21" t="str">
        <f>IF(P369&lt;44%,"R",IF(P369&gt;56%,"D","No projection"))</f>
        <v>R</v>
      </c>
      <c r="N369" s="21" t="str">
        <f>IF(J369&lt;42%,"Safe R",IF(AND(J369&gt;42%,J369&lt;44%),"Likely R",IF(AND(J369&gt;44%,J369&lt;47%),"Lean R",IF(AND(J369&gt;47%,J369&lt;53%),"Toss Up",IF(AND(J369&gt;53%,J369&lt;56%),"Lean D",IF(AND(J369&gt;56%,J369&lt;58%),"Likely D","Safe D"))))))</f>
        <v>Safe R</v>
      </c>
      <c r="O369" s="63">
        <f>'Raw data'!Z362</f>
        <v>0.31425000000000003</v>
      </c>
      <c r="P369" s="69">
        <f>O369+$A$3-50%</f>
        <v>0.31425000000000003</v>
      </c>
      <c r="Q369" s="82">
        <f>'Raw data'!O362</f>
        <v>0.47916666666666669</v>
      </c>
      <c r="R369" s="64">
        <f>Q369/2+50%</f>
        <v>0.73958333333333337</v>
      </c>
      <c r="S369" s="64">
        <f>'Raw data'!M362-O369</f>
        <v>-5.3833333333333344E-2</v>
      </c>
      <c r="T369" s="64">
        <f>IF(E369="(R)",-S369,S369)</f>
        <v>5.3833333333333344E-2</v>
      </c>
      <c r="U369" s="89">
        <f>IF(G369=1,Q369+4%,IF(G369=2,Q369+9%,IF(G369=3,Q369+14%,IF(G369=4,Q369-4.1%,IF(G369=5,Q369+1%,IF(G369=6,Q369+6.1%,IF(G369=7,Q369+5.1%,Q369+5.1%)))))))</f>
        <v>0.4381666666666667</v>
      </c>
      <c r="V369" s="64">
        <f>'Raw data'!W362</f>
        <v>0.41208447818706945</v>
      </c>
      <c r="W369" s="64">
        <f>V369/2+50%</f>
        <v>0.7060422390935347</v>
      </c>
      <c r="X369" s="65">
        <f>IF(H369=1,V369-4%,IF(H369=2,V369+5%,IF(H369=3,V369+14%,IF(H369=4,V369+4%,IF(H369=5,V369+13%,IF(H369=6,V369+22%,IF(H369=7,V369+9%,V369+9%)))))))</f>
        <v>0.45208447818706943</v>
      </c>
      <c r="Y369" s="65">
        <f>'Raw data'!AC362</f>
        <v>0.20644518962368452</v>
      </c>
      <c r="Z369" s="65">
        <f>'Raw data'!AF362</f>
        <v>0.39899999999999997</v>
      </c>
      <c r="AA369" s="66">
        <f>2*(O369-50)-2*(Z369-50)</f>
        <v>-0.16949999999999932</v>
      </c>
      <c r="AB369" s="65">
        <f>IF(I369=1,Y369+AA369+7.6%,IF(I369=2,Y369+AA369+16.6%,IF(I369=3,Y369+AA369+25.6%,IF(I369=4,Y369-AA369-7.6%,IF(I369=5,Y369-AA369+1.4%,IF(I369=6,Y369-AA369+10.4%,IF(I369=7,Y369+AA369+9%,IF(I369=8,Y369-AA369+9%,""))))))))</f>
        <v>0.38994518962368385</v>
      </c>
      <c r="AC369" s="65">
        <f>IF(E369="(D)",50%+U369/2,50%-U369/2)</f>
        <v>0.28091666666666665</v>
      </c>
      <c r="AD369" s="65">
        <f>IF(E369="(D)",50%+X369/2,50%-X369/2)</f>
        <v>0.27395776090646529</v>
      </c>
      <c r="AE369" s="65">
        <f>50%-AB369/2</f>
        <v>0.30502740518815807</v>
      </c>
      <c r="AF369" s="63">
        <f>AC369-O369</f>
        <v>-3.3333333333333381E-2</v>
      </c>
      <c r="AG369" s="84">
        <f>IF(E369="(D)",AF369,-AF369)</f>
        <v>3.3333333333333381E-2</v>
      </c>
      <c r="AH369" s="84">
        <f>AG369-4.5%</f>
        <v>-1.1666666666666617E-2</v>
      </c>
      <c r="AI369" s="63">
        <f>AD369-O369</f>
        <v>-4.0292239093534743E-2</v>
      </c>
      <c r="AJ369" s="63">
        <f>IF(E369="(D)",AI369,-AI369)</f>
        <v>4.0292239093534743E-2</v>
      </c>
      <c r="AK369" s="63">
        <f>AJ369-4.5%</f>
        <v>-4.7077609064652554E-3</v>
      </c>
      <c r="AL369" s="63">
        <f>AE369-O369</f>
        <v>-9.2225948118419554E-3</v>
      </c>
      <c r="AM369" s="63">
        <f>IF(E369="(D)",AL369,-(AL369))</f>
        <v>9.2225948118419554E-3</v>
      </c>
      <c r="AN369" s="63">
        <f>AM369-4.5%</f>
        <v>-3.5777405188158043E-2</v>
      </c>
      <c r="AO369" s="67">
        <f>(AK369+AN369)/2</f>
        <v>-2.0242583047311649E-2</v>
      </c>
    </row>
    <row r="370" spans="1:41" ht="15" customHeight="1" x14ac:dyDescent="0.25">
      <c r="A370" s="68" t="s">
        <v>356</v>
      </c>
      <c r="B370" s="61">
        <v>9</v>
      </c>
      <c r="C370" s="61"/>
      <c r="D370" s="59" t="str">
        <f>('Raw data'!C363)</f>
        <v>Steve Cohen</v>
      </c>
      <c r="E370" s="59" t="str">
        <f>('Raw data'!D363)</f>
        <v>(D)</v>
      </c>
      <c r="F370" s="62">
        <f>('Raw data'!G363)</f>
        <v>2006</v>
      </c>
      <c r="G370" s="88">
        <v>1</v>
      </c>
      <c r="H370" s="68">
        <v>1</v>
      </c>
      <c r="I370" s="68">
        <v>1</v>
      </c>
      <c r="J370" s="91">
        <f>IF(H370="",O370+0.15*(AF370-2.77%+$B$3)+($A$3-50%),O370+0.85*(0.6*AF370+0.2*AI370+0.2*AL370-2.77%+$B$3)+($A$3-50%))</f>
        <v>0.77961567895731299</v>
      </c>
      <c r="K370" s="21" t="str">
        <f>IF(J370&lt;44%,"R",IF(J370&gt;56%,"D","No projection"))</f>
        <v>D</v>
      </c>
      <c r="L370" s="21" t="b">
        <f>_xlfn.ISFORMULA(K370)</f>
        <v>1</v>
      </c>
      <c r="M370" s="21" t="str">
        <f>IF(P370&lt;44%,"R",IF(P370&gt;56%,"D","No projection"))</f>
        <v>D</v>
      </c>
      <c r="N370" s="21" t="str">
        <f>IF(J370&lt;42%,"Safe R",IF(AND(J370&gt;42%,J370&lt;44%),"Likely R",IF(AND(J370&gt;44%,J370&lt;47%),"Lean R",IF(AND(J370&gt;47%,J370&lt;53%),"Toss Up",IF(AND(J370&gt;53%,J370&lt;56%),"Lean D",IF(AND(J370&gt;56%,J370&lt;58%),"Likely D","Safe D"))))))</f>
        <v>Safe D</v>
      </c>
      <c r="O370" s="63">
        <f>'Raw data'!Z363</f>
        <v>0.76774999999999993</v>
      </c>
      <c r="P370" s="69">
        <f>O370+$A$3-50%</f>
        <v>0.76774999999999993</v>
      </c>
      <c r="Q370" s="82">
        <f>'Raw data'!O363</f>
        <v>0.53061224489795911</v>
      </c>
      <c r="R370" s="64">
        <f>Q370/2+50%</f>
        <v>0.76530612244897955</v>
      </c>
      <c r="S370" s="64">
        <f>'Raw data'!M363-O370</f>
        <v>-2.4438775510203792E-3</v>
      </c>
      <c r="T370" s="64">
        <f>IF(E370="(R)",-S370,S370)</f>
        <v>-2.4438775510203792E-3</v>
      </c>
      <c r="U370" s="89">
        <f>IF(G370=1,Q370+4%,IF(G370=2,Q370+9%,IF(G370=3,Q370+14%,IF(G370=4,Q370-4.1%,IF(G370=5,Q370+1%,IF(G370=6,Q370+6.1%,IF(G370=7,Q370+5.1%,Q370+5.1%)))))))</f>
        <v>0.57061224489795914</v>
      </c>
      <c r="V370" s="64">
        <f>'Raw data'!W363</f>
        <v>0.51852807014716085</v>
      </c>
      <c r="W370" s="64">
        <f>V370/2+50%</f>
        <v>0.75926403507358042</v>
      </c>
      <c r="X370" s="65">
        <f>IF(H370=1,V370-4%,IF(H370=2,V370+5%,IF(H370=3,V370+14%,IF(H370=4,V370+4%,IF(H370=5,V370+13%,IF(H370=6,V370+22%,IF(H370=7,V370+9%,V370+9%)))))))</f>
        <v>0.47852807014716087</v>
      </c>
      <c r="Y370" s="65">
        <f>'Raw data'!AC363</f>
        <v>0.49323141818616967</v>
      </c>
      <c r="Z370" s="65">
        <f>'Raw data'!AF363</f>
        <v>0.73899999999999999</v>
      </c>
      <c r="AA370" s="66">
        <f>2*(O370-50)-2*(Z370-50)</f>
        <v>5.7500000000004547E-2</v>
      </c>
      <c r="AB370" s="65">
        <f>IF(I370=1,Y370+AA370+7.6%,IF(I370=2,Y370+AA370+16.6%,IF(I370=3,Y370+AA370+25.6%,IF(I370=4,Y370-AA370-7.6%,IF(I370=5,Y370-AA370+1.4%,IF(I370=6,Y370-AA370+10.4%,IF(I370=7,Y370+AA370+9%,IF(I370=8,Y370-AA370+9%,""))))))))</f>
        <v>0.62673141818617417</v>
      </c>
      <c r="AC370" s="65">
        <f>IF(E370="(D)",50%+U370/2,50%-U370/2)</f>
        <v>0.78530612244897957</v>
      </c>
      <c r="AD370" s="65">
        <f>IF(E370="(D)",50%+X370/2,50%-X370/2)</f>
        <v>0.73926403507358041</v>
      </c>
      <c r="AE370" s="65">
        <f>50%+AB370/2</f>
        <v>0.81336570909308703</v>
      </c>
      <c r="AF370" s="63">
        <f>AC370-O370</f>
        <v>1.7556122448979639E-2</v>
      </c>
      <c r="AG370" s="84">
        <f>IF(E370="(D)",AF370,-AF370)</f>
        <v>1.7556122448979639E-2</v>
      </c>
      <c r="AH370" s="84">
        <f>AG370-4.5%</f>
        <v>-2.744387755102036E-2</v>
      </c>
      <c r="AI370" s="63">
        <f>AD370-O370</f>
        <v>-2.8485964926419527E-2</v>
      </c>
      <c r="AJ370" s="63">
        <f>IF(E370="(D)",AI370,-AI370)</f>
        <v>-2.8485964926419527E-2</v>
      </c>
      <c r="AK370" s="63">
        <f>AJ370-4.5%</f>
        <v>-7.3485964926419525E-2</v>
      </c>
      <c r="AL370" s="63">
        <f>AE370-O370</f>
        <v>4.5615709093087098E-2</v>
      </c>
      <c r="AM370" s="63">
        <f>IF(E370="(D)",AL370,-(AL370))</f>
        <v>4.5615709093087098E-2</v>
      </c>
      <c r="AN370" s="63">
        <f>AM370-4.5%</f>
        <v>6.1570909308709953E-4</v>
      </c>
      <c r="AO370" s="67">
        <f>(AK370+AN370)/2</f>
        <v>-3.6435127916666213E-2</v>
      </c>
    </row>
    <row r="371" spans="1:41" ht="15" customHeight="1" x14ac:dyDescent="0.25">
      <c r="A371" s="68" t="s">
        <v>366</v>
      </c>
      <c r="B371" s="61">
        <v>1</v>
      </c>
      <c r="C371" s="61"/>
      <c r="D371" s="59" t="str">
        <f>('Raw data'!C364)</f>
        <v>Louie Gohmert</v>
      </c>
      <c r="E371" s="59" t="str">
        <f>('Raw data'!D364)</f>
        <v>(R)</v>
      </c>
      <c r="F371" s="62">
        <f>('Raw data'!G364)</f>
        <v>2004</v>
      </c>
      <c r="G371" s="88">
        <v>4</v>
      </c>
      <c r="H371" s="68">
        <v>4</v>
      </c>
      <c r="I371" s="68">
        <v>4</v>
      </c>
      <c r="J371" s="91">
        <f>IF(H371="",O371+0.15*(AF371+2.77%-$B$3)+($A$3-50%),O371+0.85*(0.6*AF371+0.2*AI371+0.2*AL371+2.77%-$B$3)+($A$3-50%))</f>
        <v>0.24652549783338218</v>
      </c>
      <c r="K371" s="21" t="str">
        <f>IF(J371&lt;44%,"R",IF(J371&gt;56%,"D","No projection"))</f>
        <v>R</v>
      </c>
      <c r="L371" s="21" t="b">
        <f>_xlfn.ISFORMULA(K371)</f>
        <v>1</v>
      </c>
      <c r="M371" s="21" t="str">
        <f>IF(P371&lt;44%,"R",IF(P371&gt;56%,"D","No projection"))</f>
        <v>R</v>
      </c>
      <c r="N371" s="21" t="str">
        <f>IF(J371&lt;42%,"Safe R",IF(AND(J371&gt;42%,J371&lt;44%),"Likely R",IF(AND(J371&gt;44%,J371&lt;47%),"Lean R",IF(AND(J371&gt;47%,J371&lt;53%),"Toss Up",IF(AND(J371&gt;53%,J371&lt;56%),"Lean D",IF(AND(J371&gt;56%,J371&lt;58%),"Likely D","Safe D"))))))</f>
        <v>Safe R</v>
      </c>
      <c r="O371" s="63">
        <f>'Raw data'!Z364</f>
        <v>0.26025000000000004</v>
      </c>
      <c r="P371" s="69">
        <f>O371+$A$3-50%</f>
        <v>0.26025000000000009</v>
      </c>
      <c r="Q371" s="82">
        <f>'Raw data'!O364</f>
        <v>0.54</v>
      </c>
      <c r="R371" s="64">
        <f>Q371/2+50%</f>
        <v>0.77</v>
      </c>
      <c r="S371" s="64">
        <f>'Raw data'!M364-O371</f>
        <v>-3.0250000000000027E-2</v>
      </c>
      <c r="T371" s="64">
        <f>IF(E371="(R)",-S371,S371)</f>
        <v>3.0250000000000027E-2</v>
      </c>
      <c r="U371" s="89">
        <f>IF(G371=1,Q371+4%,IF(G371=2,Q371+9%,IF(G371=3,Q371+14%,IF(G371=4,Q371-4.1%,IF(G371=5,Q371+1%,IF(G371=6,Q371+6.1%,IF(G371=7,Q371+5.1%,Q371+5.1%)))))))</f>
        <v>0.49900000000000005</v>
      </c>
      <c r="V371" s="64">
        <f>'Raw data'!W364</f>
        <v>0.45246473137197402</v>
      </c>
      <c r="W371" s="64">
        <f>V371/2+50%</f>
        <v>0.72623236568598704</v>
      </c>
      <c r="X371" s="65">
        <f>IF(H371=1,V371-4%,IF(H371=2,V371+5%,IF(H371=3,V371+14%,IF(H371=4,V371+4%,IF(H371=5,V371+13%,IF(H371=6,V371+22%,IF(H371=7,V371+9%,V371+9%)))))))</f>
        <v>0.492464731371974</v>
      </c>
      <c r="Y371" s="65">
        <f>'Raw data'!AC364</f>
        <v>1</v>
      </c>
      <c r="Z371" s="65">
        <f>'Raw data'!AF364</f>
        <v>0.27400000000000002</v>
      </c>
      <c r="AA371" s="66">
        <f>2*(O371-50)-2*(Z371-50)</f>
        <v>-2.7500000000003411E-2</v>
      </c>
      <c r="AB371" s="65">
        <f>IF(I371=1,Y371+AA371+7.6%,IF(I371=2,Y371+AA371+16.6%,IF(I371=3,Y371+AA371+25.6%,IF(I371=4,Y371-AA371-7.6%,IF(I371=5,Y371-AA371+1.4%,IF(I371=6,Y371-AA371+10.4%,IF(I371=7,Y371+AA371+9%,IF(I371=8,Y371-AA371+9%,""))))))))</f>
        <v>0.95150000000000345</v>
      </c>
      <c r="AC371" s="65">
        <f>IF(E371="(D)",50%+U371/2,50%-U371/2)</f>
        <v>0.25049999999999994</v>
      </c>
      <c r="AD371" s="65">
        <f>IF(E371="(D)",50%+X371/2,50%-X371/2)</f>
        <v>0.253767634314013</v>
      </c>
      <c r="AE371" s="65">
        <f>50%-AB371/2</f>
        <v>2.4249999999998273E-2</v>
      </c>
      <c r="AF371" s="63">
        <f>AC371-O371</f>
        <v>-9.7500000000000919E-3</v>
      </c>
      <c r="AG371" s="84">
        <f>IF(E371="(D)",AF371,-AF371)</f>
        <v>9.7500000000000919E-3</v>
      </c>
      <c r="AH371" s="84">
        <f>AG371-4.5%</f>
        <v>-3.5249999999999906E-2</v>
      </c>
      <c r="AI371" s="63">
        <f>AD371-O371</f>
        <v>-6.4823656859870349E-3</v>
      </c>
      <c r="AJ371" s="63">
        <f>IF(E371="(D)",AI371,-AI371)</f>
        <v>6.4823656859870349E-3</v>
      </c>
      <c r="AK371" s="63">
        <f>AJ371-4.5%</f>
        <v>-3.8517634314012963E-2</v>
      </c>
      <c r="AL371" s="63">
        <v>-4.4999999999999998E-2</v>
      </c>
      <c r="AM371" s="63">
        <f>IF(E371="(D)",AL371,-(AL371))</f>
        <v>4.4999999999999998E-2</v>
      </c>
      <c r="AN371" s="63">
        <f>AM371-4.5%</f>
        <v>0</v>
      </c>
      <c r="AO371" s="67">
        <f>(AK371+AN371)/2</f>
        <v>-1.9258817157006482E-2</v>
      </c>
    </row>
    <row r="372" spans="1:41" ht="15" customHeight="1" x14ac:dyDescent="0.25">
      <c r="A372" s="68" t="s">
        <v>366</v>
      </c>
      <c r="B372" s="61">
        <v>2</v>
      </c>
      <c r="C372" s="61"/>
      <c r="D372" s="59" t="str">
        <f>('Raw data'!C365)</f>
        <v>Ted Poe</v>
      </c>
      <c r="E372" s="59" t="str">
        <f>('Raw data'!D365)</f>
        <v>(R)</v>
      </c>
      <c r="F372" s="62">
        <f>('Raw data'!G365)</f>
        <v>2004</v>
      </c>
      <c r="G372" s="88">
        <v>4</v>
      </c>
      <c r="H372" s="68">
        <v>4</v>
      </c>
      <c r="I372" s="68">
        <v>4</v>
      </c>
      <c r="J372" s="91">
        <f>IF(H372="",O372+0.15*(AF372+2.77%-$B$3)+($A$3-50%),O372+0.85*(0.6*AF372+0.2*AI372+0.2*AL372+2.77%-$B$3)+($A$3-50%))</f>
        <v>0.32267499144844802</v>
      </c>
      <c r="K372" s="21" t="str">
        <f>IF(J372&lt;44%,"R",IF(J372&gt;56%,"D","No projection"))</f>
        <v>R</v>
      </c>
      <c r="L372" s="21" t="b">
        <f>_xlfn.ISFORMULA(K372)</f>
        <v>1</v>
      </c>
      <c r="M372" s="21" t="str">
        <f>IF(P372&lt;44%,"R",IF(P372&gt;56%,"D","No projection"))</f>
        <v>R</v>
      </c>
      <c r="N372" s="21" t="str">
        <f>IF(J372&lt;42%,"Safe R",IF(AND(J372&gt;42%,J372&lt;44%),"Likely R",IF(AND(J372&gt;44%,J372&lt;47%),"Lean R",IF(AND(J372&gt;47%,J372&lt;53%),"Toss Up",IF(AND(J372&gt;53%,J372&lt;56%),"Lean D",IF(AND(J372&gt;56%,J372&lt;58%),"Likely D","Safe D"))))))</f>
        <v>Safe R</v>
      </c>
      <c r="O372" s="63">
        <f>'Raw data'!Z365</f>
        <v>0.34425000000000006</v>
      </c>
      <c r="P372" s="69">
        <f>O372+$A$3-50%</f>
        <v>0.34425000000000006</v>
      </c>
      <c r="Q372" s="82">
        <f>'Raw data'!O365</f>
        <v>0.38775510204081642</v>
      </c>
      <c r="R372" s="64">
        <f>Q372/2+50%</f>
        <v>0.69387755102040827</v>
      </c>
      <c r="S372" s="64">
        <f>'Raw data'!M365-O372</f>
        <v>-3.8127551020408212E-2</v>
      </c>
      <c r="T372" s="64">
        <f>IF(E372="(R)",-S372,S372)</f>
        <v>3.8127551020408212E-2</v>
      </c>
      <c r="U372" s="89">
        <f>IF(G372=1,Q372+4%,IF(G372=2,Q372+9%,IF(G372=3,Q372+14%,IF(G372=4,Q372-4.1%,IF(G372=5,Q372+1%,IF(G372=6,Q372+6.1%,IF(G372=7,Q372+5.1%,Q372+5.1%)))))))</f>
        <v>0.34675510204081644</v>
      </c>
      <c r="V372" s="64">
        <f>'Raw data'!W365</f>
        <v>0.32955832389580969</v>
      </c>
      <c r="W372" s="64">
        <f>V372/2+50%</f>
        <v>0.66477916194790487</v>
      </c>
      <c r="X372" s="65">
        <f>IF(H372=1,V372-4%,IF(H372=2,V372+5%,IF(H372=3,V372+14%,IF(H372=4,V372+4%,IF(H372=5,V372+13%,IF(H372=6,V372+22%,IF(H372=7,V372+9%,V372+9%)))))))</f>
        <v>0.36955832389580967</v>
      </c>
      <c r="Y372" s="65">
        <f>'Raw data'!AC365</f>
        <v>1</v>
      </c>
      <c r="Z372" s="65">
        <f>'Raw data'!AF365</f>
        <v>0.36399999999999999</v>
      </c>
      <c r="AA372" s="66">
        <f>2*(O372-50)-2*(Z372-50)</f>
        <v>-3.9499999999989654E-2</v>
      </c>
      <c r="AB372" s="65">
        <f>IF(I372=1,Y372+AA372+7.6%,IF(I372=2,Y372+AA372+16.6%,IF(I372=3,Y372+AA372+25.6%,IF(I372=4,Y372-AA372-7.6%,IF(I372=5,Y372-AA372+1.4%,IF(I372=6,Y372-AA372+10.4%,IF(I372=7,Y372+AA372+9%,IF(I372=8,Y372-AA372+9%,""))))))))</f>
        <v>0.9634999999999897</v>
      </c>
      <c r="AC372" s="65">
        <f>IF(E372="(D)",50%+U372/2,50%-U372/2)</f>
        <v>0.32662244897959181</v>
      </c>
      <c r="AD372" s="65">
        <f>IF(E372="(D)",50%+X372/2,50%-X372/2)</f>
        <v>0.31522083805209516</v>
      </c>
      <c r="AE372" s="65">
        <f>50%-AB372/2</f>
        <v>1.8250000000005151E-2</v>
      </c>
      <c r="AF372" s="63">
        <f>AC372-O372</f>
        <v>-1.762755102040825E-2</v>
      </c>
      <c r="AG372" s="84">
        <f>IF(E372="(D)",AF372,-AF372)</f>
        <v>1.762755102040825E-2</v>
      </c>
      <c r="AH372" s="84">
        <f>AG372-4.5%</f>
        <v>-2.7372448979591749E-2</v>
      </c>
      <c r="AI372" s="63">
        <f>AD372-O372</f>
        <v>-2.9029161947904891E-2</v>
      </c>
      <c r="AJ372" s="63">
        <f>IF(E372="(D)",AI372,-AI372)</f>
        <v>2.9029161947904891E-2</v>
      </c>
      <c r="AK372" s="63">
        <f>AJ372-4.5%</f>
        <v>-1.5970838052095107E-2</v>
      </c>
      <c r="AL372" s="63">
        <v>-4.4999999999999998E-2</v>
      </c>
      <c r="AM372" s="63">
        <f>IF(E372="(D)",AL372,-(AL372))</f>
        <v>4.4999999999999998E-2</v>
      </c>
      <c r="AN372" s="63">
        <f>AM372-4.5%</f>
        <v>0</v>
      </c>
      <c r="AO372" s="67">
        <f>(AK372+AN372)/2</f>
        <v>-7.9854190260475535E-3</v>
      </c>
    </row>
    <row r="373" spans="1:41" ht="15" customHeight="1" x14ac:dyDescent="0.25">
      <c r="A373" s="68" t="s">
        <v>366</v>
      </c>
      <c r="B373" s="61">
        <v>3</v>
      </c>
      <c r="C373" s="61"/>
      <c r="D373" s="59" t="str">
        <f>('Raw data'!C366)</f>
        <v>Sam Johnson</v>
      </c>
      <c r="E373" s="59" t="str">
        <f>('Raw data'!D366)</f>
        <v>(R)</v>
      </c>
      <c r="F373" s="62">
        <f>('Raw data'!G366)</f>
        <v>1991</v>
      </c>
      <c r="G373" s="88">
        <v>4</v>
      </c>
      <c r="H373" s="68">
        <v>4</v>
      </c>
      <c r="I373" s="68">
        <v>4</v>
      </c>
      <c r="J373" s="91">
        <f>IF(H373="",O373+0.15*(AF373+2.77%-$B$3)+($A$3-50%),O373+0.85*(0.6*AF373+0.2*AI373+0.2*AL373+2.77%-$B$3)+($A$3-50%))</f>
        <v>0.30338442094103069</v>
      </c>
      <c r="K373" s="21" t="str">
        <f>IF(J373&lt;44%,"R",IF(J373&gt;56%,"D","No projection"))</f>
        <v>R</v>
      </c>
      <c r="L373" s="21" t="b">
        <f>_xlfn.ISFORMULA(K373)</f>
        <v>1</v>
      </c>
      <c r="M373" s="21" t="str">
        <f>IF(P373&lt;44%,"R",IF(P373&gt;56%,"D","No projection"))</f>
        <v>R</v>
      </c>
      <c r="N373" s="21" t="str">
        <f>IF(J373&lt;42%,"Safe R",IF(AND(J373&gt;42%,J373&lt;44%),"Likely R",IF(AND(J373&gt;44%,J373&lt;47%),"Lean R",IF(AND(J373&gt;47%,J373&lt;53%),"Toss Up",IF(AND(J373&gt;53%,J373&lt;56%),"Lean D",IF(AND(J373&gt;56%,J373&lt;58%),"Likely D","Safe D"))))))</f>
        <v>Safe R</v>
      </c>
      <c r="O373" s="63">
        <f>'Raw data'!Z366</f>
        <v>0.33025000000000004</v>
      </c>
      <c r="P373" s="69">
        <f>O373+$A$3-50%</f>
        <v>0.33025000000000004</v>
      </c>
      <c r="Q373" s="82">
        <f>'Raw data'!O366</f>
        <v>1</v>
      </c>
      <c r="R373" s="64">
        <f>Q373/2+50%</f>
        <v>1</v>
      </c>
      <c r="S373" s="64">
        <f>'Raw data'!M366-O373</f>
        <v>-0.33025000000000004</v>
      </c>
      <c r="T373" s="64">
        <f>IF(E373="(R)",-S373,S373)</f>
        <v>0.33025000000000004</v>
      </c>
      <c r="U373" s="89">
        <f>IF(G373=1,Q373+4%,IF(G373=2,Q373+9%,IF(G373=3,Q373+14%,IF(G373=4,Q373-4.1%,IF(G373=5,Q373+1%,IF(G373=6,Q373+6.1%,IF(G373=7,Q373+5.1%,Q373+5.1%)))))))</f>
        <v>0.95899999999999996</v>
      </c>
      <c r="V373" s="64">
        <f>'Raw data'!W366</f>
        <v>1</v>
      </c>
      <c r="W373" s="64">
        <f>V373/2+50%</f>
        <v>1</v>
      </c>
      <c r="X373" s="65">
        <f>IF(H373=1,V373-4%,IF(H373=2,V373+5%,IF(H373=3,V373+14%,IF(H373=4,V373+4%,IF(H373=5,V373+13%,IF(H373=6,V373+22%,IF(H373=7,V373+9%,V373+9%)))))))</f>
        <v>1.04</v>
      </c>
      <c r="Y373" s="65">
        <f>'Raw data'!AC366</f>
        <v>0.35786563598786802</v>
      </c>
      <c r="Z373" s="65">
        <f>'Raw data'!AF366</f>
        <v>0.38900000000000001</v>
      </c>
      <c r="AA373" s="66">
        <f>2*(O373-50)-2*(Z373-50)</f>
        <v>-0.11750000000000682</v>
      </c>
      <c r="AB373" s="65">
        <f>IF(I373=1,Y373+AA373+7.6%,IF(I373=2,Y373+AA373+16.6%,IF(I373=3,Y373+AA373+25.6%,IF(I373=4,Y373-AA373-7.6%,IF(I373=5,Y373-AA373+1.4%,IF(I373=6,Y373-AA373+10.4%,IF(I373=7,Y373+AA373+9%,IF(I373=8,Y373-AA373+9%,""))))))))</f>
        <v>0.39936563598787483</v>
      </c>
      <c r="AC373" s="65">
        <f>IF(E373="(D)",50%+U373/2,50%-U373/2)</f>
        <v>2.0500000000000018E-2</v>
      </c>
      <c r="AD373" s="65">
        <f>IF(E373="(D)",50%+X373/2,50%-X373/2)</f>
        <v>-2.0000000000000018E-2</v>
      </c>
      <c r="AE373" s="65">
        <f>50%-AB373/2</f>
        <v>0.30031718200606261</v>
      </c>
      <c r="AF373" s="63">
        <v>-2.7699999999999999E-2</v>
      </c>
      <c r="AG373" s="84">
        <f>IF(E373="(D)",AF373,-AF373)</f>
        <v>2.7699999999999999E-2</v>
      </c>
      <c r="AH373" s="84">
        <f>AG373-4.5%</f>
        <v>-1.7299999999999999E-2</v>
      </c>
      <c r="AI373" s="63">
        <v>-4.4999999999999998E-2</v>
      </c>
      <c r="AJ373" s="63">
        <f>IF(E373="(D)",AI373,-AI373)</f>
        <v>4.4999999999999998E-2</v>
      </c>
      <c r="AK373" s="63">
        <f>AJ373-4.5%</f>
        <v>0</v>
      </c>
      <c r="AL373" s="63">
        <f>AE373-O373</f>
        <v>-2.9932817993937433E-2</v>
      </c>
      <c r="AM373" s="63">
        <f>IF(E373="(D)",AL373,-(AL373))</f>
        <v>2.9932817993937433E-2</v>
      </c>
      <c r="AN373" s="63">
        <f>AM373-4.5%</f>
        <v>-1.5067182006062566E-2</v>
      </c>
      <c r="AO373" s="67">
        <f>(AK373+AN373)/2</f>
        <v>-7.5335910030312828E-3</v>
      </c>
    </row>
    <row r="374" spans="1:41" ht="15" customHeight="1" x14ac:dyDescent="0.25">
      <c r="A374" s="68" t="s">
        <v>366</v>
      </c>
      <c r="B374" s="61">
        <v>4</v>
      </c>
      <c r="C374" s="61" t="s">
        <v>477</v>
      </c>
      <c r="D374" s="59" t="str">
        <f>('Raw data'!C367)</f>
        <v>John Ratcliffe</v>
      </c>
      <c r="E374" s="59" t="str">
        <f>('Raw data'!D367)</f>
        <v>(R)</v>
      </c>
      <c r="F374" s="62">
        <f>('Raw data'!G367)</f>
        <v>2014</v>
      </c>
      <c r="G374" s="88">
        <v>5</v>
      </c>
      <c r="H374" s="68"/>
      <c r="I374" s="68"/>
      <c r="J374" s="91">
        <f>IF(H374="",O374+0.15*(AF374+2.77%-$B$3)+($A$3-50%),O374+0.85*(0.6*AF374+0.2*AI374+0.2*AL374+2.77%-$B$3)+($A$3-50%))</f>
        <v>0.23059500000000002</v>
      </c>
      <c r="K374" s="21" t="str">
        <f>IF(J374&lt;44%,"R",IF(J374&gt;56%,"D","No projection"))</f>
        <v>R</v>
      </c>
      <c r="L374" s="21" t="b">
        <f>_xlfn.ISFORMULA(K374)</f>
        <v>1</v>
      </c>
      <c r="M374" s="21" t="str">
        <f>IF(P374&lt;44%,"R",IF(P374&gt;56%,"D","No projection"))</f>
        <v>R</v>
      </c>
      <c r="N374" s="21" t="str">
        <f>IF(J374&lt;42%,"Safe R",IF(AND(J374&gt;42%,J374&lt;44%),"Likely R",IF(AND(J374&gt;44%,J374&lt;47%),"Lean R",IF(AND(J374&gt;47%,J374&lt;53%),"Toss Up",IF(AND(J374&gt;53%,J374&lt;56%),"Lean D",IF(AND(J374&gt;56%,J374&lt;58%),"Likely D","Safe D"))))))</f>
        <v>Safe R</v>
      </c>
      <c r="O374" s="63">
        <f>'Raw data'!Z367</f>
        <v>0.23475000000000001</v>
      </c>
      <c r="P374" s="69">
        <f>O374+$A$3-50%</f>
        <v>0.23475000000000001</v>
      </c>
      <c r="Q374" s="82">
        <f>'Raw data'!O367</f>
        <v>1</v>
      </c>
      <c r="R374" s="64">
        <f>Q374/2+50%</f>
        <v>1</v>
      </c>
      <c r="S374" s="64">
        <f>'Raw data'!M367-O374</f>
        <v>-0.23475000000000001</v>
      </c>
      <c r="T374" s="64">
        <f>IF(E374="(R)",-S374,S374)</f>
        <v>0.23475000000000001</v>
      </c>
      <c r="U374" s="89">
        <f>IF(G374=1,Q374+4%,IF(G374=2,Q374+9%,IF(G374=3,Q374+14%,IF(G374=4,Q374-4.1%,IF(G374=5,Q374+1%,IF(G374=6,Q374+6.1%,IF(G374=7,Q374+5.1%,Q374+5.1%)))))))</f>
        <v>1.01</v>
      </c>
      <c r="V374" s="64">
        <f>'Raw data'!W367</f>
        <v>0</v>
      </c>
      <c r="W374" s="64"/>
      <c r="X374" s="65"/>
      <c r="Y374" s="65">
        <f>'Raw data'!AC367</f>
        <v>0</v>
      </c>
      <c r="Z374" s="65">
        <f>'Raw data'!AF367</f>
        <v>0.26900000000000002</v>
      </c>
      <c r="AA374" s="66">
        <f>2*(O374-50)-2*(Z374-50)</f>
        <v>-6.8500000000000227E-2</v>
      </c>
      <c r="AB374" s="65"/>
      <c r="AC374" s="65">
        <f>IF(E374="(D)",50%+U374/2,50%-U374/2)</f>
        <v>-5.0000000000000044E-3</v>
      </c>
      <c r="AD374" s="65"/>
      <c r="AE374" s="65"/>
      <c r="AF374" s="63">
        <v>-2.7699999999999999E-2</v>
      </c>
      <c r="AG374" s="84">
        <f>IF(E374="(D)",AF374,-AF374)</f>
        <v>2.7699999999999999E-2</v>
      </c>
      <c r="AH374" s="84">
        <f>AG374-4.5%</f>
        <v>-1.7299999999999999E-2</v>
      </c>
      <c r="AI374" s="63"/>
      <c r="AJ374" s="63"/>
      <c r="AK374" s="63">
        <f>AJ374-4.5%</f>
        <v>-4.4999999999999998E-2</v>
      </c>
      <c r="AL374" s="63"/>
      <c r="AM374" s="63"/>
      <c r="AN374" s="63">
        <f>AM374-4.5%</f>
        <v>-4.4999999999999998E-2</v>
      </c>
      <c r="AO374" s="67">
        <f>(AK374+AN374)/2</f>
        <v>-4.4999999999999998E-2</v>
      </c>
    </row>
    <row r="375" spans="1:41" ht="15" customHeight="1" x14ac:dyDescent="0.25">
      <c r="A375" s="68" t="s">
        <v>366</v>
      </c>
      <c r="B375" s="61">
        <v>5</v>
      </c>
      <c r="C375" s="61"/>
      <c r="D375" s="59" t="str">
        <f>('Raw data'!C368)</f>
        <v>Jeb Hensarling</v>
      </c>
      <c r="E375" s="59" t="str">
        <f>('Raw data'!D368)</f>
        <v>(R)</v>
      </c>
      <c r="F375" s="62">
        <f>('Raw data'!G368)</f>
        <v>2002</v>
      </c>
      <c r="G375" s="88">
        <v>4</v>
      </c>
      <c r="H375" s="68">
        <v>4</v>
      </c>
      <c r="I375" s="68">
        <v>4</v>
      </c>
      <c r="J375" s="91">
        <f>IF(H375="",O375+0.15*(AF375+2.77%-$B$3)+($A$3-50%),O375+0.85*(0.6*AF375+0.2*AI375+0.2*AL375+2.77%-$B$3)+($A$3-50%))</f>
        <v>0.3126801617157155</v>
      </c>
      <c r="K375" s="21" t="str">
        <f>IF(J375&lt;44%,"R",IF(J375&gt;56%,"D","No projection"))</f>
        <v>R</v>
      </c>
      <c r="L375" s="21" t="b">
        <f>_xlfn.ISFORMULA(K375)</f>
        <v>1</v>
      </c>
      <c r="M375" s="21" t="str">
        <f>IF(P375&lt;44%,"R",IF(P375&gt;56%,"D","No projection"))</f>
        <v>R</v>
      </c>
      <c r="N375" s="21" t="str">
        <f>IF(J375&lt;42%,"Safe R",IF(AND(J375&gt;42%,J375&lt;44%),"Likely R",IF(AND(J375&gt;44%,J375&lt;47%),"Lean R",IF(AND(J375&gt;47%,J375&lt;53%),"Toss Up",IF(AND(J375&gt;53%,J375&lt;56%),"Lean D",IF(AND(J375&gt;56%,J375&lt;58%),"Likely D","Safe D"))))))</f>
        <v>Safe R</v>
      </c>
      <c r="O375" s="63">
        <f>'Raw data'!Z368</f>
        <v>0.33024999999999999</v>
      </c>
      <c r="P375" s="69">
        <f>O375+$A$3-50%</f>
        <v>0.33024999999999993</v>
      </c>
      <c r="Q375" s="82">
        <f>'Raw data'!O368</f>
        <v>1</v>
      </c>
      <c r="R375" s="64">
        <f>Q375/2+50%</f>
        <v>1</v>
      </c>
      <c r="S375" s="64">
        <f>'Raw data'!M368-O375</f>
        <v>-0.33024999999999999</v>
      </c>
      <c r="T375" s="64">
        <f>IF(E375="(R)",-S375,S375)</f>
        <v>0.33024999999999999</v>
      </c>
      <c r="U375" s="89">
        <f>IF(G375=1,Q375+4%,IF(G375=2,Q375+9%,IF(G375=3,Q375+14%,IF(G375=4,Q375-4.1%,IF(G375=5,Q375+1%,IF(G375=6,Q375+6.1%,IF(G375=7,Q375+5.1%,Q375+5.1%)))))))</f>
        <v>0.95899999999999996</v>
      </c>
      <c r="V375" s="64">
        <f>'Raw data'!W368</f>
        <v>0.31934530105426795</v>
      </c>
      <c r="W375" s="64">
        <f>V375/2+50%</f>
        <v>0.65967265052713397</v>
      </c>
      <c r="X375" s="65">
        <f>IF(H375=1,V375-4%,IF(H375=2,V375+5%,IF(H375=3,V375+14%,IF(H375=4,V375+4%,IF(H375=5,V375+13%,IF(H375=6,V375+22%,IF(H375=7,V375+9%,V375+9%)))))))</f>
        <v>0.35934530105426793</v>
      </c>
      <c r="Y375" s="65">
        <f>'Raw data'!AC368</f>
        <v>0.4386586787608413</v>
      </c>
      <c r="Z375" s="65">
        <f>'Raw data'!AF368</f>
        <v>0.32899999999999996</v>
      </c>
      <c r="AA375" s="66">
        <f>2*(O375-50)-2*(Z375-50)</f>
        <v>2.4999999999977263E-3</v>
      </c>
      <c r="AB375" s="65">
        <f>IF(I375=1,Y375+AA375+7.6%,IF(I375=2,Y375+AA375+16.6%,IF(I375=3,Y375+AA375+25.6%,IF(I375=4,Y375-AA375-7.6%,IF(I375=5,Y375-AA375+1.4%,IF(I375=6,Y375-AA375+10.4%,IF(I375=7,Y375+AA375+9%,IF(I375=8,Y375-AA375+9%,""))))))))</f>
        <v>0.36015867876084356</v>
      </c>
      <c r="AC375" s="65">
        <f>IF(E375="(D)",50%+U375/2,50%-U375/2)</f>
        <v>2.0500000000000018E-2</v>
      </c>
      <c r="AD375" s="65">
        <f>IF(E375="(D)",50%+X375/2,50%-X375/2)</f>
        <v>0.32032734947286601</v>
      </c>
      <c r="AE375" s="65">
        <f>50%-AB375/2</f>
        <v>0.31992066061957825</v>
      </c>
      <c r="AF375" s="63">
        <v>-2.7699999999999999E-2</v>
      </c>
      <c r="AG375" s="84">
        <f>IF(E375="(D)",AF375,-AF375)</f>
        <v>2.7699999999999999E-2</v>
      </c>
      <c r="AH375" s="84">
        <f>AG375-4.5%</f>
        <v>-1.7299999999999999E-2</v>
      </c>
      <c r="AI375" s="63">
        <f>AD375-O375</f>
        <v>-9.9226505271339804E-3</v>
      </c>
      <c r="AJ375" s="63">
        <f>IF(E375="(D)",AI375,-AI375)</f>
        <v>9.9226505271339804E-3</v>
      </c>
      <c r="AK375" s="63">
        <f>AJ375-4.5%</f>
        <v>-3.5077349472866018E-2</v>
      </c>
      <c r="AL375" s="63">
        <f>AE375-O375</f>
        <v>-1.0329339380421743E-2</v>
      </c>
      <c r="AM375" s="63">
        <f>IF(E375="(D)",AL375,-(AL375))</f>
        <v>1.0329339380421743E-2</v>
      </c>
      <c r="AN375" s="63">
        <f>AM375-4.5%</f>
        <v>-3.4670660619578256E-2</v>
      </c>
      <c r="AO375" s="67">
        <f>(AK375+AN375)/2</f>
        <v>-3.4874005046222137E-2</v>
      </c>
    </row>
    <row r="376" spans="1:41" ht="15" customHeight="1" x14ac:dyDescent="0.25">
      <c r="A376" s="68" t="s">
        <v>366</v>
      </c>
      <c r="B376" s="61">
        <v>6</v>
      </c>
      <c r="C376" s="61"/>
      <c r="D376" s="59" t="str">
        <f>('Raw data'!C369)</f>
        <v>Joe Barton</v>
      </c>
      <c r="E376" s="59" t="str">
        <f>('Raw data'!D369)</f>
        <v>(R)</v>
      </c>
      <c r="F376" s="62">
        <f>('Raw data'!G369)</f>
        <v>1984</v>
      </c>
      <c r="G376" s="88">
        <v>4</v>
      </c>
      <c r="H376" s="68">
        <v>4</v>
      </c>
      <c r="I376" s="68">
        <v>4</v>
      </c>
      <c r="J376" s="91">
        <f>IF(H376="",O376+0.15*(AF376+2.77%-$B$3)+($A$3-50%),O376+0.85*(0.6*AF376+0.2*AI376+0.2*AL376+2.77%-$B$3)+($A$3-50%))</f>
        <v>0.39057573667515971</v>
      </c>
      <c r="K376" s="21" t="str">
        <f>IF(J376&lt;44%,"R",IF(J376&gt;56%,"D","No projection"))</f>
        <v>R</v>
      </c>
      <c r="L376" s="21" t="b">
        <f>_xlfn.ISFORMULA(K376)</f>
        <v>1</v>
      </c>
      <c r="M376" s="21" t="str">
        <f>IF(P376&lt;44%,"R",IF(P376&gt;56%,"D","No projection"))</f>
        <v>R</v>
      </c>
      <c r="N376" s="21" t="str">
        <f>IF(J376&lt;42%,"Safe R",IF(AND(J376&gt;42%,J376&lt;44%),"Likely R",IF(AND(J376&gt;44%,J376&lt;47%),"Lean R",IF(AND(J376&gt;47%,J376&lt;53%),"Toss Up",IF(AND(J376&gt;53%,J376&lt;56%),"Lean D",IF(AND(J376&gt;56%,J376&lt;58%),"Likely D","Safe D"))))))</f>
        <v>Safe R</v>
      </c>
      <c r="O376" s="63">
        <f>'Raw data'!Z369</f>
        <v>0.39524999999999999</v>
      </c>
      <c r="P376" s="69">
        <f>O376+$A$3-50%</f>
        <v>0.39524999999999999</v>
      </c>
      <c r="Q376" s="82">
        <f>'Raw data'!O369</f>
        <v>0.25773195876288657</v>
      </c>
      <c r="R376" s="64">
        <f>Q376/2+50%</f>
        <v>0.62886597938144329</v>
      </c>
      <c r="S376" s="64">
        <f>'Raw data'!M369-O376</f>
        <v>-2.4115979381443275E-2</v>
      </c>
      <c r="T376" s="64">
        <f>IF(E376="(R)",-S376,S376)</f>
        <v>2.4115979381443275E-2</v>
      </c>
      <c r="U376" s="89">
        <f>IF(G376=1,Q376+4%,IF(G376=2,Q376+9%,IF(G376=3,Q376+14%,IF(G376=4,Q376-4.1%,IF(G376=5,Q376+1%,IF(G376=6,Q376+6.1%,IF(G376=7,Q376+5.1%,Q376+5.1%)))))))</f>
        <v>0.21673195876288659</v>
      </c>
      <c r="V376" s="64">
        <f>'Raw data'!W369</f>
        <v>0.19321847024749877</v>
      </c>
      <c r="W376" s="64">
        <f>V376/2+50%</f>
        <v>0.59660923512374942</v>
      </c>
      <c r="X376" s="65">
        <f>IF(H376=1,V376-4%,IF(H376=2,V376+5%,IF(H376=3,V376+14%,IF(H376=4,V376+4%,IF(H376=5,V376+13%,IF(H376=6,V376+22%,IF(H376=7,V376+9%,V376+9%)))))))</f>
        <v>0.23321847024749878</v>
      </c>
      <c r="Y376" s="65">
        <f>'Raw data'!AC369</f>
        <v>0.35757698669725646</v>
      </c>
      <c r="Z376" s="65">
        <f>'Raw data'!AF369</f>
        <v>0.36399999999999999</v>
      </c>
      <c r="AA376" s="66">
        <f>2*(O376-50)-2*(Z376-50)</f>
        <v>6.25E-2</v>
      </c>
      <c r="AB376" s="65">
        <f>IF(I376=1,Y376+AA376+7.6%,IF(I376=2,Y376+AA376+16.6%,IF(I376=3,Y376+AA376+25.6%,IF(I376=4,Y376-AA376-7.6%,IF(I376=5,Y376-AA376+1.4%,IF(I376=6,Y376-AA376+10.4%,IF(I376=7,Y376+AA376+9%,IF(I376=8,Y376-AA376+9%,""))))))))</f>
        <v>0.21907698669725645</v>
      </c>
      <c r="AC376" s="65">
        <f>IF(E376="(D)",50%+U376/2,50%-U376/2)</f>
        <v>0.39163402061855668</v>
      </c>
      <c r="AD376" s="65">
        <f>IF(E376="(D)",50%+X376/2,50%-X376/2)</f>
        <v>0.38339076487625062</v>
      </c>
      <c r="AE376" s="65">
        <f>50%-AB376/2</f>
        <v>0.3904615066513718</v>
      </c>
      <c r="AF376" s="63">
        <f>AC376-O376</f>
        <v>-3.6159793814433128E-3</v>
      </c>
      <c r="AG376" s="84">
        <f>IF(E376="(D)",AF376,-AF376)</f>
        <v>3.6159793814433128E-3</v>
      </c>
      <c r="AH376" s="84">
        <f>AG376-4.5%</f>
        <v>-4.1384020618556686E-2</v>
      </c>
      <c r="AI376" s="63">
        <f>AD376-O376</f>
        <v>-1.1859235123749368E-2</v>
      </c>
      <c r="AJ376" s="63">
        <f>IF(E376="(D)",AI376,-AI376)</f>
        <v>1.1859235123749368E-2</v>
      </c>
      <c r="AK376" s="63">
        <f>AJ376-4.5%</f>
        <v>-3.3140764876250631E-2</v>
      </c>
      <c r="AL376" s="63">
        <f>AE376-O376</f>
        <v>-4.7884933486281867E-3</v>
      </c>
      <c r="AM376" s="63">
        <f>IF(E376="(D)",AL376,-(AL376))</f>
        <v>4.7884933486281867E-3</v>
      </c>
      <c r="AN376" s="63">
        <f>AM376-4.5%</f>
        <v>-4.0211506651371812E-2</v>
      </c>
      <c r="AO376" s="67">
        <f>(AK376+AN376)/2</f>
        <v>-3.6676135763811221E-2</v>
      </c>
    </row>
    <row r="377" spans="1:41" ht="15" customHeight="1" x14ac:dyDescent="0.25">
      <c r="A377" s="68" t="s">
        <v>366</v>
      </c>
      <c r="B377" s="61">
        <v>7</v>
      </c>
      <c r="C377" s="61"/>
      <c r="D377" s="59" t="str">
        <f>('Raw data'!C370)</f>
        <v>John Culberson</v>
      </c>
      <c r="E377" s="59" t="str">
        <f>('Raw data'!D370)</f>
        <v>(R)</v>
      </c>
      <c r="F377" s="62">
        <f>('Raw data'!G370)</f>
        <v>2000</v>
      </c>
      <c r="G377" s="88">
        <v>4</v>
      </c>
      <c r="H377" s="68">
        <v>4</v>
      </c>
      <c r="I377" s="68">
        <v>4</v>
      </c>
      <c r="J377" s="91">
        <f>IF(H377="",O377+0.15*(AF377+2.77%-$B$3)+($A$3-50%),O377+0.85*(0.6*AF377+0.2*AI377+0.2*AL377+2.77%-$B$3)+($A$3-50%))</f>
        <v>0.36500071797685468</v>
      </c>
      <c r="K377" s="21" t="str">
        <f>IF(J377&lt;44%,"R",IF(J377&gt;56%,"D","No projection"))</f>
        <v>R</v>
      </c>
      <c r="L377" s="21" t="b">
        <f>_xlfn.ISFORMULA(K377)</f>
        <v>1</v>
      </c>
      <c r="M377" s="21" t="str">
        <f>IF(P377&lt;44%,"R",IF(P377&gt;56%,"D","No projection"))</f>
        <v>R</v>
      </c>
      <c r="N377" s="21" t="str">
        <f>IF(J377&lt;42%,"Safe R",IF(AND(J377&gt;42%,J377&lt;44%),"Likely R",IF(AND(J377&gt;44%,J377&lt;47%),"Lean R",IF(AND(J377&gt;47%,J377&lt;53%),"Toss Up",IF(AND(J377&gt;53%,J377&lt;56%),"Lean D",IF(AND(J377&gt;56%,J377&lt;58%),"Likely D","Safe D"))))))</f>
        <v>Safe R</v>
      </c>
      <c r="O377" s="63">
        <f>'Raw data'!Z370</f>
        <v>0.37425000000000003</v>
      </c>
      <c r="P377" s="69">
        <f>O377+$A$3-50%</f>
        <v>0.37424999999999997</v>
      </c>
      <c r="Q377" s="82">
        <f>'Raw data'!O370</f>
        <v>0.28571428571428575</v>
      </c>
      <c r="R377" s="64">
        <f>Q377/2+50%</f>
        <v>0.6428571428571429</v>
      </c>
      <c r="S377" s="64">
        <f>'Raw data'!M370-O377</f>
        <v>-1.7107142857142876E-2</v>
      </c>
      <c r="T377" s="64">
        <f>IF(E377="(R)",-S377,S377)</f>
        <v>1.7107142857142876E-2</v>
      </c>
      <c r="U377" s="89">
        <f>IF(G377=1,Q377+4%,IF(G377=2,Q377+9%,IF(G377=3,Q377+14%,IF(G377=4,Q377-4.1%,IF(G377=5,Q377+1%,IF(G377=6,Q377+6.1%,IF(G377=7,Q377+5.1%,Q377+5.1%)))))))</f>
        <v>0.24471428571428577</v>
      </c>
      <c r="V377" s="64">
        <f>'Raw data'!W370</f>
        <v>0.25067222548238199</v>
      </c>
      <c r="W377" s="64">
        <f>V377/2+50%</f>
        <v>0.62533611274119094</v>
      </c>
      <c r="X377" s="65">
        <f>IF(H377=1,V377-4%,IF(H377=2,V377+5%,IF(H377=3,V377+14%,IF(H377=4,V377+4%,IF(H377=5,V377+13%,IF(H377=6,V377+22%,IF(H377=7,V377+9%,V377+9%)))))))</f>
        <v>0.29067222548238197</v>
      </c>
      <c r="Y377" s="65">
        <f>'Raw data'!AC370</f>
        <v>1</v>
      </c>
      <c r="Z377" s="65">
        <f>'Raw data'!AF370</f>
        <v>0.379</v>
      </c>
      <c r="AA377" s="66">
        <f>2*(O377-50)-2*(Z377-50)</f>
        <v>-9.4999999999885176E-3</v>
      </c>
      <c r="AB377" s="65">
        <f>IF(I377=1,Y377+AA377+7.6%,IF(I377=2,Y377+AA377+16.6%,IF(I377=3,Y377+AA377+25.6%,IF(I377=4,Y377-AA377-7.6%,IF(I377=5,Y377-AA377+1.4%,IF(I377=6,Y377-AA377+10.4%,IF(I377=7,Y377+AA377+9%,IF(I377=8,Y377-AA377+9%,""))))))))</f>
        <v>0.93349999999998856</v>
      </c>
      <c r="AC377" s="65">
        <f>IF(E377="(D)",50%+U377/2,50%-U377/2)</f>
        <v>0.37764285714285711</v>
      </c>
      <c r="AD377" s="65">
        <f>IF(E377="(D)",50%+X377/2,50%-X377/2)</f>
        <v>0.35466388725880904</v>
      </c>
      <c r="AE377" s="65">
        <f>50%-AB377/2</f>
        <v>3.3250000000005719E-2</v>
      </c>
      <c r="AF377" s="63">
        <f>AC377-O377</f>
        <v>3.3928571428570864E-3</v>
      </c>
      <c r="AG377" s="84">
        <f>IF(E377="(D)",AF377,-AF377)</f>
        <v>-3.3928571428570864E-3</v>
      </c>
      <c r="AH377" s="84">
        <f>AG377-4.5%</f>
        <v>-4.8392857142857085E-2</v>
      </c>
      <c r="AI377" s="63">
        <f>AD377-O377</f>
        <v>-1.9586112741190986E-2</v>
      </c>
      <c r="AJ377" s="63">
        <f>IF(E377="(D)",AI377,-AI377)</f>
        <v>1.9586112741190986E-2</v>
      </c>
      <c r="AK377" s="63">
        <f>AJ377-4.5%</f>
        <v>-2.5413887258809012E-2</v>
      </c>
      <c r="AL377" s="63">
        <v>-4.4999999999999998E-2</v>
      </c>
      <c r="AM377" s="63">
        <f>IF(E377="(D)",AL377,-(AL377))</f>
        <v>4.4999999999999998E-2</v>
      </c>
      <c r="AN377" s="63">
        <f>AM377-4.5%</f>
        <v>0</v>
      </c>
      <c r="AO377" s="67">
        <f>(AK377+AN377)/2</f>
        <v>-1.2706943629404506E-2</v>
      </c>
    </row>
    <row r="378" spans="1:41" ht="15" customHeight="1" x14ac:dyDescent="0.25">
      <c r="A378" s="68" t="s">
        <v>366</v>
      </c>
      <c r="B378" s="61">
        <v>8</v>
      </c>
      <c r="C378" s="61"/>
      <c r="D378" s="59" t="str">
        <f>('Raw data'!C371)</f>
        <v>Kevin Brady</v>
      </c>
      <c r="E378" s="59" t="str">
        <f>('Raw data'!D371)</f>
        <v>(R)</v>
      </c>
      <c r="F378" s="62">
        <f>('Raw data'!G371)</f>
        <v>1996</v>
      </c>
      <c r="G378" s="88">
        <v>4</v>
      </c>
      <c r="H378" s="68">
        <v>4</v>
      </c>
      <c r="I378" s="68">
        <v>4</v>
      </c>
      <c r="J378" s="91">
        <f>IF(H378="",O378+0.15*(AF378+2.77%-$B$3)+($A$3-50%),O378+0.85*(0.6*AF378+0.2*AI378+0.2*AL378+2.77%-$B$3)+($A$3-50%))</f>
        <v>0.18721319803807479</v>
      </c>
      <c r="K378" s="21" t="str">
        <f>IF(J378&lt;44%,"R",IF(J378&gt;56%,"D","No projection"))</f>
        <v>R</v>
      </c>
      <c r="L378" s="21" t="b">
        <f>_xlfn.ISFORMULA(K378)</f>
        <v>1</v>
      </c>
      <c r="M378" s="21" t="str">
        <f>IF(P378&lt;44%,"R",IF(P378&gt;56%,"D","No projection"))</f>
        <v>R</v>
      </c>
      <c r="N378" s="21" t="str">
        <f>IF(J378&lt;42%,"Safe R",IF(AND(J378&gt;42%,J378&lt;44%),"Likely R",IF(AND(J378&gt;44%,J378&lt;47%),"Lean R",IF(AND(J378&gt;47%,J378&lt;53%),"Toss Up",IF(AND(J378&gt;53%,J378&lt;56%),"Lean D",IF(AND(J378&gt;56%,J378&lt;58%),"Likely D","Safe D"))))))</f>
        <v>Safe R</v>
      </c>
      <c r="O378" s="63">
        <f>'Raw data'!Z371</f>
        <v>0.20424999999999999</v>
      </c>
      <c r="P378" s="69">
        <f>O378+$A$3-50%</f>
        <v>0.20425000000000004</v>
      </c>
      <c r="Q378" s="82">
        <f>'Raw data'!O371</f>
        <v>1</v>
      </c>
      <c r="R378" s="64">
        <f>Q378/2+50%</f>
        <v>1</v>
      </c>
      <c r="S378" s="64">
        <f>'Raw data'!M371-O378</f>
        <v>-0.20424999999999999</v>
      </c>
      <c r="T378" s="64">
        <f>IF(E378="(R)",-S378,S378)</f>
        <v>0.20424999999999999</v>
      </c>
      <c r="U378" s="89">
        <f>IF(G378=1,Q378+4%,IF(G378=2,Q378+9%,IF(G378=3,Q378+14%,IF(G378=4,Q378-4.1%,IF(G378=5,Q378+1%,IF(G378=6,Q378+6.1%,IF(G378=7,Q378+5.1%,Q378+5.1%)))))))</f>
        <v>0.95899999999999996</v>
      </c>
      <c r="V378" s="64">
        <f>'Raw data'!W371</f>
        <v>0.58341697471174325</v>
      </c>
      <c r="W378" s="64">
        <f>V378/2+50%</f>
        <v>0.79170848735587163</v>
      </c>
      <c r="X378" s="65">
        <f>IF(H378=1,V378-4%,IF(H378=2,V378+5%,IF(H378=3,V378+14%,IF(H378=4,V378+4%,IF(H378=5,V378+13%,IF(H378=6,V378+22%,IF(H378=7,V378+9%,V378+9%)))))))</f>
        <v>0.62341697471174329</v>
      </c>
      <c r="Y378" s="65">
        <f>'Raw data'!AC371</f>
        <v>0.63031598954621049</v>
      </c>
      <c r="Z378" s="65">
        <f>'Raw data'!AF371</f>
        <v>0.22399999999999998</v>
      </c>
      <c r="AA378" s="66">
        <f>2*(O378-50)-2*(Z378-50)</f>
        <v>-3.9499999999989654E-2</v>
      </c>
      <c r="AB378" s="65">
        <f>IF(I378=1,Y378+AA378+7.6%,IF(I378=2,Y378+AA378+16.6%,IF(I378=3,Y378+AA378+25.6%,IF(I378=4,Y378-AA378-7.6%,IF(I378=5,Y378-AA378+1.4%,IF(I378=6,Y378-AA378+10.4%,IF(I378=7,Y378+AA378+9%,IF(I378=8,Y378-AA378+9%,""))))))))</f>
        <v>0.59381598954620018</v>
      </c>
      <c r="AC378" s="65">
        <f>IF(E378="(D)",50%+U378/2,50%-U378/2)</f>
        <v>2.0500000000000018E-2</v>
      </c>
      <c r="AD378" s="65">
        <f>IF(E378="(D)",50%+X378/2,50%-X378/2)</f>
        <v>0.18829151264412836</v>
      </c>
      <c r="AE378" s="65">
        <f>50%-AB378/2</f>
        <v>0.20309200522689991</v>
      </c>
      <c r="AF378" s="63">
        <v>-2.7699999999999999E-2</v>
      </c>
      <c r="AG378" s="84">
        <f>IF(E378="(D)",AF378,-AF378)</f>
        <v>2.7699999999999999E-2</v>
      </c>
      <c r="AH378" s="84">
        <f>AG378-4.5%</f>
        <v>-1.7299999999999999E-2</v>
      </c>
      <c r="AI378" s="63">
        <f>AD378-O378</f>
        <v>-1.5958487355871631E-2</v>
      </c>
      <c r="AJ378" s="63">
        <f>IF(E378="(D)",AI378,-AI378)</f>
        <v>1.5958487355871631E-2</v>
      </c>
      <c r="AK378" s="63">
        <f>AJ378-4.5%</f>
        <v>-2.9041512644128367E-2</v>
      </c>
      <c r="AL378" s="63">
        <f>AE378-O378</f>
        <v>-1.1579947731000795E-3</v>
      </c>
      <c r="AM378" s="63">
        <f>IF(E378="(D)",AL378,-(AL378))</f>
        <v>1.1579947731000795E-3</v>
      </c>
      <c r="AN378" s="63">
        <f>AM378-4.5%</f>
        <v>-4.3842005226899919E-2</v>
      </c>
      <c r="AO378" s="67">
        <f>(AK378+AN378)/2</f>
        <v>-3.6441758935514143E-2</v>
      </c>
    </row>
    <row r="379" spans="1:41" ht="15" customHeight="1" x14ac:dyDescent="0.25">
      <c r="A379" s="68" t="s">
        <v>366</v>
      </c>
      <c r="B379" s="61">
        <v>9</v>
      </c>
      <c r="C379" s="61"/>
      <c r="D379" s="59" t="str">
        <f>('Raw data'!C372)</f>
        <v>Al Green</v>
      </c>
      <c r="E379" s="59" t="str">
        <f>('Raw data'!D372)</f>
        <v>(D)</v>
      </c>
      <c r="F379" s="62">
        <f>('Raw data'!G372)</f>
        <v>2004</v>
      </c>
      <c r="G379" s="88">
        <v>1</v>
      </c>
      <c r="H379" s="68">
        <v>1</v>
      </c>
      <c r="I379" s="68">
        <v>1</v>
      </c>
      <c r="J379" s="91">
        <f>IF(H379="",O379+0.15*(AF379-2.77%+$B$3)+($A$3-50%),O379+0.85*(0.6*AF379+0.2*AI379+0.2*AL379-2.77%+$B$3)+($A$3-50%))</f>
        <v>0.79402958536251655</v>
      </c>
      <c r="K379" s="21" t="str">
        <f>IF(J379&lt;44%,"R",IF(J379&gt;56%,"D","No projection"))</f>
        <v>D</v>
      </c>
      <c r="L379" s="21" t="b">
        <f>_xlfn.ISFORMULA(K379)</f>
        <v>1</v>
      </c>
      <c r="M379" s="21" t="str">
        <f>IF(P379&lt;44%,"R",IF(P379&gt;56%,"D","No projection"))</f>
        <v>D</v>
      </c>
      <c r="N379" s="21" t="str">
        <f>IF(J379&lt;42%,"Safe R",IF(AND(J379&gt;42%,J379&lt;44%),"Likely R",IF(AND(J379&gt;44%,J379&lt;47%),"Lean R",IF(AND(J379&gt;47%,J379&lt;53%),"Toss Up",IF(AND(J379&gt;53%,J379&lt;56%),"Lean D",IF(AND(J379&gt;56%,J379&lt;58%),"Likely D","Safe D"))))))</f>
        <v>Safe D</v>
      </c>
      <c r="O379" s="63">
        <f>'Raw data'!Z372</f>
        <v>0.76524999999999999</v>
      </c>
      <c r="P379" s="69">
        <f>O379+$A$3-50%</f>
        <v>0.76524999999999999</v>
      </c>
      <c r="Q379" s="82">
        <f>'Raw data'!O372</f>
        <v>1</v>
      </c>
      <c r="R379" s="64">
        <f>Q379/2+50%</f>
        <v>1</v>
      </c>
      <c r="S379" s="64">
        <f>'Raw data'!M372-O379</f>
        <v>0.23475000000000001</v>
      </c>
      <c r="T379" s="64">
        <f>IF(E379="(R)",-S379,S379)</f>
        <v>0.23475000000000001</v>
      </c>
      <c r="U379" s="89">
        <f>IF(G379=1,Q379+4%,IF(G379=2,Q379+9%,IF(G379=3,Q379+14%,IF(G379=4,Q379-4.1%,IF(G379=5,Q379+1%,IF(G379=6,Q379+6.1%,IF(G379=7,Q379+5.1%,Q379+5.1%)))))))</f>
        <v>1.04</v>
      </c>
      <c r="V379" s="64">
        <f>'Raw data'!W372</f>
        <v>0.59893238039220043</v>
      </c>
      <c r="W379" s="64">
        <f>V379/2+50%</f>
        <v>0.79946619019610021</v>
      </c>
      <c r="X379" s="65">
        <f>IF(H379=1,V379-4%,IF(H379=2,V379+5%,IF(H379=3,V379+14%,IF(H379=4,V379+4%,IF(H379=5,V379+13%,IF(H379=6,V379+22%,IF(H379=7,V379+9%,V379+9%)))))))</f>
        <v>0.55893238039220039</v>
      </c>
      <c r="Y379" s="65">
        <f>'Raw data'!AC372</f>
        <v>0.53595097681387704</v>
      </c>
      <c r="Z379" s="65">
        <f>'Raw data'!AF372</f>
        <v>0.73399999999999999</v>
      </c>
      <c r="AA379" s="66">
        <f>2*(O379-50)-2*(Z379-50)</f>
        <v>6.25E-2</v>
      </c>
      <c r="AB379" s="65">
        <f>IF(I379=1,Y379+AA379+7.6%,IF(I379=2,Y379+AA379+16.6%,IF(I379=3,Y379+AA379+25.6%,IF(I379=4,Y379-AA379-7.6%,IF(I379=5,Y379-AA379+1.4%,IF(I379=6,Y379-AA379+10.4%,IF(I379=7,Y379+AA379+9%,IF(I379=8,Y379-AA379+9%,""))))))))</f>
        <v>0.674450976813877</v>
      </c>
      <c r="AC379" s="65">
        <f>IF(E379="(D)",50%+U379/2,50%-U379/2)</f>
        <v>1.02</v>
      </c>
      <c r="AD379" s="65">
        <f>IF(E379="(D)",50%+X379/2,50%-X379/2)</f>
        <v>0.77946619019610019</v>
      </c>
      <c r="AE379" s="65">
        <f>50%+AB379/2</f>
        <v>0.83722548840693856</v>
      </c>
      <c r="AF379" s="63">
        <v>2.7699999999999999E-2</v>
      </c>
      <c r="AG379" s="84">
        <f>IF(E379="(D)",AF379,-AF379)</f>
        <v>2.7699999999999999E-2</v>
      </c>
      <c r="AH379" s="84">
        <f>AG379-4.5%</f>
        <v>-1.7299999999999999E-2</v>
      </c>
      <c r="AI379" s="63">
        <f>AD379-O379</f>
        <v>1.4216190196100209E-2</v>
      </c>
      <c r="AJ379" s="63">
        <f>IF(E379="(D)",AI379,-AI379)</f>
        <v>1.4216190196100209E-2</v>
      </c>
      <c r="AK379" s="63">
        <f>AJ379-4.5%</f>
        <v>-3.0783809803899789E-2</v>
      </c>
      <c r="AL379" s="63">
        <f>AE379-O379</f>
        <v>7.197548840693857E-2</v>
      </c>
      <c r="AM379" s="63">
        <f>IF(E379="(D)",AL379,-(AL379))</f>
        <v>7.197548840693857E-2</v>
      </c>
      <c r="AN379" s="63">
        <f>AM379-4.5%</f>
        <v>2.6975488406938572E-2</v>
      </c>
      <c r="AO379" s="67">
        <f>(AK379+AN379)/2</f>
        <v>-1.9041606984806086E-3</v>
      </c>
    </row>
    <row r="380" spans="1:41" ht="15" customHeight="1" x14ac:dyDescent="0.25">
      <c r="A380" s="68" t="s">
        <v>366</v>
      </c>
      <c r="B380" s="61">
        <v>10</v>
      </c>
      <c r="C380" s="61"/>
      <c r="D380" s="59" t="str">
        <f>('Raw data'!C373)</f>
        <v>Michael McCaul</v>
      </c>
      <c r="E380" s="59" t="str">
        <f>('Raw data'!D373)</f>
        <v>(R)</v>
      </c>
      <c r="F380" s="62">
        <f>('Raw data'!G373)</f>
        <v>2004</v>
      </c>
      <c r="G380" s="88">
        <v>4</v>
      </c>
      <c r="H380" s="68">
        <v>4</v>
      </c>
      <c r="I380" s="68">
        <v>4</v>
      </c>
      <c r="J380" s="91">
        <f>IF(H380="",O380+0.15*(AF380+2.77%-$B$3)+($A$3-50%),O380+0.85*(0.6*AF380+0.2*AI380+0.2*AL380+2.77%-$B$3)+($A$3-50%))</f>
        <v>0.36712185906232292</v>
      </c>
      <c r="K380" s="21" t="str">
        <f>IF(J380&lt;44%,"R",IF(J380&gt;56%,"D","No projection"))</f>
        <v>R</v>
      </c>
      <c r="L380" s="21" t="b">
        <f>_xlfn.ISFORMULA(K380)</f>
        <v>1</v>
      </c>
      <c r="M380" s="21" t="str">
        <f>IF(P380&lt;44%,"R",IF(P380&gt;56%,"D","No projection"))</f>
        <v>R</v>
      </c>
      <c r="N380" s="21" t="str">
        <f>IF(J380&lt;42%,"Safe R",IF(AND(J380&gt;42%,J380&lt;44%),"Likely R",IF(AND(J380&gt;44%,J380&lt;47%),"Lean R",IF(AND(J380&gt;47%,J380&lt;53%),"Toss Up",IF(AND(J380&gt;53%,J380&lt;56%),"Lean D",IF(AND(J380&gt;56%,J380&lt;58%),"Likely D","Safe D"))))))</f>
        <v>Safe R</v>
      </c>
      <c r="O380" s="63">
        <f>'Raw data'!Z373</f>
        <v>0.37924999999999998</v>
      </c>
      <c r="P380" s="69">
        <f>O380+$A$3-50%</f>
        <v>0.37924999999999998</v>
      </c>
      <c r="Q380" s="82">
        <f>'Raw data'!O373</f>
        <v>0.29166666666666669</v>
      </c>
      <c r="R380" s="64">
        <f>Q380/2+50%</f>
        <v>0.64583333333333337</v>
      </c>
      <c r="S380" s="64">
        <f>'Raw data'!M373-O380</f>
        <v>-2.5083333333333291E-2</v>
      </c>
      <c r="T380" s="64">
        <f>IF(E380="(R)",-S380,S380)</f>
        <v>2.5083333333333291E-2</v>
      </c>
      <c r="U380" s="89">
        <f>IF(G380=1,Q380+4%,IF(G380=2,Q380+9%,IF(G380=3,Q380+14%,IF(G380=4,Q380-4.1%,IF(G380=5,Q380+1%,IF(G380=6,Q380+6.1%,IF(G380=7,Q380+5.1%,Q380+5.1%)))))))</f>
        <v>0.2506666666666667</v>
      </c>
      <c r="V380" s="64">
        <f>'Raw data'!W373</f>
        <v>0.2507818218111651</v>
      </c>
      <c r="W380" s="64">
        <f>V380/2+50%</f>
        <v>0.62539091090558252</v>
      </c>
      <c r="X380" s="65">
        <f>IF(H380=1,V380-4%,IF(H380=2,V380+5%,IF(H380=3,V380+14%,IF(H380=4,V380+4%,IF(H380=5,V380+13%,IF(H380=6,V380+22%,IF(H380=7,V380+9%,V380+9%)))))))</f>
        <v>0.29078182181116508</v>
      </c>
      <c r="Y380" s="65">
        <f>'Raw data'!AC373</f>
        <v>0.32390218922033026</v>
      </c>
      <c r="Z380" s="65">
        <f>'Raw data'!AF373</f>
        <v>0.40899999999999997</v>
      </c>
      <c r="AA380" s="66">
        <f>2*(O380-50)-2*(Z380-50)</f>
        <v>-5.9499999999999886E-2</v>
      </c>
      <c r="AB380" s="65">
        <f>IF(I380=1,Y380+AA380+7.6%,IF(I380=2,Y380+AA380+16.6%,IF(I380=3,Y380+AA380+25.6%,IF(I380=4,Y380-AA380-7.6%,IF(I380=5,Y380-AA380+1.4%,IF(I380=6,Y380-AA380+10.4%,IF(I380=7,Y380+AA380+9%,IF(I380=8,Y380-AA380+9%,""))))))))</f>
        <v>0.30740218922033014</v>
      </c>
      <c r="AC380" s="65">
        <f>IF(E380="(D)",50%+U380/2,50%-U380/2)</f>
        <v>0.37466666666666665</v>
      </c>
      <c r="AD380" s="65">
        <f>IF(E380="(D)",50%+X380/2,50%-X380/2)</f>
        <v>0.35460908909441746</v>
      </c>
      <c r="AE380" s="65">
        <f>50%-AB380/2</f>
        <v>0.34629890538983493</v>
      </c>
      <c r="AF380" s="63">
        <f>AC380-O380</f>
        <v>-4.5833333333333282E-3</v>
      </c>
      <c r="AG380" s="84">
        <f>IF(E380="(D)",AF380,-AF380)</f>
        <v>4.5833333333333282E-3</v>
      </c>
      <c r="AH380" s="84">
        <f>AG380-4.5%</f>
        <v>-4.041666666666667E-2</v>
      </c>
      <c r="AI380" s="63">
        <f>AD380-O380</f>
        <v>-2.4640910905582514E-2</v>
      </c>
      <c r="AJ380" s="63">
        <f>IF(E380="(D)",AI380,-AI380)</f>
        <v>2.4640910905582514E-2</v>
      </c>
      <c r="AK380" s="63">
        <f>AJ380-4.5%</f>
        <v>-2.0359089094417485E-2</v>
      </c>
      <c r="AL380" s="63">
        <f>AE380-O380</f>
        <v>-3.2951094610165044E-2</v>
      </c>
      <c r="AM380" s="63">
        <f>IF(E380="(D)",AL380,-(AL380))</f>
        <v>3.2951094610165044E-2</v>
      </c>
      <c r="AN380" s="63">
        <f>AM380-4.5%</f>
        <v>-1.2048905389834955E-2</v>
      </c>
      <c r="AO380" s="67">
        <f>(AK380+AN380)/2</f>
        <v>-1.620399724212622E-2</v>
      </c>
    </row>
    <row r="381" spans="1:41" ht="15" customHeight="1" x14ac:dyDescent="0.25">
      <c r="A381" s="68" t="s">
        <v>366</v>
      </c>
      <c r="B381" s="61">
        <v>11</v>
      </c>
      <c r="C381" s="61"/>
      <c r="D381" s="59" t="str">
        <f>('Raw data'!C374)</f>
        <v>Mike Conaway</v>
      </c>
      <c r="E381" s="59" t="str">
        <f>('Raw data'!D374)</f>
        <v>(R)</v>
      </c>
      <c r="F381" s="62">
        <f>('Raw data'!G374)</f>
        <v>2004</v>
      </c>
      <c r="G381" s="88">
        <v>4</v>
      </c>
      <c r="H381" s="68">
        <v>4</v>
      </c>
      <c r="I381" s="68">
        <v>4</v>
      </c>
      <c r="J381" s="91">
        <f>IF(H381="",O381+0.15*(AF381+2.77%-$B$3)+($A$3-50%),O381+0.85*(0.6*AF381+0.2*AI381+0.2*AL381+2.77%-$B$3)+($A$3-50%))</f>
        <v>0.16566872395602666</v>
      </c>
      <c r="K381" s="21" t="str">
        <f>IF(J381&lt;44%,"R",IF(J381&gt;56%,"D","No projection"))</f>
        <v>R</v>
      </c>
      <c r="L381" s="21" t="b">
        <f>_xlfn.ISFORMULA(K381)</f>
        <v>1</v>
      </c>
      <c r="M381" s="21" t="str">
        <f>IF(P381&lt;44%,"R",IF(P381&gt;56%,"D","No projection"))</f>
        <v>R</v>
      </c>
      <c r="N381" s="21" t="str">
        <f>IF(J381&lt;42%,"Safe R",IF(AND(J381&gt;42%,J381&lt;44%),"Likely R",IF(AND(J381&gt;44%,J381&lt;47%),"Lean R",IF(AND(J381&gt;47%,J381&lt;53%),"Toss Up",IF(AND(J381&gt;53%,J381&lt;56%),"Lean D",IF(AND(J381&gt;56%,J381&lt;58%),"Likely D","Safe D"))))))</f>
        <v>Safe R</v>
      </c>
      <c r="O381" s="63">
        <f>'Raw data'!Z374</f>
        <v>0.18274999999999997</v>
      </c>
      <c r="P381" s="69">
        <f>O381+$A$3-50%</f>
        <v>0.18274999999999997</v>
      </c>
      <c r="Q381" s="82">
        <f>'Raw data'!O374</f>
        <v>1</v>
      </c>
      <c r="R381" s="64">
        <f>Q381/2+50%</f>
        <v>1</v>
      </c>
      <c r="S381" s="64">
        <f>'Raw data'!M374-O381</f>
        <v>-0.18274999999999997</v>
      </c>
      <c r="T381" s="64">
        <f>IF(E381="(R)",-S381,S381)</f>
        <v>0.18274999999999997</v>
      </c>
      <c r="U381" s="89">
        <f>IF(G381=1,Q381+4%,IF(G381=2,Q381+9%,IF(G381=3,Q381+14%,IF(G381=4,Q381-4.1%,IF(G381=5,Q381+1%,IF(G381=6,Q381+6.1%,IF(G381=7,Q381+5.1%,Q381+5.1%)))))))</f>
        <v>0.95899999999999996</v>
      </c>
      <c r="V381" s="64">
        <f>'Raw data'!W374</f>
        <v>0.61795441304981069</v>
      </c>
      <c r="W381" s="64">
        <f>V381/2+50%</f>
        <v>0.80897720652490535</v>
      </c>
      <c r="X381" s="65">
        <f>IF(H381=1,V381-4%,IF(H381=2,V381+5%,IF(H381=3,V381+14%,IF(H381=4,V381+4%,IF(H381=5,V381+13%,IF(H381=6,V381+22%,IF(H381=7,V381+9%,V381+9%)))))))</f>
        <v>0.65795441304981073</v>
      </c>
      <c r="Y381" s="65">
        <f>'Raw data'!AC374</f>
        <v>0.67930177570281258</v>
      </c>
      <c r="Z381" s="65">
        <f>'Raw data'!AF374</f>
        <v>0.20399999999999996</v>
      </c>
      <c r="AA381" s="66">
        <f>2*(O381-50)-2*(Z381-50)</f>
        <v>-4.2500000000003979E-2</v>
      </c>
      <c r="AB381" s="65">
        <f>IF(I381=1,Y381+AA381+7.6%,IF(I381=2,Y381+AA381+16.6%,IF(I381=3,Y381+AA381+25.6%,IF(I381=4,Y381-AA381-7.6%,IF(I381=5,Y381-AA381+1.4%,IF(I381=6,Y381-AA381+10.4%,IF(I381=7,Y381+AA381+9%,IF(I381=8,Y381-AA381+9%,""))))))))</f>
        <v>0.64580177570281661</v>
      </c>
      <c r="AC381" s="65">
        <f>IF(E381="(D)",50%+U381/2,50%-U381/2)</f>
        <v>2.0500000000000018E-2</v>
      </c>
      <c r="AD381" s="65">
        <f>IF(E381="(D)",50%+X381/2,50%-X381/2)</f>
        <v>0.17102279347509464</v>
      </c>
      <c r="AE381" s="65">
        <f>50%-AB381/2</f>
        <v>0.1770991121485917</v>
      </c>
      <c r="AF381" s="63">
        <v>-2.7699999999999999E-2</v>
      </c>
      <c r="AG381" s="84">
        <f>IF(E381="(D)",AF381,-AF381)</f>
        <v>2.7699999999999999E-2</v>
      </c>
      <c r="AH381" s="84">
        <f>AG381-4.5%</f>
        <v>-1.7299999999999999E-2</v>
      </c>
      <c r="AI381" s="63">
        <f>AD381-O381</f>
        <v>-1.1727206524905331E-2</v>
      </c>
      <c r="AJ381" s="63">
        <f>IF(E381="(D)",AI381,-AI381)</f>
        <v>1.1727206524905331E-2</v>
      </c>
      <c r="AK381" s="63">
        <f>AJ381-4.5%</f>
        <v>-3.3272793475094667E-2</v>
      </c>
      <c r="AL381" s="63">
        <f>AE381-O381</f>
        <v>-5.6508878514082705E-3</v>
      </c>
      <c r="AM381" s="63">
        <f>IF(E381="(D)",AL381,-(AL381))</f>
        <v>5.6508878514082705E-3</v>
      </c>
      <c r="AN381" s="63">
        <f>AM381-4.5%</f>
        <v>-3.9349112148591728E-2</v>
      </c>
      <c r="AO381" s="67">
        <f>(AK381+AN381)/2</f>
        <v>-3.6310952811843197E-2</v>
      </c>
    </row>
    <row r="382" spans="1:41" ht="15" customHeight="1" x14ac:dyDescent="0.25">
      <c r="A382" s="68" t="s">
        <v>366</v>
      </c>
      <c r="B382" s="61">
        <v>12</v>
      </c>
      <c r="C382" s="61"/>
      <c r="D382" s="59" t="str">
        <f>('Raw data'!C375)</f>
        <v>Kay Granger</v>
      </c>
      <c r="E382" s="59" t="str">
        <f>('Raw data'!D375)</f>
        <v>(R)</v>
      </c>
      <c r="F382" s="62">
        <f>('Raw data'!G375)</f>
        <v>1996</v>
      </c>
      <c r="G382" s="88">
        <v>4</v>
      </c>
      <c r="H382" s="68">
        <v>4</v>
      </c>
      <c r="I382" s="68">
        <v>4</v>
      </c>
      <c r="J382" s="91">
        <f>IF(H382="",O382+0.15*(AF382+2.77%-$B$3)+($A$3-50%),O382+0.85*(0.6*AF382+0.2*AI382+0.2*AL382+2.77%-$B$3)+($A$3-50%))</f>
        <v>0.2824991473382169</v>
      </c>
      <c r="K382" s="21" t="str">
        <f>IF(J382&lt;44%,"R",IF(J382&gt;56%,"D","No projection"))</f>
        <v>R</v>
      </c>
      <c r="L382" s="21" t="b">
        <f>_xlfn.ISFORMULA(K382)</f>
        <v>1</v>
      </c>
      <c r="M382" s="21" t="str">
        <f>IF(P382&lt;44%,"R",IF(P382&gt;56%,"D","No projection"))</f>
        <v>R</v>
      </c>
      <c r="N382" s="21" t="str">
        <f>IF(J382&lt;42%,"Safe R",IF(AND(J382&gt;42%,J382&lt;44%),"Likely R",IF(AND(J382&gt;44%,J382&lt;47%),"Lean R",IF(AND(J382&gt;47%,J382&lt;53%),"Toss Up",IF(AND(J382&gt;53%,J382&lt;56%),"Lean D",IF(AND(J382&gt;56%,J382&lt;58%),"Likely D","Safe D"))))))</f>
        <v>Safe R</v>
      </c>
      <c r="O382" s="63">
        <f>'Raw data'!Z375</f>
        <v>0.30525000000000002</v>
      </c>
      <c r="P382" s="69">
        <f>O382+$A$3-50%</f>
        <v>0.30525000000000002</v>
      </c>
      <c r="Q382" s="82">
        <f>'Raw data'!O375</f>
        <v>0.46391752577319584</v>
      </c>
      <c r="R382" s="64">
        <f>Q382/2+50%</f>
        <v>0.73195876288659789</v>
      </c>
      <c r="S382" s="64">
        <f>'Raw data'!M375-O382</f>
        <v>-3.7208762886597968E-2</v>
      </c>
      <c r="T382" s="64">
        <f>IF(E382="(R)",-S382,S382)</f>
        <v>3.7208762886597968E-2</v>
      </c>
      <c r="U382" s="89">
        <f>IF(G382=1,Q382+4%,IF(G382=2,Q382+9%,IF(G382=3,Q382+14%,IF(G382=4,Q382-4.1%,IF(G382=5,Q382+1%,IF(G382=6,Q382+6.1%,IF(G382=7,Q382+5.1%,Q382+5.1%)))))))</f>
        <v>0.42291752577319586</v>
      </c>
      <c r="V382" s="64">
        <f>'Raw data'!W375</f>
        <v>0.45327205258781533</v>
      </c>
      <c r="W382" s="64">
        <f>V382/2+50%</f>
        <v>0.72663602629390767</v>
      </c>
      <c r="X382" s="65">
        <f>IF(H382=1,V382-4%,IF(H382=2,V382+5%,IF(H382=3,V382+14%,IF(H382=4,V382+4%,IF(H382=5,V382+13%,IF(H382=6,V382+22%,IF(H382=7,V382+9%,V382+9%)))))))</f>
        <v>0.49327205258781531</v>
      </c>
      <c r="Y382" s="65">
        <f>'Raw data'!AC375</f>
        <v>0.48163246023122247</v>
      </c>
      <c r="Z382" s="65">
        <f>'Raw data'!AF375</f>
        <v>0.32899999999999996</v>
      </c>
      <c r="AA382" s="66">
        <f>2*(O382-50)-2*(Z382-50)</f>
        <v>-4.7499999999999432E-2</v>
      </c>
      <c r="AB382" s="65">
        <f>IF(I382=1,Y382+AA382+7.6%,IF(I382=2,Y382+AA382+16.6%,IF(I382=3,Y382+AA382+25.6%,IF(I382=4,Y382-AA382-7.6%,IF(I382=5,Y382-AA382+1.4%,IF(I382=6,Y382-AA382+10.4%,IF(I382=7,Y382+AA382+9%,IF(I382=8,Y382-AA382+9%,""))))))))</f>
        <v>0.45313246023122195</v>
      </c>
      <c r="AC382" s="65">
        <f>IF(E382="(D)",50%+U382/2,50%-U382/2)</f>
        <v>0.28854123711340207</v>
      </c>
      <c r="AD382" s="65">
        <f>IF(E382="(D)",50%+X382/2,50%-X382/2)</f>
        <v>0.25336397370609232</v>
      </c>
      <c r="AE382" s="65">
        <f>50%-AB382/2</f>
        <v>0.27343376988438906</v>
      </c>
      <c r="AF382" s="63">
        <f>AC382-O382</f>
        <v>-1.670876288659795E-2</v>
      </c>
      <c r="AG382" s="84">
        <f>IF(E382="(D)",AF382,-AF382)</f>
        <v>1.670876288659795E-2</v>
      </c>
      <c r="AH382" s="84">
        <f>AG382-4.5%</f>
        <v>-2.8291237113402048E-2</v>
      </c>
      <c r="AI382" s="63">
        <f>AD382-O382</f>
        <v>-5.1886026293907705E-2</v>
      </c>
      <c r="AJ382" s="63">
        <f>IF(E382="(D)",AI382,-AI382)</f>
        <v>5.1886026293907705E-2</v>
      </c>
      <c r="AK382" s="63">
        <f>AJ382-4.5%</f>
        <v>6.8860262939077072E-3</v>
      </c>
      <c r="AL382" s="63">
        <f>AE382-O382</f>
        <v>-3.1816230115610966E-2</v>
      </c>
      <c r="AM382" s="63">
        <f>IF(E382="(D)",AL382,-(AL382))</f>
        <v>3.1816230115610966E-2</v>
      </c>
      <c r="AN382" s="63">
        <f>AM382-4.5%</f>
        <v>-1.3183769884389032E-2</v>
      </c>
      <c r="AO382" s="67">
        <f>(AK382+AN382)/2</f>
        <v>-3.1488717952406625E-3</v>
      </c>
    </row>
    <row r="383" spans="1:41" ht="15" customHeight="1" x14ac:dyDescent="0.25">
      <c r="A383" s="59" t="s">
        <v>366</v>
      </c>
      <c r="B383" s="60">
        <v>13</v>
      </c>
      <c r="C383" s="61"/>
      <c r="D383" s="59" t="str">
        <f>('Raw data'!C376)</f>
        <v>Mac Thornberry</v>
      </c>
      <c r="E383" s="59" t="str">
        <f>('Raw data'!D376)</f>
        <v>(R)</v>
      </c>
      <c r="F383" s="62">
        <f>('Raw data'!G376)</f>
        <v>1994</v>
      </c>
      <c r="G383" s="88">
        <v>4</v>
      </c>
      <c r="H383" s="59">
        <v>4</v>
      </c>
      <c r="I383" s="59">
        <v>4</v>
      </c>
      <c r="J383" s="91">
        <f>IF(H383="",O383+0.15*(AF383+2.77%-$B$3)+($A$3-50%),O383+0.85*(0.6*AF383+0.2*AI383+0.2*AL383+2.77%-$B$3)+($A$3-50%))</f>
        <v>0.14790801546391752</v>
      </c>
      <c r="K383" s="31" t="str">
        <f>IF(J383&lt;44%,"R",IF(J383&gt;56%,"D","No projection"))</f>
        <v>R</v>
      </c>
      <c r="L383" s="21" t="b">
        <f>_xlfn.ISFORMULA(K383)</f>
        <v>1</v>
      </c>
      <c r="M383" s="21" t="str">
        <f>IF(P383&lt;44%,"R",IF(P383&gt;56%,"D","No projection"))</f>
        <v>R</v>
      </c>
      <c r="N383" s="31" t="str">
        <f>IF(J383&lt;42%,"Safe R",IF(AND(J383&gt;42%,J383&lt;44%),"Likely R",IF(AND(J383&gt;44%,J383&lt;47%),"Lean R",IF(AND(J383&gt;47%,J383&lt;53%),"Toss Up",IF(AND(J383&gt;53%,J383&lt;56%),"Lean D",IF(AND(J383&gt;56%,J383&lt;58%),"Likely D","Safe D"))))))</f>
        <v>Safe R</v>
      </c>
      <c r="O383" s="63">
        <f>'Raw data'!Z376</f>
        <v>0.17225000000000001</v>
      </c>
      <c r="P383" s="63">
        <f>O383+$A$3-50%</f>
        <v>0.17225000000000001</v>
      </c>
      <c r="Q383" s="82">
        <f>'Raw data'!O376</f>
        <v>0.731958762886598</v>
      </c>
      <c r="R383" s="64">
        <f>Q383/2+50%</f>
        <v>0.865979381443299</v>
      </c>
      <c r="S383" s="64">
        <f>'Raw data'!M376-O383</f>
        <v>-3.8229381443298988E-2</v>
      </c>
      <c r="T383" s="64">
        <f>IF(E383="(R)",-S383,S383)</f>
        <v>3.8229381443298988E-2</v>
      </c>
      <c r="U383" s="89">
        <f>IF(G383=1,Q383+4%,IF(G383=2,Q383+9%,IF(G383=3,Q383+14%,IF(G383=4,Q383-4.1%,IF(G383=5,Q383+1%,IF(G383=6,Q383+6.1%,IF(G383=7,Q383+5.1%,Q383+5.1%)))))))</f>
        <v>0.69095876288659797</v>
      </c>
      <c r="V383" s="64">
        <f>'Raw data'!W376</f>
        <v>1</v>
      </c>
      <c r="W383" s="64">
        <f>V383/2+50%</f>
        <v>1</v>
      </c>
      <c r="X383" s="65">
        <f>IF(H383=1,V383-4%,IF(H383=2,V383+5%,IF(H383=3,V383+14%,IF(H383=4,V383+4%,IF(H383=5,V383+13%,IF(H383=6,V383+22%,IF(H383=7,V383+9%,V383+9%)))))))</f>
        <v>1.04</v>
      </c>
      <c r="Y383" s="65">
        <f>'Raw data'!AC376</f>
        <v>1</v>
      </c>
      <c r="Z383" s="65">
        <f>'Raw data'!AF376</f>
        <v>0.19399999999999995</v>
      </c>
      <c r="AA383" s="66">
        <f>2*(O383-50)-2*(Z383-50)</f>
        <v>-4.3500000000008754E-2</v>
      </c>
      <c r="AB383" s="65">
        <f>IF(I383=1,Y383+AA383+7.6%,IF(I383=2,Y383+AA383+16.6%,IF(I383=3,Y383+AA383+25.6%,IF(I383=4,Y383-AA383-7.6%,IF(I383=5,Y383-AA383+1.4%,IF(I383=6,Y383-AA383+10.4%,IF(I383=7,Y383+AA383+9%,IF(I383=8,Y383-AA383+9%,""))))))))</f>
        <v>0.9675000000000088</v>
      </c>
      <c r="AC383" s="65">
        <f>IF(E383="(D)",50%+U383/2,50%-U383/2)</f>
        <v>0.15452061855670102</v>
      </c>
      <c r="AD383" s="65">
        <f>IF(E383="(D)",50%+X383/2,50%-X383/2)</f>
        <v>-2.0000000000000018E-2</v>
      </c>
      <c r="AE383" s="65">
        <f>50%-AB383/2</f>
        <v>1.6249999999995601E-2</v>
      </c>
      <c r="AF383" s="63">
        <f>AC383-O383</f>
        <v>-1.7729381443298997E-2</v>
      </c>
      <c r="AG383" s="84">
        <f>IF(E383="(D)",AF383,-AF383)</f>
        <v>1.7729381443298997E-2</v>
      </c>
      <c r="AH383" s="84">
        <f>AG383-4.5%</f>
        <v>-2.7270618556701001E-2</v>
      </c>
      <c r="AI383" s="63">
        <v>-4.4999999999999998E-2</v>
      </c>
      <c r="AJ383" s="63">
        <f>IF(E383="(D)",AI383,-AI383)</f>
        <v>4.4999999999999998E-2</v>
      </c>
      <c r="AK383" s="63">
        <f>AJ383-4.5%</f>
        <v>0</v>
      </c>
      <c r="AL383" s="63">
        <v>-4.4999999999999998E-2</v>
      </c>
      <c r="AM383" s="63">
        <f>IF(E383="(D)",AL383,-(AL383))</f>
        <v>4.4999999999999998E-2</v>
      </c>
      <c r="AN383" s="63">
        <f>AM383-4.5%</f>
        <v>0</v>
      </c>
      <c r="AO383" s="67">
        <f>(AK383+AN383)/2</f>
        <v>0</v>
      </c>
    </row>
    <row r="384" spans="1:41" ht="15" customHeight="1" x14ac:dyDescent="0.25">
      <c r="A384" s="68" t="s">
        <v>366</v>
      </c>
      <c r="B384" s="61">
        <v>14</v>
      </c>
      <c r="C384" s="61"/>
      <c r="D384" s="59" t="str">
        <f>('Raw data'!C377)</f>
        <v>Randy Weber</v>
      </c>
      <c r="E384" s="59" t="str">
        <f>('Raw data'!D377)</f>
        <v>(R)</v>
      </c>
      <c r="F384" s="62">
        <f>('Raw data'!G377)</f>
        <v>2012</v>
      </c>
      <c r="G384" s="88">
        <v>4</v>
      </c>
      <c r="H384" s="68">
        <v>5</v>
      </c>
      <c r="I384" s="68"/>
      <c r="J384" s="91">
        <f>IF(H384="",O384+0.15*(AF384+2.77%-$B$3)+($A$3-50%),O384+0.85*(0.6*AF384+0.2*AI384+0.2*AL384+2.77%-$B$3)+($A$3-50%))</f>
        <v>0.38624118901498078</v>
      </c>
      <c r="K384" s="21" t="str">
        <f>IF(J384&lt;44%,"R",IF(J384&gt;56%,"D","No projection"))</f>
        <v>R</v>
      </c>
      <c r="L384" s="21" t="b">
        <f>_xlfn.ISFORMULA(K384)</f>
        <v>1</v>
      </c>
      <c r="M384" s="21" t="str">
        <f>IF(P384&lt;44%,"R",IF(P384&gt;56%,"D","No projection"))</f>
        <v>R</v>
      </c>
      <c r="N384" s="21" t="str">
        <f>IF(J384&lt;42%,"Safe R",IF(AND(J384&gt;42%,J384&lt;44%),"Likely R",IF(AND(J384&gt;44%,J384&lt;47%),"Lean R",IF(AND(J384&gt;47%,J384&lt;53%),"Toss Up",IF(AND(J384&gt;53%,J384&lt;56%),"Lean D",IF(AND(J384&gt;56%,J384&lt;58%),"Likely D","Safe D"))))))</f>
        <v>Safe R</v>
      </c>
      <c r="O384" s="63">
        <f>'Raw data'!Z377</f>
        <v>0.38175000000000003</v>
      </c>
      <c r="P384" s="69">
        <f>O384+$A$3-50%</f>
        <v>0.38175000000000003</v>
      </c>
      <c r="Q384" s="82">
        <f>'Raw data'!O377</f>
        <v>0.26530612244897961</v>
      </c>
      <c r="R384" s="64">
        <f>Q384/2+50%</f>
        <v>0.63265306122448983</v>
      </c>
      <c r="S384" s="64">
        <f>'Raw data'!M377-O384</f>
        <v>-1.440306122448981E-2</v>
      </c>
      <c r="T384" s="64">
        <f>IF(E384="(R)",-S384,S384)</f>
        <v>1.440306122448981E-2</v>
      </c>
      <c r="U384" s="89">
        <f>IF(G384=1,Q384+4%,IF(G384=2,Q384+9%,IF(G384=3,Q384+14%,IF(G384=4,Q384-4.1%,IF(G384=5,Q384+1%,IF(G384=6,Q384+6.1%,IF(G384=7,Q384+5.1%,Q384+5.1%)))))))</f>
        <v>0.22430612244897963</v>
      </c>
      <c r="V384" s="64">
        <f>'Raw data'!W377</f>
        <v>9.0244114829758304E-2</v>
      </c>
      <c r="W384" s="64">
        <f>V384/2+50%</f>
        <v>0.54512205741487918</v>
      </c>
      <c r="X384" s="65">
        <f>IF(H384=1,V384-4%,IF(H384=2,V384+5%,IF(H384=3,V384+14%,IF(H384=4,V384+4%,IF(H384=5,V384+13%,IF(H384=6,V384+22%,IF(H384=7,V384+9%,V384+9%)))))))</f>
        <v>0.22024411482975831</v>
      </c>
      <c r="Y384" s="65"/>
      <c r="Z384" s="65"/>
      <c r="AA384" s="66"/>
      <c r="AB384" s="65" t="str">
        <f>IF(I384=1,Y384+AA384+7.6%,IF(I384=2,Y384+AA384+16.6%,IF(I384=3,Y384+AA384+25.6%,IF(I384=4,Y384-AA384-7.6%,IF(I384=5,Y384-AA384+1.4%,IF(I384=6,Y384-AA384+10.4%,IF(I384=7,Y384+AA384+9%,IF(I384=8,Y384-AA384+9%,""))))))))</f>
        <v/>
      </c>
      <c r="AC384" s="65">
        <f>IF(E384="(D)",50%+U384/2,50%-U384/2)</f>
        <v>0.38784693877551019</v>
      </c>
      <c r="AD384" s="65">
        <f>IF(E384="(D)",50%+X384/2,50%-X384/2)</f>
        <v>0.38987794258512087</v>
      </c>
      <c r="AE384" s="65"/>
      <c r="AF384" s="63">
        <f>AC384-O384</f>
        <v>6.0969387755101523E-3</v>
      </c>
      <c r="AG384" s="84">
        <f>IF(E384="(D)",AF384,-AF384)</f>
        <v>-6.0969387755101523E-3</v>
      </c>
      <c r="AH384" s="84">
        <f>AG384-4.5%</f>
        <v>-5.1096938775510151E-2</v>
      </c>
      <c r="AI384" s="63">
        <f>AD384-O384</f>
        <v>8.1279425851208398E-3</v>
      </c>
      <c r="AJ384" s="63">
        <f>IF(E384="(D)",AI384,-AI384)</f>
        <v>-8.1279425851208398E-3</v>
      </c>
      <c r="AK384" s="63">
        <f>AJ384-4.5%</f>
        <v>-5.3127942585120838E-2</v>
      </c>
      <c r="AL384" s="63"/>
      <c r="AM384" s="63"/>
      <c r="AN384" s="63"/>
      <c r="AO384" s="67">
        <f>AK384</f>
        <v>-5.3127942585120838E-2</v>
      </c>
    </row>
    <row r="385" spans="1:41" ht="15" customHeight="1" x14ac:dyDescent="0.25">
      <c r="A385" s="68" t="s">
        <v>366</v>
      </c>
      <c r="B385" s="61">
        <v>15</v>
      </c>
      <c r="C385" s="61"/>
      <c r="D385" s="59" t="str">
        <f>('Raw data'!C378)</f>
        <v>Ruben Hinojosa</v>
      </c>
      <c r="E385" s="59" t="str">
        <f>('Raw data'!D378)</f>
        <v>(D)</v>
      </c>
      <c r="F385" s="62">
        <f>('Raw data'!G378)</f>
        <v>1996</v>
      </c>
      <c r="G385" s="88">
        <v>1</v>
      </c>
      <c r="H385" s="68">
        <v>1</v>
      </c>
      <c r="I385" s="68">
        <v>1</v>
      </c>
      <c r="J385" s="91">
        <f>IF(H385="",O385+0.15*(AF385-2.77%+$B$3)+($A$3-50%),O385+0.85*(0.6*AF385+0.2*AI385+0.2*AL385-2.77%+$B$3)+($A$3-50%))</f>
        <v>0.58375823557605322</v>
      </c>
      <c r="K385" s="21" t="str">
        <f>IF(J385&lt;44%,"R",IF(J385&gt;56%,"D","No projection"))</f>
        <v>D</v>
      </c>
      <c r="L385" s="21" t="b">
        <f>_xlfn.ISFORMULA(K385)</f>
        <v>1</v>
      </c>
      <c r="M385" s="21" t="str">
        <f>IF(P385&lt;44%,"R",IF(P385&gt;56%,"D","No projection"))</f>
        <v>D</v>
      </c>
      <c r="N385" s="21" t="str">
        <f>IF(J385&lt;42%,"Safe R",IF(AND(J385&gt;42%,J385&lt;44%),"Likely R",IF(AND(J385&gt;44%,J385&lt;47%),"Lean R",IF(AND(J385&gt;47%,J385&lt;53%),"Toss Up",IF(AND(J385&gt;53%,J385&lt;56%),"Lean D",IF(AND(J385&gt;56%,J385&lt;58%),"Likely D","Safe D"))))))</f>
        <v>Safe D</v>
      </c>
      <c r="O385" s="63">
        <f>'Raw data'!Z378</f>
        <v>0.56025000000000003</v>
      </c>
      <c r="P385" s="69">
        <f>O385+$A$3-50%</f>
        <v>0.56024999999999991</v>
      </c>
      <c r="Q385" s="82">
        <f>'Raw data'!O378</f>
        <v>0.11340206185567014</v>
      </c>
      <c r="R385" s="64">
        <f>Q385/2+50%</f>
        <v>0.55670103092783507</v>
      </c>
      <c r="S385" s="64">
        <f>'Raw data'!M378-O385</f>
        <v>-3.5489690721649536E-3</v>
      </c>
      <c r="T385" s="64">
        <f>IF(E385="(R)",-S385,S385)</f>
        <v>-3.5489690721649536E-3</v>
      </c>
      <c r="U385" s="89">
        <f>IF(G385=1,Q385+4%,IF(G385=2,Q385+9%,IF(G385=3,Q385+14%,IF(G385=4,Q385-4.1%,IF(G385=5,Q385+1%,IF(G385=6,Q385+6.1%,IF(G385=7,Q385+5.1%,Q385+5.1%)))))))</f>
        <v>0.15340206185567015</v>
      </c>
      <c r="V385" s="64">
        <f>'Raw data'!W378</f>
        <v>0.24582845024833971</v>
      </c>
      <c r="W385" s="64">
        <f>V385/2+50%</f>
        <v>0.62291422512416983</v>
      </c>
      <c r="X385" s="65">
        <f>IF(H385=1,V385-4%,IF(H385=2,V385+5%,IF(H385=3,V385+14%,IF(H385=4,V385+4%,IF(H385=5,V385+13%,IF(H385=6,V385+22%,IF(H385=7,V385+9%,V385+9%)))))))</f>
        <v>0.20582845024833971</v>
      </c>
      <c r="Y385" s="65">
        <f>'Raw data'!AC378</f>
        <v>0.14453284154997537</v>
      </c>
      <c r="Z385" s="65">
        <f>'Raw data'!AF378</f>
        <v>0.56399999999999995</v>
      </c>
      <c r="AA385" s="66">
        <f>2*(O385-50)-2*(Z385-50)</f>
        <v>-7.4999999999931788E-3</v>
      </c>
      <c r="AB385" s="65">
        <f>IF(I385=1,Y385+AA385+7.6%,IF(I385=2,Y385+AA385+16.6%,IF(I385=3,Y385+AA385+25.6%,IF(I385=4,Y385-AA385-7.6%,IF(I385=5,Y385-AA385+1.4%,IF(I385=6,Y385-AA385+10.4%,IF(I385=7,Y385+AA385+9%,IF(I385=8,Y385-AA385+9%,""))))))))</f>
        <v>0.2130328415499822</v>
      </c>
      <c r="AC385" s="65">
        <f>IF(E385="(D)",50%+U385/2,50%-U385/2)</f>
        <v>0.57670103092783509</v>
      </c>
      <c r="AD385" s="65">
        <f>IF(E385="(D)",50%+X385/2,50%-X385/2)</f>
        <v>0.60291422512416981</v>
      </c>
      <c r="AE385" s="65">
        <f>50%+AB385/2</f>
        <v>0.60651642077499113</v>
      </c>
      <c r="AF385" s="63">
        <f>AC385-O385</f>
        <v>1.6451030927835064E-2</v>
      </c>
      <c r="AG385" s="84">
        <f>IF(E385="(D)",AF385,-AF385)</f>
        <v>1.6451030927835064E-2</v>
      </c>
      <c r="AH385" s="84">
        <f>AG385-4.5%</f>
        <v>-2.8548969072164934E-2</v>
      </c>
      <c r="AI385" s="63">
        <f>AD385-O385</f>
        <v>4.2664225124169786E-2</v>
      </c>
      <c r="AJ385" s="63">
        <f>IF(E385="(D)",AI385,-AI385)</f>
        <v>4.2664225124169786E-2</v>
      </c>
      <c r="AK385" s="63">
        <f>AJ385-4.5%</f>
        <v>-2.3357748758302127E-3</v>
      </c>
      <c r="AL385" s="63">
        <f>AE385-O385</f>
        <v>4.6266420774991102E-2</v>
      </c>
      <c r="AM385" s="63">
        <f>IF(E385="(D)",AL385,-(AL385))</f>
        <v>4.6266420774991102E-2</v>
      </c>
      <c r="AN385" s="63">
        <f>AM385-4.5%</f>
        <v>1.2664207749911033E-3</v>
      </c>
      <c r="AO385" s="67">
        <f>(AK385+AN385)/2</f>
        <v>-5.3467705041955471E-4</v>
      </c>
    </row>
    <row r="386" spans="1:41" ht="15" customHeight="1" x14ac:dyDescent="0.25">
      <c r="A386" s="68" t="s">
        <v>366</v>
      </c>
      <c r="B386" s="61">
        <v>16</v>
      </c>
      <c r="C386" s="61"/>
      <c r="D386" s="59" t="str">
        <f>('Raw data'!C379)</f>
        <v>Beto O'Rourke</v>
      </c>
      <c r="E386" s="59" t="str">
        <f>('Raw data'!D379)</f>
        <v>(D)</v>
      </c>
      <c r="F386" s="62">
        <f>('Raw data'!G379)</f>
        <v>2012</v>
      </c>
      <c r="G386" s="88">
        <v>1</v>
      </c>
      <c r="H386" s="68">
        <v>2</v>
      </c>
      <c r="I386" s="68"/>
      <c r="J386" s="91">
        <f>IF(H386="",O386+0.15*(AF386-2.77%+$B$3)+($A$3-50%),O386+0.85*(0.6*AF386+0.2*AI386+0.2*AL386-2.77%+$B$3)+($A$3-50%))</f>
        <v>0.68482695108431846</v>
      </c>
      <c r="K386" s="21" t="str">
        <f>IF(J386&lt;44%,"R",IF(J386&gt;56%,"D","No projection"))</f>
        <v>D</v>
      </c>
      <c r="L386" s="21" t="b">
        <f>_xlfn.ISFORMULA(K386)</f>
        <v>1</v>
      </c>
      <c r="M386" s="21" t="str">
        <f>IF(P386&lt;44%,"R",IF(P386&gt;56%,"D","No projection"))</f>
        <v>D</v>
      </c>
      <c r="N386" s="21" t="str">
        <f>IF(J386&lt;42%,"Safe R",IF(AND(J386&gt;42%,J386&lt;44%),"Likely R",IF(AND(J386&gt;44%,J386&lt;47%),"Lean R",IF(AND(J386&gt;47%,J386&lt;53%),"Toss Up",IF(AND(J386&gt;53%,J386&lt;56%),"Lean D",IF(AND(J386&gt;56%,J386&lt;58%),"Likely D","Safe D"))))))</f>
        <v>Safe D</v>
      </c>
      <c r="O386" s="63">
        <f>'Raw data'!Z379</f>
        <v>0.62925000000000009</v>
      </c>
      <c r="P386" s="69">
        <f>O386+$A$3-50%</f>
        <v>0.62925000000000009</v>
      </c>
      <c r="Q386" s="82">
        <f>'Raw data'!O379</f>
        <v>0.39583333333333343</v>
      </c>
      <c r="R386" s="64">
        <f>Q386/2+50%</f>
        <v>0.69791666666666674</v>
      </c>
      <c r="S386" s="64">
        <f>'Raw data'!M379-O386</f>
        <v>6.8666666666666654E-2</v>
      </c>
      <c r="T386" s="64">
        <f>IF(E386="(R)",-S386,S386)</f>
        <v>6.8666666666666654E-2</v>
      </c>
      <c r="U386" s="89">
        <f>IF(G386=1,Q386+4%,IF(G386=2,Q386+9%,IF(G386=3,Q386+14%,IF(G386=4,Q386-4.1%,IF(G386=5,Q386+1%,IF(G386=6,Q386+6.1%,IF(G386=7,Q386+5.1%,Q386+5.1%)))))))</f>
        <v>0.43583333333333341</v>
      </c>
      <c r="V386" s="64">
        <f>'Raw data'!W379</f>
        <v>0.33034648334492217</v>
      </c>
      <c r="W386" s="64">
        <f>V386/2+50%</f>
        <v>0.66517324167246106</v>
      </c>
      <c r="X386" s="65">
        <f>IF(H386=1,V386-4%,IF(H386=2,V386+5%,IF(H386=3,V386+14%,IF(H386=4,V386+4%,IF(H386=5,V386+13%,IF(H386=6,V386+22%,IF(H386=7,V386+9%,V386+9%)))))))</f>
        <v>0.38034648334492216</v>
      </c>
      <c r="Y386" s="65"/>
      <c r="Z386" s="65"/>
      <c r="AA386" s="66"/>
      <c r="AB386" s="65" t="str">
        <f>IF(I386=1,Y386+AA386+7.6%,IF(I386=2,Y386+AA386+16.6%,IF(I386=3,Y386+AA386+25.6%,IF(I386=4,Y386-AA386-7.6%,IF(I386=5,Y386-AA386+1.4%,IF(I386=6,Y386-AA386+10.4%,IF(I386=7,Y386+AA386+9%,IF(I386=8,Y386-AA386+9%,""))))))))</f>
        <v/>
      </c>
      <c r="AC386" s="65">
        <f>IF(E386="(D)",50%+U386/2,50%-U386/2)</f>
        <v>0.71791666666666676</v>
      </c>
      <c r="AD386" s="65">
        <f>IF(E386="(D)",50%+X386/2,50%-X386/2)</f>
        <v>0.69017324167246108</v>
      </c>
      <c r="AE386" s="65"/>
      <c r="AF386" s="63">
        <f>AC386-O386</f>
        <v>8.8666666666666671E-2</v>
      </c>
      <c r="AG386" s="84">
        <f>IF(E386="(D)",AF386,-AF386)</f>
        <v>8.8666666666666671E-2</v>
      </c>
      <c r="AH386" s="84">
        <f>AG386-4.5%</f>
        <v>4.3666666666666673E-2</v>
      </c>
      <c r="AI386" s="63">
        <f>AD386-O386</f>
        <v>6.0923241672460993E-2</v>
      </c>
      <c r="AJ386" s="63">
        <f>IF(E386="(D)",AI386,-AI386)</f>
        <v>6.0923241672460993E-2</v>
      </c>
      <c r="AK386" s="63">
        <f>AJ386-4.5%</f>
        <v>1.5923241672460994E-2</v>
      </c>
      <c r="AL386" s="63"/>
      <c r="AM386" s="63"/>
      <c r="AN386" s="63"/>
      <c r="AO386" s="67">
        <f>AK386</f>
        <v>1.5923241672460994E-2</v>
      </c>
    </row>
    <row r="387" spans="1:41" ht="15" customHeight="1" x14ac:dyDescent="0.25">
      <c r="A387" s="68" t="s">
        <v>366</v>
      </c>
      <c r="B387" s="61">
        <v>17</v>
      </c>
      <c r="C387" s="61"/>
      <c r="D387" s="59" t="str">
        <f>('Raw data'!C380)</f>
        <v>Bill Flores</v>
      </c>
      <c r="E387" s="59" t="str">
        <f>('Raw data'!D380)</f>
        <v>(R)</v>
      </c>
      <c r="F387" s="62">
        <f>('Raw data'!G380)</f>
        <v>2010</v>
      </c>
      <c r="G387" s="88">
        <v>4</v>
      </c>
      <c r="H387" s="68">
        <v>4</v>
      </c>
      <c r="I387" s="68">
        <v>6</v>
      </c>
      <c r="J387" s="91">
        <f>IF(H387="",O387+0.15*(AF387+2.77%-$B$3)+($A$3-50%),O387+0.85*(0.6*AF387+0.2*AI387+0.2*AL387+2.77%-$B$3)+($A$3-50%))</f>
        <v>0.35625807147976885</v>
      </c>
      <c r="K387" s="21" t="str">
        <f>IF(J387&lt;44%,"R",IF(J387&gt;56%,"D","No projection"))</f>
        <v>R</v>
      </c>
      <c r="L387" s="21" t="b">
        <f>_xlfn.ISFORMULA(K387)</f>
        <v>1</v>
      </c>
      <c r="M387" s="21" t="str">
        <f>IF(P387&lt;44%,"R",IF(P387&gt;56%,"D","No projection"))</f>
        <v>R</v>
      </c>
      <c r="N387" s="21" t="str">
        <f>IF(J387&lt;42%,"Safe R",IF(AND(J387&gt;42%,J387&lt;44%),"Likely R",IF(AND(J387&gt;44%,J387&lt;47%),"Lean R",IF(AND(J387&gt;47%,J387&lt;53%),"Toss Up",IF(AND(J387&gt;53%,J387&lt;56%),"Lean D",IF(AND(J387&gt;56%,J387&lt;58%),"Likely D","Safe D"))))))</f>
        <v>Safe R</v>
      </c>
      <c r="O387" s="63">
        <f>'Raw data'!Z380</f>
        <v>0.36725000000000002</v>
      </c>
      <c r="P387" s="69">
        <f>O387+$A$3-50%</f>
        <v>0.36725000000000008</v>
      </c>
      <c r="Q387" s="82">
        <f>'Raw data'!O380</f>
        <v>0.34020618556701038</v>
      </c>
      <c r="R387" s="64">
        <f>Q387/2+50%</f>
        <v>0.67010309278350522</v>
      </c>
      <c r="S387" s="64">
        <f>'Raw data'!M380-O387</f>
        <v>-3.7353092783505182E-2</v>
      </c>
      <c r="T387" s="64">
        <f>IF(E387="(R)",-S387,S387)</f>
        <v>3.7353092783505182E-2</v>
      </c>
      <c r="U387" s="89">
        <f>IF(G387=1,Q387+4%,IF(G387=2,Q387+9%,IF(G387=3,Q387+14%,IF(G387=4,Q387-4.1%,IF(G387=5,Q387+1%,IF(G387=6,Q387+6.1%,IF(G387=7,Q387+5.1%,Q387+5.1%)))))))</f>
        <v>0.2992061855670104</v>
      </c>
      <c r="V387" s="64">
        <f>'Raw data'!W380</f>
        <v>1</v>
      </c>
      <c r="W387" s="64">
        <f>V387/2+50%</f>
        <v>1</v>
      </c>
      <c r="X387" s="65">
        <f>IF(H387=1,V387-4%,IF(H387=2,V387+5%,IF(H387=3,V387+14%,IF(H387=4,V387+4%,IF(H387=5,V387+13%,IF(H387=6,V387+22%,IF(H387=7,V387+9%,V387+9%)))))))</f>
        <v>1.04</v>
      </c>
      <c r="Y387" s="65">
        <f>'Raw data'!AC380</f>
        <v>0.25619824941932973</v>
      </c>
      <c r="Z387" s="65">
        <f>'Raw data'!AF380</f>
        <v>0.28899999999999998</v>
      </c>
      <c r="AA387" s="66">
        <f>2*(O387-50)-2*(Z387-50)</f>
        <v>0.15649999999999409</v>
      </c>
      <c r="AB387" s="65">
        <f>IF(I387=1,Y387+AA387+7.6%,IF(I387=2,Y387+AA387+16.6%,IF(I387=3,Y387+AA387+25.6%,IF(I387=4,Y387-AA387-7.6%,IF(I387=5,Y387-AA387+1.4%,IF(I387=6,Y387-AA387+10.4%,IF(I387=7,Y387+AA387+9%,IF(I387=8,Y387-AA387+9%,""))))))))</f>
        <v>0.20369824941933565</v>
      </c>
      <c r="AC387" s="65">
        <f>IF(E387="(D)",50%+U387/2,50%-U387/2)</f>
        <v>0.3503969072164948</v>
      </c>
      <c r="AD387" s="65">
        <f>IF(E387="(D)",50%+X387/2,50%-X387/2)</f>
        <v>-2.0000000000000018E-2</v>
      </c>
      <c r="AE387" s="65">
        <f>50%-AB387/2</f>
        <v>0.39815087529033216</v>
      </c>
      <c r="AF387" s="63">
        <f>AC387-O387</f>
        <v>-1.6853092783505219E-2</v>
      </c>
      <c r="AG387" s="84">
        <f>IF(E387="(D)",AF387,-AF387)</f>
        <v>1.6853092783505219E-2</v>
      </c>
      <c r="AH387" s="84">
        <f>AG387-4.5%</f>
        <v>-2.8146907216494779E-2</v>
      </c>
      <c r="AI387" s="63">
        <v>-4.4999999999999998E-2</v>
      </c>
      <c r="AJ387" s="63">
        <f>IF(E387="(D)",AI387,-AI387)</f>
        <v>4.4999999999999998E-2</v>
      </c>
      <c r="AK387" s="63">
        <f>AJ387-4.5%</f>
        <v>0</v>
      </c>
      <c r="AL387" s="63">
        <f>AE387-O387</f>
        <v>3.0900875290332142E-2</v>
      </c>
      <c r="AM387" s="63">
        <f>IF(E387="(D)",AL387,-(AL387))</f>
        <v>-3.0900875290332142E-2</v>
      </c>
      <c r="AN387" s="63">
        <f>AM387-4.5%</f>
        <v>-7.590087529033214E-2</v>
      </c>
      <c r="AO387" s="67">
        <f>(AK387+AN387)/2</f>
        <v>-3.795043764516607E-2</v>
      </c>
    </row>
    <row r="388" spans="1:41" ht="15" customHeight="1" x14ac:dyDescent="0.25">
      <c r="A388" s="68" t="s">
        <v>366</v>
      </c>
      <c r="B388" s="61">
        <v>18</v>
      </c>
      <c r="C388" s="61"/>
      <c r="D388" s="59" t="str">
        <f>('Raw data'!C381)</f>
        <v>Sheila Jackson Lee</v>
      </c>
      <c r="E388" s="59" t="str">
        <f>('Raw data'!D381)</f>
        <v>(D)</v>
      </c>
      <c r="F388" s="62">
        <f>('Raw data'!G381)</f>
        <v>1994</v>
      </c>
      <c r="G388" s="88">
        <v>1</v>
      </c>
      <c r="H388" s="68">
        <v>1</v>
      </c>
      <c r="I388" s="68">
        <v>1</v>
      </c>
      <c r="J388" s="91">
        <f>IF(H388="",O388+0.15*(AF388-2.77%+$B$3)+($A$3-50%),O388+0.85*(0.6*AF388+0.2*AI388+0.2*AL388-2.77%+$B$3)+($A$3-50%))</f>
        <v>0.75839556616338699</v>
      </c>
      <c r="K388" s="21" t="str">
        <f>IF(J388&lt;44%,"R",IF(J388&gt;56%,"D","No projection"))</f>
        <v>D</v>
      </c>
      <c r="L388" s="21" t="b">
        <f>_xlfn.ISFORMULA(K388)</f>
        <v>1</v>
      </c>
      <c r="M388" s="21" t="str">
        <f>IF(P388&lt;44%,"R",IF(P388&gt;56%,"D","No projection"))</f>
        <v>D</v>
      </c>
      <c r="N388" s="21" t="str">
        <f>IF(J388&lt;42%,"Safe R",IF(AND(J388&gt;42%,J388&lt;44%),"Likely R",IF(AND(J388&gt;44%,J388&lt;47%),"Lean R",IF(AND(J388&gt;47%,J388&lt;53%),"Toss Up",IF(AND(J388&gt;53%,J388&lt;56%),"Lean D",IF(AND(J388&gt;56%,J388&lt;58%),"Likely D","Safe D"))))))</f>
        <v>Safe D</v>
      </c>
      <c r="O388" s="63">
        <f>'Raw data'!Z381</f>
        <v>0.74724999999999997</v>
      </c>
      <c r="P388" s="69">
        <f>O388+$A$3-50%</f>
        <v>0.74724999999999997</v>
      </c>
      <c r="Q388" s="82">
        <f>'Raw data'!O381</f>
        <v>0.4845360824742268</v>
      </c>
      <c r="R388" s="64">
        <f>Q388/2+50%</f>
        <v>0.74226804123711343</v>
      </c>
      <c r="S388" s="64">
        <f>'Raw data'!M381-O388</f>
        <v>-4.9819587628865403E-3</v>
      </c>
      <c r="T388" s="64">
        <f>IF(E388="(R)",-S388,S388)</f>
        <v>-4.9819587628865403E-3</v>
      </c>
      <c r="U388" s="89">
        <f>IF(G388=1,Q388+4%,IF(G388=2,Q388+9%,IF(G388=3,Q388+14%,IF(G388=4,Q388-4.1%,IF(G388=5,Q388+1%,IF(G388=6,Q388+6.1%,IF(G388=7,Q388+5.1%,Q388+5.1%)))))))</f>
        <v>0.52453608247422678</v>
      </c>
      <c r="V388" s="64">
        <f>'Raw data'!W381</f>
        <v>0.53726384844247721</v>
      </c>
      <c r="W388" s="64">
        <f>V388/2+50%</f>
        <v>0.7686319242212386</v>
      </c>
      <c r="X388" s="65">
        <f>IF(H388=1,V388-4%,IF(H388=2,V388+5%,IF(H388=3,V388+14%,IF(H388=4,V388+4%,IF(H388=5,V388+13%,IF(H388=6,V388+22%,IF(H388=7,V388+9%,V388+9%)))))))</f>
        <v>0.49726384844247723</v>
      </c>
      <c r="Y388" s="65">
        <f>'Raw data'!AC381</f>
        <v>0.44025221193938774</v>
      </c>
      <c r="Z388" s="65">
        <f>'Raw data'!AF381</f>
        <v>0.73899999999999999</v>
      </c>
      <c r="AA388" s="66">
        <f>2*(O388-50)-2*(Z388-50)</f>
        <v>1.6500000000007731E-2</v>
      </c>
      <c r="AB388" s="65">
        <f>IF(I388=1,Y388+AA388+7.6%,IF(I388=2,Y388+AA388+16.6%,IF(I388=3,Y388+AA388+25.6%,IF(I388=4,Y388-AA388-7.6%,IF(I388=5,Y388-AA388+1.4%,IF(I388=6,Y388-AA388+10.4%,IF(I388=7,Y388+AA388+9%,IF(I388=8,Y388-AA388+9%,""))))))))</f>
        <v>0.53275221193939548</v>
      </c>
      <c r="AC388" s="65">
        <f>IF(E388="(D)",50%+U388/2,50%-U388/2)</f>
        <v>0.76226804123711345</v>
      </c>
      <c r="AD388" s="65">
        <f>IF(E388="(D)",50%+X388/2,50%-X388/2)</f>
        <v>0.74863192422123859</v>
      </c>
      <c r="AE388" s="65">
        <f>50%+AB388/2</f>
        <v>0.76637610596969774</v>
      </c>
      <c r="AF388" s="63">
        <f>AC388-O388</f>
        <v>1.5018041237113477E-2</v>
      </c>
      <c r="AG388" s="84">
        <f>IF(E388="(D)",AF388,-AF388)</f>
        <v>1.5018041237113477E-2</v>
      </c>
      <c r="AH388" s="84">
        <f>AG388-4.5%</f>
        <v>-2.9981958762886521E-2</v>
      </c>
      <c r="AI388" s="63">
        <f>AD388-O388</f>
        <v>1.3819242212386174E-3</v>
      </c>
      <c r="AJ388" s="63">
        <f>IF(E388="(D)",AI388,-AI388)</f>
        <v>1.3819242212386174E-3</v>
      </c>
      <c r="AK388" s="63">
        <f>AJ388-4.5%</f>
        <v>-4.3618075778761381E-2</v>
      </c>
      <c r="AL388" s="63">
        <f>AE388-O388</f>
        <v>1.9126105969697771E-2</v>
      </c>
      <c r="AM388" s="63">
        <f>IF(E388="(D)",AL388,-(AL388))</f>
        <v>1.9126105969697771E-2</v>
      </c>
      <c r="AN388" s="63">
        <f>AM388-4.5%</f>
        <v>-2.5873894030302227E-2</v>
      </c>
      <c r="AO388" s="67">
        <f>(AK388+AN388)/2</f>
        <v>-3.4745984904531804E-2</v>
      </c>
    </row>
    <row r="389" spans="1:41" ht="15" customHeight="1" x14ac:dyDescent="0.25">
      <c r="A389" s="68" t="s">
        <v>366</v>
      </c>
      <c r="B389" s="61">
        <v>19</v>
      </c>
      <c r="C389" s="61"/>
      <c r="D389" s="59" t="str">
        <f>('Raw data'!C382)</f>
        <v>Randy Neugebauer</v>
      </c>
      <c r="E389" s="59" t="str">
        <f>('Raw data'!D382)</f>
        <v>(R)</v>
      </c>
      <c r="F389" s="62">
        <f>('Raw data'!G382)</f>
        <v>2003</v>
      </c>
      <c r="G389" s="88">
        <v>4</v>
      </c>
      <c r="H389" s="68">
        <v>4</v>
      </c>
      <c r="I389" s="68">
        <v>4</v>
      </c>
      <c r="J389" s="91">
        <f>IF(H389="",O389+0.15*(AF389+2.77%-$B$3)+($A$3-50%),O389+0.85*(0.6*AF389+0.2*AI389+0.2*AL389+2.77%-$B$3)+($A$3-50%))</f>
        <v>0.2153800000997568</v>
      </c>
      <c r="K389" s="21" t="str">
        <f>IF(J389&lt;44%,"R",IF(J389&gt;56%,"D","No projection"))</f>
        <v>R</v>
      </c>
      <c r="L389" s="21" t="b">
        <f>_xlfn.ISFORMULA(K389)</f>
        <v>1</v>
      </c>
      <c r="M389" s="21" t="str">
        <f>IF(P389&lt;44%,"R",IF(P389&gt;56%,"D","No projection"))</f>
        <v>R</v>
      </c>
      <c r="N389" s="21" t="str">
        <f>IF(J389&lt;42%,"Safe R",IF(AND(J389&gt;42%,J389&lt;44%),"Likely R",IF(AND(J389&gt;44%,J389&lt;47%),"Lean R",IF(AND(J389&gt;47%,J389&lt;53%),"Toss Up",IF(AND(J389&gt;53%,J389&lt;56%),"Lean D",IF(AND(J389&gt;56%,J389&lt;58%),"Likely D","Safe D"))))))</f>
        <v>Safe R</v>
      </c>
      <c r="O389" s="63">
        <f>'Raw data'!Z382</f>
        <v>0.23775000000000002</v>
      </c>
      <c r="P389" s="69">
        <f>O389+$A$3-50%</f>
        <v>0.23775000000000002</v>
      </c>
      <c r="Q389" s="82">
        <f>'Raw data'!O382</f>
        <v>0.62105263157894741</v>
      </c>
      <c r="R389" s="64">
        <f>Q389/2+50%</f>
        <v>0.81052631578947376</v>
      </c>
      <c r="S389" s="64">
        <f>'Raw data'!M382-O389</f>
        <v>-4.8276315789473695E-2</v>
      </c>
      <c r="T389" s="64">
        <f>IF(E389="(R)",-S389,S389)</f>
        <v>4.8276315789473695E-2</v>
      </c>
      <c r="U389" s="89">
        <f>IF(G389=1,Q389+4%,IF(G389=2,Q389+9%,IF(G389=3,Q389+14%,IF(G389=4,Q389-4.1%,IF(G389=5,Q389+1%,IF(G389=6,Q389+6.1%,IF(G389=7,Q389+5.1%,Q389+5.1%)))))))</f>
        <v>0.58005263157894738</v>
      </c>
      <c r="V389" s="64">
        <f>'Raw data'!W382</f>
        <v>1</v>
      </c>
      <c r="W389" s="64">
        <f>V389/2+50%</f>
        <v>1</v>
      </c>
      <c r="X389" s="65">
        <f>IF(H389=1,V389-4%,IF(H389=2,V389+5%,IF(H389=3,V389+14%,IF(H389=4,V389+4%,IF(H389=5,V389+13%,IF(H389=6,V389+22%,IF(H389=7,V389+9%,V389+9%)))))))</f>
        <v>1.04</v>
      </c>
      <c r="Y389" s="65">
        <f>'Raw data'!AC382</f>
        <v>0.60451857467778614</v>
      </c>
      <c r="Z389" s="65">
        <f>'Raw data'!AF382</f>
        <v>0.23899999999999999</v>
      </c>
      <c r="AA389" s="66">
        <f>2*(O389-50)-2*(Z389-50)</f>
        <v>-2.4999999999977263E-3</v>
      </c>
      <c r="AB389" s="65">
        <f>IF(I389=1,Y389+AA389+7.6%,IF(I389=2,Y389+AA389+16.6%,IF(I389=3,Y389+AA389+25.6%,IF(I389=4,Y389-AA389-7.6%,IF(I389=5,Y389-AA389+1.4%,IF(I389=6,Y389-AA389+10.4%,IF(I389=7,Y389+AA389+9%,IF(I389=8,Y389-AA389+9%,""))))))))</f>
        <v>0.53101857467778391</v>
      </c>
      <c r="AC389" s="65">
        <f>IF(E389="(D)",50%+U389/2,50%-U389/2)</f>
        <v>0.20997368421052631</v>
      </c>
      <c r="AD389" s="65">
        <f>IF(E389="(D)",50%+X389/2,50%-X389/2)</f>
        <v>-2.0000000000000018E-2</v>
      </c>
      <c r="AE389" s="65">
        <f>50%-AB389/2</f>
        <v>0.23449071266110805</v>
      </c>
      <c r="AF389" s="63">
        <f>AC389-O389</f>
        <v>-2.7776315789473704E-2</v>
      </c>
      <c r="AG389" s="84">
        <f>IF(E389="(D)",AF389,-AF389)</f>
        <v>2.7776315789473704E-2</v>
      </c>
      <c r="AH389" s="84">
        <f>AG389-4.5%</f>
        <v>-1.7223684210526294E-2</v>
      </c>
      <c r="AI389" s="63">
        <v>-4.4999999999999998E-2</v>
      </c>
      <c r="AJ389" s="63">
        <f>IF(E389="(D)",AI389,-AI389)</f>
        <v>4.4999999999999998E-2</v>
      </c>
      <c r="AK389" s="63">
        <f>AJ389-4.5%</f>
        <v>0</v>
      </c>
      <c r="AL389" s="63">
        <f>AE389-O389</f>
        <v>-3.2592873388919696E-3</v>
      </c>
      <c r="AM389" s="63">
        <f>IF(E389="(D)",AL389,-(AL389))</f>
        <v>3.2592873388919696E-3</v>
      </c>
      <c r="AN389" s="63">
        <f>AM389-4.5%</f>
        <v>-4.1740712661108029E-2</v>
      </c>
      <c r="AO389" s="67">
        <f>(AK389+AN389)/2</f>
        <v>-2.0870356330554014E-2</v>
      </c>
    </row>
    <row r="390" spans="1:41" ht="15" customHeight="1" x14ac:dyDescent="0.25">
      <c r="A390" s="68" t="s">
        <v>366</v>
      </c>
      <c r="B390" s="61">
        <v>20</v>
      </c>
      <c r="C390" s="61"/>
      <c r="D390" s="59" t="str">
        <f>('Raw data'!C383)</f>
        <v>Joaquin Castro</v>
      </c>
      <c r="E390" s="59" t="str">
        <f>('Raw data'!D383)</f>
        <v>(D)</v>
      </c>
      <c r="F390" s="62">
        <f>('Raw data'!G383)</f>
        <v>2012</v>
      </c>
      <c r="G390" s="88">
        <v>1</v>
      </c>
      <c r="H390" s="68">
        <v>2</v>
      </c>
      <c r="I390" s="68"/>
      <c r="J390" s="91">
        <f>IF(H390="",O390+0.15*(AF390-2.77%+$B$3)+($A$3-50%),O390+0.85*(0.6*AF390+0.2*AI390+0.2*AL390-2.77%+$B$3)+($A$3-50%))</f>
        <v>0.60862606905979888</v>
      </c>
      <c r="K390" s="21" t="str">
        <f>IF(J390&lt;44%,"R",IF(J390&gt;56%,"D","No projection"))</f>
        <v>D</v>
      </c>
      <c r="L390" s="21" t="b">
        <f>_xlfn.ISFORMULA(K390)</f>
        <v>1</v>
      </c>
      <c r="M390" s="21" t="str">
        <f>IF(P390&lt;44%,"R",IF(P390&gt;56%,"D","No projection"))</f>
        <v>D</v>
      </c>
      <c r="N390" s="21" t="str">
        <f>IF(J390&lt;42%,"Safe R",IF(AND(J390&gt;42%,J390&lt;44%),"Likely R",IF(AND(J390&gt;44%,J390&lt;47%),"Lean R",IF(AND(J390&gt;47%,J390&lt;53%),"Toss Up",IF(AND(J390&gt;53%,J390&lt;56%),"Lean D",IF(AND(J390&gt;56%,J390&lt;58%),"Likely D","Safe D"))))))</f>
        <v>Safe D</v>
      </c>
      <c r="O390" s="63">
        <f>'Raw data'!Z383</f>
        <v>0.57674999999999998</v>
      </c>
      <c r="P390" s="69">
        <f>O390+$A$3-50%</f>
        <v>0.5767500000000001</v>
      </c>
      <c r="Q390" s="82">
        <f>'Raw data'!O383</f>
        <v>1</v>
      </c>
      <c r="R390" s="64">
        <f>Q390/2+50%</f>
        <v>1</v>
      </c>
      <c r="S390" s="64">
        <f>'Raw data'!M383-O390</f>
        <v>0.42325000000000002</v>
      </c>
      <c r="T390" s="64">
        <f>IF(E390="(R)",-S390,S390)</f>
        <v>0.42325000000000002</v>
      </c>
      <c r="U390" s="89">
        <f>IF(G390=1,Q390+4%,IF(G390=2,Q390+9%,IF(G390=3,Q390+14%,IF(G390=4,Q390-4.1%,IF(G390=5,Q390+1%,IF(G390=6,Q390+6.1%,IF(G390=7,Q390+5.1%,Q390+5.1%)))))))</f>
        <v>1.04</v>
      </c>
      <c r="V390" s="64">
        <f>'Raw data'!W383</f>
        <v>0.31231257717410471</v>
      </c>
      <c r="W390" s="64">
        <f>V390/2+50%</f>
        <v>0.65615628858705233</v>
      </c>
      <c r="X390" s="65">
        <f>IF(H390=1,V390-4%,IF(H390=2,V390+5%,IF(H390=3,V390+14%,IF(H390=4,V390+4%,IF(H390=5,V390+13%,IF(H390=6,V390+22%,IF(H390=7,V390+9%,V390+9%)))))))</f>
        <v>0.3623125771741047</v>
      </c>
      <c r="Y390" s="65"/>
      <c r="Z390" s="65"/>
      <c r="AA390" s="66"/>
      <c r="AB390" s="65" t="str">
        <f>IF(I390=1,Y390+AA390+7.6%,IF(I390=2,Y390+AA390+16.6%,IF(I390=3,Y390+AA390+25.6%,IF(I390=4,Y390-AA390-7.6%,IF(I390=5,Y390-AA390+1.4%,IF(I390=6,Y390-AA390+10.4%,IF(I390=7,Y390+AA390+9%,IF(I390=8,Y390-AA390+9%,""))))))))</f>
        <v/>
      </c>
      <c r="AC390" s="65">
        <f>IF(E390="(D)",50%+U390/2,50%-U390/2)</f>
        <v>1.02</v>
      </c>
      <c r="AD390" s="65">
        <f>IF(E390="(D)",50%+X390/2,50%-X390/2)</f>
        <v>0.68115628858705235</v>
      </c>
      <c r="AE390" s="65"/>
      <c r="AF390" s="63">
        <v>2.7699999999999999E-2</v>
      </c>
      <c r="AG390" s="84">
        <f>IF(E390="(D)",AF390,-AF390)</f>
        <v>2.7699999999999999E-2</v>
      </c>
      <c r="AH390" s="84">
        <f>AG390-4.5%</f>
        <v>-1.7299999999999999E-2</v>
      </c>
      <c r="AI390" s="63">
        <f>AD390-O390</f>
        <v>0.10440628858705236</v>
      </c>
      <c r="AJ390" s="63">
        <f>IF(E390="(D)",AI390,-AI390)</f>
        <v>0.10440628858705236</v>
      </c>
      <c r="AK390" s="63">
        <f>AJ390-4.5%</f>
        <v>5.9406288587052367E-2</v>
      </c>
      <c r="AL390" s="63"/>
      <c r="AM390" s="63"/>
      <c r="AN390" s="63"/>
      <c r="AO390" s="67">
        <f>AK390</f>
        <v>5.9406288587052367E-2</v>
      </c>
    </row>
    <row r="391" spans="1:41" ht="15" customHeight="1" x14ac:dyDescent="0.25">
      <c r="A391" s="68" t="s">
        <v>366</v>
      </c>
      <c r="B391" s="61">
        <v>21</v>
      </c>
      <c r="C391" s="61"/>
      <c r="D391" s="59" t="str">
        <f>('Raw data'!C384)</f>
        <v>Lamar Smith</v>
      </c>
      <c r="E391" s="59" t="str">
        <f>('Raw data'!D384)</f>
        <v>(R)</v>
      </c>
      <c r="F391" s="62">
        <f>('Raw data'!G384)</f>
        <v>1986</v>
      </c>
      <c r="G391" s="88">
        <v>4</v>
      </c>
      <c r="H391" s="68">
        <v>4</v>
      </c>
      <c r="I391" s="68">
        <v>4</v>
      </c>
      <c r="J391" s="91">
        <f>IF(H391="",O391+0.15*(AF391+2.77%-$B$3)+($A$3-50%),O391+0.85*(0.6*AF391+0.2*AI391+0.2*AL391+2.77%-$B$3)+($A$3-50%))</f>
        <v>0.34431539043475679</v>
      </c>
      <c r="K391" s="21" t="str">
        <f>IF(J391&lt;44%,"R",IF(J391&gt;56%,"D","No projection"))</f>
        <v>R</v>
      </c>
      <c r="L391" s="21" t="b">
        <f>_xlfn.ISFORMULA(K391)</f>
        <v>1</v>
      </c>
      <c r="M391" s="21" t="str">
        <f>IF(P391&lt;44%,"R",IF(P391&gt;56%,"D","No projection"))</f>
        <v>R</v>
      </c>
      <c r="N391" s="21" t="str">
        <f>IF(J391&lt;42%,"Safe R",IF(AND(J391&gt;42%,J391&lt;44%),"Likely R",IF(AND(J391&gt;44%,J391&lt;47%),"Lean R",IF(AND(J391&gt;47%,J391&lt;53%),"Toss Up",IF(AND(J391&gt;53%,J391&lt;56%),"Lean D",IF(AND(J391&gt;56%,J391&lt;58%),"Likely D","Safe D"))))))</f>
        <v>Safe R</v>
      </c>
      <c r="O391" s="63">
        <f>'Raw data'!Z384</f>
        <v>0.37125000000000002</v>
      </c>
      <c r="P391" s="69">
        <f>O391+$A$3-50%</f>
        <v>0.37125000000000008</v>
      </c>
      <c r="Q391" s="82">
        <f>'Raw data'!O384</f>
        <v>1</v>
      </c>
      <c r="R391" s="64">
        <f>Q391/2+50%</f>
        <v>1</v>
      </c>
      <c r="S391" s="64">
        <f>'Raw data'!M384-O391</f>
        <v>-0.37125000000000002</v>
      </c>
      <c r="T391" s="64">
        <f>IF(E391="(R)",-S391,S391)</f>
        <v>0.37125000000000002</v>
      </c>
      <c r="U391" s="89">
        <f>IF(G391=1,Q391+4%,IF(G391=2,Q391+9%,IF(G391=3,Q391+14%,IF(G391=4,Q391-4.1%,IF(G391=5,Q391+1%,IF(G391=6,Q391+6.1%,IF(G391=7,Q391+5.1%,Q391+5.1%)))))))</f>
        <v>0.95899999999999996</v>
      </c>
      <c r="V391" s="64">
        <f>'Raw data'!W384</f>
        <v>0.26216082148605824</v>
      </c>
      <c r="W391" s="64">
        <f>V391/2+50%</f>
        <v>0.63108041074302912</v>
      </c>
      <c r="X391" s="65">
        <f>IF(H391=1,V391-4%,IF(H391=2,V391+5%,IF(H391=3,V391+14%,IF(H391=4,V391+4%,IF(H391=5,V391+13%,IF(H391=6,V391+22%,IF(H391=7,V391+9%,V391+9%)))))))</f>
        <v>0.30216082148605822</v>
      </c>
      <c r="Y391" s="65">
        <f>'Raw data'!AC384</f>
        <v>0.42401693810504953</v>
      </c>
      <c r="Z391" s="65">
        <f>'Raw data'!AF384</f>
        <v>0.379</v>
      </c>
      <c r="AA391" s="66">
        <f>2*(O391-50)-2*(Z391-50)</f>
        <v>-1.5499999999988745E-2</v>
      </c>
      <c r="AB391" s="65">
        <f>IF(I391=1,Y391+AA391+7.6%,IF(I391=2,Y391+AA391+16.6%,IF(I391=3,Y391+AA391+25.6%,IF(I391=4,Y391-AA391-7.6%,IF(I391=5,Y391-AA391+1.4%,IF(I391=6,Y391-AA391+10.4%,IF(I391=7,Y391+AA391+9%,IF(I391=8,Y391-AA391+9%,""))))))))</f>
        <v>0.36351693810503827</v>
      </c>
      <c r="AC391" s="65">
        <f>IF(E391="(D)",50%+U391/2,50%-U391/2)</f>
        <v>2.0500000000000018E-2</v>
      </c>
      <c r="AD391" s="65">
        <f>IF(E391="(D)",50%+X391/2,50%-X391/2)</f>
        <v>0.34891958925697086</v>
      </c>
      <c r="AE391" s="65">
        <f>50%-AB391/2</f>
        <v>0.31824153094748087</v>
      </c>
      <c r="AF391" s="63">
        <v>-2.7699999999999999E-2</v>
      </c>
      <c r="AG391" s="84">
        <f>IF(E391="(D)",AF391,-AF391)</f>
        <v>2.7699999999999999E-2</v>
      </c>
      <c r="AH391" s="84">
        <f>AG391-4.5%</f>
        <v>-1.7299999999999999E-2</v>
      </c>
      <c r="AI391" s="63">
        <f>AD391-O391</f>
        <v>-2.2330410743029161E-2</v>
      </c>
      <c r="AJ391" s="63">
        <f>IF(E391="(D)",AI391,-AI391)</f>
        <v>2.2330410743029161E-2</v>
      </c>
      <c r="AK391" s="63">
        <f>AJ391-4.5%</f>
        <v>-2.2669589256970837E-2</v>
      </c>
      <c r="AL391" s="63">
        <f>AE391-O391</f>
        <v>-5.3008469052519158E-2</v>
      </c>
      <c r="AM391" s="63">
        <f>IF(E391="(D)",AL391,-(AL391))</f>
        <v>5.3008469052519158E-2</v>
      </c>
      <c r="AN391" s="63">
        <f>AM391-4.5%</f>
        <v>8.0084690525191599E-3</v>
      </c>
      <c r="AO391" s="67">
        <f>(AK391+AN391)/2</f>
        <v>-7.3305601022258388E-3</v>
      </c>
    </row>
    <row r="392" spans="1:41" ht="15" customHeight="1" x14ac:dyDescent="0.25">
      <c r="A392" s="68" t="s">
        <v>366</v>
      </c>
      <c r="B392" s="61">
        <v>22</v>
      </c>
      <c r="C392" s="61"/>
      <c r="D392" s="59" t="str">
        <f>('Raw data'!C385)</f>
        <v>Pete Olson</v>
      </c>
      <c r="E392" s="59" t="str">
        <f>('Raw data'!D385)</f>
        <v>(R)</v>
      </c>
      <c r="F392" s="62">
        <f>('Raw data'!G385)</f>
        <v>2008</v>
      </c>
      <c r="G392" s="88">
        <v>4</v>
      </c>
      <c r="H392" s="68">
        <v>4</v>
      </c>
      <c r="I392" s="68">
        <v>4</v>
      </c>
      <c r="J392" s="91">
        <f>IF(H392="",O392+0.15*(AF392+2.77%-$B$3)+($A$3-50%),O392+0.85*(0.6*AF392+0.2*AI392+0.2*AL392+2.77%-$B$3)+($A$3-50%))</f>
        <v>0.33582233737888423</v>
      </c>
      <c r="K392" s="21" t="str">
        <f>IF(J392&lt;44%,"R",IF(J392&gt;56%,"D","No projection"))</f>
        <v>R</v>
      </c>
      <c r="L392" s="21" t="b">
        <f>_xlfn.ISFORMULA(K392)</f>
        <v>1</v>
      </c>
      <c r="M392" s="21" t="str">
        <f>IF(P392&lt;44%,"R",IF(P392&gt;56%,"D","No projection"))</f>
        <v>R</v>
      </c>
      <c r="N392" s="21" t="str">
        <f>IF(J392&lt;42%,"Safe R",IF(AND(J392&gt;42%,J392&lt;44%),"Likely R",IF(AND(J392&gt;44%,J392&lt;47%),"Lean R",IF(AND(J392&gt;47%,J392&lt;53%),"Toss Up",IF(AND(J392&gt;53%,J392&lt;56%),"Lean D",IF(AND(J392&gt;56%,J392&lt;58%),"Likely D","Safe D"))))))</f>
        <v>Safe R</v>
      </c>
      <c r="O392" s="63">
        <f>'Raw data'!Z385</f>
        <v>0.35375000000000001</v>
      </c>
      <c r="P392" s="69">
        <f>O392+$A$3-50%</f>
        <v>0.35375000000000001</v>
      </c>
      <c r="Q392" s="82">
        <f>'Raw data'!O385</f>
        <v>0.35353535353535354</v>
      </c>
      <c r="R392" s="64">
        <f>Q392/2+50%</f>
        <v>0.6767676767676768</v>
      </c>
      <c r="S392" s="64">
        <f>'Raw data'!M385-O392</f>
        <v>-3.0517676767676749E-2</v>
      </c>
      <c r="T392" s="64">
        <f>IF(E392="(R)",-S392,S392)</f>
        <v>3.0517676767676749E-2</v>
      </c>
      <c r="U392" s="89">
        <f>IF(G392=1,Q392+4%,IF(G392=2,Q392+9%,IF(G392=3,Q392+14%,IF(G392=4,Q392-4.1%,IF(G392=5,Q392+1%,IF(G392=6,Q392+6.1%,IF(G392=7,Q392+5.1%,Q392+5.1%)))))))</f>
        <v>0.31253535353535356</v>
      </c>
      <c r="V392" s="64">
        <f>'Raw data'!W385</f>
        <v>0.33405847943505029</v>
      </c>
      <c r="W392" s="64">
        <f>V392/2+50%</f>
        <v>0.66702923971752515</v>
      </c>
      <c r="X392" s="65">
        <f>IF(H392=1,V392-4%,IF(H392=2,V392+5%,IF(H392=3,V392+14%,IF(H392=4,V392+4%,IF(H392=5,V392+13%,IF(H392=6,V392+22%,IF(H392=7,V392+9%,V392+9%)))))))</f>
        <v>0.37405847943505027</v>
      </c>
      <c r="Y392" s="65">
        <f>'Raw data'!AC385</f>
        <v>0.38724913785436899</v>
      </c>
      <c r="Z392" s="65">
        <f>'Raw data'!AF385</f>
        <v>0.379</v>
      </c>
      <c r="AA392" s="66">
        <f>2*(O392-50)-2*(Z392-50)</f>
        <v>-5.0499999999999545E-2</v>
      </c>
      <c r="AB392" s="65">
        <f>IF(I392=1,Y392+AA392+7.6%,IF(I392=2,Y392+AA392+16.6%,IF(I392=3,Y392+AA392+25.6%,IF(I392=4,Y392-AA392-7.6%,IF(I392=5,Y392-AA392+1.4%,IF(I392=6,Y392-AA392+10.4%,IF(I392=7,Y392+AA392+9%,IF(I392=8,Y392-AA392+9%,""))))))))</f>
        <v>0.36174913785436852</v>
      </c>
      <c r="AC392" s="65">
        <f>IF(E392="(D)",50%+U392/2,50%-U392/2)</f>
        <v>0.34373232323232322</v>
      </c>
      <c r="AD392" s="65">
        <f>IF(E392="(D)",50%+X392/2,50%-X392/2)</f>
        <v>0.31297076028247484</v>
      </c>
      <c r="AE392" s="65">
        <f>50%-AB392/2</f>
        <v>0.31912543107281577</v>
      </c>
      <c r="AF392" s="63">
        <f>AC392-O392</f>
        <v>-1.0017676767676786E-2</v>
      </c>
      <c r="AG392" s="84">
        <f>IF(E392="(D)",AF392,-AF392)</f>
        <v>1.0017676767676786E-2</v>
      </c>
      <c r="AH392" s="84">
        <f>AG392-4.5%</f>
        <v>-3.4982323232323212E-2</v>
      </c>
      <c r="AI392" s="63">
        <f>AD392-O392</f>
        <v>-4.0779239717525173E-2</v>
      </c>
      <c r="AJ392" s="63">
        <f>IF(E392="(D)",AI392,-AI392)</f>
        <v>4.0779239717525173E-2</v>
      </c>
      <c r="AK392" s="63">
        <f>AJ392-4.5%</f>
        <v>-4.2207602824748253E-3</v>
      </c>
      <c r="AL392" s="63">
        <f>AE392-O392</f>
        <v>-3.4624568927184241E-2</v>
      </c>
      <c r="AM392" s="63">
        <f>IF(E392="(D)",AL392,-(AL392))</f>
        <v>3.4624568927184241E-2</v>
      </c>
      <c r="AN392" s="63">
        <f>AM392-4.5%</f>
        <v>-1.0375431072815758E-2</v>
      </c>
      <c r="AO392" s="67">
        <f>(AK392+AN392)/2</f>
        <v>-7.2980956776452915E-3</v>
      </c>
    </row>
    <row r="393" spans="1:41" ht="15" customHeight="1" x14ac:dyDescent="0.25">
      <c r="A393" s="68" t="s">
        <v>366</v>
      </c>
      <c r="B393" s="61">
        <v>23</v>
      </c>
      <c r="C393" s="61"/>
      <c r="D393" s="59" t="str">
        <f>('Raw data'!C386)</f>
        <v>Will Hurd</v>
      </c>
      <c r="E393" s="59" t="str">
        <f>('Raw data'!D386)</f>
        <v>(R)</v>
      </c>
      <c r="F393" s="62">
        <f>('Raw data'!G386)</f>
        <v>2014</v>
      </c>
      <c r="G393" s="88">
        <v>6</v>
      </c>
      <c r="H393" s="68">
        <v>3</v>
      </c>
      <c r="I393" s="68"/>
      <c r="J393" s="91">
        <f>IF(H393="",O393+0.15*(AF393+2.77%-$B$3)+($A$3-50%),O393+0.85*(0.6*AF393+0.2*AI393+0.2*AL393+2.77%-$B$3)+($A$3-50%))</f>
        <v>0.46343841836734695</v>
      </c>
      <c r="K393" s="21" t="str">
        <f>IF(J393&lt;44%,"R",IF(J393&gt;56%,"D","No projection"))</f>
        <v>No projection</v>
      </c>
      <c r="L393" s="21" t="b">
        <f>_xlfn.ISFORMULA(K393)</f>
        <v>1</v>
      </c>
      <c r="M393" s="21" t="str">
        <f>IF(P393&lt;44%,"R",IF(P393&gt;56%,"D","No projection"))</f>
        <v>No projection</v>
      </c>
      <c r="N393" s="21" t="str">
        <f>IF(J393&lt;42%,"Safe R",IF(AND(J393&gt;42%,J393&lt;44%),"Likely R",IF(AND(J393&gt;44%,J393&lt;47%),"Lean R",IF(AND(J393&gt;47%,J393&lt;53%),"Toss Up",IF(AND(J393&gt;53%,J393&lt;56%),"Lean D",IF(AND(J393&gt;56%,J393&lt;58%),"Likely D","Safe D"))))))</f>
        <v>Lean R</v>
      </c>
      <c r="O393" s="63">
        <f>'Raw data'!Z386</f>
        <v>0.46775</v>
      </c>
      <c r="P393" s="69">
        <f>O393+$A$3-50%</f>
        <v>0.46775</v>
      </c>
      <c r="Q393" s="82">
        <f>'Raw data'!O386</f>
        <v>2.0408163265306145E-2</v>
      </c>
      <c r="R393" s="64">
        <f>Q393/2+50%</f>
        <v>0.51020408163265307</v>
      </c>
      <c r="S393" s="64">
        <f>'Raw data'!M386-O393</f>
        <v>2.2045918367346928E-2</v>
      </c>
      <c r="T393" s="64">
        <f>IF(E393="(R)",-S393,S393)</f>
        <v>-2.2045918367346928E-2</v>
      </c>
      <c r="U393" s="89">
        <f>IF(G393=1,Q393+4%,IF(G393=2,Q393+9%,IF(G393=3,Q393+14%,IF(G393=4,Q393-4.1%,IF(G393=5,Q393+1%,IF(G393=6,Q393+6.1%,IF(G393=7,Q393+5.1%,Q393+5.1%)))))))</f>
        <v>8.1408163265306144E-2</v>
      </c>
      <c r="V393" s="64"/>
      <c r="W393" s="64"/>
      <c r="X393" s="65"/>
      <c r="Y393" s="65"/>
      <c r="Z393" s="65"/>
      <c r="AA393" s="66"/>
      <c r="AB393" s="65" t="str">
        <f>IF(I393=1,Y393+AA393+7.6%,IF(I393=2,Y393+AA393+16.6%,IF(I393=3,Y393+AA393+25.6%,IF(I393=4,Y393-AA393-7.6%,IF(I393=5,Y393-AA393+1.4%,IF(I393=6,Y393-AA393+10.4%,IF(I393=7,Y393+AA393+9%,IF(I393=8,Y393-AA393+9%,""))))))))</f>
        <v/>
      </c>
      <c r="AC393" s="65">
        <f>IF(E393="(D)",50%+U393/2,50%-U393/2)</f>
        <v>0.45929591836734696</v>
      </c>
      <c r="AD393" s="65"/>
      <c r="AE393" s="65"/>
      <c r="AF393" s="63">
        <f>AC393-O393</f>
        <v>-8.4540816326530432E-3</v>
      </c>
      <c r="AG393" s="84">
        <f>IF(E393="(D)",AF393,-AF393)</f>
        <v>8.4540816326530432E-3</v>
      </c>
      <c r="AH393" s="84">
        <f>AG393-4.5%</f>
        <v>-3.6545918367346955E-2</v>
      </c>
      <c r="AI393" s="63"/>
      <c r="AJ393" s="63"/>
      <c r="AK393" s="63"/>
      <c r="AL393" s="63"/>
      <c r="AM393" s="63"/>
      <c r="AN393" s="63"/>
      <c r="AO393" s="67">
        <f>AK393</f>
        <v>0</v>
      </c>
    </row>
    <row r="394" spans="1:41" ht="15" customHeight="1" x14ac:dyDescent="0.25">
      <c r="A394" s="68" t="s">
        <v>366</v>
      </c>
      <c r="B394" s="61">
        <v>24</v>
      </c>
      <c r="C394" s="61"/>
      <c r="D394" s="59" t="str">
        <f>('Raw data'!C387)</f>
        <v>Kenny Marchant</v>
      </c>
      <c r="E394" s="59" t="str">
        <f>('Raw data'!D387)</f>
        <v>(R)</v>
      </c>
      <c r="F394" s="62">
        <f>('Raw data'!G387)</f>
        <v>2004</v>
      </c>
      <c r="G394" s="88">
        <v>4</v>
      </c>
      <c r="H394" s="68">
        <v>4</v>
      </c>
      <c r="I394" s="68">
        <v>4</v>
      </c>
      <c r="J394" s="91">
        <f>IF(H394="",O394+0.15*(AF394+2.77%-$B$3)+($A$3-50%),O394+0.85*(0.6*AF394+0.2*AI394+0.2*AL394+2.77%-$B$3)+($A$3-50%))</f>
        <v>0.34872479675494111</v>
      </c>
      <c r="K394" s="21" t="str">
        <f>IF(J394&lt;44%,"R",IF(J394&gt;56%,"D","No projection"))</f>
        <v>R</v>
      </c>
      <c r="L394" s="21" t="b">
        <f>_xlfn.ISFORMULA(K394)</f>
        <v>1</v>
      </c>
      <c r="M394" s="21" t="str">
        <f>IF(P394&lt;44%,"R",IF(P394&gt;56%,"D","No projection"))</f>
        <v>R</v>
      </c>
      <c r="N394" s="21" t="str">
        <f>IF(J394&lt;42%,"Safe R",IF(AND(J394&gt;42%,J394&lt;44%),"Likely R",IF(AND(J394&gt;44%,J394&lt;47%),"Lean R",IF(AND(J394&gt;47%,J394&lt;53%),"Toss Up",IF(AND(J394&gt;53%,J394&lt;56%),"Lean D",IF(AND(J394&gt;56%,J394&lt;58%),"Likely D","Safe D"))))))</f>
        <v>Safe R</v>
      </c>
      <c r="O394" s="63">
        <f>'Raw data'!Z387</f>
        <v>0.36875000000000002</v>
      </c>
      <c r="P394" s="69">
        <f>O394+$A$3-50%</f>
        <v>0.36875000000000002</v>
      </c>
      <c r="Q394" s="82">
        <f>'Raw data'!O387</f>
        <v>0.34020618556701038</v>
      </c>
      <c r="R394" s="64">
        <f>Q394/2+50%</f>
        <v>0.67010309278350522</v>
      </c>
      <c r="S394" s="64">
        <f>'Raw data'!M387-O394</f>
        <v>-3.8853092783505183E-2</v>
      </c>
      <c r="T394" s="64">
        <f>IF(E394="(R)",-S394,S394)</f>
        <v>3.8853092783505183E-2</v>
      </c>
      <c r="U394" s="89">
        <f>IF(G394=1,Q394+4%,IF(G394=2,Q394+9%,IF(G394=3,Q394+14%,IF(G394=4,Q394-4.1%,IF(G394=5,Q394+1%,IF(G394=6,Q394+6.1%,IF(G394=7,Q394+5.1%,Q394+5.1%)))))))</f>
        <v>0.2992061855670104</v>
      </c>
      <c r="V394" s="64">
        <f>'Raw data'!W387</f>
        <v>0.25797206971142661</v>
      </c>
      <c r="W394" s="64">
        <f>V394/2+50%</f>
        <v>0.62898603485571325</v>
      </c>
      <c r="X394" s="65">
        <f>IF(H394=1,V394-4%,IF(H394=2,V394+5%,IF(H394=3,V394+14%,IF(H394=4,V394+4%,IF(H394=5,V394+13%,IF(H394=6,V394+22%,IF(H394=7,V394+9%,V394+9%)))))))</f>
        <v>0.29797206971142659</v>
      </c>
      <c r="Y394" s="65">
        <f>'Raw data'!AC387</f>
        <v>1</v>
      </c>
      <c r="Z394" s="65">
        <f>'Raw data'!AF387</f>
        <v>0.40899999999999997</v>
      </c>
      <c r="AA394" s="66">
        <f>2*(O394-50)-2*(Z394-50)</f>
        <v>-8.0500000000000682E-2</v>
      </c>
      <c r="AB394" s="65">
        <f>IF(I394=1,Y394+AA394+7.6%,IF(I394=2,Y394+AA394+16.6%,IF(I394=3,Y394+AA394+25.6%,IF(I394=4,Y394-AA394-7.6%,IF(I394=5,Y394-AA394+1.4%,IF(I394=6,Y394-AA394+10.4%,IF(I394=7,Y394+AA394+9%,IF(I394=8,Y394-AA394+9%,""))))))))</f>
        <v>1.0045000000000006</v>
      </c>
      <c r="AC394" s="65">
        <f>IF(E394="(D)",50%+U394/2,50%-U394/2)</f>
        <v>0.3503969072164948</v>
      </c>
      <c r="AD394" s="65">
        <f>IF(E394="(D)",50%+X394/2,50%-X394/2)</f>
        <v>0.35101396514428673</v>
      </c>
      <c r="AE394" s="65">
        <f>50%-AB394/2</f>
        <v>-2.2500000000003073E-3</v>
      </c>
      <c r="AF394" s="63">
        <f>AC394-O394</f>
        <v>-1.835309278350522E-2</v>
      </c>
      <c r="AG394" s="84">
        <f>IF(E394="(D)",AF394,-AF394)</f>
        <v>1.835309278350522E-2</v>
      </c>
      <c r="AH394" s="84">
        <f>AG394-4.5%</f>
        <v>-2.6646907216494778E-2</v>
      </c>
      <c r="AI394" s="63">
        <f>AD394-O394</f>
        <v>-1.773603485571329E-2</v>
      </c>
      <c r="AJ394" s="63">
        <f>IF(E394="(D)",AI394,-AI394)</f>
        <v>1.773603485571329E-2</v>
      </c>
      <c r="AK394" s="63">
        <f>AJ394-4.5%</f>
        <v>-2.7263965144286709E-2</v>
      </c>
      <c r="AL394" s="63">
        <v>-4.4999999999999998E-2</v>
      </c>
      <c r="AM394" s="63">
        <f>IF(E394="(D)",AL394,-(AL394))</f>
        <v>4.4999999999999998E-2</v>
      </c>
      <c r="AN394" s="63">
        <f>AM394-4.5%</f>
        <v>0</v>
      </c>
      <c r="AO394" s="67">
        <f>(AK394+AN394)/2</f>
        <v>-1.3631982572143354E-2</v>
      </c>
    </row>
    <row r="395" spans="1:41" ht="15" customHeight="1" x14ac:dyDescent="0.25">
      <c r="A395" s="68" t="s">
        <v>366</v>
      </c>
      <c r="B395" s="61">
        <v>25</v>
      </c>
      <c r="C395" s="61"/>
      <c r="D395" s="59" t="str">
        <f>('Raw data'!C388)</f>
        <v>Roger Williams</v>
      </c>
      <c r="E395" s="59" t="str">
        <f>('Raw data'!D388)</f>
        <v>(R)</v>
      </c>
      <c r="F395" s="62">
        <f>('Raw data'!G388)</f>
        <v>2012</v>
      </c>
      <c r="G395" s="88">
        <v>4</v>
      </c>
      <c r="H395" s="68">
        <v>5</v>
      </c>
      <c r="I395" s="68"/>
      <c r="J395" s="91">
        <f>IF(H395="",O395+0.15*(AF395+2.77%-$B$3)+($A$3-50%),O395+0.85*(0.6*AF395+0.2*AI395+0.2*AL395+2.77%-$B$3)+($A$3-50%))</f>
        <v>0.375521601441487</v>
      </c>
      <c r="K395" s="21" t="str">
        <f>IF(J395&lt;44%,"R",IF(J395&gt;56%,"D","No projection"))</f>
        <v>R</v>
      </c>
      <c r="L395" s="21" t="b">
        <f>_xlfn.ISFORMULA(K395)</f>
        <v>1</v>
      </c>
      <c r="M395" s="21" t="str">
        <f>IF(P395&lt;44%,"R",IF(P395&gt;56%,"D","No projection"))</f>
        <v>R</v>
      </c>
      <c r="N395" s="21" t="str">
        <f>IF(J395&lt;42%,"Safe R",IF(AND(J395&gt;42%,J395&lt;44%),"Likely R",IF(AND(J395&gt;44%,J395&lt;47%),"Lean R",IF(AND(J395&gt;47%,J395&lt;53%),"Toss Up",IF(AND(J395&gt;53%,J395&lt;56%),"Lean D",IF(AND(J395&gt;56%,J395&lt;58%),"Likely D","Safe D"))))))</f>
        <v>Safe R</v>
      </c>
      <c r="O395" s="63">
        <f>'Raw data'!Z388</f>
        <v>0.37024999999999997</v>
      </c>
      <c r="P395" s="69">
        <f>O395+$A$3-50%</f>
        <v>0.37024999999999997</v>
      </c>
      <c r="Q395" s="82">
        <f>'Raw data'!O388</f>
        <v>0.25</v>
      </c>
      <c r="R395" s="64">
        <f>Q395/2+50%</f>
        <v>0.625</v>
      </c>
      <c r="S395" s="64">
        <f>'Raw data'!M388-O395</f>
        <v>4.750000000000032E-3</v>
      </c>
      <c r="T395" s="64">
        <f>IF(E395="(R)",-S395,S395)</f>
        <v>-4.750000000000032E-3</v>
      </c>
      <c r="U395" s="89">
        <f>IF(G395=1,Q395+4%,IF(G395=2,Q395+9%,IF(G395=3,Q395+14%,IF(G395=4,Q395-4.1%,IF(G395=5,Q395+1%,IF(G395=6,Q395+6.1%,IF(G395=7,Q395+5.1%,Q395+5.1%)))))))</f>
        <v>0.20900000000000002</v>
      </c>
      <c r="V395" s="64">
        <f>'Raw data'!W388</f>
        <v>0.21898115951191754</v>
      </c>
      <c r="W395" s="64">
        <f>V395/2+50%</f>
        <v>0.60949057975595877</v>
      </c>
      <c r="X395" s="65">
        <f>IF(H395=1,V395-4%,IF(H395=2,V395+5%,IF(H395=3,V395+14%,IF(H395=4,V395+4%,IF(H395=5,V395+13%,IF(H395=6,V395+22%,IF(H395=7,V395+9%,V395+9%)))))))</f>
        <v>0.34898115951191755</v>
      </c>
      <c r="Y395" s="65"/>
      <c r="Z395" s="65"/>
      <c r="AA395" s="66"/>
      <c r="AB395" s="65" t="str">
        <f>IF(I395=1,Y395+AA395+7.6%,IF(I395=2,Y395+AA395+16.6%,IF(I395=3,Y395+AA395+25.6%,IF(I395=4,Y395-AA395-7.6%,IF(I395=5,Y395-AA395+1.4%,IF(I395=6,Y395-AA395+10.4%,IF(I395=7,Y395+AA395+9%,IF(I395=8,Y395-AA395+9%,""))))))))</f>
        <v/>
      </c>
      <c r="AC395" s="65">
        <f>IF(E395="(D)",50%+U395/2,50%-U395/2)</f>
        <v>0.39549999999999996</v>
      </c>
      <c r="AD395" s="65">
        <f>IF(E395="(D)",50%+X395/2,50%-X395/2)</f>
        <v>0.32550942024404123</v>
      </c>
      <c r="AE395" s="65"/>
      <c r="AF395" s="63">
        <f>AC395-O395</f>
        <v>2.5249999999999995E-2</v>
      </c>
      <c r="AG395" s="84">
        <f>IF(E395="(D)",AF395,-AF395)</f>
        <v>-2.5249999999999995E-2</v>
      </c>
      <c r="AH395" s="84">
        <f>AG395-4.5%</f>
        <v>-7.0249999999999993E-2</v>
      </c>
      <c r="AI395" s="63">
        <f>AD395-O395</f>
        <v>-4.4740579755958743E-2</v>
      </c>
      <c r="AJ395" s="63">
        <f>IF(E395="(D)",AI395,-AI395)</f>
        <v>4.4740579755958743E-2</v>
      </c>
      <c r="AK395" s="63">
        <f>AJ395-4.5%</f>
        <v>-2.5942024404125574E-4</v>
      </c>
      <c r="AL395" s="63"/>
      <c r="AM395" s="63"/>
      <c r="AN395" s="63"/>
      <c r="AO395" s="67">
        <f>AK395</f>
        <v>-2.5942024404125574E-4</v>
      </c>
    </row>
    <row r="396" spans="1:41" ht="15" customHeight="1" x14ac:dyDescent="0.25">
      <c r="A396" s="68" t="s">
        <v>366</v>
      </c>
      <c r="B396" s="61">
        <v>26</v>
      </c>
      <c r="C396" s="61"/>
      <c r="D396" s="59" t="str">
        <f>('Raw data'!C389)</f>
        <v>Michael Burgess</v>
      </c>
      <c r="E396" s="59" t="str">
        <f>('Raw data'!D389)</f>
        <v>(R)</v>
      </c>
      <c r="F396" s="62">
        <f>('Raw data'!G389)</f>
        <v>2002</v>
      </c>
      <c r="G396" s="88">
        <v>4</v>
      </c>
      <c r="H396" s="68">
        <v>4</v>
      </c>
      <c r="I396" s="68">
        <v>4</v>
      </c>
      <c r="J396" s="91">
        <f>IF(H396="",O396+0.15*(AF396+2.77%-$B$3)+($A$3-50%),O396+0.85*(0.6*AF396+0.2*AI396+0.2*AL396+2.77%-$B$3)+($A$3-50%))</f>
        <v>0.2740365010874366</v>
      </c>
      <c r="K396" s="21" t="str">
        <f>IF(J396&lt;44%,"R",IF(J396&gt;56%,"D","No projection"))</f>
        <v>R</v>
      </c>
      <c r="L396" s="21" t="b">
        <f>_xlfn.ISFORMULA(K396)</f>
        <v>1</v>
      </c>
      <c r="M396" s="21" t="str">
        <f>IF(P396&lt;44%,"R",IF(P396&gt;56%,"D","No projection"))</f>
        <v>R</v>
      </c>
      <c r="N396" s="21" t="str">
        <f>IF(J396&lt;42%,"Safe R",IF(AND(J396&gt;42%,J396&lt;44%),"Likely R",IF(AND(J396&gt;44%,J396&lt;47%),"Lean R",IF(AND(J396&gt;47%,J396&lt;53%),"Toss Up",IF(AND(J396&gt;53%,J396&lt;56%),"Lean D",IF(AND(J396&gt;56%,J396&lt;58%),"Likely D","Safe D"))))))</f>
        <v>Safe R</v>
      </c>
      <c r="O396" s="63">
        <f>'Raw data'!Z389</f>
        <v>0.29625000000000001</v>
      </c>
      <c r="P396" s="69">
        <f>O396+$A$3-50%</f>
        <v>0.29625000000000001</v>
      </c>
      <c r="Q396" s="82">
        <f>'Raw data'!O389</f>
        <v>1</v>
      </c>
      <c r="R396" s="64">
        <f>Q396/2+50%</f>
        <v>1</v>
      </c>
      <c r="S396" s="64">
        <f>'Raw data'!M389-O396</f>
        <v>-0.29625000000000001</v>
      </c>
      <c r="T396" s="64">
        <f>IF(E396="(R)",-S396,S396)</f>
        <v>0.29625000000000001</v>
      </c>
      <c r="U396" s="89">
        <f>IF(G396=1,Q396+4%,IF(G396=2,Q396+9%,IF(G396=3,Q396+14%,IF(G396=4,Q396-4.1%,IF(G396=5,Q396+1%,IF(G396=6,Q396+6.1%,IF(G396=7,Q396+5.1%,Q396+5.1%)))))))</f>
        <v>0.95899999999999996</v>
      </c>
      <c r="V396" s="64">
        <f>'Raw data'!W389</f>
        <v>0.40818482216526686</v>
      </c>
      <c r="W396" s="64">
        <f>V396/2+50%</f>
        <v>0.70409241108263343</v>
      </c>
      <c r="X396" s="65">
        <f>IF(H396=1,V396-4%,IF(H396=2,V396+5%,IF(H396=3,V396+14%,IF(H396=4,V396+4%,IF(H396=5,V396+13%,IF(H396=6,V396+22%,IF(H396=7,V396+9%,V396+9%)))))))</f>
        <v>0.44818482216526684</v>
      </c>
      <c r="Y396" s="65">
        <f>'Raw data'!AC389</f>
        <v>0.37245045915901404</v>
      </c>
      <c r="Z396" s="65">
        <f>'Raw data'!AF389</f>
        <v>0.379</v>
      </c>
      <c r="AA396" s="66">
        <f>2*(O396-50)-2*(Z396-50)</f>
        <v>-0.16549999999999443</v>
      </c>
      <c r="AB396" s="65">
        <f>IF(I396=1,Y396+AA396+7.6%,IF(I396=2,Y396+AA396+16.6%,IF(I396=3,Y396+AA396+25.6%,IF(I396=4,Y396-AA396-7.6%,IF(I396=5,Y396-AA396+1.4%,IF(I396=6,Y396-AA396+10.4%,IF(I396=7,Y396+AA396+9%,IF(I396=8,Y396-AA396+9%,""))))))))</f>
        <v>0.46195045915900851</v>
      </c>
      <c r="AC396" s="65">
        <f>IF(E396="(D)",50%+U396/2,50%-U396/2)</f>
        <v>2.0500000000000018E-2</v>
      </c>
      <c r="AD396" s="65">
        <f>IF(E396="(D)",50%+X396/2,50%-X396/2)</f>
        <v>0.27590758891736655</v>
      </c>
      <c r="AE396" s="65">
        <f>50%-AB396/2</f>
        <v>0.26902477042049577</v>
      </c>
      <c r="AF396" s="63">
        <v>-2.7699999999999999E-2</v>
      </c>
      <c r="AG396" s="84">
        <f>IF(E396="(D)",AF396,-AF396)</f>
        <v>2.7699999999999999E-2</v>
      </c>
      <c r="AH396" s="84">
        <f>AG396-4.5%</f>
        <v>-1.7299999999999999E-2</v>
      </c>
      <c r="AI396" s="63">
        <f>AD396-O396</f>
        <v>-2.034241108263346E-2</v>
      </c>
      <c r="AJ396" s="63">
        <f>IF(E396="(D)",AI396,-AI396)</f>
        <v>2.034241108263346E-2</v>
      </c>
      <c r="AK396" s="63">
        <f>AJ396-4.5%</f>
        <v>-2.4657588917366538E-2</v>
      </c>
      <c r="AL396" s="63">
        <f>AE396-O396</f>
        <v>-2.722522957950424E-2</v>
      </c>
      <c r="AM396" s="63">
        <f>IF(E396="(D)",AL396,-(AL396))</f>
        <v>2.722522957950424E-2</v>
      </c>
      <c r="AN396" s="63">
        <f>AM396-4.5%</f>
        <v>-1.7774770420495759E-2</v>
      </c>
      <c r="AO396" s="67">
        <f>(AK396+AN396)/2</f>
        <v>-2.1216179668931148E-2</v>
      </c>
    </row>
    <row r="397" spans="1:41" ht="15" customHeight="1" x14ac:dyDescent="0.25">
      <c r="A397" s="68" t="s">
        <v>366</v>
      </c>
      <c r="B397" s="61">
        <v>27</v>
      </c>
      <c r="C397" s="61"/>
      <c r="D397" s="59" t="str">
        <f>('Raw data'!C390)</f>
        <v>Blake Farenthold</v>
      </c>
      <c r="E397" s="59" t="str">
        <f>('Raw data'!D390)</f>
        <v>(R)</v>
      </c>
      <c r="F397" s="62">
        <f>('Raw data'!G390)</f>
        <v>2010</v>
      </c>
      <c r="G397" s="88">
        <v>4</v>
      </c>
      <c r="H397" s="68">
        <v>4</v>
      </c>
      <c r="I397" s="68">
        <v>6</v>
      </c>
      <c r="J397" s="91">
        <f>IF(H397="",O397+0.15*(AF397+2.77%-$B$3)+($A$3-50%),O397+0.85*(0.6*AF397+0.2*AI397+0.2*AL397+2.77%-$B$3)+($A$3-50%))</f>
        <v>0.36228100582170586</v>
      </c>
      <c r="K397" s="21" t="str">
        <f>IF(J397&lt;44%,"R",IF(J397&gt;56%,"D","No projection"))</f>
        <v>R</v>
      </c>
      <c r="L397" s="21" t="b">
        <f>_xlfn.ISFORMULA(K397)</f>
        <v>1</v>
      </c>
      <c r="M397" s="21" t="str">
        <f>IF(P397&lt;44%,"R",IF(P397&gt;56%,"D","No projection"))</f>
        <v>R</v>
      </c>
      <c r="N397" s="21" t="str">
        <f>IF(J397&lt;42%,"Safe R",IF(AND(J397&gt;42%,J397&lt;44%),"Likely R",IF(AND(J397&gt;44%,J397&lt;47%),"Lean R",IF(AND(J397&gt;47%,J397&lt;53%),"Toss Up",IF(AND(J397&gt;53%,J397&lt;56%),"Lean D",IF(AND(J397&gt;56%,J397&lt;58%),"Likely D","Safe D"))))))</f>
        <v>Safe R</v>
      </c>
      <c r="O397" s="63">
        <f>'Raw data'!Z390</f>
        <v>0.36925000000000002</v>
      </c>
      <c r="P397" s="69">
        <f>O397+$A$3-50%</f>
        <v>0.36925000000000008</v>
      </c>
      <c r="Q397" s="82">
        <f>'Raw data'!O390</f>
        <v>0.30612244897959184</v>
      </c>
      <c r="R397" s="64">
        <f>Q397/2+50%</f>
        <v>0.65306122448979598</v>
      </c>
      <c r="S397" s="64">
        <f>'Raw data'!M390-O397</f>
        <v>-2.2311224489795889E-2</v>
      </c>
      <c r="T397" s="64">
        <f>IF(E397="(R)",-S397,S397)</f>
        <v>2.2311224489795889E-2</v>
      </c>
      <c r="U397" s="89">
        <f>IF(G397=1,Q397+4%,IF(G397=2,Q397+9%,IF(G397=3,Q397+14%,IF(G397=4,Q397-4.1%,IF(G397=5,Q397+1%,IF(G397=6,Q397+6.1%,IF(G397=7,Q397+5.1%,Q397+5.1%)))))))</f>
        <v>0.26512244897959186</v>
      </c>
      <c r="V397" s="64">
        <f>'Raw data'!W390</f>
        <v>0.1827184570680962</v>
      </c>
      <c r="W397" s="64">
        <f>V397/2+50%</f>
        <v>0.5913592285340481</v>
      </c>
      <c r="X397" s="65">
        <f>IF(H397=1,V397-4%,IF(H397=2,V397+5%,IF(H397=3,V397+14%,IF(H397=4,V397+4%,IF(H397=5,V397+13%,IF(H397=6,V397+22%,IF(H397=7,V397+9%,V397+9%)))))))</f>
        <v>0.2227184570680962</v>
      </c>
      <c r="Y397" s="65">
        <f>'Raw data'!AC390</f>
        <v>7.9023627965859045E-3</v>
      </c>
      <c r="Z397" s="65">
        <f>'Raw data'!AF390</f>
        <v>0.499</v>
      </c>
      <c r="AA397" s="66">
        <f>2*(O397-50)-2*(Z397-50)</f>
        <v>-0.25950000000000273</v>
      </c>
      <c r="AB397" s="65">
        <f>IF(I397=1,Y397+AA397+7.6%,IF(I397=2,Y397+AA397+16.6%,IF(I397=3,Y397+AA397+25.6%,IF(I397=4,Y397-AA397-7.6%,IF(I397=5,Y397-AA397+1.4%,IF(I397=6,Y397-AA397+10.4%,IF(I397=7,Y397+AA397+9%,IF(I397=8,Y397-AA397+9%,""))))))))</f>
        <v>0.37140236279658867</v>
      </c>
      <c r="AC397" s="65">
        <f>IF(E397="(D)",50%+U397/2,50%-U397/2)</f>
        <v>0.3674387755102041</v>
      </c>
      <c r="AD397" s="65">
        <f>IF(E397="(D)",50%+X397/2,50%-X397/2)</f>
        <v>0.38864077146595188</v>
      </c>
      <c r="AE397" s="65">
        <f>50%-AB397/2</f>
        <v>0.31429881860170567</v>
      </c>
      <c r="AF397" s="63">
        <f>AC397-O397</f>
        <v>-1.8112244897959262E-3</v>
      </c>
      <c r="AG397" s="84">
        <f>IF(E397="(D)",AF397,-AF397)</f>
        <v>1.8112244897959262E-3</v>
      </c>
      <c r="AH397" s="84">
        <f>AG397-4.5%</f>
        <v>-4.3188775510204072E-2</v>
      </c>
      <c r="AI397" s="63">
        <f>AD397-O397</f>
        <v>1.9390771465951862E-2</v>
      </c>
      <c r="AJ397" s="63">
        <f>IF(E397="(D)",AI397,-AI397)</f>
        <v>-1.9390771465951862E-2</v>
      </c>
      <c r="AK397" s="63">
        <f>AJ397-4.5%</f>
        <v>-6.439077146595186E-2</v>
      </c>
      <c r="AL397" s="63">
        <f>AE397-O397</f>
        <v>-5.4951181398294358E-2</v>
      </c>
      <c r="AM397" s="63">
        <f>IF(E397="(D)",AL397,-(AL397))</f>
        <v>5.4951181398294358E-2</v>
      </c>
      <c r="AN397" s="63">
        <f>AM397-4.5%</f>
        <v>9.9511813982943592E-3</v>
      </c>
      <c r="AO397" s="67">
        <f>(AK397+AN397)/2</f>
        <v>-2.721979503382875E-2</v>
      </c>
    </row>
    <row r="398" spans="1:41" ht="15" customHeight="1" x14ac:dyDescent="0.25">
      <c r="A398" s="68" t="s">
        <v>366</v>
      </c>
      <c r="B398" s="61">
        <v>28</v>
      </c>
      <c r="C398" s="61"/>
      <c r="D398" s="59" t="str">
        <f>('Raw data'!C391)</f>
        <v>Henry Cuellar</v>
      </c>
      <c r="E398" s="59" t="str">
        <f>('Raw data'!D391)</f>
        <v>(D)</v>
      </c>
      <c r="F398" s="62">
        <f>('Raw data'!G391)</f>
        <v>2004</v>
      </c>
      <c r="G398" s="88">
        <v>1</v>
      </c>
      <c r="H398" s="68">
        <v>1</v>
      </c>
      <c r="I398" s="68">
        <v>1</v>
      </c>
      <c r="J398" s="91">
        <f>IF(H398="",O398+0.15*(AF398-2.77%+$B$3)+($A$3-50%),O398+0.85*(0.6*AF398+0.2*AI398+0.2*AL398-2.77%+$B$3)+($A$3-50%))</f>
        <v>0.63220444795114772</v>
      </c>
      <c r="K398" s="21" t="str">
        <f>IF(J398&lt;44%,"R",IF(J398&gt;56%,"D","No projection"))</f>
        <v>D</v>
      </c>
      <c r="L398" s="21" t="b">
        <f>_xlfn.ISFORMULA(K398)</f>
        <v>1</v>
      </c>
      <c r="M398" s="21" t="str">
        <f>IF(P398&lt;44%,"R",IF(P398&gt;56%,"D","No projection"))</f>
        <v>D</v>
      </c>
      <c r="N398" s="21" t="str">
        <f>IF(J398&lt;42%,"Safe R",IF(AND(J398&gt;42%,J398&lt;44%),"Likely R",IF(AND(J398&gt;44%,J398&lt;47%),"Lean R",IF(AND(J398&gt;47%,J398&lt;53%),"Toss Up",IF(AND(J398&gt;53%,J398&lt;56%),"Lean D",IF(AND(J398&gt;56%,J398&lt;58%),"Likely D","Safe D"))))))</f>
        <v>Safe D</v>
      </c>
      <c r="O398" s="63">
        <f>'Raw data'!Z391</f>
        <v>0.58875</v>
      </c>
      <c r="P398" s="69">
        <f>O398+$A$3-50%</f>
        <v>0.58875000000000011</v>
      </c>
      <c r="Q398" s="82">
        <f>'Raw data'!O391</f>
        <v>1</v>
      </c>
      <c r="R398" s="64">
        <f>Q398/2+50%</f>
        <v>1</v>
      </c>
      <c r="S398" s="64">
        <f>'Raw data'!M391-O398</f>
        <v>0.41125</v>
      </c>
      <c r="T398" s="64">
        <f>IF(E398="(R)",-S398,S398)</f>
        <v>0.41125</v>
      </c>
      <c r="U398" s="89">
        <f>IF(G398=1,Q398+4%,IF(G398=2,Q398+9%,IF(G398=3,Q398+14%,IF(G398=4,Q398-4.1%,IF(G398=5,Q398+1%,IF(G398=6,Q398+6.1%,IF(G398=7,Q398+5.1%,Q398+5.1%)))))))</f>
        <v>1.04</v>
      </c>
      <c r="V398" s="64">
        <f>'Raw data'!W391</f>
        <v>0.39036256297715827</v>
      </c>
      <c r="W398" s="64">
        <f>V398/2+50%</f>
        <v>0.69518128148857916</v>
      </c>
      <c r="X398" s="65">
        <f>IF(H398=1,V398-4%,IF(H398=2,V398+5%,IF(H398=3,V398+14%,IF(H398=4,V398+4%,IF(H398=5,V398+13%,IF(H398=6,V398+22%,IF(H398=7,V398+9%,V398+9%)))))))</f>
        <v>0.35036256297715829</v>
      </c>
      <c r="Y398" s="65">
        <f>'Raw data'!AC391</f>
        <v>0.1441662364481156</v>
      </c>
      <c r="Z398" s="65">
        <f>'Raw data'!AF391</f>
        <v>0.52400000000000002</v>
      </c>
      <c r="AA398" s="66">
        <f>2*(O398-50)-2*(Z398-50)</f>
        <v>0.12949999999999307</v>
      </c>
      <c r="AB398" s="65">
        <f>IF(I398=1,Y398+AA398+7.6%,IF(I398=2,Y398+AA398+16.6%,IF(I398=3,Y398+AA398+25.6%,IF(I398=4,Y398-AA398-7.6%,IF(I398=5,Y398-AA398+1.4%,IF(I398=6,Y398-AA398+10.4%,IF(I398=7,Y398+AA398+9%,IF(I398=8,Y398-AA398+9%,""))))))))</f>
        <v>0.34966623644810868</v>
      </c>
      <c r="AC398" s="65">
        <f>IF(E398="(D)",50%+U398/2,50%-U398/2)</f>
        <v>1.02</v>
      </c>
      <c r="AD398" s="65">
        <f>IF(E398="(D)",50%+X398/2,50%-X398/2)</f>
        <v>0.67518128148857914</v>
      </c>
      <c r="AE398" s="65">
        <f>50%+AB398/2</f>
        <v>0.67483311822405434</v>
      </c>
      <c r="AF398" s="63">
        <v>2.7699999999999999E-2</v>
      </c>
      <c r="AG398" s="84">
        <f>IF(E398="(D)",AF398,-AF398)</f>
        <v>2.7699999999999999E-2</v>
      </c>
      <c r="AH398" s="84">
        <f>AG398-4.5%</f>
        <v>-1.7299999999999999E-2</v>
      </c>
      <c r="AI398" s="63">
        <f>AD398-O398</f>
        <v>8.6431281488579148E-2</v>
      </c>
      <c r="AJ398" s="63">
        <f>IF(E398="(D)",AI398,-AI398)</f>
        <v>8.6431281488579148E-2</v>
      </c>
      <c r="AK398" s="63">
        <f>AJ398-4.5%</f>
        <v>4.143128148857915E-2</v>
      </c>
      <c r="AL398" s="63">
        <f>AE398-O398</f>
        <v>8.6083118224054345E-2</v>
      </c>
      <c r="AM398" s="63">
        <f>IF(E398="(D)",AL398,-(AL398))</f>
        <v>8.6083118224054345E-2</v>
      </c>
      <c r="AN398" s="63">
        <f>AM398-4.5%</f>
        <v>4.1083118224054346E-2</v>
      </c>
      <c r="AO398" s="67">
        <f>(AK398+AN398)/2</f>
        <v>4.1257199856316748E-2</v>
      </c>
    </row>
    <row r="399" spans="1:41" ht="15" customHeight="1" x14ac:dyDescent="0.25">
      <c r="A399" s="68" t="s">
        <v>366</v>
      </c>
      <c r="B399" s="61">
        <v>29</v>
      </c>
      <c r="C399" s="61"/>
      <c r="D399" s="59" t="str">
        <f>('Raw data'!C392)</f>
        <v>Gene Green</v>
      </c>
      <c r="E399" s="59" t="str">
        <f>('Raw data'!D392)</f>
        <v>(D)</v>
      </c>
      <c r="F399" s="62">
        <f>('Raw data'!G392)</f>
        <v>1992</v>
      </c>
      <c r="G399" s="88">
        <v>1</v>
      </c>
      <c r="H399" s="68">
        <v>1</v>
      </c>
      <c r="I399" s="68">
        <v>1</v>
      </c>
      <c r="J399" s="91">
        <f>IF(H399="",O399+0.15*(AF399-2.77%+$B$3)+($A$3-50%),O399+0.85*(0.6*AF399+0.2*AI399+0.2*AL399-2.77%+$B$3)+($A$3-50%))</f>
        <v>0.68548998797956573</v>
      </c>
      <c r="K399" s="21" t="str">
        <f>IF(J399&lt;44%,"R",IF(J399&gt;56%,"D","No projection"))</f>
        <v>D</v>
      </c>
      <c r="L399" s="21" t="b">
        <f>_xlfn.ISFORMULA(K399)</f>
        <v>1</v>
      </c>
      <c r="M399" s="21" t="str">
        <f>IF(P399&lt;44%,"R",IF(P399&gt;56%,"D","No projection"))</f>
        <v>D</v>
      </c>
      <c r="N399" s="21" t="str">
        <f>IF(J399&lt;42%,"Safe R",IF(AND(J399&gt;42%,J399&lt;44%),"Likely R",IF(AND(J399&gt;44%,J399&lt;47%),"Lean R",IF(AND(J399&gt;47%,J399&lt;53%),"Toss Up",IF(AND(J399&gt;53%,J399&lt;56%),"Lean D",IF(AND(J399&gt;56%,J399&lt;58%),"Likely D","Safe D"))))))</f>
        <v>Safe D</v>
      </c>
      <c r="O399" s="63">
        <f>'Raw data'!Z392</f>
        <v>0.64524999999999999</v>
      </c>
      <c r="P399" s="69">
        <f>O399+$A$3-50%</f>
        <v>0.64524999999999988</v>
      </c>
      <c r="Q399" s="82">
        <f>'Raw data'!O392</f>
        <v>1</v>
      </c>
      <c r="R399" s="64">
        <f>Q399/2+50%</f>
        <v>1</v>
      </c>
      <c r="S399" s="64">
        <f>'Raw data'!M392-O399</f>
        <v>0.35475000000000001</v>
      </c>
      <c r="T399" s="64">
        <f>IF(E399="(R)",-S399,S399)</f>
        <v>0.35475000000000001</v>
      </c>
      <c r="U399" s="89">
        <f>IF(G399=1,Q399+4%,IF(G399=2,Q399+9%,IF(G399=3,Q399+14%,IF(G399=4,Q399-4.1%,IF(G399=5,Q399+1%,IF(G399=6,Q399+6.1%,IF(G399=7,Q399+5.1%,Q399+5.1%)))))))</f>
        <v>1.04</v>
      </c>
      <c r="V399" s="64">
        <f>'Raw data'!W392</f>
        <v>1</v>
      </c>
      <c r="W399" s="64">
        <f>V399/2+50%</f>
        <v>1</v>
      </c>
      <c r="X399" s="65">
        <f>IF(H399=1,V399-4%,IF(H399=2,V399+5%,IF(H399=3,V399+14%,IF(H399=4,V399+4%,IF(H399=5,V399+13%,IF(H399=6,V399+22%,IF(H399=7,V399+9%,V399+9%)))))))</f>
        <v>0.96</v>
      </c>
      <c r="Y399" s="65">
        <f>'Raw data'!AC392</f>
        <v>0.30921162328902096</v>
      </c>
      <c r="Z399" s="65">
        <f>'Raw data'!AF392</f>
        <v>0.58399999999999996</v>
      </c>
      <c r="AA399" s="66">
        <f>2*(O399-50)-2*(Z399-50)</f>
        <v>0.12249999999998806</v>
      </c>
      <c r="AB399" s="65">
        <f>IF(I399=1,Y399+AA399+7.6%,IF(I399=2,Y399+AA399+16.6%,IF(I399=3,Y399+AA399+25.6%,IF(I399=4,Y399-AA399-7.6%,IF(I399=5,Y399-AA399+1.4%,IF(I399=6,Y399-AA399+10.4%,IF(I399=7,Y399+AA399+9%,IF(I399=8,Y399-AA399+9%,""))))))))</f>
        <v>0.50771162328900898</v>
      </c>
      <c r="AC399" s="65">
        <f>IF(E399="(D)",50%+U399/2,50%-U399/2)</f>
        <v>1.02</v>
      </c>
      <c r="AD399" s="65">
        <f>IF(E399="(D)",50%+X399/2,50%-X399/2)</f>
        <v>0.98</v>
      </c>
      <c r="AE399" s="65">
        <f>50%+AB399/2</f>
        <v>0.75385581164450444</v>
      </c>
      <c r="AF399" s="63">
        <v>2.7699999999999999E-2</v>
      </c>
      <c r="AG399" s="84">
        <f>IF(E399="(D)",AF399,-AF399)</f>
        <v>2.7699999999999999E-2</v>
      </c>
      <c r="AH399" s="84">
        <f>AG399-4.5%</f>
        <v>-1.7299999999999999E-2</v>
      </c>
      <c r="AI399" s="63">
        <v>4.4999999999999998E-2</v>
      </c>
      <c r="AJ399" s="63">
        <f>IF(E399="(D)",AI399,-AI399)</f>
        <v>4.4999999999999998E-2</v>
      </c>
      <c r="AK399" s="63">
        <f>AJ399-4.5%</f>
        <v>0</v>
      </c>
      <c r="AL399" s="63">
        <f>AE399-O399</f>
        <v>0.10860581164450445</v>
      </c>
      <c r="AM399" s="63">
        <f>IF(E399="(D)",AL399,-(AL399))</f>
        <v>0.10860581164450445</v>
      </c>
      <c r="AN399" s="63">
        <f>AM399-4.5%</f>
        <v>6.3605811644504448E-2</v>
      </c>
      <c r="AO399" s="67">
        <f>(AK399+AN399)/2</f>
        <v>3.1802905822252224E-2</v>
      </c>
    </row>
    <row r="400" spans="1:41" ht="15" customHeight="1" x14ac:dyDescent="0.25">
      <c r="A400" s="68" t="s">
        <v>366</v>
      </c>
      <c r="B400" s="61">
        <v>30</v>
      </c>
      <c r="C400" s="61"/>
      <c r="D400" s="59" t="str">
        <f>('Raw data'!C393)</f>
        <v>Eddie Bernice Johnson</v>
      </c>
      <c r="E400" s="59" t="str">
        <f>('Raw data'!D393)</f>
        <v>(D)</v>
      </c>
      <c r="F400" s="62">
        <f>('Raw data'!G393)</f>
        <v>1992</v>
      </c>
      <c r="G400" s="88">
        <v>1</v>
      </c>
      <c r="H400" s="68">
        <v>1</v>
      </c>
      <c r="I400" s="68">
        <v>1</v>
      </c>
      <c r="J400" s="91">
        <f>IF(H400="",O400+0.15*(AF400-2.77%+$B$3)+($A$3-50%),O400+0.85*(0.6*AF400+0.2*AI400+0.2*AL400-2.77%+$B$3)+($A$3-50%))</f>
        <v>0.80117368668761824</v>
      </c>
      <c r="K400" s="21" t="str">
        <f>IF(J400&lt;44%,"R",IF(J400&gt;56%,"D","No projection"))</f>
        <v>D</v>
      </c>
      <c r="L400" s="21" t="b">
        <f>_xlfn.ISFORMULA(K400)</f>
        <v>1</v>
      </c>
      <c r="M400" s="21" t="str">
        <f>IF(P400&lt;44%,"R",IF(P400&gt;56%,"D","No projection"))</f>
        <v>D</v>
      </c>
      <c r="N400" s="21" t="str">
        <f>IF(J400&lt;42%,"Safe R",IF(AND(J400&gt;42%,J400&lt;44%),"Likely R",IF(AND(J400&gt;44%,J400&lt;47%),"Lean R",IF(AND(J400&gt;47%,J400&lt;53%),"Toss Up",IF(AND(J400&gt;53%,J400&lt;56%),"Lean D",IF(AND(J400&gt;56%,J400&lt;58%),"Likely D","Safe D"))))))</f>
        <v>Safe D</v>
      </c>
      <c r="O400" s="63">
        <f>'Raw data'!Z393</f>
        <v>0.78074999999999994</v>
      </c>
      <c r="P400" s="69">
        <f>O400+$A$3-50%</f>
        <v>0.78074999999999983</v>
      </c>
      <c r="Q400" s="82">
        <f>'Raw data'!O393</f>
        <v>1</v>
      </c>
      <c r="R400" s="64">
        <f>Q400/2+50%</f>
        <v>1</v>
      </c>
      <c r="S400" s="64">
        <f>'Raw data'!M393-O400</f>
        <v>0.21925000000000006</v>
      </c>
      <c r="T400" s="64">
        <f>IF(E400="(R)",-S400,S400)</f>
        <v>0.21925000000000006</v>
      </c>
      <c r="U400" s="89">
        <f>IF(G400=1,Q400+4%,IF(G400=2,Q400+9%,IF(G400=3,Q400+14%,IF(G400=4,Q400-4.1%,IF(G400=5,Q400+1%,IF(G400=6,Q400+6.1%,IF(G400=7,Q400+5.1%,Q400+5.1%)))))))</f>
        <v>1.04</v>
      </c>
      <c r="V400" s="64">
        <f>'Raw data'!W393</f>
        <v>0.61162798366316351</v>
      </c>
      <c r="W400" s="64">
        <f>V400/2+50%</f>
        <v>0.80581399183158176</v>
      </c>
      <c r="X400" s="65">
        <f>IF(H400=1,V400-4%,IF(H400=2,V400+5%,IF(H400=3,V400+14%,IF(H400=4,V400+4%,IF(H400=5,V400+13%,IF(H400=6,V400+22%,IF(H400=7,V400+9%,V400+9%)))))))</f>
        <v>0.57162798366316347</v>
      </c>
      <c r="Y400" s="65">
        <f>'Raw data'!AC393</f>
        <v>0.55595068324999541</v>
      </c>
      <c r="Z400" s="65">
        <f>'Raw data'!AF393</f>
        <v>0.78399999999999992</v>
      </c>
      <c r="AA400" s="66">
        <f>2*(O400-50)-2*(Z400-50)</f>
        <v>-6.5000000000026148E-3</v>
      </c>
      <c r="AB400" s="65">
        <f>IF(I400=1,Y400+AA400+7.6%,IF(I400=2,Y400+AA400+16.6%,IF(I400=3,Y400+AA400+25.6%,IF(I400=4,Y400-AA400-7.6%,IF(I400=5,Y400-AA400+1.4%,IF(I400=6,Y400-AA400+10.4%,IF(I400=7,Y400+AA400+9%,IF(I400=8,Y400-AA400+9%,""))))))))</f>
        <v>0.62545068324999276</v>
      </c>
      <c r="AC400" s="65">
        <f>IF(E400="(D)",50%+U400/2,50%-U400/2)</f>
        <v>1.02</v>
      </c>
      <c r="AD400" s="65">
        <f>IF(E400="(D)",50%+X400/2,50%-X400/2)</f>
        <v>0.78581399183158174</v>
      </c>
      <c r="AE400" s="65">
        <f>50%+AB400/2</f>
        <v>0.81272534162499643</v>
      </c>
      <c r="AF400" s="63">
        <v>2.7699999999999999E-2</v>
      </c>
      <c r="AG400" s="84">
        <f>IF(E400="(D)",AF400,-AF400)</f>
        <v>2.7699999999999999E-2</v>
      </c>
      <c r="AH400" s="84">
        <f>AG400-4.5%</f>
        <v>-1.7299999999999999E-2</v>
      </c>
      <c r="AI400" s="63">
        <f>AD400-O400</f>
        <v>5.0639918315817933E-3</v>
      </c>
      <c r="AJ400" s="63">
        <f>IF(E400="(D)",AI400,-AI400)</f>
        <v>5.0639918315817933E-3</v>
      </c>
      <c r="AK400" s="63">
        <f>AJ400-4.5%</f>
        <v>-3.9936008168418205E-2</v>
      </c>
      <c r="AL400" s="63">
        <f>AE400-O400</f>
        <v>3.1975341624996489E-2</v>
      </c>
      <c r="AM400" s="63">
        <f>IF(E400="(D)",AL400,-(AL400))</f>
        <v>3.1975341624996489E-2</v>
      </c>
      <c r="AN400" s="63">
        <f>AM400-4.5%</f>
        <v>-1.3024658375003509E-2</v>
      </c>
      <c r="AO400" s="67">
        <f>(AK400+AN400)/2</f>
        <v>-2.6480333271710857E-2</v>
      </c>
    </row>
    <row r="401" spans="1:41" ht="15" customHeight="1" x14ac:dyDescent="0.25">
      <c r="A401" s="68" t="s">
        <v>366</v>
      </c>
      <c r="B401" s="61">
        <v>31</v>
      </c>
      <c r="C401" s="61"/>
      <c r="D401" s="59" t="str">
        <f>('Raw data'!C394)</f>
        <v>John Carter</v>
      </c>
      <c r="E401" s="59" t="str">
        <f>('Raw data'!D394)</f>
        <v>(R)</v>
      </c>
      <c r="F401" s="62">
        <f>('Raw data'!G394)</f>
        <v>2002</v>
      </c>
      <c r="G401" s="88">
        <v>4</v>
      </c>
      <c r="H401" s="68">
        <v>4</v>
      </c>
      <c r="I401" s="68">
        <v>4</v>
      </c>
      <c r="J401" s="91">
        <f>IF(H401="",O401+0.15*(AF401+2.77%-$B$3)+($A$3-50%),O401+0.85*(0.6*AF401+0.2*AI401+0.2*AL401+2.77%-$B$3)+($A$3-50%))</f>
        <v>0.3509457511223037</v>
      </c>
      <c r="K401" s="21" t="str">
        <f>IF(J401&lt;44%,"R",IF(J401&gt;56%,"D","No projection"))</f>
        <v>R</v>
      </c>
      <c r="L401" s="21" t="b">
        <f>_xlfn.ISFORMULA(K401)</f>
        <v>1</v>
      </c>
      <c r="M401" s="21" t="str">
        <f>IF(P401&lt;44%,"R",IF(P401&gt;56%,"D","No projection"))</f>
        <v>R</v>
      </c>
      <c r="N401" s="21" t="str">
        <f>IF(J401&lt;42%,"Safe R",IF(AND(J401&gt;42%,J401&lt;44%),"Likely R",IF(AND(J401&gt;44%,J401&lt;47%),"Lean R",IF(AND(J401&gt;47%,J401&lt;53%),"Toss Up",IF(AND(J401&gt;53%,J401&lt;56%),"Lean D",IF(AND(J401&gt;56%,J401&lt;58%),"Likely D","Safe D"))))))</f>
        <v>Safe R</v>
      </c>
      <c r="O401" s="63">
        <f>'Raw data'!Z394</f>
        <v>0.37424999999999997</v>
      </c>
      <c r="P401" s="69">
        <f>O401+$A$3-50%</f>
        <v>0.37424999999999997</v>
      </c>
      <c r="Q401" s="82">
        <f>'Raw data'!O394</f>
        <v>0.33333333333333337</v>
      </c>
      <c r="R401" s="64">
        <f>Q401/2+50%</f>
        <v>0.66666666666666674</v>
      </c>
      <c r="S401" s="64">
        <f>'Raw data'!M394-O401</f>
        <v>-4.0916666666666601E-2</v>
      </c>
      <c r="T401" s="64">
        <f>IF(E401="(R)",-S401,S401)</f>
        <v>4.0916666666666601E-2</v>
      </c>
      <c r="U401" s="89">
        <f>IF(G401=1,Q401+4%,IF(G401=2,Q401+9%,IF(G401=3,Q401+14%,IF(G401=4,Q401-4.1%,IF(G401=5,Q401+1%,IF(G401=6,Q401+6.1%,IF(G401=7,Q401+5.1%,Q401+5.1%)))))))</f>
        <v>0.29233333333333339</v>
      </c>
      <c r="V401" s="64">
        <f>'Raw data'!W394</f>
        <v>0.27316763385525022</v>
      </c>
      <c r="W401" s="64">
        <f>V401/2+50%</f>
        <v>0.63658381692762511</v>
      </c>
      <c r="X401" s="65">
        <f>IF(H401=1,V401-4%,IF(H401=2,V401+5%,IF(H401=3,V401+14%,IF(H401=4,V401+4%,IF(H401=5,V401+13%,IF(H401=6,V401+22%,IF(H401=7,V401+9%,V401+9%)))))))</f>
        <v>0.3131676338552502</v>
      </c>
      <c r="Y401" s="65">
        <f>'Raw data'!AC394</f>
        <v>1</v>
      </c>
      <c r="Z401" s="65">
        <f>'Raw data'!AF394</f>
        <v>0.38400000000000001</v>
      </c>
      <c r="AA401" s="66">
        <f>2*(O401-50)-2*(Z401-50)</f>
        <v>-1.9499999999993634E-2</v>
      </c>
      <c r="AB401" s="65">
        <f>IF(I401=1,Y401+AA401+7.6%,IF(I401=2,Y401+AA401+16.6%,IF(I401=3,Y401+AA401+25.6%,IF(I401=4,Y401-AA401-7.6%,IF(I401=5,Y401-AA401+1.4%,IF(I401=6,Y401-AA401+10.4%,IF(I401=7,Y401+AA401+9%,IF(I401=8,Y401-AA401+9%,""))))))))</f>
        <v>0.94349999999999368</v>
      </c>
      <c r="AC401" s="65">
        <f>IF(E401="(D)",50%+U401/2,50%-U401/2)</f>
        <v>0.35383333333333333</v>
      </c>
      <c r="AD401" s="65">
        <f>IF(E401="(D)",50%+X401/2,50%-X401/2)</f>
        <v>0.34341618307237487</v>
      </c>
      <c r="AE401" s="65">
        <f>50%-AB401/2</f>
        <v>2.8250000000003161E-2</v>
      </c>
      <c r="AF401" s="63">
        <f>AC401-O401</f>
        <v>-2.0416666666666639E-2</v>
      </c>
      <c r="AG401" s="84">
        <f>IF(E401="(D)",AF401,-AF401)</f>
        <v>2.0416666666666639E-2</v>
      </c>
      <c r="AH401" s="84">
        <f>AG401-4.5%</f>
        <v>-2.458333333333336E-2</v>
      </c>
      <c r="AI401" s="63">
        <f>AD401-O401</f>
        <v>-3.0833816927625102E-2</v>
      </c>
      <c r="AJ401" s="63">
        <f>IF(E401="(D)",AI401,-AI401)</f>
        <v>3.0833816927625102E-2</v>
      </c>
      <c r="AK401" s="63">
        <f>AJ401-4.5%</f>
        <v>-1.4166183072374897E-2</v>
      </c>
      <c r="AL401" s="63">
        <v>-4.4999999999999998E-2</v>
      </c>
      <c r="AM401" s="63">
        <f>IF(E401="(D)",AL401,-(AL401))</f>
        <v>4.4999999999999998E-2</v>
      </c>
      <c r="AN401" s="63">
        <f>AM401-4.5%</f>
        <v>0</v>
      </c>
      <c r="AO401" s="67">
        <f>(AK401+AN401)/2</f>
        <v>-7.0830915361874483E-3</v>
      </c>
    </row>
    <row r="402" spans="1:41" ht="15" customHeight="1" x14ac:dyDescent="0.25">
      <c r="A402" s="68" t="s">
        <v>366</v>
      </c>
      <c r="B402" s="61">
        <v>32</v>
      </c>
      <c r="C402" s="61"/>
      <c r="D402" s="59" t="str">
        <f>('Raw data'!C395)</f>
        <v>Pete Sessions</v>
      </c>
      <c r="E402" s="59" t="str">
        <f>('Raw data'!D395)</f>
        <v>(R)</v>
      </c>
      <c r="F402" s="62">
        <f>('Raw data'!G395)</f>
        <v>1996</v>
      </c>
      <c r="G402" s="88">
        <v>4</v>
      </c>
      <c r="H402" s="68">
        <v>4</v>
      </c>
      <c r="I402" s="68">
        <v>4</v>
      </c>
      <c r="J402" s="91">
        <f>IF(H402="",O402+0.15*(AF402+2.77%-$B$3)+($A$3-50%),O402+0.85*(0.6*AF402+0.2*AI402+0.2*AL402+2.77%-$B$3)+($A$3-50%))</f>
        <v>0.38311813265360417</v>
      </c>
      <c r="K402" s="21" t="str">
        <f>IF(J402&lt;44%,"R",IF(J402&gt;56%,"D","No projection"))</f>
        <v>R</v>
      </c>
      <c r="L402" s="21" t="b">
        <f>_xlfn.ISFORMULA(K402)</f>
        <v>1</v>
      </c>
      <c r="M402" s="21" t="str">
        <f>IF(P402&lt;44%,"R",IF(P402&gt;56%,"D","No projection"))</f>
        <v>R</v>
      </c>
      <c r="N402" s="21" t="str">
        <f>IF(J402&lt;42%,"Safe R",IF(AND(J402&gt;42%,J402&lt;44%),"Likely R",IF(AND(J402&gt;44%,J402&lt;47%),"Lean R",IF(AND(J402&gt;47%,J402&lt;53%),"Toss Up",IF(AND(J402&gt;53%,J402&lt;56%),"Lean D",IF(AND(J402&gt;56%,J402&lt;58%),"Likely D","Safe D"))))))</f>
        <v>Safe R</v>
      </c>
      <c r="O402" s="63">
        <f>'Raw data'!Z395</f>
        <v>0.40325</v>
      </c>
      <c r="P402" s="69">
        <f>O402+$A$3-50%</f>
        <v>0.40325</v>
      </c>
      <c r="Q402" s="82">
        <f>'Raw data'!O395</f>
        <v>0.27835051546391759</v>
      </c>
      <c r="R402" s="64">
        <f>Q402/2+50%</f>
        <v>0.63917525773195882</v>
      </c>
      <c r="S402" s="64">
        <f>'Raw data'!M395-O402</f>
        <v>-4.2425257731958765E-2</v>
      </c>
      <c r="T402" s="64">
        <f>IF(E402="(R)",-S402,S402)</f>
        <v>4.2425257731958765E-2</v>
      </c>
      <c r="U402" s="89">
        <f>IF(G402=1,Q402+4%,IF(G402=2,Q402+9%,IF(G402=3,Q402+14%,IF(G402=4,Q402-4.1%,IF(G402=5,Q402+1%,IF(G402=6,Q402+6.1%,IF(G402=7,Q402+5.1%,Q402+5.1%)))))))</f>
        <v>0.23735051546391761</v>
      </c>
      <c r="V402" s="64">
        <f>'Raw data'!W395</f>
        <v>0.19258683993315467</v>
      </c>
      <c r="W402" s="64">
        <f>V402/2+50%</f>
        <v>0.59629341996657736</v>
      </c>
      <c r="X402" s="65">
        <f>IF(H402=1,V402-4%,IF(H402=2,V402+5%,IF(H402=3,V402+14%,IF(H402=4,V402+4%,IF(H402=5,V402+13%,IF(H402=6,V402+22%,IF(H402=7,V402+9%,V402+9%)))))))</f>
        <v>0.23258683993315468</v>
      </c>
      <c r="Y402" s="65">
        <f>'Raw data'!AC395</f>
        <v>0.28420711186798037</v>
      </c>
      <c r="Z402" s="65">
        <f>'Raw data'!AF395</f>
        <v>0.42899999999999999</v>
      </c>
      <c r="AA402" s="66">
        <f>2*(O402-50)-2*(Z402-50)</f>
        <v>-5.150000000000432E-2</v>
      </c>
      <c r="AB402" s="65">
        <f>IF(I402=1,Y402+AA402+7.6%,IF(I402=2,Y402+AA402+16.6%,IF(I402=3,Y402+AA402+25.6%,IF(I402=4,Y402-AA402-7.6%,IF(I402=5,Y402-AA402+1.4%,IF(I402=6,Y402-AA402+10.4%,IF(I402=7,Y402+AA402+9%,IF(I402=8,Y402-AA402+9%,""))))))))</f>
        <v>0.25970711186798467</v>
      </c>
      <c r="AC402" s="65">
        <f>IF(E402="(D)",50%+U402/2,50%-U402/2)</f>
        <v>0.38132474226804119</v>
      </c>
      <c r="AD402" s="65">
        <f>IF(E402="(D)",50%+X402/2,50%-X402/2)</f>
        <v>0.38370658003342267</v>
      </c>
      <c r="AE402" s="65">
        <f>50%-AB402/2</f>
        <v>0.37014644406600766</v>
      </c>
      <c r="AF402" s="63">
        <f>AC402-O402</f>
        <v>-2.1925257731958803E-2</v>
      </c>
      <c r="AG402" s="84">
        <f>IF(E402="(D)",AF402,-AF402)</f>
        <v>2.1925257731958803E-2</v>
      </c>
      <c r="AH402" s="84">
        <f>AG402-4.5%</f>
        <v>-2.3074742268041196E-2</v>
      </c>
      <c r="AI402" s="63">
        <f>AD402-O402</f>
        <v>-1.9543419966577324E-2</v>
      </c>
      <c r="AJ402" s="63">
        <f>IF(E402="(D)",AI402,-AI402)</f>
        <v>1.9543419966577324E-2</v>
      </c>
      <c r="AK402" s="63">
        <f>AJ402-4.5%</f>
        <v>-2.5456580033422674E-2</v>
      </c>
      <c r="AL402" s="63">
        <f>AE402-O402</f>
        <v>-3.3103555933992335E-2</v>
      </c>
      <c r="AM402" s="63">
        <f>IF(E402="(D)",AL402,-(AL402))</f>
        <v>3.3103555933992335E-2</v>
      </c>
      <c r="AN402" s="63">
        <f>AM402-4.5%</f>
        <v>-1.1896444066007664E-2</v>
      </c>
      <c r="AO402" s="67">
        <f>(AK402+AN402)/2</f>
        <v>-1.8676512049715169E-2</v>
      </c>
    </row>
    <row r="403" spans="1:41" ht="15" customHeight="1" x14ac:dyDescent="0.25">
      <c r="A403" s="68" t="s">
        <v>366</v>
      </c>
      <c r="B403" s="61">
        <v>33</v>
      </c>
      <c r="C403" s="61"/>
      <c r="D403" s="59" t="str">
        <f>('Raw data'!C396)</f>
        <v>Marc Veasey</v>
      </c>
      <c r="E403" s="59" t="str">
        <f>('Raw data'!D396)</f>
        <v>(D)</v>
      </c>
      <c r="F403" s="62">
        <f>('Raw data'!G396)</f>
        <v>2012</v>
      </c>
      <c r="G403" s="88">
        <v>1</v>
      </c>
      <c r="H403" s="68">
        <v>2</v>
      </c>
      <c r="I403" s="68"/>
      <c r="J403" s="91">
        <f>IF(H403="",O403+0.15*(AF403-2.77%+$B$3)+($A$3-50%),O403+0.85*(0.6*AF403+0.2*AI403+0.2*AL403-2.77%+$B$3)+($A$3-50%))</f>
        <v>0.72915602800651835</v>
      </c>
      <c r="K403" s="21" t="str">
        <f>IF(J403&lt;44%,"R",IF(J403&gt;56%,"D","No projection"))</f>
        <v>D</v>
      </c>
      <c r="L403" s="21" t="b">
        <f>_xlfn.ISFORMULA(K403)</f>
        <v>1</v>
      </c>
      <c r="M403" s="21" t="str">
        <f>IF(P403&lt;44%,"R",IF(P403&gt;56%,"D","No projection"))</f>
        <v>D</v>
      </c>
      <c r="N403" s="21" t="str">
        <f>IF(J403&lt;42%,"Safe R",IF(AND(J403&gt;42%,J403&lt;44%),"Likely R",IF(AND(J403&gt;44%,J403&lt;47%),"Lean R",IF(AND(J403&gt;47%,J403&lt;53%),"Toss Up",IF(AND(J403&gt;53%,J403&lt;56%),"Lean D",IF(AND(J403&gt;56%,J403&lt;58%),"Likely D","Safe D"))))))</f>
        <v>Safe D</v>
      </c>
      <c r="O403" s="63">
        <f>'Raw data'!Z396</f>
        <v>0.70524999999999993</v>
      </c>
      <c r="P403" s="69">
        <f>O403+$A$3-50%</f>
        <v>0.70524999999999993</v>
      </c>
      <c r="Q403" s="82">
        <f>'Raw data'!O396</f>
        <v>1</v>
      </c>
      <c r="R403" s="64">
        <f>Q403/2+50%</f>
        <v>1</v>
      </c>
      <c r="S403" s="64">
        <f>'Raw data'!M396-O403</f>
        <v>0.29475000000000007</v>
      </c>
      <c r="T403" s="64">
        <f>IF(E403="(R)",-S403,S403)</f>
        <v>0.29475000000000007</v>
      </c>
      <c r="U403" s="89">
        <f>IF(G403=1,Q403+4%,IF(G403=2,Q403+9%,IF(G403=3,Q403+14%,IF(G403=4,Q403-4.1%,IF(G403=5,Q403+1%,IF(G403=6,Q403+6.1%,IF(G403=7,Q403+5.1%,Q403+5.1%)))))))</f>
        <v>1.04</v>
      </c>
      <c r="V403" s="64">
        <f>'Raw data'!W396</f>
        <v>0.47554738831198101</v>
      </c>
      <c r="W403" s="64">
        <f>V403/2+50%</f>
        <v>0.73777369415599048</v>
      </c>
      <c r="X403" s="65">
        <f>IF(H403=1,V403-4%,IF(H403=2,V403+5%,IF(H403=3,V403+14%,IF(H403=4,V403+4%,IF(H403=5,V403+13%,IF(H403=6,V403+22%,IF(H403=7,V403+9%,V403+9%)))))))</f>
        <v>0.525547388311981</v>
      </c>
      <c r="Y403" s="65"/>
      <c r="Z403" s="65"/>
      <c r="AA403" s="66"/>
      <c r="AB403" s="65" t="str">
        <f>IF(I403=1,Y403+AA403+7.6%,IF(I403=2,Y403+AA403+16.6%,IF(I403=3,Y403+AA403+25.6%,IF(I403=4,Y403-AA403-7.6%,IF(I403=5,Y403-AA403+1.4%,IF(I403=6,Y403-AA403+10.4%,IF(I403=7,Y403+AA403+9%,IF(I403=8,Y403-AA403+9%,""))))))))</f>
        <v/>
      </c>
      <c r="AC403" s="65">
        <f>IF(E403="(D)",50%+U403/2,50%-U403/2)</f>
        <v>1.02</v>
      </c>
      <c r="AD403" s="65">
        <f>IF(E403="(D)",50%+X403/2,50%-X403/2)</f>
        <v>0.7627736941559905</v>
      </c>
      <c r="AE403" s="65"/>
      <c r="AF403" s="63">
        <v>2.7699999999999999E-2</v>
      </c>
      <c r="AG403" s="84">
        <f>IF(E403="(D)",AF403,-AF403)</f>
        <v>2.7699999999999999E-2</v>
      </c>
      <c r="AH403" s="84">
        <f>AG403-4.5%</f>
        <v>-1.7299999999999999E-2</v>
      </c>
      <c r="AI403" s="63">
        <f>AD403-O403</f>
        <v>5.7523694155990568E-2</v>
      </c>
      <c r="AJ403" s="63">
        <f>IF(E403="(D)",AI403,-AI403)</f>
        <v>5.7523694155990568E-2</v>
      </c>
      <c r="AK403" s="63">
        <f>AJ403-4.5%</f>
        <v>1.252369415599057E-2</v>
      </c>
      <c r="AL403" s="63"/>
      <c r="AM403" s="63"/>
      <c r="AN403" s="63"/>
      <c r="AO403" s="67">
        <f>AK403</f>
        <v>1.252369415599057E-2</v>
      </c>
    </row>
    <row r="404" spans="1:41" ht="15" customHeight="1" x14ac:dyDescent="0.25">
      <c r="A404" s="68" t="s">
        <v>366</v>
      </c>
      <c r="B404" s="61">
        <v>34</v>
      </c>
      <c r="C404" s="61"/>
      <c r="D404" s="59" t="str">
        <f>('Raw data'!C397)</f>
        <v>Filemon Vela</v>
      </c>
      <c r="E404" s="59" t="str">
        <f>('Raw data'!D397)</f>
        <v>(D)</v>
      </c>
      <c r="F404" s="62">
        <f>('Raw data'!G397)</f>
        <v>2012</v>
      </c>
      <c r="G404" s="88">
        <v>1</v>
      </c>
      <c r="H404" s="68">
        <v>2</v>
      </c>
      <c r="I404" s="68"/>
      <c r="J404" s="91">
        <f>IF(H404="",O404+0.15*(AF404-2.77%+$B$3)+($A$3-50%),O404+0.85*(0.6*AF404+0.2*AI404+0.2*AL404-2.77%+$B$3)+($A$3-50%))</f>
        <v>0.6237689075611661</v>
      </c>
      <c r="K404" s="21" t="str">
        <f>IF(J404&lt;44%,"R",IF(J404&gt;56%,"D","No projection"))</f>
        <v>D</v>
      </c>
      <c r="L404" s="21" t="b">
        <f>_xlfn.ISFORMULA(K404)</f>
        <v>1</v>
      </c>
      <c r="M404" s="21" t="str">
        <f>IF(P404&lt;44%,"R",IF(P404&gt;56%,"D","No projection"))</f>
        <v>D</v>
      </c>
      <c r="N404" s="21" t="str">
        <f>IF(J404&lt;42%,"Safe R",IF(AND(J404&gt;42%,J404&lt;44%),"Likely R",IF(AND(J404&gt;44%,J404&lt;47%),"Lean R",IF(AND(J404&gt;47%,J404&lt;53%),"Toss Up",IF(AND(J404&gt;53%,J404&lt;56%),"Lean D",IF(AND(J404&gt;56%,J404&lt;58%),"Likely D","Safe D"))))))</f>
        <v>Safe D</v>
      </c>
      <c r="O404" s="63">
        <f>'Raw data'!Z397</f>
        <v>0.59325000000000006</v>
      </c>
      <c r="P404" s="69">
        <f>O404+$A$3-50%</f>
        <v>0.59325000000000006</v>
      </c>
      <c r="Q404" s="82">
        <f>'Raw data'!O397</f>
        <v>0.22448979591836737</v>
      </c>
      <c r="R404" s="64">
        <f>Q404/2+50%</f>
        <v>0.61224489795918369</v>
      </c>
      <c r="S404" s="64">
        <f>'Raw data'!M397-O404</f>
        <v>1.8994897959183632E-2</v>
      </c>
      <c r="T404" s="64">
        <f>IF(E404="(R)",-S404,S404)</f>
        <v>1.8994897959183632E-2</v>
      </c>
      <c r="U404" s="89">
        <f>IF(G404=1,Q404+4%,IF(G404=2,Q404+9%,IF(G404=3,Q404+14%,IF(G404=4,Q404-4.1%,IF(G404=5,Q404+1%,IF(G404=6,Q404+6.1%,IF(G404=7,Q404+5.1%,Q404+5.1%)))))))</f>
        <v>0.26448979591836735</v>
      </c>
      <c r="V404" s="64">
        <f>'Raw data'!W397</f>
        <v>0.2615765835527335</v>
      </c>
      <c r="W404" s="64">
        <f>V404/2+50%</f>
        <v>0.63078829177636675</v>
      </c>
      <c r="X404" s="65">
        <f>IF(H404=1,V404-4%,IF(H404=2,V404+5%,IF(H404=3,V404+14%,IF(H404=4,V404+4%,IF(H404=5,V404+13%,IF(H404=6,V404+22%,IF(H404=7,V404+9%,V404+9%)))))))</f>
        <v>0.31157658355273349</v>
      </c>
      <c r="Y404" s="65"/>
      <c r="Z404" s="65"/>
      <c r="AA404" s="66"/>
      <c r="AB404" s="65" t="str">
        <f>IF(I404=1,Y404+AA404+7.6%,IF(I404=2,Y404+AA404+16.6%,IF(I404=3,Y404+AA404+25.6%,IF(I404=4,Y404-AA404-7.6%,IF(I404=5,Y404-AA404+1.4%,IF(I404=6,Y404-AA404+10.4%,IF(I404=7,Y404+AA404+9%,IF(I404=8,Y404-AA404+9%,""))))))))</f>
        <v/>
      </c>
      <c r="AC404" s="65">
        <f>IF(E404="(D)",50%+U404/2,50%-U404/2)</f>
        <v>0.6322448979591837</v>
      </c>
      <c r="AD404" s="65">
        <f>IF(E404="(D)",50%+X404/2,50%-X404/2)</f>
        <v>0.65578829177636677</v>
      </c>
      <c r="AE404" s="65"/>
      <c r="AF404" s="63">
        <f>AC404-O404</f>
        <v>3.899489795918365E-2</v>
      </c>
      <c r="AG404" s="84">
        <f>IF(E404="(D)",AF404,-AF404)</f>
        <v>3.899489795918365E-2</v>
      </c>
      <c r="AH404" s="84">
        <f>AG404-4.5%</f>
        <v>-6.0051020408163486E-3</v>
      </c>
      <c r="AI404" s="63">
        <f>AD404-O404</f>
        <v>6.2538291776366717E-2</v>
      </c>
      <c r="AJ404" s="63">
        <f>IF(E404="(D)",AI404,-AI404)</f>
        <v>6.2538291776366717E-2</v>
      </c>
      <c r="AK404" s="63">
        <f>AJ404-4.5%</f>
        <v>1.7538291776366718E-2</v>
      </c>
      <c r="AL404" s="63"/>
      <c r="AM404" s="63"/>
      <c r="AN404" s="63"/>
      <c r="AO404" s="67">
        <f>AK404</f>
        <v>1.7538291776366718E-2</v>
      </c>
    </row>
    <row r="405" spans="1:41" ht="15" customHeight="1" x14ac:dyDescent="0.25">
      <c r="A405" s="68" t="s">
        <v>366</v>
      </c>
      <c r="B405" s="61">
        <v>35</v>
      </c>
      <c r="C405" s="61"/>
      <c r="D405" s="59" t="str">
        <f>('Raw data'!C398)</f>
        <v>Lloyd Doggett</v>
      </c>
      <c r="E405" s="59" t="str">
        <f>('Raw data'!D398)</f>
        <v>(D)</v>
      </c>
      <c r="F405" s="62">
        <f>('Raw data'!G398)</f>
        <v>1994</v>
      </c>
      <c r="G405" s="88">
        <v>1</v>
      </c>
      <c r="H405" s="68">
        <v>1</v>
      </c>
      <c r="I405" s="68">
        <v>1</v>
      </c>
      <c r="J405" s="91">
        <f>IF(H405="",O405+0.15*(AF405-2.77%+$B$3)+($A$3-50%),O405+0.85*(0.6*AF405+0.2*AI405+0.2*AL405-2.77%+$B$3)+($A$3-50%))</f>
        <v>0.6555667262242556</v>
      </c>
      <c r="K405" s="21" t="str">
        <f>IF(J405&lt;44%,"R",IF(J405&gt;56%,"D","No projection"))</f>
        <v>D</v>
      </c>
      <c r="L405" s="21" t="b">
        <f>_xlfn.ISFORMULA(K405)</f>
        <v>1</v>
      </c>
      <c r="M405" s="21" t="str">
        <f>IF(P405&lt;44%,"R",IF(P405&gt;56%,"D","No projection"))</f>
        <v>D</v>
      </c>
      <c r="N405" s="21" t="str">
        <f>IF(J405&lt;42%,"Safe R",IF(AND(J405&gt;42%,J405&lt;44%),"Likely R",IF(AND(J405&gt;44%,J405&lt;47%),"Lean R",IF(AND(J405&gt;47%,J405&lt;53%),"Toss Up",IF(AND(J405&gt;53%,J405&lt;56%),"Lean D",IF(AND(J405&gt;56%,J405&lt;58%),"Likely D","Safe D"))))))</f>
        <v>Safe D</v>
      </c>
      <c r="O405" s="63">
        <f>'Raw data'!Z398</f>
        <v>0.62275000000000003</v>
      </c>
      <c r="P405" s="69">
        <f>O405+$A$3-50%</f>
        <v>0.62274999999999991</v>
      </c>
      <c r="Q405" s="82">
        <f>'Raw data'!O398</f>
        <v>0.30526315789473685</v>
      </c>
      <c r="R405" s="64">
        <f>Q405/2+50%</f>
        <v>0.65263157894736845</v>
      </c>
      <c r="S405" s="64">
        <f>'Raw data'!M398-O405</f>
        <v>2.9881578947368426E-2</v>
      </c>
      <c r="T405" s="64">
        <f>IF(E405="(R)",-S405,S405)</f>
        <v>2.9881578947368426E-2</v>
      </c>
      <c r="U405" s="89">
        <f>IF(G405=1,Q405+4%,IF(G405=2,Q405+9%,IF(G405=3,Q405+14%,IF(G405=4,Q405-4.1%,IF(G405=5,Q405+1%,IF(G405=6,Q405+6.1%,IF(G405=7,Q405+5.1%,Q405+5.1%)))))))</f>
        <v>0.34526315789473683</v>
      </c>
      <c r="V405" s="64">
        <f>'Raw data'!W398</f>
        <v>0.33265203128942716</v>
      </c>
      <c r="W405" s="64">
        <f>V405/2+50%</f>
        <v>0.66632601564471361</v>
      </c>
      <c r="X405" s="65">
        <f>IF(H405=1,V405-4%,IF(H405=2,V405+5%,IF(H405=3,V405+14%,IF(H405=4,V405+4%,IF(H405=5,V405+13%,IF(H405=6,V405+22%,IF(H405=7,V405+9%,V405+9%)))))))</f>
        <v>0.29265203128942718</v>
      </c>
      <c r="Y405" s="65">
        <f>'Raw data'!AC398</f>
        <v>8.1637627076416475E-2</v>
      </c>
      <c r="Z405" s="65">
        <f>'Raw data'!AF398</f>
        <v>0.55899999999999994</v>
      </c>
      <c r="AA405" s="66">
        <f>2*(O405-50)-2*(Z405-50)</f>
        <v>0.12750000000001194</v>
      </c>
      <c r="AB405" s="65">
        <f>IF(I405=1,Y405+AA405+7.6%,IF(I405=2,Y405+AA405+16.6%,IF(I405=3,Y405+AA405+25.6%,IF(I405=4,Y405-AA405-7.6%,IF(I405=5,Y405-AA405+1.4%,IF(I405=6,Y405-AA405+10.4%,IF(I405=7,Y405+AA405+9%,IF(I405=8,Y405-AA405+9%,""))))))))</f>
        <v>0.28513762707642842</v>
      </c>
      <c r="AC405" s="65">
        <f>IF(E405="(D)",50%+U405/2,50%-U405/2)</f>
        <v>0.67263157894736847</v>
      </c>
      <c r="AD405" s="65">
        <f>IF(E405="(D)",50%+X405/2,50%-X405/2)</f>
        <v>0.64632601564471359</v>
      </c>
      <c r="AE405" s="65">
        <f>50%+AB405/2</f>
        <v>0.64256881353821416</v>
      </c>
      <c r="AF405" s="63">
        <f>AC405-O405</f>
        <v>4.9881578947368443E-2</v>
      </c>
      <c r="AG405" s="84">
        <f>IF(E405="(D)",AF405,-AF405)</f>
        <v>4.9881578947368443E-2</v>
      </c>
      <c r="AH405" s="84">
        <f>AG405-4.5%</f>
        <v>4.8815789473684451E-3</v>
      </c>
      <c r="AI405" s="63">
        <f>AD405-O405</f>
        <v>2.3576015644713566E-2</v>
      </c>
      <c r="AJ405" s="63">
        <f>IF(E405="(D)",AI405,-AI405)</f>
        <v>2.3576015644713566E-2</v>
      </c>
      <c r="AK405" s="63">
        <f>AJ405-4.5%</f>
        <v>-2.1423984355286432E-2</v>
      </c>
      <c r="AL405" s="63">
        <f>AE405-O405</f>
        <v>1.9818813538214131E-2</v>
      </c>
      <c r="AM405" s="63">
        <f>IF(E405="(D)",AL405,-(AL405))</f>
        <v>1.9818813538214131E-2</v>
      </c>
      <c r="AN405" s="63">
        <f>AM405-4.5%</f>
        <v>-2.5181186461785868E-2</v>
      </c>
      <c r="AO405" s="67">
        <f>(AK405+AN405)/2</f>
        <v>-2.330258540853615E-2</v>
      </c>
    </row>
    <row r="406" spans="1:41" ht="15" customHeight="1" x14ac:dyDescent="0.25">
      <c r="A406" s="68" t="s">
        <v>366</v>
      </c>
      <c r="B406" s="61">
        <v>36</v>
      </c>
      <c r="C406" s="61" t="s">
        <v>477</v>
      </c>
      <c r="D406" s="59" t="str">
        <f>('Raw data'!C399)</f>
        <v>Brian Babin</v>
      </c>
      <c r="E406" s="59" t="str">
        <f>('Raw data'!D399)</f>
        <v>(R)</v>
      </c>
      <c r="F406" s="62">
        <f>('Raw data'!G399)</f>
        <v>2014</v>
      </c>
      <c r="G406" s="88">
        <v>5</v>
      </c>
      <c r="H406" s="68"/>
      <c r="I406" s="68"/>
      <c r="J406" s="91">
        <f>IF(H406="",O406+0.15*(AF406+2.77%-$B$3)+($A$3-50%),O406+0.85*(0.6*AF406+0.2*AI406+0.2*AL406+2.77%-$B$3)+($A$3-50%))</f>
        <v>0.23968596938775513</v>
      </c>
      <c r="K406" s="21" t="str">
        <f>IF(J406&lt;44%,"R",IF(J406&gt;56%,"D","No projection"))</f>
        <v>R</v>
      </c>
      <c r="L406" s="21" t="b">
        <f>_xlfn.ISFORMULA(K406)</f>
        <v>1</v>
      </c>
      <c r="M406" s="21" t="str">
        <f>IF(P406&lt;44%,"R",IF(P406&gt;56%,"D","No projection"))</f>
        <v>R</v>
      </c>
      <c r="N406" s="21" t="str">
        <f>IF(J406&lt;42%,"Safe R",IF(AND(J406&gt;42%,J406&lt;44%),"Likely R",IF(AND(J406&gt;44%,J406&lt;47%),"Lean R",IF(AND(J406&gt;47%,J406&lt;53%),"Toss Up",IF(AND(J406&gt;53%,J406&lt;56%),"Lean D",IF(AND(J406&gt;56%,J406&lt;58%),"Likely D","Safe D"))))))</f>
        <v>Safe R</v>
      </c>
      <c r="O406" s="63">
        <f>'Raw data'!Z399</f>
        <v>0.24325000000000002</v>
      </c>
      <c r="P406" s="69">
        <f>O406+$A$3-50%</f>
        <v>0.24324999999999997</v>
      </c>
      <c r="Q406" s="82">
        <f>'Raw data'!O399</f>
        <v>0.55102040816326525</v>
      </c>
      <c r="R406" s="64">
        <f>Q406/2+50%</f>
        <v>0.77551020408163263</v>
      </c>
      <c r="S406" s="64">
        <f>'Raw data'!M399-O406</f>
        <v>-1.8760204081632675E-2</v>
      </c>
      <c r="T406" s="64">
        <f>IF(E406="(R)",-S406,S406)</f>
        <v>1.8760204081632675E-2</v>
      </c>
      <c r="U406" s="89">
        <f>IF(G406=1,Q406+4%,IF(G406=2,Q406+9%,IF(G406=3,Q406+14%,IF(G406=4,Q406-4.1%,IF(G406=5,Q406+1%,IF(G406=6,Q406+6.1%,IF(G406=7,Q406+5.1%,Q406+5.1%)))))))</f>
        <v>0.56102040816326526</v>
      </c>
      <c r="V406" s="64">
        <f>'Raw data'!W399</f>
        <v>0</v>
      </c>
      <c r="W406" s="64"/>
      <c r="X406" s="65"/>
      <c r="Y406" s="65"/>
      <c r="Z406" s="65"/>
      <c r="AA406" s="66"/>
      <c r="AB406" s="65" t="str">
        <f>IF(I406=1,Y406+AA406+7.6%,IF(I406=2,Y406+AA406+16.6%,IF(I406=3,Y406+AA406+25.6%,IF(I406=4,Y406-AA406-7.6%,IF(I406=5,Y406-AA406+1.4%,IF(I406=6,Y406-AA406+10.4%,IF(I406=7,Y406+AA406+9%,IF(I406=8,Y406-AA406+9%,""))))))))</f>
        <v/>
      </c>
      <c r="AC406" s="65">
        <f>IF(E406="(D)",50%+U406/2,50%-U406/2)</f>
        <v>0.21948979591836737</v>
      </c>
      <c r="AD406" s="65"/>
      <c r="AE406" s="65"/>
      <c r="AF406" s="63">
        <f>AC406-O406</f>
        <v>-2.3760204081632652E-2</v>
      </c>
      <c r="AG406" s="84">
        <f>IF(E406="(D)",AF406,-AF406)</f>
        <v>2.3760204081632652E-2</v>
      </c>
      <c r="AH406" s="84">
        <f>AG406-4.5%</f>
        <v>-2.1239795918367346E-2</v>
      </c>
      <c r="AI406" s="63"/>
      <c r="AJ406" s="63"/>
      <c r="AK406" s="63">
        <f>AJ406-4.5%</f>
        <v>-4.4999999999999998E-2</v>
      </c>
      <c r="AL406" s="63"/>
      <c r="AM406" s="63"/>
      <c r="AN406" s="63"/>
      <c r="AO406" s="67">
        <f>AK406</f>
        <v>-4.4999999999999998E-2</v>
      </c>
    </row>
    <row r="407" spans="1:41" ht="15" customHeight="1" x14ac:dyDescent="0.25">
      <c r="A407" s="68" t="s">
        <v>400</v>
      </c>
      <c r="B407" s="61">
        <v>1</v>
      </c>
      <c r="C407" s="61"/>
      <c r="D407" s="59" t="str">
        <f>('Raw data'!C400)</f>
        <v>Rob Bishop</v>
      </c>
      <c r="E407" s="59" t="str">
        <f>('Raw data'!D400)</f>
        <v>(R)</v>
      </c>
      <c r="F407" s="62">
        <f>('Raw data'!G400)</f>
        <v>2002</v>
      </c>
      <c r="G407" s="88">
        <v>4</v>
      </c>
      <c r="H407" s="68">
        <v>4</v>
      </c>
      <c r="I407" s="68">
        <v>4</v>
      </c>
      <c r="J407" s="91">
        <f>IF(H407="",O407+0.15*(AF407+2.77%-$B$3)+($A$3-50%),O407+0.85*(0.6*AF407+0.2*AI407+0.2*AL407+2.77%-$B$3)+($A$3-50%))</f>
        <v>0.26960433956669994</v>
      </c>
      <c r="K407" s="21" t="str">
        <f>IF(J407&lt;44%,"R",IF(J407&gt;56%,"D","No projection"))</f>
        <v>R</v>
      </c>
      <c r="L407" s="21" t="b">
        <f>_xlfn.ISFORMULA(K407)</f>
        <v>1</v>
      </c>
      <c r="M407" s="21" t="str">
        <f>IF(P407&lt;44%,"R",IF(P407&gt;56%,"D","No projection"))</f>
        <v>R</v>
      </c>
      <c r="N407" s="21" t="str">
        <f>IF(J407&lt;42%,"Safe R",IF(AND(J407&gt;42%,J407&lt;44%),"Likely R",IF(AND(J407&gt;44%,J407&lt;47%),"Lean R",IF(AND(J407&gt;47%,J407&lt;53%),"Toss Up",IF(AND(J407&gt;53%,J407&lt;56%),"Lean D",IF(AND(J407&gt;56%,J407&lt;58%),"Likely D","Safe D"))))))</f>
        <v>Safe R</v>
      </c>
      <c r="O407" s="63">
        <f>'Raw data'!Z400</f>
        <v>0.19574999999999998</v>
      </c>
      <c r="P407" s="69">
        <f>O407+$A$3-50%</f>
        <v>0.19574999999999998</v>
      </c>
      <c r="Q407" s="82">
        <f>'Raw data'!O400</f>
        <v>0.37634408602150543</v>
      </c>
      <c r="R407" s="64">
        <f>Q407/2+50%</f>
        <v>0.68817204301075274</v>
      </c>
      <c r="S407" s="64">
        <f>'Raw data'!M400-O407</f>
        <v>0.11607795698924733</v>
      </c>
      <c r="T407" s="64">
        <f>IF(E407="(R)",-S407,S407)</f>
        <v>-0.11607795698924733</v>
      </c>
      <c r="U407" s="89">
        <f>IF(G407=1,Q407+4%,IF(G407=2,Q407+9%,IF(G407=3,Q407+14%,IF(G407=4,Q407-4.1%,IF(G407=5,Q407+1%,IF(G407=6,Q407+6.1%,IF(G407=7,Q407+5.1%,Q407+5.1%)))))))</f>
        <v>0.33534408602150545</v>
      </c>
      <c r="V407" s="64">
        <f>'Raw data'!W400</f>
        <v>0.48656066548636584</v>
      </c>
      <c r="W407" s="64">
        <f>V407/2+50%</f>
        <v>0.74328033274318295</v>
      </c>
      <c r="X407" s="65">
        <f>IF(H407=1,V407-4%,IF(H407=2,V407+5%,IF(H407=3,V407+14%,IF(H407=4,V407+4%,IF(H407=5,V407+13%,IF(H407=6,V407+22%,IF(H407=7,V407+9%,V407+9%)))))))</f>
        <v>0.52656066548636582</v>
      </c>
      <c r="Y407" s="65">
        <f>'Raw data'!AC400</f>
        <v>0.4905324933114697</v>
      </c>
      <c r="Z407" s="65">
        <f>'Raw data'!AF400</f>
        <v>0.309</v>
      </c>
      <c r="AA407" s="66">
        <f>2*(O407-50)-2*(Z407-50)</f>
        <v>-0.22650000000000148</v>
      </c>
      <c r="AB407" s="65">
        <f>IF(I407=1,Y407+AA407+7.6%,IF(I407=2,Y407+AA407+16.6%,IF(I407=3,Y407+AA407+25.6%,IF(I407=4,Y407-AA407-7.6%,IF(I407=5,Y407-AA407+1.4%,IF(I407=6,Y407-AA407+10.4%,IF(I407=7,Y407+AA407+9%,IF(I407=8,Y407-AA407+9%,""))))))))</f>
        <v>0.64103249331147116</v>
      </c>
      <c r="AC407" s="65">
        <f>IF(E407="(D)",50%+U407/2,50%-U407/2)</f>
        <v>0.33232795698924728</v>
      </c>
      <c r="AD407" s="65">
        <f>IF(E407="(D)",50%+X407/2,50%-X407/2)</f>
        <v>0.23671966725681709</v>
      </c>
      <c r="AE407" s="65">
        <f>50%-AB407/2</f>
        <v>0.17948375334426442</v>
      </c>
      <c r="AF407" s="63">
        <f>AC407-O407</f>
        <v>0.1365779569892473</v>
      </c>
      <c r="AG407" s="84">
        <f>IF(E407="(D)",AF407,-AF407)</f>
        <v>-0.1365779569892473</v>
      </c>
      <c r="AH407" s="84">
        <f>AG407-4.5%</f>
        <v>-0.18157795698924728</v>
      </c>
      <c r="AI407" s="63">
        <f>AD407-O407</f>
        <v>4.0969667256817111E-2</v>
      </c>
      <c r="AJ407" s="63">
        <f>IF(E407="(D)",AI407,-AI407)</f>
        <v>-4.0969667256817111E-2</v>
      </c>
      <c r="AK407" s="63">
        <f>AJ407-4.5%</f>
        <v>-8.5969667256817109E-2</v>
      </c>
      <c r="AL407" s="63">
        <f>AE407-O407</f>
        <v>-1.6266246655735561E-2</v>
      </c>
      <c r="AM407" s="63">
        <f>IF(E407="(D)",AL407,-(AL407))</f>
        <v>1.6266246655735561E-2</v>
      </c>
      <c r="AN407" s="63">
        <f>AM407-4.5%</f>
        <v>-2.8733753344264437E-2</v>
      </c>
      <c r="AO407" s="67">
        <f>(AK407+AN407)/2</f>
        <v>-5.7351710300540773E-2</v>
      </c>
    </row>
    <row r="408" spans="1:41" ht="15" customHeight="1" x14ac:dyDescent="0.25">
      <c r="A408" s="68" t="s">
        <v>400</v>
      </c>
      <c r="B408" s="61">
        <v>2</v>
      </c>
      <c r="C408" s="61"/>
      <c r="D408" s="59" t="str">
        <f>('Raw data'!C401)</f>
        <v>Chris Stewart</v>
      </c>
      <c r="E408" s="59" t="str">
        <f>('Raw data'!D401)</f>
        <v>(R)</v>
      </c>
      <c r="F408" s="62">
        <f>('Raw data'!G401)</f>
        <v>2012</v>
      </c>
      <c r="G408" s="88">
        <v>4</v>
      </c>
      <c r="H408" s="68">
        <v>5</v>
      </c>
      <c r="I408" s="68"/>
      <c r="J408" s="91">
        <f>IF(H408="",O408+0.15*(AF408+2.77%-$B$3)+($A$3-50%),O408+0.85*(0.6*AF408+0.2*AI408+0.2*AL408+2.77%-$B$3)+($A$3-50%))</f>
        <v>0.331619403637889</v>
      </c>
      <c r="K408" s="21" t="str">
        <f>IF(J408&lt;44%,"R",IF(J408&gt;56%,"D","No projection"))</f>
        <v>R</v>
      </c>
      <c r="L408" s="21" t="b">
        <f>_xlfn.ISFORMULA(K408)</f>
        <v>1</v>
      </c>
      <c r="M408" s="21" t="str">
        <f>IF(P408&lt;44%,"R",IF(P408&gt;56%,"D","No projection"))</f>
        <v>R</v>
      </c>
      <c r="N408" s="21" t="str">
        <f>IF(J408&lt;42%,"Safe R",IF(AND(J408&gt;42%,J408&lt;44%),"Likely R",IF(AND(J408&gt;44%,J408&lt;47%),"Lean R",IF(AND(J408&gt;47%,J408&lt;53%),"Toss Up",IF(AND(J408&gt;53%,J408&lt;56%),"Lean D",IF(AND(J408&gt;56%,J408&lt;58%),"Likely D","Safe D"))))))</f>
        <v>Safe R</v>
      </c>
      <c r="O408" s="63">
        <f>'Raw data'!Z401</f>
        <v>0.28674999999999995</v>
      </c>
      <c r="P408" s="69">
        <f>O408+$A$3-50%</f>
        <v>0.28674999999999995</v>
      </c>
      <c r="Q408" s="82">
        <f>'Raw data'!O401</f>
        <v>0.29032258064516125</v>
      </c>
      <c r="R408" s="64">
        <f>Q408/2+50%</f>
        <v>0.64516129032258063</v>
      </c>
      <c r="S408" s="64">
        <f>'Raw data'!M401-O408</f>
        <v>6.8088709677419423E-2</v>
      </c>
      <c r="T408" s="64">
        <f>IF(E408="(R)",-S408,S408)</f>
        <v>-6.8088709677419423E-2</v>
      </c>
      <c r="U408" s="89">
        <f>IF(G408=1,Q408+4%,IF(G408=2,Q408+9%,IF(G408=3,Q408+14%,IF(G408=4,Q408-4.1%,IF(G408=5,Q408+1%,IF(G408=6,Q408+6.1%,IF(G408=7,Q408+5.1%,Q408+5.1%)))))))</f>
        <v>0.24932258064516127</v>
      </c>
      <c r="V408" s="64">
        <f>'Raw data'!W401</f>
        <v>0.30015692114817483</v>
      </c>
      <c r="W408" s="64">
        <f>V408/2+50%</f>
        <v>0.65007846057408747</v>
      </c>
      <c r="X408" s="65">
        <f>IF(H408=1,V408-4%,IF(H408=2,V408+5%,IF(H408=3,V408+14%,IF(H408=4,V408+4%,IF(H408=5,V408+13%,IF(H408=6,V408+22%,IF(H408=7,V408+9%,V408+9%)))))))</f>
        <v>0.43015692114817483</v>
      </c>
      <c r="Y408" s="65"/>
      <c r="Z408" s="65"/>
      <c r="AA408" s="66"/>
      <c r="AB408" s="65" t="str">
        <f>IF(I408=1,Y408+AA408+7.6%,IF(I408=2,Y408+AA408+16.6%,IF(I408=3,Y408+AA408+25.6%,IF(I408=4,Y408-AA408-7.6%,IF(I408=5,Y408-AA408+1.4%,IF(I408=6,Y408-AA408+10.4%,IF(I408=7,Y408+AA408+9%,IF(I408=8,Y408-AA408+9%,""))))))))</f>
        <v/>
      </c>
      <c r="AC408" s="65">
        <f>IF(E408="(D)",50%+U408/2,50%-U408/2)</f>
        <v>0.37533870967741934</v>
      </c>
      <c r="AD408" s="65">
        <f>IF(E408="(D)",50%+X408/2,50%-X408/2)</f>
        <v>0.28492153942591258</v>
      </c>
      <c r="AE408" s="65"/>
      <c r="AF408" s="63">
        <f>AC408-O408</f>
        <v>8.8588709677419386E-2</v>
      </c>
      <c r="AG408" s="84">
        <f>IF(E408="(D)",AF408,-AF408)</f>
        <v>-8.8588709677419386E-2</v>
      </c>
      <c r="AH408" s="84">
        <f>AG408-4.5%</f>
        <v>-0.13358870967741937</v>
      </c>
      <c r="AI408" s="63">
        <f>AD408-O408</f>
        <v>-1.828460574087365E-3</v>
      </c>
      <c r="AJ408" s="63">
        <f>IF(E408="(D)",AI408,-AI408)</f>
        <v>1.828460574087365E-3</v>
      </c>
      <c r="AK408" s="63">
        <f>AJ408-4.5%</f>
        <v>-4.3171539425912633E-2</v>
      </c>
      <c r="AL408" s="63"/>
      <c r="AM408" s="63"/>
      <c r="AN408" s="63"/>
      <c r="AO408" s="67">
        <f>AK408</f>
        <v>-4.3171539425912633E-2</v>
      </c>
    </row>
    <row r="409" spans="1:41" ht="15" customHeight="1" x14ac:dyDescent="0.25">
      <c r="A409" s="68" t="s">
        <v>400</v>
      </c>
      <c r="B409" s="61">
        <v>3</v>
      </c>
      <c r="C409" s="61"/>
      <c r="D409" s="59" t="str">
        <f>('Raw data'!C402)</f>
        <v>Jason Chaffetz</v>
      </c>
      <c r="E409" s="59" t="str">
        <f>('Raw data'!D402)</f>
        <v>(R)</v>
      </c>
      <c r="F409" s="62">
        <f>('Raw data'!G402)</f>
        <v>2008</v>
      </c>
      <c r="G409" s="88">
        <v>4</v>
      </c>
      <c r="H409" s="68">
        <v>4</v>
      </c>
      <c r="I409" s="68">
        <v>4</v>
      </c>
      <c r="J409" s="91">
        <f>IF(H409="",O409+0.15*(AF409+2.77%-$B$3)+($A$3-50%),O409+0.85*(0.6*AF409+0.2*AI409+0.2*AL409+2.77%-$B$3)+($A$3-50%))</f>
        <v>0.23071609412593802</v>
      </c>
      <c r="K409" s="21" t="str">
        <f>IF(J409&lt;44%,"R",IF(J409&gt;56%,"D","No projection"))</f>
        <v>R</v>
      </c>
      <c r="L409" s="21" t="b">
        <f>_xlfn.ISFORMULA(K409)</f>
        <v>1</v>
      </c>
      <c r="M409" s="21" t="str">
        <f>IF(P409&lt;44%,"R",IF(P409&gt;56%,"D","No projection"))</f>
        <v>R</v>
      </c>
      <c r="N409" s="21" t="str">
        <f>IF(J409&lt;42%,"Safe R",IF(AND(J409&gt;42%,J409&lt;44%),"Likely R",IF(AND(J409&gt;44%,J409&lt;47%),"Lean R",IF(AND(J409&gt;47%,J409&lt;53%),"Toss Up",IF(AND(J409&gt;53%,J409&lt;56%),"Lean D",IF(AND(J409&gt;56%,J409&lt;58%),"Likely D","Safe D"))))))</f>
        <v>Safe R</v>
      </c>
      <c r="O409" s="63">
        <f>'Raw data'!Z402</f>
        <v>0.18675000000000008</v>
      </c>
      <c r="P409" s="69">
        <f>O409+$A$3-50%</f>
        <v>0.18675000000000008</v>
      </c>
      <c r="Q409" s="82">
        <f>'Raw data'!O402</f>
        <v>0.51578947368421058</v>
      </c>
      <c r="R409" s="64">
        <f>Q409/2+50%</f>
        <v>0.75789473684210529</v>
      </c>
      <c r="S409" s="64">
        <f>'Raw data'!M402-O409</f>
        <v>5.5355263157894685E-2</v>
      </c>
      <c r="T409" s="64">
        <f>IF(E409="(R)",-S409,S409)</f>
        <v>-5.5355263157894685E-2</v>
      </c>
      <c r="U409" s="89">
        <f>IF(G409=1,Q409+4%,IF(G409=2,Q409+9%,IF(G409=3,Q409+14%,IF(G409=4,Q409-4.1%,IF(G409=5,Q409+1%,IF(G409=6,Q409+6.1%,IF(G409=7,Q409+5.1%,Q409+5.1%)))))))</f>
        <v>0.47478947368421059</v>
      </c>
      <c r="V409" s="64">
        <f>'Raw data'!W402</f>
        <v>0.53211557059029779</v>
      </c>
      <c r="W409" s="64">
        <f>V409/2+50%</f>
        <v>0.7660577852951489</v>
      </c>
      <c r="X409" s="65">
        <f>IF(H409=1,V409-4%,IF(H409=2,V409+5%,IF(H409=3,V409+14%,IF(H409=4,V409+4%,IF(H409=5,V409+13%,IF(H409=6,V409+22%,IF(H409=7,V409+9%,V409+9%)))))))</f>
        <v>0.57211557059029783</v>
      </c>
      <c r="Y409" s="65">
        <f>'Raw data'!AC402</f>
        <v>0.52026784216956945</v>
      </c>
      <c r="Z409" s="65">
        <f>'Raw data'!AF402</f>
        <v>0.27399999999999997</v>
      </c>
      <c r="AA409" s="66">
        <f>2*(O409-50)-2*(Z409-50)</f>
        <v>-0.17449999999999477</v>
      </c>
      <c r="AB409" s="65">
        <f>IF(I409=1,Y409+AA409+7.6%,IF(I409=2,Y409+AA409+16.6%,IF(I409=3,Y409+AA409+25.6%,IF(I409=4,Y409-AA409-7.6%,IF(I409=5,Y409-AA409+1.4%,IF(I409=6,Y409-AA409+10.4%,IF(I409=7,Y409+AA409+9%,IF(I409=8,Y409-AA409+9%,""))))))))</f>
        <v>0.61876784216956426</v>
      </c>
      <c r="AC409" s="65">
        <f>IF(E409="(D)",50%+U409/2,50%-U409/2)</f>
        <v>0.26260526315789467</v>
      </c>
      <c r="AD409" s="65">
        <f>IF(E409="(D)",50%+X409/2,50%-X409/2)</f>
        <v>0.21394221470485109</v>
      </c>
      <c r="AE409" s="65">
        <f>50%-AB409/2</f>
        <v>0.19061607891521787</v>
      </c>
      <c r="AF409" s="63">
        <f>AC409-O409</f>
        <v>7.5855263157894592E-2</v>
      </c>
      <c r="AG409" s="84">
        <f>IF(E409="(D)",AF409,-AF409)</f>
        <v>-7.5855263157894592E-2</v>
      </c>
      <c r="AH409" s="84">
        <f>AG409-4.5%</f>
        <v>-0.12085526315789459</v>
      </c>
      <c r="AI409" s="63">
        <f>AD409-O409</f>
        <v>2.7192214704851003E-2</v>
      </c>
      <c r="AJ409" s="63">
        <f>IF(E409="(D)",AI409,-AI409)</f>
        <v>-2.7192214704851003E-2</v>
      </c>
      <c r="AK409" s="63">
        <f>AJ409-4.5%</f>
        <v>-7.2192214704851002E-2</v>
      </c>
      <c r="AL409" s="63">
        <f>AE409-O409</f>
        <v>3.8660789152177855E-3</v>
      </c>
      <c r="AM409" s="63">
        <f>IF(E409="(D)",AL409,-(AL409))</f>
        <v>-3.8660789152177855E-3</v>
      </c>
      <c r="AN409" s="63">
        <f>AM409-4.5%</f>
        <v>-4.8866078915217784E-2</v>
      </c>
      <c r="AO409" s="67">
        <f>(AK409+AN409)/2</f>
        <v>-6.0529146810034393E-2</v>
      </c>
    </row>
    <row r="410" spans="1:41" ht="15" customHeight="1" x14ac:dyDescent="0.25">
      <c r="A410" s="68" t="s">
        <v>400</v>
      </c>
      <c r="B410" s="61">
        <v>4</v>
      </c>
      <c r="C410" s="61" t="s">
        <v>477</v>
      </c>
      <c r="D410" s="59" t="str">
        <f>('Raw data'!C403)</f>
        <v>Mia Love</v>
      </c>
      <c r="E410" s="59" t="str">
        <f>('Raw data'!D403)</f>
        <v>(R)</v>
      </c>
      <c r="F410" s="62">
        <f>('Raw data'!G403)</f>
        <v>2014</v>
      </c>
      <c r="G410" s="88">
        <v>5</v>
      </c>
      <c r="H410" s="68">
        <v>6</v>
      </c>
      <c r="I410" s="68"/>
      <c r="J410" s="91">
        <f>IF(H410="",O410+0.15*(AF410+2.77%-$B$3)+($A$3-50%),O410+0.85*(0.6*AF410+0.2*AI410+0.2*AL410+2.77%-$B$3)+($A$3-50%))</f>
        <v>0.4052300787213487</v>
      </c>
      <c r="K410" s="21" t="str">
        <f>IF(J410&lt;44%,"R",IF(J410&gt;56%,"D","No projection"))</f>
        <v>R</v>
      </c>
      <c r="L410" s="21" t="b">
        <f>_xlfn.ISFORMULA(K410)</f>
        <v>1</v>
      </c>
      <c r="M410" s="21" t="str">
        <f>IF(P410&lt;44%,"R",IF(P410&gt;56%,"D","No projection"))</f>
        <v>R</v>
      </c>
      <c r="N410" s="21" t="str">
        <f>IF(J410&lt;42%,"Safe R",IF(AND(J410&gt;42%,J410&lt;44%),"Likely R",IF(AND(J410&gt;44%,J410&lt;47%),"Lean R",IF(AND(J410&gt;47%,J410&lt;53%),"Toss Up",IF(AND(J410&gt;53%,J410&lt;56%),"Lean D",IF(AND(J410&gt;56%,J410&lt;58%),"Likely D","Safe D"))))))</f>
        <v>Safe R</v>
      </c>
      <c r="O410" s="63">
        <f>'Raw data'!Z403</f>
        <v>0.29574999999999996</v>
      </c>
      <c r="P410" s="69">
        <f>O410+$A$3-50%</f>
        <v>0.29574999999999996</v>
      </c>
      <c r="Q410" s="82">
        <f>'Raw data'!O403</f>
        <v>3.0927835051546448E-2</v>
      </c>
      <c r="R410" s="64">
        <f>Q410/2+50%</f>
        <v>0.51546391752577325</v>
      </c>
      <c r="S410" s="64">
        <f>'Raw data'!M403-O410</f>
        <v>0.18878608247422685</v>
      </c>
      <c r="T410" s="64">
        <f>IF(E410="(R)",-S410,S410)</f>
        <v>-0.18878608247422685</v>
      </c>
      <c r="U410" s="89">
        <f>IF(G410=1,Q410+4%,IF(G410=2,Q410+9%,IF(G410=3,Q410+14%,IF(G410=4,Q410-4.1%,IF(G410=5,Q410+1%,IF(G410=6,Q410+6.1%,IF(G410=7,Q410+5.1%,Q410+5.1%)))))))</f>
        <v>4.092783505154645E-2</v>
      </c>
      <c r="V410" s="64">
        <f>'Raw data'!W403</f>
        <v>3.2155687118465281E-3</v>
      </c>
      <c r="W410" s="64">
        <f>V410/2+50%</f>
        <v>0.50160778435592324</v>
      </c>
      <c r="X410" s="65">
        <f>IF(H410=1,V410-4%,IF(H410=2,V410+5%,IF(H410=3,V410+14%,IF(H410=4,V410+4%,IF(H410=5,V410+13%,IF(H410=6,V410+22%,IF(H410=7,V410+9%,V410+9%)))))))</f>
        <v>0.22321556871184653</v>
      </c>
      <c r="Y410" s="65">
        <f>'Raw data'!AC403</f>
        <v>0</v>
      </c>
      <c r="Z410" s="65">
        <f>'Raw data'!AF403</f>
        <v>0.374</v>
      </c>
      <c r="AA410" s="66">
        <f>2*(O410-50)-2*(Z410-50)</f>
        <v>-0.1565000000000083</v>
      </c>
      <c r="AB410" s="65" t="str">
        <f>IF(I410=1,Y410+AA410+7.6%,IF(I410=2,Y410+AA410+16.6%,IF(I410=3,Y410+AA410+25.6%,IF(I410=4,Y410-AA410-7.6%,IF(I410=5,Y410-AA410+1.4%,IF(I410=6,Y410-AA410+10.4%,IF(I410=7,Y410+AA410+9%,IF(I410=8,Y410-AA410+9%,""))))))))</f>
        <v/>
      </c>
      <c r="AC410" s="65">
        <f>IF(E410="(D)",50%+U410/2,50%-U410/2)</f>
        <v>0.4795360824742268</v>
      </c>
      <c r="AD410" s="65">
        <f>IF(E410="(D)",50%+X410/2,50%-X410/2)</f>
        <v>0.38839221564407672</v>
      </c>
      <c r="AE410" s="65"/>
      <c r="AF410" s="63">
        <f>AC410-O410</f>
        <v>0.18378608247422684</v>
      </c>
      <c r="AG410" s="84">
        <f>IF(E410="(D)",AF410,-AF410)</f>
        <v>-0.18378608247422684</v>
      </c>
      <c r="AH410" s="84">
        <f>AG410-4.5%</f>
        <v>-0.22878608247422683</v>
      </c>
      <c r="AI410" s="63">
        <f>AD410-O410</f>
        <v>9.2642215644076764E-2</v>
      </c>
      <c r="AJ410" s="63">
        <f>IF(E410="(D)",AI410,-AI410)</f>
        <v>-9.2642215644076764E-2</v>
      </c>
      <c r="AK410" s="63">
        <f>AJ410-4.5%</f>
        <v>-0.13764221564407675</v>
      </c>
      <c r="AL410" s="63"/>
      <c r="AM410" s="63"/>
      <c r="AN410" s="63">
        <f>AM410-4.5%</f>
        <v>-4.4999999999999998E-2</v>
      </c>
      <c r="AO410" s="67">
        <f>(AK410+AN410)/2</f>
        <v>-9.1321107822038367E-2</v>
      </c>
    </row>
    <row r="411" spans="1:41" ht="15" customHeight="1" x14ac:dyDescent="0.25">
      <c r="A411" s="59" t="s">
        <v>404</v>
      </c>
      <c r="B411" s="60" t="s">
        <v>27</v>
      </c>
      <c r="C411" s="61"/>
      <c r="D411" s="59" t="str">
        <f>('Raw data'!C404)</f>
        <v>Peter Welch</v>
      </c>
      <c r="E411" s="59" t="str">
        <f>('Raw data'!D404)</f>
        <v>(D)</v>
      </c>
      <c r="F411" s="62">
        <f>('Raw data'!G404)</f>
        <v>2006</v>
      </c>
      <c r="G411" s="88">
        <v>1</v>
      </c>
      <c r="H411" s="59">
        <v>1</v>
      </c>
      <c r="I411" s="59">
        <v>1</v>
      </c>
      <c r="J411" s="91">
        <f>IF(H411="",O411+0.15*(AF411-2.77%+$B$3)+($A$3-50%),O411+0.85*(0.6*AF411+0.2*AI411+0.2*AL411-2.77%+$B$3)+($A$3-50%))</f>
        <v>0.69978331512549519</v>
      </c>
      <c r="K411" s="31" t="str">
        <f>IF(J411&lt;44%,"R",IF(J411&gt;56%,"D","No projection"))</f>
        <v>D</v>
      </c>
      <c r="L411" s="21" t="b">
        <f>_xlfn.ISFORMULA(K411)</f>
        <v>1</v>
      </c>
      <c r="M411" s="21" t="str">
        <f>IF(P411&lt;44%,"R",IF(P411&gt;56%,"D","No projection"))</f>
        <v>D</v>
      </c>
      <c r="N411" s="31" t="str">
        <f>IF(J411&lt;42%,"Safe R",IF(AND(J411&gt;42%,J411&lt;44%),"Likely R",IF(AND(J411&gt;44%,J411&lt;47%),"Lean R",IF(AND(J411&gt;47%,J411&lt;53%),"Toss Up",IF(AND(J411&gt;53%,J411&lt;56%),"Lean D",IF(AND(J411&gt;56%,J411&lt;58%),"Likely D","Safe D"))))))</f>
        <v>Safe D</v>
      </c>
      <c r="O411" s="63">
        <f>'Raw data'!Z404</f>
        <v>0.65975000000000006</v>
      </c>
      <c r="P411" s="63">
        <f>O411+$A$3-50%</f>
        <v>0.65975000000000006</v>
      </c>
      <c r="Q411" s="82">
        <f>'Raw data'!O404</f>
        <v>0.34736842105263166</v>
      </c>
      <c r="R411" s="64">
        <f>Q411/2+50%</f>
        <v>0.67368421052631589</v>
      </c>
      <c r="S411" s="64">
        <f>'Raw data'!M404-O411</f>
        <v>1.3934210526315827E-2</v>
      </c>
      <c r="T411" s="64">
        <f>IF(E411="(R)",-S411,S411)</f>
        <v>1.3934210526315827E-2</v>
      </c>
      <c r="U411" s="89">
        <f>IF(G411=1,Q411+4%,IF(G411=2,Q411+9%,IF(G411=3,Q411+14%,IF(G411=4,Q411-4.1%,IF(G411=5,Q411+1%,IF(G411=6,Q411+6.1%,IF(G411=7,Q411+5.1%,Q411+5.1%)))))))</f>
        <v>0.38736842105263164</v>
      </c>
      <c r="V411" s="64">
        <f>'Raw data'!W404</f>
        <v>0.51206949486193132</v>
      </c>
      <c r="W411" s="64">
        <f>V411/2+50%</f>
        <v>0.75603474743096566</v>
      </c>
      <c r="X411" s="65">
        <f>IF(H411=1,V411-4%,IF(H411=2,V411+5%,IF(H411=3,V411+14%,IF(H411=4,V411+4%,IF(H411=5,V411+13%,IF(H411=6,V411+22%,IF(H411=7,V411+9%,V411+9%)))))))</f>
        <v>0.47206949486193134</v>
      </c>
      <c r="Y411" s="65">
        <f>'Raw data'!AC404</f>
        <v>0.336805419927173</v>
      </c>
      <c r="Z411" s="65">
        <f>'Raw data'!AF404</f>
        <v>0.64900000000000002</v>
      </c>
      <c r="AA411" s="66">
        <f>2*(O411-50)-2*(Z411-50)</f>
        <v>2.1500000000003183E-2</v>
      </c>
      <c r="AB411" s="65">
        <f>IF(I411=1,Y411+AA411+7.6%,IF(I411=2,Y411+AA411+16.6%,IF(I411=3,Y411+AA411+25.6%,IF(I411=4,Y411-AA411-7.6%,IF(I411=5,Y411-AA411+1.4%,IF(I411=6,Y411-AA411+10.4%,IF(I411=7,Y411+AA411+9%,IF(I411=8,Y411-AA411+9%,""))))))))</f>
        <v>0.4343054199271762</v>
      </c>
      <c r="AC411" s="65">
        <f>IF(E411="(D)",50%+U411/2,50%-U411/2)</f>
        <v>0.69368421052631579</v>
      </c>
      <c r="AD411" s="65">
        <f>IF(E411="(D)",50%+X411/2,50%-X411/2)</f>
        <v>0.73603474743096564</v>
      </c>
      <c r="AE411" s="65">
        <f>50%+AB411/2</f>
        <v>0.71715270996358815</v>
      </c>
      <c r="AF411" s="63">
        <f>AC411-O411</f>
        <v>3.3934210526315733E-2</v>
      </c>
      <c r="AG411" s="84">
        <f>IF(E411="(D)",AF411,-AF411)</f>
        <v>3.3934210526315733E-2</v>
      </c>
      <c r="AH411" s="84">
        <f>AG411-4.5%</f>
        <v>-1.1065789473684265E-2</v>
      </c>
      <c r="AI411" s="63">
        <f>AD411-O411</f>
        <v>7.6284747430965583E-2</v>
      </c>
      <c r="AJ411" s="63">
        <f>IF(E411="(D)",AI411,-AI411)</f>
        <v>7.6284747430965583E-2</v>
      </c>
      <c r="AK411" s="63">
        <f>AJ411-4.5%</f>
        <v>3.1284747430965584E-2</v>
      </c>
      <c r="AL411" s="63">
        <f>AE411-O411</f>
        <v>5.7402709963588094E-2</v>
      </c>
      <c r="AM411" s="63">
        <f>IF(E411="(D)",AL411,-(AL411))</f>
        <v>5.7402709963588094E-2</v>
      </c>
      <c r="AN411" s="63">
        <f>AM411-4.5%</f>
        <v>1.2402709963588096E-2</v>
      </c>
      <c r="AO411" s="67">
        <f>(AK411+AN411)/2</f>
        <v>2.184372869727684E-2</v>
      </c>
    </row>
    <row r="412" spans="1:41" ht="15" customHeight="1" x14ac:dyDescent="0.25">
      <c r="A412" s="68" t="s">
        <v>406</v>
      </c>
      <c r="B412" s="61">
        <v>1</v>
      </c>
      <c r="C412" s="61"/>
      <c r="D412" s="59" t="str">
        <f>('Raw data'!C405)</f>
        <v>Rob Wittman</v>
      </c>
      <c r="E412" s="59" t="str">
        <f>('Raw data'!D405)</f>
        <v>(R)</v>
      </c>
      <c r="F412" s="62">
        <f>('Raw data'!G405)</f>
        <v>2007</v>
      </c>
      <c r="G412" s="88">
        <v>4</v>
      </c>
      <c r="H412" s="68">
        <v>4</v>
      </c>
      <c r="I412" s="68">
        <v>4</v>
      </c>
      <c r="J412" s="91">
        <f>IF(H412="",O412+0.15*(AF412+2.77%-$B$3)+($A$3-50%),O412+0.85*(0.6*AF412+0.2*AI412+0.2*AL412+2.77%-$B$3)+($A$3-50%))</f>
        <v>0.39311731756727664</v>
      </c>
      <c r="K412" s="21" t="str">
        <f>IF(J412&lt;44%,"R",IF(J412&gt;56%,"D","No projection"))</f>
        <v>R</v>
      </c>
      <c r="L412" s="21" t="b">
        <f>_xlfn.ISFORMULA(K412)</f>
        <v>1</v>
      </c>
      <c r="M412" s="21" t="str">
        <f>IF(P412&lt;44%,"R",IF(P412&gt;56%,"D","No projection"))</f>
        <v>No projection</v>
      </c>
      <c r="N412" s="21" t="str">
        <f>IF(J412&lt;42%,"Safe R",IF(AND(J412&gt;42%,J412&lt;44%),"Likely R",IF(AND(J412&gt;44%,J412&lt;47%),"Lean R",IF(AND(J412&gt;47%,J412&lt;53%),"Toss Up",IF(AND(J412&gt;53%,J412&lt;56%),"Lean D",IF(AND(J412&gt;56%,J412&lt;58%),"Likely D","Safe D"))))))</f>
        <v>Safe R</v>
      </c>
      <c r="O412" s="63">
        <f>'Raw data'!Z405</f>
        <v>0.44374999999999998</v>
      </c>
      <c r="P412" s="69">
        <f>O412+$A$3-50%</f>
        <v>0.44374999999999998</v>
      </c>
      <c r="Q412" s="82">
        <f>'Raw data'!O405</f>
        <v>0.28571428571428575</v>
      </c>
      <c r="R412" s="64">
        <f>Q412/2+50%</f>
        <v>0.6428571428571429</v>
      </c>
      <c r="S412" s="64">
        <f>'Raw data'!M405-O412</f>
        <v>-8.6607142857142827E-2</v>
      </c>
      <c r="T412" s="64">
        <f>IF(E412="(R)",-S412,S412)</f>
        <v>8.6607142857142827E-2</v>
      </c>
      <c r="U412" s="89">
        <f>IF(G412=1,Q412+4%,IF(G412=2,Q412+9%,IF(G412=3,Q412+14%,IF(G412=4,Q412-4.1%,IF(G412=5,Q412+1%,IF(G412=6,Q412+6.1%,IF(G412=7,Q412+5.1%,Q412+5.1%)))))))</f>
        <v>0.24471428571428577</v>
      </c>
      <c r="V412" s="64">
        <f>'Raw data'!W405</f>
        <v>0.15467645545459502</v>
      </c>
      <c r="W412" s="64">
        <f>V412/2+50%</f>
        <v>0.57733822772729748</v>
      </c>
      <c r="X412" s="65">
        <f>IF(H412=1,V412-4%,IF(H412=2,V412+5%,IF(H412=3,V412+14%,IF(H412=4,V412+4%,IF(H412=5,V412+13%,IF(H412=6,V412+22%,IF(H412=7,V412+9%,V412+9%)))))))</f>
        <v>0.19467645545459503</v>
      </c>
      <c r="Y412" s="65">
        <f>'Raw data'!AC405</f>
        <v>0.29485930425812362</v>
      </c>
      <c r="Z412" s="65">
        <f>'Raw data'!AF405</f>
        <v>0.44899999999999995</v>
      </c>
      <c r="AA412" s="66">
        <f>2*(O412-50)-2*(Z412-50)</f>
        <v>-1.0499999999993292E-2</v>
      </c>
      <c r="AB412" s="65">
        <f>IF(I412=1,Y412+AA412+7.6%,IF(I412=2,Y412+AA412+16.6%,IF(I412=3,Y412+AA412+25.6%,IF(I412=4,Y412-AA412-7.6%,IF(I412=5,Y412-AA412+1.4%,IF(I412=6,Y412-AA412+10.4%,IF(I412=7,Y412+AA412+9%,IF(I412=8,Y412-AA412+9%,""))))))))</f>
        <v>0.2293593042581169</v>
      </c>
      <c r="AC412" s="65">
        <f>IF(E412="(D)",50%+U412/2,50%-U412/2)</f>
        <v>0.37764285714285711</v>
      </c>
      <c r="AD412" s="65">
        <f>IF(E412="(D)",50%+X412/2,50%-X412/2)</f>
        <v>0.4026617722727025</v>
      </c>
      <c r="AE412" s="65">
        <f>50%-AB412/2</f>
        <v>0.38532034787094155</v>
      </c>
      <c r="AF412" s="63">
        <f>AC412-O412</f>
        <v>-6.6107142857142864E-2</v>
      </c>
      <c r="AG412" s="84">
        <f>IF(E412="(D)",AF412,-AF412)</f>
        <v>6.6107142857142864E-2</v>
      </c>
      <c r="AH412" s="84">
        <f>AG412-4.5%</f>
        <v>2.1107142857142866E-2</v>
      </c>
      <c r="AI412" s="63">
        <f>AD412-O412</f>
        <v>-4.1088227727297477E-2</v>
      </c>
      <c r="AJ412" s="63">
        <f>IF(E412="(D)",AI412,-AI412)</f>
        <v>4.1088227727297477E-2</v>
      </c>
      <c r="AK412" s="63">
        <f>AJ412-4.5%</f>
        <v>-3.9117722727025211E-3</v>
      </c>
      <c r="AL412" s="63">
        <f>AE412-O412</f>
        <v>-5.8429652129058429E-2</v>
      </c>
      <c r="AM412" s="63">
        <f>IF(E412="(D)",AL412,-(AL412))</f>
        <v>5.8429652129058429E-2</v>
      </c>
      <c r="AN412" s="63">
        <f>AM412-4.5%</f>
        <v>1.3429652129058431E-2</v>
      </c>
      <c r="AO412" s="67">
        <f>(AK412+AN412)/2</f>
        <v>4.7589399281779549E-3</v>
      </c>
    </row>
    <row r="413" spans="1:41" ht="15" customHeight="1" x14ac:dyDescent="0.25">
      <c r="A413" s="68" t="s">
        <v>406</v>
      </c>
      <c r="B413" s="61">
        <v>2</v>
      </c>
      <c r="C413" s="61"/>
      <c r="D413" s="59" t="str">
        <f>('Raw data'!C406)</f>
        <v>Scott Rigell</v>
      </c>
      <c r="E413" s="59" t="str">
        <f>('Raw data'!D406)</f>
        <v>(R)</v>
      </c>
      <c r="F413" s="62">
        <f>('Raw data'!G406)</f>
        <v>2010</v>
      </c>
      <c r="G413" s="88">
        <v>4</v>
      </c>
      <c r="H413" s="68">
        <v>4</v>
      </c>
      <c r="I413" s="68">
        <v>6</v>
      </c>
      <c r="J413" s="91">
        <f>IF(H413="",O413+0.15*(AF413+2.77%-$B$3)+($A$3-50%),O413+0.85*(0.6*AF413+0.2*AI413+0.2*AL413+2.77%-$B$3)+($A$3-50%))</f>
        <v>0.44206301761415906</v>
      </c>
      <c r="K413" s="21" t="str">
        <f>IF(J413&lt;44%,"R",IF(J413&gt;56%,"D","No projection"))</f>
        <v>No projection</v>
      </c>
      <c r="L413" s="21" t="b">
        <f>_xlfn.ISFORMULA(K413)</f>
        <v>1</v>
      </c>
      <c r="M413" s="21" t="str">
        <f>IF(P413&lt;44%,"R",IF(P413&gt;56%,"D","No projection"))</f>
        <v>No projection</v>
      </c>
      <c r="N413" s="21" t="str">
        <f>IF(J413&lt;42%,"Safe R",IF(AND(J413&gt;42%,J413&lt;44%),"Likely R",IF(AND(J413&gt;44%,J413&lt;47%),"Lean R",IF(AND(J413&gt;47%,J413&lt;53%),"Toss Up",IF(AND(J413&gt;53%,J413&lt;56%),"Lean D",IF(AND(J413&gt;56%,J413&lt;58%),"Likely D","Safe D"))))))</f>
        <v>Lean R</v>
      </c>
      <c r="O413" s="63">
        <f>'Raw data'!Z406</f>
        <v>0.48825000000000002</v>
      </c>
      <c r="P413" s="69">
        <f>O413+$A$3-50%</f>
        <v>0.48825000000000007</v>
      </c>
      <c r="Q413" s="82">
        <f>'Raw data'!O406</f>
        <v>0.15999999999999998</v>
      </c>
      <c r="R413" s="64">
        <f>Q413/2+50%</f>
        <v>0.57999999999999996</v>
      </c>
      <c r="S413" s="64">
        <f>'Raw data'!M406-O413</f>
        <v>-6.8250000000000033E-2</v>
      </c>
      <c r="T413" s="64">
        <f>IF(E413="(R)",-S413,S413)</f>
        <v>6.8250000000000033E-2</v>
      </c>
      <c r="U413" s="89">
        <f>IF(G413=1,Q413+4%,IF(G413=2,Q413+9%,IF(G413=3,Q413+14%,IF(G413=4,Q413-4.1%,IF(G413=5,Q413+1%,IF(G413=6,Q413+6.1%,IF(G413=7,Q413+5.1%,Q413+5.1%)))))))</f>
        <v>0.11899999999999998</v>
      </c>
      <c r="V413" s="64">
        <f>'Raw data'!W406</f>
        <v>7.6698868770220807E-2</v>
      </c>
      <c r="W413" s="64">
        <f>V413/2+50%</f>
        <v>0.5383494343851104</v>
      </c>
      <c r="X413" s="65">
        <f>IF(H413=1,V413-4%,IF(H413=2,V413+5%,IF(H413=3,V413+14%,IF(H413=4,V413+4%,IF(H413=5,V413+13%,IF(H413=6,V413+22%,IF(H413=7,V413+9%,V413+9%)))))))</f>
        <v>0.11669886877022081</v>
      </c>
      <c r="Y413" s="65">
        <f>'Raw data'!AC406</f>
        <v>0.11167739459262194</v>
      </c>
      <c r="Z413" s="65">
        <f>'Raw data'!AF406</f>
        <v>0.47399999999999998</v>
      </c>
      <c r="AA413" s="66">
        <f>2*(O413-50)-2*(Z413-50)</f>
        <v>2.8500000000008185E-2</v>
      </c>
      <c r="AB413" s="65">
        <f>IF(I413=1,Y413+AA413+7.6%,IF(I413=2,Y413+AA413+16.6%,IF(I413=3,Y413+AA413+25.6%,IF(I413=4,Y413-AA413-7.6%,IF(I413=5,Y413-AA413+1.4%,IF(I413=6,Y413-AA413+10.4%,IF(I413=7,Y413+AA413+9%,IF(I413=8,Y413-AA413+9%,""))))))))</f>
        <v>0.18717739459261376</v>
      </c>
      <c r="AC413" s="65">
        <f>IF(E413="(D)",50%+U413/2,50%-U413/2)</f>
        <v>0.4405</v>
      </c>
      <c r="AD413" s="65">
        <f>IF(E413="(D)",50%+X413/2,50%-X413/2)</f>
        <v>0.44165056561488958</v>
      </c>
      <c r="AE413" s="65">
        <f>50%-AB413/2</f>
        <v>0.40641130270369313</v>
      </c>
      <c r="AF413" s="63">
        <f>AC413-O413</f>
        <v>-4.7750000000000015E-2</v>
      </c>
      <c r="AG413" s="84">
        <f>IF(E413="(D)",AF413,-AF413)</f>
        <v>4.7750000000000015E-2</v>
      </c>
      <c r="AH413" s="84">
        <f>AG413-4.5%</f>
        <v>2.7500000000000163E-3</v>
      </c>
      <c r="AI413" s="63">
        <f>AD413-O413</f>
        <v>-4.6599434385110439E-2</v>
      </c>
      <c r="AJ413" s="63">
        <f>IF(E413="(D)",AI413,-AI413)</f>
        <v>4.6599434385110439E-2</v>
      </c>
      <c r="AK413" s="63">
        <f>AJ413-4.5%</f>
        <v>1.5994343851104403E-3</v>
      </c>
      <c r="AL413" s="63">
        <f>AE413-O413</f>
        <v>-8.1838697296306884E-2</v>
      </c>
      <c r="AM413" s="63">
        <f>IF(E413="(D)",AL413,-(AL413))</f>
        <v>8.1838697296306884E-2</v>
      </c>
      <c r="AN413" s="63">
        <f>AM413-4.5%</f>
        <v>3.6838697296306885E-2</v>
      </c>
      <c r="AO413" s="67">
        <f>(AK413+AN413)/2</f>
        <v>1.9219065840708663E-2</v>
      </c>
    </row>
    <row r="414" spans="1:41" ht="15" customHeight="1" x14ac:dyDescent="0.25">
      <c r="A414" s="68" t="s">
        <v>406</v>
      </c>
      <c r="B414" s="61">
        <v>3</v>
      </c>
      <c r="C414" s="61"/>
      <c r="D414" s="59" t="str">
        <f>('Raw data'!C407)</f>
        <v>Bobby Scott</v>
      </c>
      <c r="E414" s="59" t="str">
        <f>('Raw data'!D407)</f>
        <v>(D)</v>
      </c>
      <c r="F414" s="62">
        <f>('Raw data'!G407)</f>
        <v>1998</v>
      </c>
      <c r="G414" s="88">
        <v>1</v>
      </c>
      <c r="H414" s="68">
        <v>1</v>
      </c>
      <c r="I414" s="68">
        <v>1</v>
      </c>
      <c r="J414" s="91">
        <f>IF(H414="",O414+0.15*(AF414-2.77%+$B$3)+($A$3-50%),O414+0.85*(0.6*AF414+0.2*AI414+0.2*AL414-2.77%+$B$3)+($A$3-50%))</f>
        <v>0.79894489479724318</v>
      </c>
      <c r="K414" s="21" t="str">
        <f>IF(J414&lt;44%,"R",IF(J414&gt;56%,"D","No projection"))</f>
        <v>D</v>
      </c>
      <c r="L414" s="21" t="b">
        <f>_xlfn.ISFORMULA(K414)</f>
        <v>1</v>
      </c>
      <c r="M414" s="21" t="str">
        <f>IF(P414&lt;44%,"R",IF(P414&gt;56%,"D","No projection"))</f>
        <v>D</v>
      </c>
      <c r="N414" s="21" t="str">
        <f>IF(J414&lt;42%,"Safe R",IF(AND(J414&gt;42%,J414&lt;44%),"Likely R",IF(AND(J414&gt;44%,J414&lt;47%),"Lean R",IF(AND(J414&gt;47%,J414&lt;53%),"Toss Up",IF(AND(J414&gt;53%,J414&lt;56%),"Lean D",IF(AND(J414&gt;56%,J414&lt;58%),"Likely D","Safe D"))))))</f>
        <v>Safe D</v>
      </c>
      <c r="O414" s="63">
        <f>'Raw data'!Z407</f>
        <v>0.77575000000000005</v>
      </c>
      <c r="P414" s="69">
        <f>O414+$A$3-50%</f>
        <v>0.77574999999999994</v>
      </c>
      <c r="Q414" s="82">
        <f>'Raw data'!O407</f>
        <v>1</v>
      </c>
      <c r="R414" s="64">
        <f>Q414/2+50%</f>
        <v>1</v>
      </c>
      <c r="S414" s="64">
        <f>'Raw data'!M407-O414</f>
        <v>0.22424999999999995</v>
      </c>
      <c r="T414" s="64">
        <f>IF(E414="(R)",-S414,S414)</f>
        <v>0.22424999999999995</v>
      </c>
      <c r="U414" s="89">
        <f>IF(G414=1,Q414+4%,IF(G414=2,Q414+9%,IF(G414=3,Q414+14%,IF(G414=4,Q414-4.1%,IF(G414=5,Q414+1%,IF(G414=6,Q414+6.1%,IF(G414=7,Q414+5.1%,Q414+5.1%)))))))</f>
        <v>1.04</v>
      </c>
      <c r="V414" s="64">
        <f>'Raw data'!W407</f>
        <v>0.62951623550121028</v>
      </c>
      <c r="W414" s="64">
        <f>V414/2+50%</f>
        <v>0.81475811775060514</v>
      </c>
      <c r="X414" s="65">
        <f>IF(H414=1,V414-4%,IF(H414=2,V414+5%,IF(H414=3,V414+14%,IF(H414=4,V414+4%,IF(H414=5,V414+13%,IF(H414=6,V414+22%,IF(H414=7,V414+9%,V414+9%)))))))</f>
        <v>0.58951623550121024</v>
      </c>
      <c r="Y414" s="65">
        <f>'Raw data'!AC407</f>
        <v>0.44066487976046248</v>
      </c>
      <c r="Z414" s="65">
        <f>'Raw data'!AF407</f>
        <v>0.72399999999999998</v>
      </c>
      <c r="AA414" s="66">
        <f>2*(O414-50)-2*(Z414-50)</f>
        <v>0.10350000000001103</v>
      </c>
      <c r="AB414" s="65">
        <f>IF(I414=1,Y414+AA414+7.6%,IF(I414=2,Y414+AA414+16.6%,IF(I414=3,Y414+AA414+25.6%,IF(I414=4,Y414-AA414-7.6%,IF(I414=5,Y414-AA414+1.4%,IF(I414=6,Y414-AA414+10.4%,IF(I414=7,Y414+AA414+9%,IF(I414=8,Y414-AA414+9%,""))))))))</f>
        <v>0.62016487976047341</v>
      </c>
      <c r="AC414" s="65">
        <f>IF(E414="(D)",50%+U414/2,50%-U414/2)</f>
        <v>1.02</v>
      </c>
      <c r="AD414" s="65">
        <f>IF(E414="(D)",50%+X414/2,50%-X414/2)</f>
        <v>0.79475811775060512</v>
      </c>
      <c r="AE414" s="65">
        <f>50%+AB414/2</f>
        <v>0.81008243988023665</v>
      </c>
      <c r="AF414" s="63">
        <v>2.7699999999999999E-2</v>
      </c>
      <c r="AG414" s="84">
        <f>IF(E414="(D)",AF414,-AF414)</f>
        <v>2.7699999999999999E-2</v>
      </c>
      <c r="AH414" s="84">
        <f>AG414-4.5%</f>
        <v>-1.7299999999999999E-2</v>
      </c>
      <c r="AI414" s="63">
        <f>AD414-O414</f>
        <v>1.9008117750605069E-2</v>
      </c>
      <c r="AJ414" s="63">
        <f>IF(E414="(D)",AI414,-AI414)</f>
        <v>1.9008117750605069E-2</v>
      </c>
      <c r="AK414" s="63">
        <f>AJ414-4.5%</f>
        <v>-2.5991882249394929E-2</v>
      </c>
      <c r="AL414" s="63">
        <f>AE414-O414</f>
        <v>3.4332439880236598E-2</v>
      </c>
      <c r="AM414" s="63">
        <f>IF(E414="(D)",AL414,-(AL414))</f>
        <v>3.4332439880236598E-2</v>
      </c>
      <c r="AN414" s="63">
        <f>AM414-4.5%</f>
        <v>-1.06675601197634E-2</v>
      </c>
      <c r="AO414" s="67">
        <f>(AK414+AN414)/2</f>
        <v>-1.8329721184579165E-2</v>
      </c>
    </row>
    <row r="415" spans="1:41" ht="15" customHeight="1" x14ac:dyDescent="0.25">
      <c r="A415" s="68" t="s">
        <v>406</v>
      </c>
      <c r="B415" s="61">
        <v>4</v>
      </c>
      <c r="C415" s="61"/>
      <c r="D415" s="59" t="str">
        <f>('Raw data'!C408)</f>
        <v>Randy Forbes</v>
      </c>
      <c r="E415" s="59" t="str">
        <f>('Raw data'!D408)</f>
        <v>(R)</v>
      </c>
      <c r="F415" s="62">
        <f>('Raw data'!G408)</f>
        <v>2001</v>
      </c>
      <c r="G415" s="88">
        <v>4</v>
      </c>
      <c r="H415" s="68">
        <v>4</v>
      </c>
      <c r="I415" s="68">
        <v>4</v>
      </c>
      <c r="J415" s="91">
        <f>IF(H415="",O415+0.15*(AF415+2.77%-$B$3)+($A$3-50%),O415+0.85*(0.6*AF415+0.2*AI415+0.2*AL415+2.77%-$B$3)+($A$3-50%))</f>
        <v>0.41694370500276906</v>
      </c>
      <c r="K415" s="21" t="str">
        <f>IF(J415&lt;44%,"R",IF(J415&gt;56%,"D","No projection"))</f>
        <v>R</v>
      </c>
      <c r="L415" s="21" t="b">
        <f>_xlfn.ISFORMULA(K415)</f>
        <v>1</v>
      </c>
      <c r="M415" s="21" t="str">
        <f>IF(P415&lt;44%,"R",IF(P415&gt;56%,"D","No projection"))</f>
        <v>No projection</v>
      </c>
      <c r="N415" s="21" t="str">
        <f>IF(J415&lt;42%,"Safe R",IF(AND(J415&gt;42%,J415&lt;44%),"Likely R",IF(AND(J415&gt;44%,J415&lt;47%),"Lean R",IF(AND(J415&gt;47%,J415&lt;53%),"Toss Up",IF(AND(J415&gt;53%,J415&lt;56%),"Lean D",IF(AND(J415&gt;56%,J415&lt;58%),"Likely D","Safe D"))))))</f>
        <v>Safe R</v>
      </c>
      <c r="O415" s="63">
        <f>'Raw data'!Z408</f>
        <v>0.47425</v>
      </c>
      <c r="P415" s="69">
        <f>O415+$A$3-50%</f>
        <v>0.47425000000000006</v>
      </c>
      <c r="Q415" s="82">
        <f>'Raw data'!O408</f>
        <v>0.23711340206185566</v>
      </c>
      <c r="R415" s="64">
        <f>Q415/2+50%</f>
        <v>0.61855670103092786</v>
      </c>
      <c r="S415" s="64">
        <f>'Raw data'!M408-O415</f>
        <v>-9.2806701030927807E-2</v>
      </c>
      <c r="T415" s="64">
        <f>IF(E415="(R)",-S415,S415)</f>
        <v>9.2806701030927807E-2</v>
      </c>
      <c r="U415" s="89">
        <f>IF(G415=1,Q415+4%,IF(G415=2,Q415+9%,IF(G415=3,Q415+14%,IF(G415=4,Q415-4.1%,IF(G415=5,Q415+1%,IF(G415=6,Q415+6.1%,IF(G415=7,Q415+5.1%,Q415+5.1%)))))))</f>
        <v>0.19611340206185568</v>
      </c>
      <c r="V415" s="64">
        <f>'Raw data'!W408</f>
        <v>0.14049936763552912</v>
      </c>
      <c r="W415" s="64">
        <f>V415/2+50%</f>
        <v>0.57024968381776453</v>
      </c>
      <c r="X415" s="65">
        <f>IF(H415=1,V415-4%,IF(H415=2,V415+5%,IF(H415=3,V415+14%,IF(H415=4,V415+4%,IF(H415=5,V415+13%,IF(H415=6,V415+22%,IF(H415=7,V415+9%,V415+9%)))))))</f>
        <v>0.18049936763552912</v>
      </c>
      <c r="Y415" s="65">
        <f>'Raw data'!AC408</f>
        <v>0.2493521320286729</v>
      </c>
      <c r="Z415" s="65">
        <f>'Raw data'!AF408</f>
        <v>0.46899999999999997</v>
      </c>
      <c r="AA415" s="66">
        <f>2*(O415-50)-2*(Z415-50)</f>
        <v>1.0499999999993292E-2</v>
      </c>
      <c r="AB415" s="65">
        <f>IF(I415=1,Y415+AA415+7.6%,IF(I415=2,Y415+AA415+16.6%,IF(I415=3,Y415+AA415+25.6%,IF(I415=4,Y415-AA415-7.6%,IF(I415=5,Y415-AA415+1.4%,IF(I415=6,Y415-AA415+10.4%,IF(I415=7,Y415+AA415+9%,IF(I415=8,Y415-AA415+9%,""))))))))</f>
        <v>0.1628521320286796</v>
      </c>
      <c r="AC415" s="65">
        <f>IF(E415="(D)",50%+U415/2,50%-U415/2)</f>
        <v>0.40194329896907216</v>
      </c>
      <c r="AD415" s="65">
        <f>IF(E415="(D)",50%+X415/2,50%-X415/2)</f>
        <v>0.40975031618223545</v>
      </c>
      <c r="AE415" s="65">
        <f>50%-AB415/2</f>
        <v>0.41857393398566023</v>
      </c>
      <c r="AF415" s="63">
        <f>AC415-O415</f>
        <v>-7.2306701030927845E-2</v>
      </c>
      <c r="AG415" s="84">
        <f>IF(E415="(D)",AF415,-AF415)</f>
        <v>7.2306701030927845E-2</v>
      </c>
      <c r="AH415" s="84">
        <f>AG415-4.5%</f>
        <v>2.7306701030927846E-2</v>
      </c>
      <c r="AI415" s="63">
        <f>AD415-O415</f>
        <v>-6.4499683817764553E-2</v>
      </c>
      <c r="AJ415" s="63">
        <f>IF(E415="(D)",AI415,-AI415)</f>
        <v>6.4499683817764553E-2</v>
      </c>
      <c r="AK415" s="63">
        <f>AJ415-4.5%</f>
        <v>1.9499683817764554E-2</v>
      </c>
      <c r="AL415" s="63">
        <f>AE415-O415</f>
        <v>-5.5676066014339776E-2</v>
      </c>
      <c r="AM415" s="63">
        <f>IF(E415="(D)",AL415,-(AL415))</f>
        <v>5.5676066014339776E-2</v>
      </c>
      <c r="AN415" s="63">
        <f>AM415-4.5%</f>
        <v>1.0676066014339777E-2</v>
      </c>
      <c r="AO415" s="67">
        <f>(AK415+AN415)/2</f>
        <v>1.5087874916052166E-2</v>
      </c>
    </row>
    <row r="416" spans="1:41" ht="15" customHeight="1" x14ac:dyDescent="0.25">
      <c r="A416" s="68" t="s">
        <v>406</v>
      </c>
      <c r="B416" s="61">
        <v>5</v>
      </c>
      <c r="C416" s="61"/>
      <c r="D416" s="59" t="str">
        <f>('Raw data'!C409)</f>
        <v>Robert Hurt</v>
      </c>
      <c r="E416" s="59" t="str">
        <f>('Raw data'!D409)</f>
        <v>(R)</v>
      </c>
      <c r="F416" s="62">
        <f>('Raw data'!G409)</f>
        <v>2010</v>
      </c>
      <c r="G416" s="88">
        <v>4</v>
      </c>
      <c r="H416" s="68">
        <v>4</v>
      </c>
      <c r="I416" s="68">
        <v>6</v>
      </c>
      <c r="J416" s="91">
        <f>IF(H416="",O416+0.15*(AF416+2.77%-$B$3)+($A$3-50%),O416+0.85*(0.6*AF416+0.2*AI416+0.2*AL416+2.77%-$B$3)+($A$3-50%))</f>
        <v>0.41024213613550703</v>
      </c>
      <c r="K416" s="21" t="str">
        <f>IF(J416&lt;44%,"R",IF(J416&gt;56%,"D","No projection"))</f>
        <v>R</v>
      </c>
      <c r="L416" s="21" t="b">
        <f>_xlfn.ISFORMULA(K416)</f>
        <v>1</v>
      </c>
      <c r="M416" s="21" t="str">
        <f>IF(P416&lt;44%,"R",IF(P416&gt;56%,"D","No projection"))</f>
        <v>No projection</v>
      </c>
      <c r="N416" s="21" t="str">
        <f>IF(J416&lt;42%,"Safe R",IF(AND(J416&gt;42%,J416&lt;44%),"Likely R",IF(AND(J416&gt;44%,J416&lt;47%),"Lean R",IF(AND(J416&gt;47%,J416&lt;53%),"Toss Up",IF(AND(J416&gt;53%,J416&lt;56%),"Lean D",IF(AND(J416&gt;56%,J416&lt;58%),"Likely D","Safe D"))))))</f>
        <v>Safe R</v>
      </c>
      <c r="O416" s="63">
        <f>'Raw data'!Z409</f>
        <v>0.44774999999999998</v>
      </c>
      <c r="P416" s="69">
        <f>O416+$A$3-50%</f>
        <v>0.44774999999999998</v>
      </c>
      <c r="Q416" s="82">
        <f>'Raw data'!O409</f>
        <v>0.25773195876288657</v>
      </c>
      <c r="R416" s="64">
        <f>Q416/2+50%</f>
        <v>0.62886597938144329</v>
      </c>
      <c r="S416" s="64">
        <f>'Raw data'!M409-O416</f>
        <v>-7.6615979381443267E-2</v>
      </c>
      <c r="T416" s="64">
        <f>IF(E416="(R)",-S416,S416)</f>
        <v>7.6615979381443267E-2</v>
      </c>
      <c r="U416" s="89">
        <f>IF(G416=1,Q416+4%,IF(G416=2,Q416+9%,IF(G416=3,Q416+14%,IF(G416=4,Q416-4.1%,IF(G416=5,Q416+1%,IF(G416=6,Q416+6.1%,IF(G416=7,Q416+5.1%,Q416+5.1%)))))))</f>
        <v>0.21673195876288659</v>
      </c>
      <c r="V416" s="64">
        <f>'Raw data'!W409</f>
        <v>0.1279721117516941</v>
      </c>
      <c r="W416" s="64">
        <f>V416/2+50%</f>
        <v>0.56398605587584705</v>
      </c>
      <c r="X416" s="65">
        <f>IF(H416=1,V416-4%,IF(H416=2,V416+5%,IF(H416=3,V416+14%,IF(H416=4,V416+4%,IF(H416=5,V416+13%,IF(H416=6,V416+22%,IF(H416=7,V416+9%,V416+9%)))))))</f>
        <v>0.1679721117516941</v>
      </c>
      <c r="Y416" s="65">
        <f>'Raw data'!AC409</f>
        <v>3.9100998600742232E-2</v>
      </c>
      <c r="Z416" s="65">
        <f>'Raw data'!AF409</f>
        <v>0.44899999999999995</v>
      </c>
      <c r="AA416" s="66">
        <f>2*(O416-50)-2*(Z416-50)</f>
        <v>-2.4999999999977263E-3</v>
      </c>
      <c r="AB416" s="65">
        <f>IF(I416=1,Y416+AA416+7.6%,IF(I416=2,Y416+AA416+16.6%,IF(I416=3,Y416+AA416+25.6%,IF(I416=4,Y416-AA416-7.6%,IF(I416=5,Y416-AA416+1.4%,IF(I416=6,Y416-AA416+10.4%,IF(I416=7,Y416+AA416+9%,IF(I416=8,Y416-AA416+9%,""))))))))</f>
        <v>0.14560099860073997</v>
      </c>
      <c r="AC416" s="65">
        <f>IF(E416="(D)",50%+U416/2,50%-U416/2)</f>
        <v>0.39163402061855668</v>
      </c>
      <c r="AD416" s="65">
        <f>IF(E416="(D)",50%+X416/2,50%-X416/2)</f>
        <v>0.41601394412415293</v>
      </c>
      <c r="AE416" s="65">
        <f>50%-AB416/2</f>
        <v>0.42719950069963003</v>
      </c>
      <c r="AF416" s="63">
        <f>AC416-O416</f>
        <v>-5.6115979381443304E-2</v>
      </c>
      <c r="AG416" s="84">
        <f>IF(E416="(D)",AF416,-AF416)</f>
        <v>5.6115979381443304E-2</v>
      </c>
      <c r="AH416" s="84">
        <f>AG416-4.5%</f>
        <v>1.1115979381443306E-2</v>
      </c>
      <c r="AI416" s="63">
        <f>AD416-O416</f>
        <v>-3.1736055875847047E-2</v>
      </c>
      <c r="AJ416" s="63">
        <f>IF(E416="(D)",AI416,-AI416)</f>
        <v>3.1736055875847047E-2</v>
      </c>
      <c r="AK416" s="63">
        <f>AJ416-4.5%</f>
        <v>-1.3263944124152952E-2</v>
      </c>
      <c r="AL416" s="63">
        <f>AE416-O416</f>
        <v>-2.0550499300369951E-2</v>
      </c>
      <c r="AM416" s="63">
        <f>IF(E416="(D)",AL416,-(AL416))</f>
        <v>2.0550499300369951E-2</v>
      </c>
      <c r="AN416" s="63">
        <f>AM416-4.5%</f>
        <v>-2.4449500699630047E-2</v>
      </c>
      <c r="AO416" s="67">
        <f>(AK416+AN416)/2</f>
        <v>-1.8856722411891499E-2</v>
      </c>
    </row>
    <row r="417" spans="1:41" ht="15" customHeight="1" x14ac:dyDescent="0.25">
      <c r="A417" s="68" t="s">
        <v>406</v>
      </c>
      <c r="B417" s="61">
        <v>6</v>
      </c>
      <c r="C417" s="61"/>
      <c r="D417" s="59" t="str">
        <f>('Raw data'!C410)</f>
        <v>Bob Goodlatte</v>
      </c>
      <c r="E417" s="59" t="str">
        <f>('Raw data'!D410)</f>
        <v>(R)</v>
      </c>
      <c r="F417" s="62">
        <f>('Raw data'!G410)</f>
        <v>1992</v>
      </c>
      <c r="G417" s="88">
        <v>4</v>
      </c>
      <c r="H417" s="68">
        <v>4</v>
      </c>
      <c r="I417" s="68">
        <v>4</v>
      </c>
      <c r="J417" s="91">
        <f>IF(H417="",O417+0.15*(AF417+2.77%-$B$3)+($A$3-50%),O417+0.85*(0.6*AF417+0.2*AI417+0.2*AL417+2.77%-$B$3)+($A$3-50%))</f>
        <v>0.35262888753702037</v>
      </c>
      <c r="K417" s="21" t="str">
        <f>IF(J417&lt;44%,"R",IF(J417&gt;56%,"D","No projection"))</f>
        <v>R</v>
      </c>
      <c r="L417" s="21" t="b">
        <f>_xlfn.ISFORMULA(K417)</f>
        <v>1</v>
      </c>
      <c r="M417" s="21" t="str">
        <f>IF(P417&lt;44%,"R",IF(P417&gt;56%,"D","No projection"))</f>
        <v>R</v>
      </c>
      <c r="N417" s="21" t="str">
        <f>IF(J417&lt;42%,"Safe R",IF(AND(J417&gt;42%,J417&lt;44%),"Likely R",IF(AND(J417&gt;44%,J417&lt;47%),"Lean R",IF(AND(J417&gt;47%,J417&lt;53%),"Toss Up",IF(AND(J417&gt;53%,J417&lt;56%),"Lean D",IF(AND(J417&gt;56%,J417&lt;58%),"Likely D","Safe D"))))))</f>
        <v>Safe R</v>
      </c>
      <c r="O417" s="63">
        <f>'Raw data'!Z410</f>
        <v>0.38425000000000004</v>
      </c>
      <c r="P417" s="69">
        <f>O417+$A$3-50%</f>
        <v>0.38424999999999998</v>
      </c>
      <c r="Q417" s="82">
        <f>'Raw data'!O410</f>
        <v>1</v>
      </c>
      <c r="R417" s="64">
        <f>Q417/2+50%</f>
        <v>1</v>
      </c>
      <c r="S417" s="64">
        <f>'Raw data'!M410-O417</f>
        <v>-0.38425000000000004</v>
      </c>
      <c r="T417" s="64">
        <f>IF(E417="(R)",-S417,S417)</f>
        <v>0.38425000000000004</v>
      </c>
      <c r="U417" s="89">
        <f>IF(G417=1,Q417+4%,IF(G417=2,Q417+9%,IF(G417=3,Q417+14%,IF(G417=4,Q417-4.1%,IF(G417=5,Q417+1%,IF(G417=6,Q417+6.1%,IF(G417=7,Q417+5.1%,Q417+5.1%)))))))</f>
        <v>0.95899999999999996</v>
      </c>
      <c r="V417" s="64">
        <f>'Raw data'!W410</f>
        <v>0.30731308779976052</v>
      </c>
      <c r="W417" s="64">
        <f>V417/2+50%</f>
        <v>0.65365654389988026</v>
      </c>
      <c r="X417" s="65">
        <f>IF(H417=1,V417-4%,IF(H417=2,V417+5%,IF(H417=3,V417+14%,IF(H417=4,V417+4%,IF(H417=5,V417+13%,IF(H417=6,V417+22%,IF(H417=7,V417+9%,V417+9%)))))))</f>
        <v>0.3473130877997605</v>
      </c>
      <c r="Y417" s="65">
        <f>'Raw data'!AC410</f>
        <v>1</v>
      </c>
      <c r="Z417" s="65">
        <f>'Raw data'!AF410</f>
        <v>0.38900000000000001</v>
      </c>
      <c r="AA417" s="66">
        <f>2*(O417-50)-2*(Z417-50)</f>
        <v>-9.5000000000027285E-3</v>
      </c>
      <c r="AB417" s="65">
        <f>IF(I417=1,Y417+AA417+7.6%,IF(I417=2,Y417+AA417+16.6%,IF(I417=3,Y417+AA417+25.6%,IF(I417=4,Y417-AA417-7.6%,IF(I417=5,Y417-AA417+1.4%,IF(I417=6,Y417-AA417+10.4%,IF(I417=7,Y417+AA417+9%,IF(I417=8,Y417-AA417+9%,""))))))))</f>
        <v>0.93350000000000277</v>
      </c>
      <c r="AC417" s="65">
        <f>IF(E417="(D)",50%+U417/2,50%-U417/2)</f>
        <v>2.0500000000000018E-2</v>
      </c>
      <c r="AD417" s="65">
        <f>IF(E417="(D)",50%+X417/2,50%-X417/2)</f>
        <v>0.32634345610011972</v>
      </c>
      <c r="AE417" s="65">
        <f>50%-AB417/2</f>
        <v>3.3249999999998614E-2</v>
      </c>
      <c r="AF417" s="63">
        <v>-2.7699999999999999E-2</v>
      </c>
      <c r="AG417" s="84">
        <f>IF(E417="(D)",AF417,-AF417)</f>
        <v>2.7699999999999999E-2</v>
      </c>
      <c r="AH417" s="84">
        <f>AG417-4.5%</f>
        <v>-1.7299999999999999E-2</v>
      </c>
      <c r="AI417" s="63">
        <f>AD417-O417</f>
        <v>-5.7906543899880314E-2</v>
      </c>
      <c r="AJ417" s="63">
        <f>IF(E417="(D)",AI417,-AI417)</f>
        <v>5.7906543899880314E-2</v>
      </c>
      <c r="AK417" s="63">
        <f>AJ417-4.5%</f>
        <v>1.2906543899880316E-2</v>
      </c>
      <c r="AL417" s="63">
        <v>-4.4999999999999998E-2</v>
      </c>
      <c r="AM417" s="63">
        <f>IF(E417="(D)",AL417,-(AL417))</f>
        <v>4.4999999999999998E-2</v>
      </c>
      <c r="AN417" s="63">
        <f>AM417-4.5%</f>
        <v>0</v>
      </c>
      <c r="AO417" s="67">
        <f>(AK417+AN417)/2</f>
        <v>6.4532719499401578E-3</v>
      </c>
    </row>
    <row r="418" spans="1:41" ht="15" customHeight="1" x14ac:dyDescent="0.25">
      <c r="A418" s="68" t="s">
        <v>406</v>
      </c>
      <c r="B418" s="61">
        <v>7</v>
      </c>
      <c r="C418" s="61" t="s">
        <v>477</v>
      </c>
      <c r="D418" s="59" t="str">
        <f>('Raw data'!C411)</f>
        <v>Dave Brat</v>
      </c>
      <c r="E418" s="59" t="str">
        <f>('Raw data'!D411)</f>
        <v>(R)</v>
      </c>
      <c r="F418" s="62">
        <f>('Raw data'!G411)</f>
        <v>2014</v>
      </c>
      <c r="G418" s="88">
        <v>5</v>
      </c>
      <c r="H418" s="68"/>
      <c r="I418" s="68"/>
      <c r="J418" s="91">
        <f>IF(H418="",O418+0.15*(AF418+2.77%-$B$3)+($A$3-50%),O418+0.85*(0.6*AF418+0.2*AI418+0.2*AL418+2.77%-$B$3)+($A$3-50%))</f>
        <v>0.39992015306122453</v>
      </c>
      <c r="K418" s="21" t="str">
        <f>IF(J418&lt;44%,"R",IF(J418&gt;56%,"D","No projection"))</f>
        <v>R</v>
      </c>
      <c r="L418" s="21" t="b">
        <f>_xlfn.ISFORMULA(K418)</f>
        <v>1</v>
      </c>
      <c r="M418" s="21" t="str">
        <f>IF(P418&lt;44%,"R",IF(P418&gt;56%,"D","No projection"))</f>
        <v>R</v>
      </c>
      <c r="N418" s="21" t="str">
        <f>IF(J418&lt;42%,"Safe R",IF(AND(J418&gt;42%,J418&lt;44%),"Likely R",IF(AND(J418&gt;44%,J418&lt;47%),"Lean R",IF(AND(J418&gt;47%,J418&lt;53%),"Toss Up",IF(AND(J418&gt;53%,J418&lt;56%),"Lean D",IF(AND(J418&gt;56%,J418&lt;58%),"Likely D","Safe D"))))))</f>
        <v>Safe R</v>
      </c>
      <c r="O418" s="63">
        <f>'Raw data'!Z411</f>
        <v>0.40475000000000005</v>
      </c>
      <c r="P418" s="69">
        <f>O418+$A$3-50%</f>
        <v>0.40475000000000005</v>
      </c>
      <c r="Q418" s="82">
        <f>'Raw data'!O411</f>
        <v>0.24489795918367352</v>
      </c>
      <c r="R418" s="64">
        <f>Q418/2+50%</f>
        <v>0.62244897959183676</v>
      </c>
      <c r="S418" s="64">
        <f>'Raw data'!M411-O418</f>
        <v>-2.7198979591836814E-2</v>
      </c>
      <c r="T418" s="64">
        <f>IF(E418="(R)",-S418,S418)</f>
        <v>2.7198979591836814E-2</v>
      </c>
      <c r="U418" s="89">
        <f>IF(G418=1,Q418+4%,IF(G418=2,Q418+9%,IF(G418=3,Q418+14%,IF(G418=4,Q418-4.1%,IF(G418=5,Q418+1%,IF(G418=6,Q418+6.1%,IF(G418=7,Q418+5.1%,Q418+5.1%)))))))</f>
        <v>0.25489795918367353</v>
      </c>
      <c r="V418" s="64">
        <f>'Raw data'!W411</f>
        <v>0</v>
      </c>
      <c r="W418" s="64"/>
      <c r="X418" s="65"/>
      <c r="Y418" s="65">
        <f>'Raw data'!AC411</f>
        <v>0</v>
      </c>
      <c r="Z418" s="65">
        <f>'Raw data'!AF411</f>
        <v>0.42899999999999999</v>
      </c>
      <c r="AA418" s="66">
        <f>2*(O418-50)-2*(Z418-50)</f>
        <v>-4.8500000000004206E-2</v>
      </c>
      <c r="AB418" s="65"/>
      <c r="AC418" s="65">
        <f>IF(E418="(D)",50%+U418/2,50%-U418/2)</f>
        <v>0.37255102040816324</v>
      </c>
      <c r="AD418" s="65"/>
      <c r="AE418" s="65"/>
      <c r="AF418" s="63">
        <f>AC418-O418</f>
        <v>-3.2198979591836818E-2</v>
      </c>
      <c r="AG418" s="84">
        <f>IF(E418="(D)",AF418,-AF418)</f>
        <v>3.2198979591836818E-2</v>
      </c>
      <c r="AH418" s="84">
        <f>AG418-4.5%</f>
        <v>-1.280102040816318E-2</v>
      </c>
      <c r="AI418" s="63"/>
      <c r="AJ418" s="63"/>
      <c r="AK418" s="63">
        <f>AJ418-4.5%</f>
        <v>-4.4999999999999998E-2</v>
      </c>
      <c r="AL418" s="63"/>
      <c r="AM418" s="63"/>
      <c r="AN418" s="63">
        <f>AM418-4.5%</f>
        <v>-4.4999999999999998E-2</v>
      </c>
      <c r="AO418" s="67">
        <f>(AK418+AN418)/2</f>
        <v>-4.4999999999999998E-2</v>
      </c>
    </row>
    <row r="419" spans="1:41" ht="15" customHeight="1" x14ac:dyDescent="0.25">
      <c r="A419" s="68" t="s">
        <v>406</v>
      </c>
      <c r="B419" s="61">
        <v>8</v>
      </c>
      <c r="C419" s="61" t="s">
        <v>477</v>
      </c>
      <c r="D419" s="59" t="str">
        <f>('Raw data'!C412)</f>
        <v>Donald "Don" S. Beyer Jr.</v>
      </c>
      <c r="E419" s="59" t="str">
        <f>('Raw data'!D412)</f>
        <v>(D)</v>
      </c>
      <c r="F419" s="62">
        <f>('Raw data'!G412)</f>
        <v>2014</v>
      </c>
      <c r="G419" s="88">
        <v>2</v>
      </c>
      <c r="H419" s="68"/>
      <c r="I419" s="68"/>
      <c r="J419" s="91">
        <f>IF(H419="",O419+0.15*(AF419-2.77%+$B$3)+($A$3-50%),O419+0.85*(0.6*AF419+0.2*AI419+0.2*AL419-2.77%+$B$3)+($A$3-50%))</f>
        <v>0.67126118421052627</v>
      </c>
      <c r="K419" s="21" t="str">
        <f>IF(J419&lt;44%,"R",IF(J419&gt;56%,"D","No projection"))</f>
        <v>D</v>
      </c>
      <c r="L419" s="21" t="b">
        <f>_xlfn.ISFORMULA(K419)</f>
        <v>1</v>
      </c>
      <c r="M419" s="21" t="str">
        <f>IF(P419&lt;44%,"R",IF(P419&gt;56%,"D","No projection"))</f>
        <v>D</v>
      </c>
      <c r="N419" s="21" t="str">
        <f>IF(J419&lt;42%,"Safe R",IF(AND(J419&gt;42%,J419&lt;44%),"Likely R",IF(AND(J419&gt;44%,J419&lt;47%),"Lean R",IF(AND(J419&gt;47%,J419&lt;53%),"Toss Up",IF(AND(J419&gt;53%,J419&lt;56%),"Lean D",IF(AND(J419&gt;56%,J419&lt;58%),"Likely D","Safe D"))))))</f>
        <v>Safe D</v>
      </c>
      <c r="O419" s="63">
        <f>'Raw data'!Z412</f>
        <v>0.66474999999999995</v>
      </c>
      <c r="P419" s="69">
        <f>O419+$A$3-50%</f>
        <v>0.66474999999999995</v>
      </c>
      <c r="Q419" s="82">
        <f>'Raw data'!O412</f>
        <v>0.32631578947368423</v>
      </c>
      <c r="R419" s="64">
        <f>Q419/2+50%</f>
        <v>0.66315789473684217</v>
      </c>
      <c r="S419" s="64">
        <f>'Raw data'!M412-O419</f>
        <v>-1.5921052631577837E-3</v>
      </c>
      <c r="T419" s="64">
        <f>IF(E419="(R)",-S419,S419)</f>
        <v>-1.5921052631577837E-3</v>
      </c>
      <c r="U419" s="89">
        <f>IF(G419=1,Q419+4%,IF(G419=2,Q419+9%,IF(G419=3,Q419+14%,IF(G419=4,Q419-4.1%,IF(G419=5,Q419+1%,IF(G419=6,Q419+6.1%,IF(G419=7,Q419+5.1%,Q419+5.1%)))))))</f>
        <v>0.41631578947368419</v>
      </c>
      <c r="V419" s="64">
        <f>'Raw data'!W412</f>
        <v>0</v>
      </c>
      <c r="W419" s="64"/>
      <c r="X419" s="65"/>
      <c r="Y419" s="65">
        <f>'Raw data'!AC412</f>
        <v>0</v>
      </c>
      <c r="Z419" s="65">
        <f>'Raw data'!AF412</f>
        <v>0.65900000000000003</v>
      </c>
      <c r="AA419" s="66">
        <f>2*(O419-50)-2*(Z419-50)</f>
        <v>1.1499999999998067E-2</v>
      </c>
      <c r="AB419" s="65"/>
      <c r="AC419" s="65">
        <f>IF(E419="(D)",50%+U419/2,50%-U419/2)</f>
        <v>0.7081578947368421</v>
      </c>
      <c r="AD419" s="65"/>
      <c r="AE419" s="65"/>
      <c r="AF419" s="63">
        <f>AC419-O419</f>
        <v>4.3407894736842145E-2</v>
      </c>
      <c r="AG419" s="84">
        <f>IF(E419="(D)",AF419,-AF419)</f>
        <v>4.3407894736842145E-2</v>
      </c>
      <c r="AH419" s="84">
        <f>AG419-4.5%</f>
        <v>-1.5921052631578531E-3</v>
      </c>
      <c r="AI419" s="63"/>
      <c r="AJ419" s="63"/>
      <c r="AK419" s="63">
        <f>AJ419-4.5%</f>
        <v>-4.4999999999999998E-2</v>
      </c>
      <c r="AL419" s="63"/>
      <c r="AM419" s="63"/>
      <c r="AN419" s="63">
        <f>AM419-4.5%</f>
        <v>-4.4999999999999998E-2</v>
      </c>
      <c r="AO419" s="67">
        <f>(AK419+AN419)/2</f>
        <v>-4.4999999999999998E-2</v>
      </c>
    </row>
    <row r="420" spans="1:41" ht="15" customHeight="1" x14ac:dyDescent="0.25">
      <c r="A420" s="68" t="s">
        <v>406</v>
      </c>
      <c r="B420" s="61">
        <v>9</v>
      </c>
      <c r="C420" s="61"/>
      <c r="D420" s="59" t="str">
        <f>('Raw data'!C413)</f>
        <v>Morgan Griffith</v>
      </c>
      <c r="E420" s="59" t="str">
        <f>('Raw data'!D413)</f>
        <v>(R)</v>
      </c>
      <c r="F420" s="62">
        <f>('Raw data'!G413)</f>
        <v>2010</v>
      </c>
      <c r="G420" s="88">
        <v>4</v>
      </c>
      <c r="H420" s="68">
        <v>4</v>
      </c>
      <c r="I420" s="68">
        <v>6</v>
      </c>
      <c r="J420" s="91">
        <f>IF(H420="",O420+0.15*(AF420+2.77%-$B$3)+($A$3-50%),O420+0.85*(0.6*AF420+0.2*AI420+0.2*AL420+2.77%-$B$3)+($A$3-50%))</f>
        <v>0.33939025651037869</v>
      </c>
      <c r="K420" s="21" t="str">
        <f>IF(J420&lt;44%,"R",IF(J420&gt;56%,"D","No projection"))</f>
        <v>R</v>
      </c>
      <c r="L420" s="21" t="b">
        <f>_xlfn.ISFORMULA(K420)</f>
        <v>1</v>
      </c>
      <c r="M420" s="21" t="str">
        <f>IF(P420&lt;44%,"R",IF(P420&gt;56%,"D","No projection"))</f>
        <v>R</v>
      </c>
      <c r="N420" s="21" t="str">
        <f>IF(J420&lt;42%,"Safe R",IF(AND(J420&gt;42%,J420&lt;44%),"Likely R",IF(AND(J420&gt;44%,J420&lt;47%),"Lean R",IF(AND(J420&gt;47%,J420&lt;53%),"Toss Up",IF(AND(J420&gt;53%,J420&lt;56%),"Lean D",IF(AND(J420&gt;56%,J420&lt;58%),"Likely D","Safe D"))))))</f>
        <v>Safe R</v>
      </c>
      <c r="O420" s="63">
        <f>'Raw data'!Z413</f>
        <v>0.33975</v>
      </c>
      <c r="P420" s="69">
        <f>O420+$A$3-50%</f>
        <v>0.33975</v>
      </c>
      <c r="Q420" s="82">
        <f>'Raw data'!O413</f>
        <v>1</v>
      </c>
      <c r="R420" s="64">
        <f>Q420/2+50%</f>
        <v>1</v>
      </c>
      <c r="S420" s="64">
        <f>'Raw data'!M413-O420</f>
        <v>-0.33975</v>
      </c>
      <c r="T420" s="64">
        <f>IF(E420="(R)",-S420,S420)</f>
        <v>0.33975</v>
      </c>
      <c r="U420" s="89">
        <f>IF(G420=1,Q420+4%,IF(G420=2,Q420+9%,IF(G420=3,Q420+14%,IF(G420=4,Q420-4.1%,IF(G420=5,Q420+1%,IF(G420=6,Q420+6.1%,IF(G420=7,Q420+5.1%,Q420+5.1%)))))))</f>
        <v>0.95899999999999996</v>
      </c>
      <c r="V420" s="64">
        <f>'Raw data'!W413</f>
        <v>0.22730199613651003</v>
      </c>
      <c r="W420" s="64">
        <f>V420/2+50%</f>
        <v>0.61365099806825496</v>
      </c>
      <c r="X420" s="65">
        <f>IF(H420=1,V420-4%,IF(H420=2,V420+5%,IF(H420=3,V420+14%,IF(H420=4,V420+4%,IF(H420=5,V420+13%,IF(H420=6,V420+22%,IF(H420=7,V420+9%,V420+9%)))))))</f>
        <v>0.26730199613651001</v>
      </c>
      <c r="Y420" s="65">
        <f>'Raw data'!AC413</f>
        <v>4.9230280211981226E-2</v>
      </c>
      <c r="Z420" s="65">
        <f>'Raw data'!AF413</f>
        <v>0.36899999999999999</v>
      </c>
      <c r="AA420" s="66">
        <f>2*(O420-50)-2*(Z420-50)</f>
        <v>-5.8499999999995111E-2</v>
      </c>
      <c r="AB420" s="65">
        <f>IF(I420=1,Y420+AA420+7.6%,IF(I420=2,Y420+AA420+16.6%,IF(I420=3,Y420+AA420+25.6%,IF(I420=4,Y420-AA420-7.6%,IF(I420=5,Y420-AA420+1.4%,IF(I420=6,Y420-AA420+10.4%,IF(I420=7,Y420+AA420+9%,IF(I420=8,Y420-AA420+9%,""))))))))</f>
        <v>0.21173028021197635</v>
      </c>
      <c r="AC420" s="65">
        <f>IF(E420="(D)",50%+U420/2,50%-U420/2)</f>
        <v>2.0500000000000018E-2</v>
      </c>
      <c r="AD420" s="65">
        <f>IF(E420="(D)",50%+X420/2,50%-X420/2)</f>
        <v>0.36634900193174502</v>
      </c>
      <c r="AE420" s="65">
        <f>50%-AB420/2</f>
        <v>0.39413485989401181</v>
      </c>
      <c r="AF420" s="63">
        <v>-2.7699999999999999E-2</v>
      </c>
      <c r="AG420" s="84">
        <f>IF(E420="(D)",AF420,-AF420)</f>
        <v>2.7699999999999999E-2</v>
      </c>
      <c r="AH420" s="84">
        <f>AG420-4.5%</f>
        <v>-1.7299999999999999E-2</v>
      </c>
      <c r="AI420" s="63">
        <f>AD420-O420</f>
        <v>2.6599001931745025E-2</v>
      </c>
      <c r="AJ420" s="63">
        <f>IF(E420="(D)",AI420,-AI420)</f>
        <v>-2.6599001931745025E-2</v>
      </c>
      <c r="AK420" s="63">
        <f>AJ420-4.5%</f>
        <v>-7.1599001931745024E-2</v>
      </c>
      <c r="AL420" s="63">
        <f>AE420-O420</f>
        <v>5.4384859894011817E-2</v>
      </c>
      <c r="AM420" s="63">
        <f>IF(E420="(D)",AL420,-(AL420))</f>
        <v>-5.4384859894011817E-2</v>
      </c>
      <c r="AN420" s="63">
        <f>AM420-4.5%</f>
        <v>-9.9384859894011815E-2</v>
      </c>
      <c r="AO420" s="67">
        <f>(AK420+AN420)/2</f>
        <v>-8.5491930912878419E-2</v>
      </c>
    </row>
    <row r="421" spans="1:41" ht="15" customHeight="1" x14ac:dyDescent="0.25">
      <c r="A421" s="68" t="s">
        <v>406</v>
      </c>
      <c r="B421" s="61">
        <v>10</v>
      </c>
      <c r="C421" s="61" t="s">
        <v>477</v>
      </c>
      <c r="D421" s="59" t="str">
        <f>('Raw data'!C414)</f>
        <v>Barbara Comstock</v>
      </c>
      <c r="E421" s="59" t="str">
        <f>('Raw data'!D414)</f>
        <v>(R)</v>
      </c>
      <c r="F421" s="62">
        <f>('Raw data'!G414)</f>
        <v>2014</v>
      </c>
      <c r="G421" s="88">
        <v>5</v>
      </c>
      <c r="H421" s="68"/>
      <c r="I421" s="68"/>
      <c r="J421" s="91">
        <f>IF(H421="",O421+0.15*(AF421+2.77%-$B$3)+($A$3-50%),O421+0.85*(0.6*AF421+0.2*AI421+0.2*AL421+2.77%-$B$3)+($A$3-50%))</f>
        <v>0.46506817010309282</v>
      </c>
      <c r="K421" s="21" t="str">
        <f>IF(J421&lt;44%,"R",IF(J421&gt;56%,"D","No projection"))</f>
        <v>No projection</v>
      </c>
      <c r="L421" s="21" t="b">
        <f>_xlfn.ISFORMULA(K421)</f>
        <v>1</v>
      </c>
      <c r="M421" s="21" t="str">
        <f>IF(P421&lt;44%,"R",IF(P421&gt;56%,"D","No projection"))</f>
        <v>No projection</v>
      </c>
      <c r="N421" s="21" t="str">
        <f>IF(J421&lt;42%,"Safe R",IF(AND(J421&gt;42%,J421&lt;44%),"Likely R",IF(AND(J421&gt;44%,J421&lt;47%),"Lean R",IF(AND(J421&gt;47%,J421&lt;53%),"Toss Up",IF(AND(J421&gt;53%,J421&lt;56%),"Lean D",IF(AND(J421&gt;56%,J421&lt;58%),"Likely D","Safe D"))))))</f>
        <v>Lean R</v>
      </c>
      <c r="O421" s="63">
        <f>'Raw data'!Z414</f>
        <v>0.47525000000000001</v>
      </c>
      <c r="P421" s="69">
        <f>O421+$A$3-50%</f>
        <v>0.47524999999999995</v>
      </c>
      <c r="Q421" s="82">
        <f>'Raw data'!O414</f>
        <v>0.17525773195876276</v>
      </c>
      <c r="R421" s="64">
        <f>Q421/2+50%</f>
        <v>0.58762886597938135</v>
      </c>
      <c r="S421" s="64">
        <f>'Raw data'!M414-O421</f>
        <v>-6.2878865979381415E-2</v>
      </c>
      <c r="T421" s="64">
        <f>IF(E421="(R)",-S421,S421)</f>
        <v>6.2878865979381415E-2</v>
      </c>
      <c r="U421" s="89">
        <f>IF(G421=1,Q421+4%,IF(G421=2,Q421+9%,IF(G421=3,Q421+14%,IF(G421=4,Q421-4.1%,IF(G421=5,Q421+1%,IF(G421=6,Q421+6.1%,IF(G421=7,Q421+5.1%,Q421+5.1%)))))))</f>
        <v>0.18525773195876277</v>
      </c>
      <c r="V421" s="64">
        <f>'Raw data'!W414</f>
        <v>0</v>
      </c>
      <c r="W421" s="64"/>
      <c r="X421" s="65"/>
      <c r="Y421" s="65">
        <f>'Raw data'!AC414</f>
        <v>0</v>
      </c>
      <c r="Z421" s="65">
        <f>'Raw data'!AF414</f>
        <v>0.499</v>
      </c>
      <c r="AA421" s="66">
        <f>2*(O421-50)-2*(Z421-50)</f>
        <v>-4.7499999999999432E-2</v>
      </c>
      <c r="AB421" s="65"/>
      <c r="AC421" s="65">
        <f>IF(E421="(D)",50%+U421/2,50%-U421/2)</f>
        <v>0.40737113402061864</v>
      </c>
      <c r="AD421" s="65"/>
      <c r="AE421" s="65"/>
      <c r="AF421" s="63">
        <f>AC421-O421</f>
        <v>-6.7878865979381364E-2</v>
      </c>
      <c r="AG421" s="84">
        <f>IF(E421="(D)",AF421,-AF421)</f>
        <v>6.7878865979381364E-2</v>
      </c>
      <c r="AH421" s="84">
        <f>AG421-4.5%</f>
        <v>2.2878865979381366E-2</v>
      </c>
      <c r="AI421" s="63"/>
      <c r="AJ421" s="63"/>
      <c r="AK421" s="63">
        <f>AJ421-4.5%</f>
        <v>-4.4999999999999998E-2</v>
      </c>
      <c r="AL421" s="63"/>
      <c r="AM421" s="63"/>
      <c r="AN421" s="63">
        <f>AM421-4.5%</f>
        <v>-4.4999999999999998E-2</v>
      </c>
      <c r="AO421" s="67">
        <f>(AK421+AN421)/2</f>
        <v>-4.4999999999999998E-2</v>
      </c>
    </row>
    <row r="422" spans="1:41" ht="15" customHeight="1" x14ac:dyDescent="0.25">
      <c r="A422" s="68" t="s">
        <v>406</v>
      </c>
      <c r="B422" s="61">
        <v>11</v>
      </c>
      <c r="C422" s="61"/>
      <c r="D422" s="59" t="str">
        <f>('Raw data'!C415)</f>
        <v>Gerry Connolly</v>
      </c>
      <c r="E422" s="59" t="str">
        <f>('Raw data'!D415)</f>
        <v>(D)</v>
      </c>
      <c r="F422" s="62">
        <f>('Raw data'!G415)</f>
        <v>2008</v>
      </c>
      <c r="G422" s="88">
        <v>1</v>
      </c>
      <c r="H422" s="68">
        <v>1</v>
      </c>
      <c r="I422" s="68">
        <v>1</v>
      </c>
      <c r="J422" s="91">
        <f>IF(H422="",O422+0.15*(AF422-2.77%+$B$3)+($A$3-50%),O422+0.85*(0.6*AF422+0.2*AI422+0.2*AL422-2.77%+$B$3)+($A$3-50%))</f>
        <v>0.60993090313191201</v>
      </c>
      <c r="K422" s="21" t="str">
        <f>IF(J422&lt;44%,"R",IF(J422&gt;56%,"D","No projection"))</f>
        <v>D</v>
      </c>
      <c r="L422" s="21" t="b">
        <f>_xlfn.ISFORMULA(K422)</f>
        <v>1</v>
      </c>
      <c r="M422" s="21" t="str">
        <f>IF(P422&lt;44%,"R",IF(P422&gt;56%,"D","No projection"))</f>
        <v>D</v>
      </c>
      <c r="N422" s="21" t="str">
        <f>IF(J422&lt;42%,"Safe R",IF(AND(J422&gt;42%,J422&lt;44%),"Likely R",IF(AND(J422&gt;44%,J422&lt;47%),"Lean R",IF(AND(J422&gt;47%,J422&lt;53%),"Toss Up",IF(AND(J422&gt;53%,J422&lt;56%),"Lean D",IF(AND(J422&gt;56%,J422&lt;58%),"Likely D","Safe D"))))))</f>
        <v>Safe D</v>
      </c>
      <c r="O422" s="63">
        <f>'Raw data'!Z415</f>
        <v>0.61175000000000002</v>
      </c>
      <c r="P422" s="69">
        <f>O422+$A$3-50%</f>
        <v>0.61175000000000002</v>
      </c>
      <c r="Q422" s="82">
        <f>'Raw data'!O415</f>
        <v>0.17525773195876276</v>
      </c>
      <c r="R422" s="64">
        <f>Q422/2+50%</f>
        <v>0.58762886597938135</v>
      </c>
      <c r="S422" s="64">
        <f>'Raw data'!M415-O422</f>
        <v>-2.4121134020618662E-2</v>
      </c>
      <c r="T422" s="64">
        <f>IF(E422="(R)",-S422,S422)</f>
        <v>-2.4121134020618662E-2</v>
      </c>
      <c r="U422" s="89">
        <f>IF(G422=1,Q422+4%,IF(G422=2,Q422+9%,IF(G422=3,Q422+14%,IF(G422=4,Q422-4.1%,IF(G422=5,Q422+1%,IF(G422=6,Q422+6.1%,IF(G422=7,Q422+5.1%,Q422+5.1%)))))))</f>
        <v>0.21525773195876277</v>
      </c>
      <c r="V422" s="64">
        <f>'Raw data'!W415</f>
        <v>0.26441586314249443</v>
      </c>
      <c r="W422" s="64">
        <f>V422/2+50%</f>
        <v>0.63220793157124722</v>
      </c>
      <c r="X422" s="65">
        <f>IF(H422=1,V422-4%,IF(H422=2,V422+5%,IF(H422=3,V422+14%,IF(H422=4,V422+4%,IF(H422=5,V422+13%,IF(H422=6,V422+22%,IF(H422=7,V422+9%,V422+9%)))))))</f>
        <v>0.22441586314249443</v>
      </c>
      <c r="Y422" s="65">
        <f>'Raw data'!AC415</f>
        <v>4.4098013566544747E-3</v>
      </c>
      <c r="Z422" s="65">
        <f>'Raw data'!AF415</f>
        <v>0.53899999999999992</v>
      </c>
      <c r="AA422" s="66">
        <f>2*(O422-50)-2*(Z422-50)</f>
        <v>0.14549999999999841</v>
      </c>
      <c r="AB422" s="65">
        <f>IF(I422=1,Y422+AA422+7.6%,IF(I422=2,Y422+AA422+16.6%,IF(I422=3,Y422+AA422+25.6%,IF(I422=4,Y422-AA422-7.6%,IF(I422=5,Y422-AA422+1.4%,IF(I422=6,Y422-AA422+10.4%,IF(I422=7,Y422+AA422+9%,IF(I422=8,Y422-AA422+9%,""))))))))</f>
        <v>0.2259098013566529</v>
      </c>
      <c r="AC422" s="65">
        <f>IF(E422="(D)",50%+U422/2,50%-U422/2)</f>
        <v>0.60762886597938137</v>
      </c>
      <c r="AD422" s="65">
        <f>IF(E422="(D)",50%+X422/2,50%-X422/2)</f>
        <v>0.6122079315712472</v>
      </c>
      <c r="AE422" s="65">
        <f>50%+AB422/2</f>
        <v>0.61295490067832648</v>
      </c>
      <c r="AF422" s="63">
        <f>AC422-O422</f>
        <v>-4.1211340206186442E-3</v>
      </c>
      <c r="AG422" s="84">
        <f>IF(E422="(D)",AF422,-AF422)</f>
        <v>-4.1211340206186442E-3</v>
      </c>
      <c r="AH422" s="84">
        <f>AG422-4.5%</f>
        <v>-4.9121134020618643E-2</v>
      </c>
      <c r="AI422" s="63">
        <f>AD422-O422</f>
        <v>4.579315712471832E-4</v>
      </c>
      <c r="AJ422" s="63">
        <f>IF(E422="(D)",AI422,-AI422)</f>
        <v>4.579315712471832E-4</v>
      </c>
      <c r="AK422" s="63">
        <f>AJ422-4.5%</f>
        <v>-4.4542068428752815E-2</v>
      </c>
      <c r="AL422" s="63">
        <f>AE422-O422</f>
        <v>1.2049006783264593E-3</v>
      </c>
      <c r="AM422" s="63">
        <f>IF(E422="(D)",AL422,-(AL422))</f>
        <v>1.2049006783264593E-3</v>
      </c>
      <c r="AN422" s="63">
        <f>AM422-4.5%</f>
        <v>-4.3795099321673539E-2</v>
      </c>
      <c r="AO422" s="67">
        <f>(AK422+AN422)/2</f>
        <v>-4.4168583875213177E-2</v>
      </c>
    </row>
    <row r="423" spans="1:41" ht="15" customHeight="1" x14ac:dyDescent="0.25">
      <c r="A423" s="68" t="s">
        <v>415</v>
      </c>
      <c r="B423" s="61">
        <v>1</v>
      </c>
      <c r="C423" s="61"/>
      <c r="D423" s="59" t="str">
        <f>('Raw data'!C416)</f>
        <v>Suzan DelBene</v>
      </c>
      <c r="E423" s="59" t="str">
        <f>('Raw data'!D416)</f>
        <v>(D)</v>
      </c>
      <c r="F423" s="62">
        <f>('Raw data'!G416)</f>
        <v>2012</v>
      </c>
      <c r="G423" s="88">
        <v>1</v>
      </c>
      <c r="H423" s="68">
        <v>2</v>
      </c>
      <c r="I423" s="68">
        <v>7</v>
      </c>
      <c r="J423" s="91">
        <f>IF(H423="",O423+0.15*(AF423-2.77%+$B$3)+($A$3-50%),O423+0.85*(0.6*AF423+0.2*AI423+0.2*AL423-2.77%+$B$3)+($A$3-50%))</f>
        <v>0.54603149817800722</v>
      </c>
      <c r="K423" s="21" t="str">
        <f>IF(J423&lt;44%,"R",IF(J423&gt;56%,"D","No projection"))</f>
        <v>No projection</v>
      </c>
      <c r="L423" s="21" t="b">
        <f>_xlfn.ISFORMULA(K423)</f>
        <v>1</v>
      </c>
      <c r="M423" s="21" t="str">
        <f>IF(P423&lt;44%,"R",IF(P423&gt;56%,"D","No projection"))</f>
        <v>No projection</v>
      </c>
      <c r="N423" s="21" t="str">
        <f>IF(J423&lt;42%,"Safe R",IF(AND(J423&gt;42%,J423&lt;44%),"Likely R",IF(AND(J423&gt;44%,J423&lt;47%),"Lean R",IF(AND(J423&gt;47%,J423&lt;53%),"Toss Up",IF(AND(J423&gt;53%,J423&lt;56%),"Lean D",IF(AND(J423&gt;56%,J423&lt;58%),"Likely D","Safe D"))))))</f>
        <v>Lean D</v>
      </c>
      <c r="O423" s="63">
        <f>'Raw data'!Z416</f>
        <v>0.53475000000000006</v>
      </c>
      <c r="P423" s="69">
        <f>O423+$A$3-50%</f>
        <v>0.53475000000000006</v>
      </c>
      <c r="Q423" s="82">
        <f>'Raw data'!O416</f>
        <v>0.10000000000000003</v>
      </c>
      <c r="R423" s="64">
        <f>Q423/2+50%</f>
        <v>0.55000000000000004</v>
      </c>
      <c r="S423" s="64">
        <f>'Raw data'!M416-O423</f>
        <v>1.5249999999999986E-2</v>
      </c>
      <c r="T423" s="64">
        <f>IF(E423="(R)",-S423,S423)</f>
        <v>1.5249999999999986E-2</v>
      </c>
      <c r="U423" s="89">
        <f>IF(G423=1,Q423+4%,IF(G423=2,Q423+9%,IF(G423=3,Q423+14%,IF(G423=4,Q423-4.1%,IF(G423=5,Q423+1%,IF(G423=6,Q423+6.1%,IF(G423=7,Q423+5.1%,Q423+5.1%)))))))</f>
        <v>0.14000000000000004</v>
      </c>
      <c r="V423" s="64">
        <f>'Raw data'!W416</f>
        <v>7.8723507976551754E-2</v>
      </c>
      <c r="W423" s="64">
        <f>V423/2+50%</f>
        <v>0.5393617539882759</v>
      </c>
      <c r="X423" s="65">
        <f>IF(H423=1,V423-4%,IF(H423=2,V423+5%,IF(H423=3,V423+14%,IF(H423=4,V423+4%,IF(H423=5,V423+13%,IF(H423=6,V423+22%,IF(H423=7,V423+9%,V423+9%)))))))</f>
        <v>0.12872350797655174</v>
      </c>
      <c r="Y423" s="65">
        <f>'Raw data'!AC416</f>
        <v>0</v>
      </c>
      <c r="Z423" s="65">
        <f>'Raw data'!AF416</f>
        <v>0.59399999999999997</v>
      </c>
      <c r="AA423" s="66">
        <f>2*(O423-50)-2*(Z423-50)</f>
        <v>-0.11849999999999739</v>
      </c>
      <c r="AB423" s="72">
        <f>Y423+AA423+5%</f>
        <v>-6.8499999999997382E-2</v>
      </c>
      <c r="AC423" s="65">
        <f>IF(E423="(D)",50%+U423/2,50%-U423/2)</f>
        <v>0.57000000000000006</v>
      </c>
      <c r="AD423" s="65">
        <f>IF(E423="(D)",50%+X423/2,50%-X423/2)</f>
        <v>0.56436175398827593</v>
      </c>
      <c r="AE423" s="65">
        <f>50%+AB423/2</f>
        <v>0.46575000000000133</v>
      </c>
      <c r="AF423" s="63">
        <f>AC423-O423</f>
        <v>3.5250000000000004E-2</v>
      </c>
      <c r="AG423" s="84">
        <f>IF(E423="(D)",AF423,-AF423)</f>
        <v>3.5250000000000004E-2</v>
      </c>
      <c r="AH423" s="84">
        <f>AG423-4.5%</f>
        <v>-9.7499999999999948E-3</v>
      </c>
      <c r="AI423" s="63">
        <f>AD423-O423</f>
        <v>2.9611753988275868E-2</v>
      </c>
      <c r="AJ423" s="63">
        <f>IF(E423="(D)",AI423,-AI423)</f>
        <v>2.9611753988275868E-2</v>
      </c>
      <c r="AK423" s="63">
        <f>AJ423-4.5%</f>
        <v>-1.538824601172413E-2</v>
      </c>
      <c r="AL423" s="63">
        <f>AE423-O423</f>
        <v>-6.8999999999998729E-2</v>
      </c>
      <c r="AM423" s="63">
        <f>IF(E423="(D)",AL423,-(AL423))</f>
        <v>-6.8999999999998729E-2</v>
      </c>
      <c r="AN423" s="63">
        <f>AM423-4.5%</f>
        <v>-0.11399999999999873</v>
      </c>
      <c r="AO423" s="67">
        <f>(AK423+AN423)/2</f>
        <v>-6.4694123005861429E-2</v>
      </c>
    </row>
    <row r="424" spans="1:41" ht="15" customHeight="1" x14ac:dyDescent="0.25">
      <c r="A424" s="68" t="s">
        <v>415</v>
      </c>
      <c r="B424" s="61">
        <v>2</v>
      </c>
      <c r="C424" s="61"/>
      <c r="D424" s="59" t="str">
        <f>('Raw data'!C417)</f>
        <v>Rick Larsen</v>
      </c>
      <c r="E424" s="59" t="str">
        <f>('Raw data'!D417)</f>
        <v>(D)</v>
      </c>
      <c r="F424" s="62">
        <f>('Raw data'!G417)</f>
        <v>2000</v>
      </c>
      <c r="G424" s="88">
        <v>1</v>
      </c>
      <c r="H424" s="68">
        <v>1</v>
      </c>
      <c r="I424" s="68">
        <v>1</v>
      </c>
      <c r="J424" s="91">
        <f>IF(H424="",O424+0.15*(AF424-2.77%+$B$3)+($A$3-50%),O424+0.85*(0.6*AF424+0.2*AI424+0.2*AL424-2.77%+$B$3)+($A$3-50%))</f>
        <v>0.61720393937142048</v>
      </c>
      <c r="K424" s="21" t="str">
        <f>IF(J424&lt;44%,"R",IF(J424&gt;56%,"D","No projection"))</f>
        <v>D</v>
      </c>
      <c r="L424" s="21" t="b">
        <f>_xlfn.ISFORMULA(K424)</f>
        <v>1</v>
      </c>
      <c r="M424" s="21" t="str">
        <f>IF(P424&lt;44%,"R",IF(P424&gt;56%,"D","No projection"))</f>
        <v>D</v>
      </c>
      <c r="N424" s="21" t="str">
        <f>IF(J424&lt;42%,"Safe R",IF(AND(J424&gt;42%,J424&lt;44%),"Likely R",IF(AND(J424&gt;44%,J424&lt;47%),"Lean R",IF(AND(J424&gt;47%,J424&lt;53%),"Toss Up",IF(AND(J424&gt;53%,J424&lt;56%),"Lean D",IF(AND(J424&gt;56%,J424&lt;58%),"Likely D","Safe D"))))))</f>
        <v>Safe D</v>
      </c>
      <c r="O424" s="63">
        <f>'Raw data'!Z417</f>
        <v>0.58674999999999999</v>
      </c>
      <c r="P424" s="69">
        <f>O424+$A$3-50%</f>
        <v>0.58674999999999988</v>
      </c>
      <c r="Q424" s="82">
        <f>'Raw data'!O417</f>
        <v>0.24</v>
      </c>
      <c r="R424" s="64">
        <f>Q424/2+50%</f>
        <v>0.62</v>
      </c>
      <c r="S424" s="64">
        <f>'Raw data'!M417-O424</f>
        <v>3.3250000000000002E-2</v>
      </c>
      <c r="T424" s="64">
        <f>IF(E424="(R)",-S424,S424)</f>
        <v>3.3250000000000002E-2</v>
      </c>
      <c r="U424" s="89">
        <f>IF(G424=1,Q424+4%,IF(G424=2,Q424+9%,IF(G424=3,Q424+14%,IF(G424=4,Q424-4.1%,IF(G424=5,Q424+1%,IF(G424=6,Q424+6.1%,IF(G424=7,Q424+5.1%,Q424+5.1%)))))))</f>
        <v>0.27999999999999997</v>
      </c>
      <c r="V424" s="64">
        <f>'Raw data'!W417</f>
        <v>0.22283495042856055</v>
      </c>
      <c r="W424" s="64">
        <f>V424/2+50%</f>
        <v>0.61141747521428025</v>
      </c>
      <c r="X424" s="65">
        <f>IF(H424=1,V424-4%,IF(H424=2,V424+5%,IF(H424=3,V424+14%,IF(H424=4,V424+4%,IF(H424=5,V424+13%,IF(H424=6,V424+22%,IF(H424=7,V424+9%,V424+9%)))))))</f>
        <v>0.18283495042856054</v>
      </c>
      <c r="Y424" s="65">
        <f>'Raw data'!AC417</f>
        <v>2.1446689235202987E-2</v>
      </c>
      <c r="Z424" s="65">
        <f>'Raw data'!AF417</f>
        <v>0.53400000000000003</v>
      </c>
      <c r="AA424" s="66">
        <f>2*(O424-50)-2*(Z424-50)</f>
        <v>0.10550000000000637</v>
      </c>
      <c r="AB424" s="65">
        <f>IF(I424=1,Y424+AA424+7.6%,IF(I424=2,Y424+AA424+16.6%,IF(I424=3,Y424+AA424+25.6%,IF(I424=4,Y424-AA424-7.6%,IF(I424=5,Y424-AA424+1.4%,IF(I424=6,Y424-AA424+10.4%,IF(I424=7,Y424+AA424+9%,IF(I424=8,Y424-AA424+9%,""))))))))</f>
        <v>0.20294668923520937</v>
      </c>
      <c r="AC424" s="65">
        <f>IF(E424="(D)",50%+U424/2,50%-U424/2)</f>
        <v>0.64</v>
      </c>
      <c r="AD424" s="65">
        <f>IF(E424="(D)",50%+X424/2,50%-X424/2)</f>
        <v>0.59141747521428023</v>
      </c>
      <c r="AE424" s="65">
        <f>50%+AB424/2</f>
        <v>0.60147334461760471</v>
      </c>
      <c r="AF424" s="63">
        <f>AC424-O424</f>
        <v>5.325000000000002E-2</v>
      </c>
      <c r="AG424" s="84">
        <f>IF(E424="(D)",AF424,-AF424)</f>
        <v>5.325000000000002E-2</v>
      </c>
      <c r="AH424" s="84">
        <f>AG424-4.5%</f>
        <v>8.2500000000000212E-3</v>
      </c>
      <c r="AI424" s="63">
        <f>AD424-O424</f>
        <v>4.6674752142802367E-3</v>
      </c>
      <c r="AJ424" s="63">
        <f>IF(E424="(D)",AI424,-AI424)</f>
        <v>4.6674752142802367E-3</v>
      </c>
      <c r="AK424" s="63">
        <f>AJ424-4.5%</f>
        <v>-4.0332524785719762E-2</v>
      </c>
      <c r="AL424" s="63">
        <f>AE424-O424</f>
        <v>1.4723344617604717E-2</v>
      </c>
      <c r="AM424" s="63">
        <f>IF(E424="(D)",AL424,-(AL424))</f>
        <v>1.4723344617604717E-2</v>
      </c>
      <c r="AN424" s="63">
        <f>AM424-4.5%</f>
        <v>-3.0276655382395282E-2</v>
      </c>
      <c r="AO424" s="67">
        <f>(AK424+AN424)/2</f>
        <v>-3.5304590084057522E-2</v>
      </c>
    </row>
    <row r="425" spans="1:41" ht="15" customHeight="1" x14ac:dyDescent="0.25">
      <c r="A425" s="68" t="s">
        <v>415</v>
      </c>
      <c r="B425" s="61">
        <v>3</v>
      </c>
      <c r="C425" s="61"/>
      <c r="D425" s="59" t="str">
        <f>('Raw data'!C418)</f>
        <v>Jaime Herrera Beutler</v>
      </c>
      <c r="E425" s="59" t="str">
        <f>('Raw data'!D418)</f>
        <v>(R)</v>
      </c>
      <c r="F425" s="62">
        <f>('Raw data'!G418)</f>
        <v>2010</v>
      </c>
      <c r="G425" s="88">
        <v>4</v>
      </c>
      <c r="H425" s="68">
        <v>4</v>
      </c>
      <c r="I425" s="68">
        <v>5</v>
      </c>
      <c r="J425" s="91">
        <f>IF(H425="",O425+0.15*(AF425+2.77%-$B$3)+($A$3-50%),O425+0.85*(0.6*AF425+0.2*AI425+0.2*AL425+2.77%-$B$3)+($A$3-50%))</f>
        <v>0.41920746100488304</v>
      </c>
      <c r="K425" s="21" t="str">
        <f>IF(J425&lt;44%,"R",IF(J425&gt;56%,"D","No projection"))</f>
        <v>R</v>
      </c>
      <c r="L425" s="21" t="b">
        <f>_xlfn.ISFORMULA(K425)</f>
        <v>1</v>
      </c>
      <c r="M425" s="21" t="str">
        <f>IF(P425&lt;44%,"R",IF(P425&gt;56%,"D","No projection"))</f>
        <v>No projection</v>
      </c>
      <c r="N425" s="21" t="str">
        <f>IF(J425&lt;42%,"Safe R",IF(AND(J425&gt;42%,J425&lt;44%),"Likely R",IF(AND(J425&gt;44%,J425&lt;47%),"Lean R",IF(AND(J425&gt;47%,J425&lt;53%),"Toss Up",IF(AND(J425&gt;53%,J425&lt;56%),"Lean D",IF(AND(J425&gt;56%,J425&lt;58%),"Likely D","Safe D"))))))</f>
        <v>Safe R</v>
      </c>
      <c r="O425" s="63">
        <f>'Raw data'!Z418</f>
        <v>0.47225</v>
      </c>
      <c r="P425" s="69">
        <f>O425+$A$3-50%</f>
        <v>0.47225000000000006</v>
      </c>
      <c r="Q425" s="82">
        <f>'Raw data'!O418</f>
        <v>0.21999999999999997</v>
      </c>
      <c r="R425" s="64">
        <f>Q425/2+50%</f>
        <v>0.61</v>
      </c>
      <c r="S425" s="64">
        <f>'Raw data'!M418-O425</f>
        <v>-8.224999999999999E-2</v>
      </c>
      <c r="T425" s="64">
        <f>IF(E425="(R)",-S425,S425)</f>
        <v>8.224999999999999E-2</v>
      </c>
      <c r="U425" s="89">
        <f>IF(G425=1,Q425+4%,IF(G425=2,Q425+9%,IF(G425=3,Q425+14%,IF(G425=4,Q425-4.1%,IF(G425=5,Q425+1%,IF(G425=6,Q425+6.1%,IF(G425=7,Q425+5.1%,Q425+5.1%)))))))</f>
        <v>0.17899999999999999</v>
      </c>
      <c r="V425" s="64">
        <f>'Raw data'!W418</f>
        <v>0.20759211117311588</v>
      </c>
      <c r="W425" s="64">
        <f>V425/2+50%</f>
        <v>0.60379605558655791</v>
      </c>
      <c r="X425" s="65">
        <f>IF(H425=1,V425-4%,IF(H425=2,V425+5%,IF(H425=3,V425+14%,IF(H425=4,V425+4%,IF(H425=5,V425+13%,IF(H425=6,V425+22%,IF(H425=7,V425+9%,V425+9%)))))))</f>
        <v>0.24759211117311589</v>
      </c>
      <c r="Y425" s="65">
        <f>'Raw data'!AC418</f>
        <v>5.9437759357676978E-2</v>
      </c>
      <c r="Z425" s="65">
        <f>'Raw data'!AF418</f>
        <v>0.49399999999999999</v>
      </c>
      <c r="AA425" s="66">
        <f>2*(O425-50)-2*(Z425-50)</f>
        <v>-4.3499999999994543E-2</v>
      </c>
      <c r="AB425" s="65">
        <f>IF(I425=1,Y425+AA425+7.6%,IF(I425=2,Y425+AA425+16.6%,IF(I425=3,Y425+AA425+25.6%,IF(I425=4,Y425-AA425-7.6%,IF(I425=5,Y425-AA425+1.4%,IF(I425=6,Y425-AA425+10.4%,IF(I425=7,Y425+AA425+9%,IF(I425=8,Y425-AA425+9%,""))))))))</f>
        <v>0.11693775935767152</v>
      </c>
      <c r="AC425" s="65">
        <f>IF(E425="(D)",50%+U425/2,50%-U425/2)</f>
        <v>0.41049999999999998</v>
      </c>
      <c r="AD425" s="65">
        <f>IF(E425="(D)",50%+X425/2,50%-X425/2)</f>
        <v>0.37620394441344207</v>
      </c>
      <c r="AE425" s="65">
        <f>50%-AB425/2</f>
        <v>0.44153112032116426</v>
      </c>
      <c r="AF425" s="63">
        <f>AC425-O425</f>
        <v>-6.1750000000000027E-2</v>
      </c>
      <c r="AG425" s="84">
        <f>IF(E425="(D)",AF425,-AF425)</f>
        <v>6.1750000000000027E-2</v>
      </c>
      <c r="AH425" s="84">
        <f>AG425-4.5%</f>
        <v>1.6750000000000029E-2</v>
      </c>
      <c r="AI425" s="63">
        <f>AD425-O425</f>
        <v>-9.6046055586557932E-2</v>
      </c>
      <c r="AJ425" s="63">
        <f>IF(E425="(D)",AI425,-AI425)</f>
        <v>9.6046055586557932E-2</v>
      </c>
      <c r="AK425" s="63">
        <f>AJ425-4.5%</f>
        <v>5.1046055586557934E-2</v>
      </c>
      <c r="AL425" s="63">
        <f>AE425-O425</f>
        <v>-3.0718879678835742E-2</v>
      </c>
      <c r="AM425" s="63">
        <f>IF(E425="(D)",AL425,-(AL425))</f>
        <v>3.0718879678835742E-2</v>
      </c>
      <c r="AN425" s="63">
        <f>AM425-4.5%</f>
        <v>-1.4281120321164256E-2</v>
      </c>
      <c r="AO425" s="67">
        <f>(AK425+AN425)/2</f>
        <v>1.8382467632696839E-2</v>
      </c>
    </row>
    <row r="426" spans="1:41" ht="15" customHeight="1" x14ac:dyDescent="0.25">
      <c r="A426" s="68" t="s">
        <v>415</v>
      </c>
      <c r="B426" s="61">
        <v>4</v>
      </c>
      <c r="C426" s="61" t="s">
        <v>477</v>
      </c>
      <c r="D426" s="59" t="str">
        <f>('Raw data'!C419)</f>
        <v>Dan Newhouse</v>
      </c>
      <c r="E426" s="59" t="str">
        <f>('Raw data'!D419)</f>
        <v>(R)</v>
      </c>
      <c r="F426" s="62">
        <f>('Raw data'!G419)</f>
        <v>2014</v>
      </c>
      <c r="G426" s="88">
        <v>5</v>
      </c>
      <c r="H426" s="68"/>
      <c r="I426" s="68"/>
      <c r="J426" s="91">
        <f>IF(H426="",O426+0.15*(AF426+2.77%-$B$3)+($A$3-50%),O426+0.85*(0.6*AF426+0.2*AI426+0.2*AL426+2.77%-$B$3)+($A$3-50%))</f>
        <v>0.36759500000000001</v>
      </c>
      <c r="K426" s="21" t="str">
        <f>IF(J426&lt;44%,"R",IF(J426&gt;56%,"D","No projection"))</f>
        <v>R</v>
      </c>
      <c r="L426" s="21" t="b">
        <f>_xlfn.ISFORMULA(K426)</f>
        <v>1</v>
      </c>
      <c r="M426" s="21" t="str">
        <f>IF(P426&lt;44%,"R",IF(P426&gt;56%,"D","No projection"))</f>
        <v>R</v>
      </c>
      <c r="N426" s="21" t="str">
        <f>IF(J426&lt;42%,"Safe R",IF(AND(J426&gt;42%,J426&lt;44%),"Likely R",IF(AND(J426&gt;44%,J426&lt;47%),"Lean R",IF(AND(J426&gt;47%,J426&lt;53%),"Toss Up",IF(AND(J426&gt;53%,J426&lt;56%),"Lean D",IF(AND(J426&gt;56%,J426&lt;58%),"Likely D","Safe D"))))))</f>
        <v>Safe R</v>
      </c>
      <c r="O426" s="63">
        <f>'Raw data'!Z419</f>
        <v>0.37175000000000002</v>
      </c>
      <c r="P426" s="69">
        <f>O426+$A$3-50%</f>
        <v>0.37175000000000002</v>
      </c>
      <c r="Q426" s="82">
        <f>'Raw data'!O419</f>
        <v>1</v>
      </c>
      <c r="R426" s="64">
        <f>Q426/2+50%</f>
        <v>1</v>
      </c>
      <c r="S426" s="64">
        <f>'Raw data'!M419-O426</f>
        <v>-0.37175000000000002</v>
      </c>
      <c r="T426" s="64">
        <f>IF(E426="(R)",-S426,S426)</f>
        <v>0.37175000000000002</v>
      </c>
      <c r="U426" s="89">
        <f>IF(G426=1,Q426+4%,IF(G426=2,Q426+9%,IF(G426=3,Q426+14%,IF(G426=4,Q426-4.1%,IF(G426=5,Q426+1%,IF(G426=6,Q426+6.1%,IF(G426=7,Q426+5.1%,Q426+5.1%)))))))</f>
        <v>1.01</v>
      </c>
      <c r="V426" s="64">
        <f>'Raw data'!W419</f>
        <v>0</v>
      </c>
      <c r="W426" s="64"/>
      <c r="X426" s="65"/>
      <c r="Y426" s="65">
        <f>'Raw data'!AC419</f>
        <v>0</v>
      </c>
      <c r="Z426" s="65">
        <f>'Raw data'!AF419</f>
        <v>0.374</v>
      </c>
      <c r="AA426" s="66">
        <f>2*(O426-50)-2*(Z426-50)</f>
        <v>-4.500000000007276E-3</v>
      </c>
      <c r="AB426" s="65"/>
      <c r="AC426" s="65">
        <f>IF(E426="(D)",50%+U426/2,50%-U426/2)</f>
        <v>-5.0000000000000044E-3</v>
      </c>
      <c r="AD426" s="65"/>
      <c r="AE426" s="65"/>
      <c r="AF426" s="63">
        <v>-2.7699999999999999E-2</v>
      </c>
      <c r="AG426" s="84">
        <f>IF(E426="(D)",AF426,-AF426)</f>
        <v>2.7699999999999999E-2</v>
      </c>
      <c r="AH426" s="84">
        <f>AG426-4.5%</f>
        <v>-1.7299999999999999E-2</v>
      </c>
      <c r="AI426" s="63"/>
      <c r="AJ426" s="63"/>
      <c r="AK426" s="63">
        <f>AJ426-4.5%</f>
        <v>-4.4999999999999998E-2</v>
      </c>
      <c r="AL426" s="63"/>
      <c r="AM426" s="63"/>
      <c r="AN426" s="63">
        <f>AM426-4.5%</f>
        <v>-4.4999999999999998E-2</v>
      </c>
      <c r="AO426" s="67">
        <f>(AK426+AN426)/2</f>
        <v>-4.4999999999999998E-2</v>
      </c>
    </row>
    <row r="427" spans="1:41" ht="15" customHeight="1" x14ac:dyDescent="0.25">
      <c r="A427" s="68" t="s">
        <v>415</v>
      </c>
      <c r="B427" s="61">
        <v>5</v>
      </c>
      <c r="C427" s="61"/>
      <c r="D427" s="59" t="str">
        <f>('Raw data'!C420)</f>
        <v>Cathy McMorris Rodgers</v>
      </c>
      <c r="E427" s="59" t="str">
        <f>('Raw data'!D420)</f>
        <v>(R)</v>
      </c>
      <c r="F427" s="62">
        <f>('Raw data'!G420)</f>
        <v>2004</v>
      </c>
      <c r="G427" s="88">
        <v>4</v>
      </c>
      <c r="H427" s="68">
        <v>4</v>
      </c>
      <c r="I427" s="68">
        <v>4</v>
      </c>
      <c r="J427" s="91">
        <f>IF(H427="",O427+0.15*(AF427+2.77%-$B$3)+($A$3-50%),O427+0.85*(0.6*AF427+0.2*AI427+0.2*AL427+2.77%-$B$3)+($A$3-50%))</f>
        <v>0.40840124701459152</v>
      </c>
      <c r="K427" s="21" t="str">
        <f>IF(J427&lt;44%,"R",IF(J427&gt;56%,"D","No projection"))</f>
        <v>R</v>
      </c>
      <c r="L427" s="21" t="b">
        <f>_xlfn.ISFORMULA(K427)</f>
        <v>1</v>
      </c>
      <c r="M427" s="21" t="str">
        <f>IF(P427&lt;44%,"R",IF(P427&gt;56%,"D","No projection"))</f>
        <v>R</v>
      </c>
      <c r="N427" s="21" t="str">
        <f>IF(J427&lt;42%,"Safe R",IF(AND(J427&gt;42%,J427&lt;44%),"Likely R",IF(AND(J427&gt;44%,J427&lt;47%),"Lean R",IF(AND(J427&gt;47%,J427&lt;53%),"Toss Up",IF(AND(J427&gt;53%,J427&lt;56%),"Lean D",IF(AND(J427&gt;56%,J427&lt;58%),"Likely D","Safe D"))))))</f>
        <v>Safe R</v>
      </c>
      <c r="O427" s="63">
        <f>'Raw data'!Z420</f>
        <v>0.43175000000000002</v>
      </c>
      <c r="P427" s="69">
        <f>O427+$A$3-50%</f>
        <v>0.43175000000000008</v>
      </c>
      <c r="Q427" s="82">
        <f>'Raw data'!O420</f>
        <v>0.19999999999999996</v>
      </c>
      <c r="R427" s="64">
        <f>Q427/2+50%</f>
        <v>0.6</v>
      </c>
      <c r="S427" s="64">
        <f>'Raw data'!M420-O427</f>
        <v>-3.175E-2</v>
      </c>
      <c r="T427" s="64">
        <f>IF(E427="(R)",-S427,S427)</f>
        <v>3.175E-2</v>
      </c>
      <c r="U427" s="89">
        <f>IF(G427=1,Q427+4%,IF(G427=2,Q427+9%,IF(G427=3,Q427+14%,IF(G427=4,Q427-4.1%,IF(G427=5,Q427+1%,IF(G427=6,Q427+6.1%,IF(G427=7,Q427+5.1%,Q427+5.1%)))))))</f>
        <v>0.15899999999999997</v>
      </c>
      <c r="V427" s="64">
        <f>'Raw data'!W420</f>
        <v>0.23836436816623352</v>
      </c>
      <c r="W427" s="64">
        <f>V427/2+50%</f>
        <v>0.61918218408311676</v>
      </c>
      <c r="X427" s="65">
        <f>IF(H427=1,V427-4%,IF(H427=2,V427+5%,IF(H427=3,V427+14%,IF(H427=4,V427+4%,IF(H427=5,V427+13%,IF(H427=6,V427+22%,IF(H427=7,V427+9%,V427+9%)))))))</f>
        <v>0.2783643681662335</v>
      </c>
      <c r="Y427" s="65">
        <f>'Raw data'!AC420</f>
        <v>0.27332684342681435</v>
      </c>
      <c r="Z427" s="65">
        <f>'Raw data'!AF420</f>
        <v>0.434</v>
      </c>
      <c r="AA427" s="66">
        <f>2*(O427-50)-2*(Z427-50)</f>
        <v>-4.4999999999930651E-3</v>
      </c>
      <c r="AB427" s="65">
        <f>IF(I427=1,Y427+AA427+7.6%,IF(I427=2,Y427+AA427+16.6%,IF(I427=3,Y427+AA427+25.6%,IF(I427=4,Y427-AA427-7.6%,IF(I427=5,Y427-AA427+1.4%,IF(I427=6,Y427-AA427+10.4%,IF(I427=7,Y427+AA427+9%,IF(I427=8,Y427-AA427+9%,""))))))))</f>
        <v>0.2018268434268074</v>
      </c>
      <c r="AC427" s="65">
        <f>IF(E427="(D)",50%+U427/2,50%-U427/2)</f>
        <v>0.42049999999999998</v>
      </c>
      <c r="AD427" s="65">
        <f>IF(E427="(D)",50%+X427/2,50%-X427/2)</f>
        <v>0.36081781591688322</v>
      </c>
      <c r="AE427" s="65">
        <f>50%-AB427/2</f>
        <v>0.39908657828659633</v>
      </c>
      <c r="AF427" s="63">
        <f>AC427-O427</f>
        <v>-1.1250000000000038E-2</v>
      </c>
      <c r="AG427" s="84">
        <f>IF(E427="(D)",AF427,-AF427)</f>
        <v>1.1250000000000038E-2</v>
      </c>
      <c r="AH427" s="84">
        <f>AG427-4.5%</f>
        <v>-3.3749999999999961E-2</v>
      </c>
      <c r="AI427" s="63">
        <f>AD427-O427</f>
        <v>-7.09321840831168E-2</v>
      </c>
      <c r="AJ427" s="63">
        <f>IF(E427="(D)",AI427,-AI427)</f>
        <v>7.09321840831168E-2</v>
      </c>
      <c r="AK427" s="63">
        <f>AJ427-4.5%</f>
        <v>2.5932184083116802E-2</v>
      </c>
      <c r="AL427" s="63">
        <f>AE427-O427</f>
        <v>-3.2663421713403695E-2</v>
      </c>
      <c r="AM427" s="63">
        <f>IF(E427="(D)",AL427,-(AL427))</f>
        <v>3.2663421713403695E-2</v>
      </c>
      <c r="AN427" s="63">
        <f>AM427-4.5%</f>
        <v>-1.2336578286596303E-2</v>
      </c>
      <c r="AO427" s="67">
        <f>(AK427+AN427)/2</f>
        <v>6.7978028982602495E-3</v>
      </c>
    </row>
    <row r="428" spans="1:41" ht="15" customHeight="1" x14ac:dyDescent="0.25">
      <c r="A428" s="68" t="s">
        <v>415</v>
      </c>
      <c r="B428" s="61">
        <v>6</v>
      </c>
      <c r="C428" s="61"/>
      <c r="D428" s="59" t="str">
        <f>('Raw data'!C421)</f>
        <v>Derek Kilmer</v>
      </c>
      <c r="E428" s="59" t="str">
        <f>('Raw data'!D421)</f>
        <v>(D)</v>
      </c>
      <c r="F428" s="62">
        <f>('Raw data'!G421)</f>
        <v>2012</v>
      </c>
      <c r="G428" s="88">
        <v>1</v>
      </c>
      <c r="H428" s="68">
        <v>2</v>
      </c>
      <c r="I428" s="68"/>
      <c r="J428" s="91">
        <f>IF(H428="",O428+0.15*(AF428-2.77%+$B$3)+($A$3-50%),O428+0.85*(0.6*AF428+0.2*AI428+0.2*AL428-2.77%+$B$3)+($A$3-50%))</f>
        <v>0.61372637847439526</v>
      </c>
      <c r="K428" s="21" t="str">
        <f>IF(J428&lt;44%,"R",IF(J428&gt;56%,"D","No projection"))</f>
        <v>D</v>
      </c>
      <c r="L428" s="21" t="b">
        <f>_xlfn.ISFORMULA(K428)</f>
        <v>1</v>
      </c>
      <c r="M428" s="21" t="str">
        <f>IF(P428&lt;44%,"R",IF(P428&gt;56%,"D","No projection"))</f>
        <v>No projection</v>
      </c>
      <c r="N428" s="21" t="str">
        <f>IF(J428&lt;42%,"Safe R",IF(AND(J428&gt;42%,J428&lt;44%),"Likely R",IF(AND(J428&gt;44%,J428&lt;47%),"Lean R",IF(AND(J428&gt;47%,J428&lt;53%),"Toss Up",IF(AND(J428&gt;53%,J428&lt;56%),"Lean D",IF(AND(J428&gt;56%,J428&lt;58%),"Likely D","Safe D"))))))</f>
        <v>Safe D</v>
      </c>
      <c r="O428" s="63">
        <f>'Raw data'!Z421</f>
        <v>0.55525000000000002</v>
      </c>
      <c r="P428" s="69">
        <f>O428+$A$3-50%</f>
        <v>0.55525000000000002</v>
      </c>
      <c r="Q428" s="82">
        <f>'Raw data'!O421</f>
        <v>0.26</v>
      </c>
      <c r="R428" s="64">
        <f>Q428/2+50%</f>
        <v>0.63</v>
      </c>
      <c r="S428" s="64">
        <f>'Raw data'!M421-O428</f>
        <v>7.4749999999999983E-2</v>
      </c>
      <c r="T428" s="64">
        <f>IF(E428="(R)",-S428,S428)</f>
        <v>7.4749999999999983E-2</v>
      </c>
      <c r="U428" s="89">
        <f>IF(G428=1,Q428+4%,IF(G428=2,Q428+9%,IF(G428=3,Q428+14%,IF(G428=4,Q428-4.1%,IF(G428=5,Q428+1%,IF(G428=6,Q428+6.1%,IF(G428=7,Q428+5.1%,Q428+5.1%)))))))</f>
        <v>0.3</v>
      </c>
      <c r="V428" s="64">
        <f>'Raw data'!W421</f>
        <v>0.17995739381641412</v>
      </c>
      <c r="W428" s="64">
        <f>V428/2+50%</f>
        <v>0.58997869690820703</v>
      </c>
      <c r="X428" s="65">
        <f>IF(H428=1,V428-4%,IF(H428=2,V428+5%,IF(H428=3,V428+14%,IF(H428=4,V428+4%,IF(H428=5,V428+13%,IF(H428=6,V428+22%,IF(H428=7,V428+9%,V428+9%)))))))</f>
        <v>0.22995739381641411</v>
      </c>
      <c r="Y428" s="65"/>
      <c r="Z428" s="65"/>
      <c r="AA428" s="66"/>
      <c r="AB428" s="65" t="str">
        <f>IF(I428=1,Y428+AA428+7.6%,IF(I428=2,Y428+AA428+16.6%,IF(I428=3,Y428+AA428+25.6%,IF(I428=4,Y428-AA428-7.6%,IF(I428=5,Y428-AA428+1.4%,IF(I428=6,Y428-AA428+10.4%,IF(I428=7,Y428+AA428+9%,IF(I428=8,Y428-AA428+9%,""))))))))</f>
        <v/>
      </c>
      <c r="AC428" s="65">
        <f>IF(E428="(D)",50%+U428/2,50%-U428/2)</f>
        <v>0.65</v>
      </c>
      <c r="AD428" s="65">
        <f>IF(E428="(D)",50%+X428/2,50%-X428/2)</f>
        <v>0.61497869690820706</v>
      </c>
      <c r="AE428" s="65"/>
      <c r="AF428" s="63">
        <f>AC428-O428</f>
        <v>9.4750000000000001E-2</v>
      </c>
      <c r="AG428" s="84">
        <f>IF(E428="(D)",AF428,-AF428)</f>
        <v>9.4750000000000001E-2</v>
      </c>
      <c r="AH428" s="84">
        <f>AG428-4.5%</f>
        <v>4.9750000000000003E-2</v>
      </c>
      <c r="AI428" s="63">
        <f>AD428-O428</f>
        <v>5.9728696908207035E-2</v>
      </c>
      <c r="AJ428" s="63">
        <f>IF(E428="(D)",AI428,-AI428)</f>
        <v>5.9728696908207035E-2</v>
      </c>
      <c r="AK428" s="63">
        <f>AJ428-4.5%</f>
        <v>1.4728696908207037E-2</v>
      </c>
      <c r="AL428" s="63"/>
      <c r="AM428" s="63"/>
      <c r="AN428" s="63"/>
      <c r="AO428" s="67">
        <f>AK428</f>
        <v>1.4728696908207037E-2</v>
      </c>
    </row>
    <row r="429" spans="1:41" ht="15" customHeight="1" x14ac:dyDescent="0.25">
      <c r="A429" s="68" t="s">
        <v>415</v>
      </c>
      <c r="B429" s="61">
        <v>7</v>
      </c>
      <c r="C429" s="61"/>
      <c r="D429" s="59" t="str">
        <f>('Raw data'!C422)</f>
        <v>Jim McDermott</v>
      </c>
      <c r="E429" s="59" t="str">
        <f>('Raw data'!D422)</f>
        <v>(D)</v>
      </c>
      <c r="F429" s="62">
        <f>('Raw data'!G422)</f>
        <v>1988</v>
      </c>
      <c r="G429" s="88">
        <v>1</v>
      </c>
      <c r="H429" s="68">
        <v>1</v>
      </c>
      <c r="I429" s="68">
        <v>1</v>
      </c>
      <c r="J429" s="91">
        <f>IF(H429="",O429+0.15*(AF429-2.77%+$B$3)+($A$3-50%),O429+0.85*(0.6*AF429+0.2*AI429+0.2*AL429-2.77%+$B$3)+($A$3-50%))</f>
        <v>0.8094618212397886</v>
      </c>
      <c r="K429" s="21" t="str">
        <f>IF(J429&lt;44%,"R",IF(J429&gt;56%,"D","No projection"))</f>
        <v>D</v>
      </c>
      <c r="L429" s="21" t="b">
        <f>_xlfn.ISFORMULA(K429)</f>
        <v>1</v>
      </c>
      <c r="M429" s="21" t="str">
        <f>IF(P429&lt;44%,"R",IF(P429&gt;56%,"D","No projection"))</f>
        <v>D</v>
      </c>
      <c r="N429" s="21" t="str">
        <f>IF(J429&lt;42%,"Safe R",IF(AND(J429&gt;42%,J429&lt;44%),"Likely R",IF(AND(J429&gt;44%,J429&lt;47%),"Lean R",IF(AND(J429&gt;47%,J429&lt;53%),"Toss Up",IF(AND(J429&gt;53%,J429&lt;56%),"Lean D",IF(AND(J429&gt;56%,J429&lt;58%),"Likely D","Safe D"))))))</f>
        <v>Safe D</v>
      </c>
      <c r="O429" s="63">
        <f>'Raw data'!Z422</f>
        <v>0.78625</v>
      </c>
      <c r="P429" s="69">
        <f>O429+$A$3-50%</f>
        <v>0.78624999999999989</v>
      </c>
      <c r="Q429" s="82">
        <f>'Raw data'!O422</f>
        <v>0.60000000000000009</v>
      </c>
      <c r="R429" s="64">
        <f>Q429/2+50%</f>
        <v>0.8</v>
      </c>
      <c r="S429" s="64">
        <f>'Raw data'!M422-O429</f>
        <v>1.375000000000004E-2</v>
      </c>
      <c r="T429" s="64">
        <f>IF(E429="(R)",-S429,S429)</f>
        <v>1.375000000000004E-2</v>
      </c>
      <c r="U429" s="89">
        <f>IF(G429=1,Q429+4%,IF(G429=2,Q429+9%,IF(G429=3,Q429+14%,IF(G429=4,Q429-4.1%,IF(G429=5,Q429+1%,IF(G429=6,Q429+6.1%,IF(G429=7,Q429+5.1%,Q429+5.1%)))))))</f>
        <v>0.64000000000000012</v>
      </c>
      <c r="V429" s="64">
        <f>'Raw data'!W422</f>
        <v>0.59308024987986552</v>
      </c>
      <c r="W429" s="64">
        <f>V429/2+50%</f>
        <v>0.79654012493993276</v>
      </c>
      <c r="X429" s="65">
        <f>IF(H429=1,V429-4%,IF(H429=2,V429+5%,IF(H429=3,V429+14%,IF(H429=4,V429+4%,IF(H429=5,V429+13%,IF(H429=6,V429+22%,IF(H429=7,V429+9%,V429+9%)))))))</f>
        <v>0.55308024987986548</v>
      </c>
      <c r="Y429" s="65">
        <f>'Raw data'!AC422</f>
        <v>1</v>
      </c>
      <c r="Z429" s="65">
        <f>'Raw data'!AF422</f>
        <v>0.80899999999999994</v>
      </c>
      <c r="AA429" s="66">
        <f>2*(O429-50)-2*(Z429-50)</f>
        <v>-4.5499999999989882E-2</v>
      </c>
      <c r="AB429" s="65">
        <f>IF(I429=1,Y429+AA429+7.6%,IF(I429=2,Y429+AA429+16.6%,IF(I429=3,Y429+AA429+25.6%,IF(I429=4,Y429-AA429-7.6%,IF(I429=5,Y429-AA429+1.4%,IF(I429=6,Y429-AA429+10.4%,IF(I429=7,Y429+AA429+9%,IF(I429=8,Y429-AA429+9%,""))))))))</f>
        <v>1.0305000000000102</v>
      </c>
      <c r="AC429" s="65">
        <f>IF(E429="(D)",50%+U429/2,50%-U429/2)</f>
        <v>0.82000000000000006</v>
      </c>
      <c r="AD429" s="65">
        <f>IF(E429="(D)",50%+X429/2,50%-X429/2)</f>
        <v>0.77654012493993274</v>
      </c>
      <c r="AE429" s="65">
        <f>50%+AB429/2</f>
        <v>1.0152500000000051</v>
      </c>
      <c r="AF429" s="63">
        <f>AC429-O429</f>
        <v>3.3750000000000058E-2</v>
      </c>
      <c r="AG429" s="84">
        <f>IF(E429="(D)",AF429,-AF429)</f>
        <v>3.3750000000000058E-2</v>
      </c>
      <c r="AH429" s="84">
        <f>AG429-4.5%</f>
        <v>-1.1249999999999941E-2</v>
      </c>
      <c r="AI429" s="63">
        <f>AD429-O429</f>
        <v>-9.7098750600672634E-3</v>
      </c>
      <c r="AJ429" s="63">
        <f>IF(E429="(D)",AI429,-AI429)</f>
        <v>-9.7098750600672634E-3</v>
      </c>
      <c r="AK429" s="63">
        <f>AJ429-4.5%</f>
        <v>-5.4709875060067262E-2</v>
      </c>
      <c r="AL429" s="63">
        <v>4.4999999999999998E-2</v>
      </c>
      <c r="AM429" s="63">
        <f>IF(E429="(D)",AL429,-(AL429))</f>
        <v>4.4999999999999998E-2</v>
      </c>
      <c r="AN429" s="63">
        <f>AM429-4.5%</f>
        <v>0</v>
      </c>
      <c r="AO429" s="67">
        <f>(AK429+AN429)/2</f>
        <v>-2.7354937530033631E-2</v>
      </c>
    </row>
    <row r="430" spans="1:41" ht="15" customHeight="1" x14ac:dyDescent="0.25">
      <c r="A430" s="68" t="s">
        <v>415</v>
      </c>
      <c r="B430" s="61">
        <v>8</v>
      </c>
      <c r="C430" s="61"/>
      <c r="D430" s="59" t="str">
        <f>('Raw data'!C423)</f>
        <v>Dave Reichert</v>
      </c>
      <c r="E430" s="59" t="str">
        <f>('Raw data'!D423)</f>
        <v>(R)</v>
      </c>
      <c r="F430" s="62">
        <f>('Raw data'!G423)</f>
        <v>2004</v>
      </c>
      <c r="G430" s="88">
        <v>4</v>
      </c>
      <c r="H430" s="68">
        <v>4</v>
      </c>
      <c r="I430" s="68">
        <v>4</v>
      </c>
      <c r="J430" s="91">
        <f>IF(H430="",O430+0.15*(AF430+2.77%-$B$3)+($A$3-50%),O430+0.85*(0.6*AF430+0.2*AI430+0.2*AL430+2.77%-$B$3)+($A$3-50%))</f>
        <v>0.41708812869268908</v>
      </c>
      <c r="K430" s="21" t="str">
        <f>IF(J430&lt;44%,"R",IF(J430&gt;56%,"D","No projection"))</f>
        <v>R</v>
      </c>
      <c r="L430" s="21" t="b">
        <f>_xlfn.ISFORMULA(K430)</f>
        <v>1</v>
      </c>
      <c r="M430" s="21" t="str">
        <f>IF(P430&lt;44%,"R",IF(P430&gt;56%,"D","No projection"))</f>
        <v>No projection</v>
      </c>
      <c r="N430" s="21" t="str">
        <f>IF(J430&lt;42%,"Safe R",IF(AND(J430&gt;42%,J430&lt;44%),"Likely R",IF(AND(J430&gt;44%,J430&lt;47%),"Lean R",IF(AND(J430&gt;47%,J430&lt;53%),"Toss Up",IF(AND(J430&gt;53%,J430&lt;56%),"Lean D",IF(AND(J430&gt;56%,J430&lt;58%),"Likely D","Safe D"))))))</f>
        <v>Safe R</v>
      </c>
      <c r="O430" s="63">
        <f>'Raw data'!Z423</f>
        <v>0.48875000000000002</v>
      </c>
      <c r="P430" s="69">
        <f>O430+$A$3-50%</f>
        <v>0.48875000000000002</v>
      </c>
      <c r="Q430" s="82">
        <f>'Raw data'!O423</f>
        <v>0.26</v>
      </c>
      <c r="R430" s="64">
        <f>Q430/2+50%</f>
        <v>0.63</v>
      </c>
      <c r="S430" s="64">
        <f>'Raw data'!M423-O430</f>
        <v>-0.11875000000000002</v>
      </c>
      <c r="T430" s="64">
        <f>IF(E430="(R)",-S430,S430)</f>
        <v>0.11875000000000002</v>
      </c>
      <c r="U430" s="89">
        <f>IF(G430=1,Q430+4%,IF(G430=2,Q430+9%,IF(G430=3,Q430+14%,IF(G430=4,Q430-4.1%,IF(G430=5,Q430+1%,IF(G430=6,Q430+6.1%,IF(G430=7,Q430+5.1%,Q430+5.1%)))))))</f>
        <v>0.21900000000000003</v>
      </c>
      <c r="V430" s="64">
        <f>'Raw data'!W423</f>
        <v>0.19304842927604354</v>
      </c>
      <c r="W430" s="64">
        <f>V430/2+50%</f>
        <v>0.59652421463802174</v>
      </c>
      <c r="X430" s="65">
        <f>IF(H430=1,V430-4%,IF(H430=2,V430+5%,IF(H430=3,V430+14%,IF(H430=4,V430+4%,IF(H430=5,V430+13%,IF(H430=6,V430+22%,IF(H430=7,V430+9%,V430+9%)))))))</f>
        <v>0.23304842927604355</v>
      </c>
      <c r="Y430" s="65">
        <f>'Raw data'!AC423</f>
        <v>4.1032409633499745E-2</v>
      </c>
      <c r="Z430" s="65">
        <f>'Raw data'!AF423</f>
        <v>0.53899999999999992</v>
      </c>
      <c r="AA430" s="66">
        <f>2*(O430-50)-2*(Z430-50)</f>
        <v>-0.1004999999999967</v>
      </c>
      <c r="AB430" s="65">
        <f>IF(I430=1,Y430+AA430+7.6%,IF(I430=2,Y430+AA430+16.6%,IF(I430=3,Y430+AA430+25.6%,IF(I430=4,Y430-AA430-7.6%,IF(I430=5,Y430-AA430+1.4%,IF(I430=6,Y430-AA430+10.4%,IF(I430=7,Y430+AA430+9%,IF(I430=8,Y430-AA430+9%,""))))))))</f>
        <v>6.553240963349645E-2</v>
      </c>
      <c r="AC430" s="65">
        <f>IF(E430="(D)",50%+U430/2,50%-U430/2)</f>
        <v>0.39049999999999996</v>
      </c>
      <c r="AD430" s="65">
        <f>IF(E430="(D)",50%+X430/2,50%-X430/2)</f>
        <v>0.38347578536197824</v>
      </c>
      <c r="AE430" s="65">
        <f>50%-AB430/2</f>
        <v>0.46723379518325175</v>
      </c>
      <c r="AF430" s="63">
        <f>AC430-O430</f>
        <v>-9.825000000000006E-2</v>
      </c>
      <c r="AG430" s="84">
        <f>IF(E430="(D)",AF430,-AF430)</f>
        <v>9.825000000000006E-2</v>
      </c>
      <c r="AH430" s="84">
        <f>AG430-4.5%</f>
        <v>5.3250000000000061E-2</v>
      </c>
      <c r="AI430" s="63">
        <f>AD430-O430</f>
        <v>-0.10527421463802178</v>
      </c>
      <c r="AJ430" s="63">
        <f>IF(E430="(D)",AI430,-AI430)</f>
        <v>0.10527421463802178</v>
      </c>
      <c r="AK430" s="63">
        <f>AJ430-4.5%</f>
        <v>6.0274214638021781E-2</v>
      </c>
      <c r="AL430" s="63">
        <f>AE430-O430</f>
        <v>-2.1516204816748263E-2</v>
      </c>
      <c r="AM430" s="63">
        <f>IF(E430="(D)",AL430,-(AL430))</f>
        <v>2.1516204816748263E-2</v>
      </c>
      <c r="AN430" s="63">
        <f>AM430-4.5%</f>
        <v>-2.3483795183251735E-2</v>
      </c>
      <c r="AO430" s="67">
        <f>(AK430+AN430)/2</f>
        <v>1.8395209727385023E-2</v>
      </c>
    </row>
    <row r="431" spans="1:41" ht="15" customHeight="1" x14ac:dyDescent="0.25">
      <c r="A431" s="68" t="s">
        <v>415</v>
      </c>
      <c r="B431" s="61">
        <v>9</v>
      </c>
      <c r="C431" s="61"/>
      <c r="D431" s="59" t="str">
        <f>('Raw data'!C424)</f>
        <v>Adam Smith</v>
      </c>
      <c r="E431" s="59" t="str">
        <f>('Raw data'!D424)</f>
        <v>(D)</v>
      </c>
      <c r="F431" s="62">
        <f>('Raw data'!G424)</f>
        <v>1996</v>
      </c>
      <c r="G431" s="88">
        <v>1</v>
      </c>
      <c r="H431" s="68">
        <v>1</v>
      </c>
      <c r="I431" s="68">
        <v>1</v>
      </c>
      <c r="J431" s="91">
        <f>IF(H431="",O431+0.15*(AF431-2.77%+$B$3)+($A$3-50%),O431+0.85*(0.6*AF431+0.2*AI431+0.2*AL431-2.77%+$B$3)+($A$3-50%))</f>
        <v>0.70598800074092838</v>
      </c>
      <c r="K431" s="21" t="str">
        <f>IF(J431&lt;44%,"R",IF(J431&gt;56%,"D","No projection"))</f>
        <v>D</v>
      </c>
      <c r="L431" s="21" t="b">
        <f>_xlfn.ISFORMULA(K431)</f>
        <v>1</v>
      </c>
      <c r="M431" s="21" t="str">
        <f>IF(P431&lt;44%,"R",IF(P431&gt;56%,"D","No projection"))</f>
        <v>D</v>
      </c>
      <c r="N431" s="21" t="str">
        <f>IF(J431&lt;42%,"Safe R",IF(AND(J431&gt;42%,J431&lt;44%),"Likely R",IF(AND(J431&gt;44%,J431&lt;47%),"Lean R",IF(AND(J431&gt;47%,J431&lt;53%),"Toss Up",IF(AND(J431&gt;53%,J431&lt;56%),"Lean D",IF(AND(J431&gt;56%,J431&lt;58%),"Likely D","Safe D"))))))</f>
        <v>Safe D</v>
      </c>
      <c r="O431" s="63">
        <f>'Raw data'!Z424</f>
        <v>0.67425000000000002</v>
      </c>
      <c r="P431" s="69">
        <f>O431+$A$3-50%</f>
        <v>0.67425000000000002</v>
      </c>
      <c r="Q431" s="82">
        <f>'Raw data'!O424</f>
        <v>0.39999999999999997</v>
      </c>
      <c r="R431" s="64">
        <f>Q431/2+50%</f>
        <v>0.7</v>
      </c>
      <c r="S431" s="64">
        <f>'Raw data'!M424-O431</f>
        <v>2.574999999999994E-2</v>
      </c>
      <c r="T431" s="64">
        <f>IF(E431="(R)",-S431,S431)</f>
        <v>2.574999999999994E-2</v>
      </c>
      <c r="U431" s="89">
        <f>IF(G431=1,Q431+4%,IF(G431=2,Q431+9%,IF(G431=3,Q431+14%,IF(G431=4,Q431-4.1%,IF(G431=5,Q431+1%,IF(G431=6,Q431+6.1%,IF(G431=7,Q431+5.1%,Q431+5.1%)))))))</f>
        <v>0.43999999999999995</v>
      </c>
      <c r="V431" s="64">
        <f>'Raw data'!W424</f>
        <v>0.43234665602541966</v>
      </c>
      <c r="W431" s="64">
        <f>V431/2+50%</f>
        <v>0.71617332801270983</v>
      </c>
      <c r="X431" s="65">
        <f>IF(H431=1,V431-4%,IF(H431=2,V431+5%,IF(H431=3,V431+14%,IF(H431=4,V431+4%,IF(H431=5,V431+13%,IF(H431=6,V431+22%,IF(H431=7,V431+9%,V431+9%)))))))</f>
        <v>0.39234665602541968</v>
      </c>
      <c r="Y431" s="65">
        <f>'Raw data'!AC424</f>
        <v>9.7041587985496058E-2</v>
      </c>
      <c r="Z431" s="65">
        <f>'Raw data'!AF424</f>
        <v>0.55899999999999994</v>
      </c>
      <c r="AA431" s="66">
        <f>2*(O431-50)-2*(Z431-50)</f>
        <v>0.23050000000000637</v>
      </c>
      <c r="AB431" s="65">
        <f>IF(I431=1,Y431+AA431+7.6%,IF(I431=2,Y431+AA431+16.6%,IF(I431=3,Y431+AA431+25.6%,IF(I431=4,Y431-AA431-7.6%,IF(I431=5,Y431-AA431+1.4%,IF(I431=6,Y431-AA431+10.4%,IF(I431=7,Y431+AA431+9%,IF(I431=8,Y431-AA431+9%,""))))))))</f>
        <v>0.40354158798550244</v>
      </c>
      <c r="AC431" s="65">
        <f>IF(E431="(D)",50%+U431/2,50%-U431/2)</f>
        <v>0.72</v>
      </c>
      <c r="AD431" s="65">
        <f>IF(E431="(D)",50%+X431/2,50%-X431/2)</f>
        <v>0.69617332801270981</v>
      </c>
      <c r="AE431" s="65">
        <f>50%+AB431/2</f>
        <v>0.70177079399275122</v>
      </c>
      <c r="AF431" s="63">
        <f>AC431-O431</f>
        <v>4.5749999999999957E-2</v>
      </c>
      <c r="AG431" s="84">
        <f>IF(E431="(D)",AF431,-AF431)</f>
        <v>4.5749999999999957E-2</v>
      </c>
      <c r="AH431" s="84">
        <f>AG431-4.5%</f>
        <v>7.4999999999995903E-4</v>
      </c>
      <c r="AI431" s="63">
        <f>AD431-O431</f>
        <v>2.1923328012709797E-2</v>
      </c>
      <c r="AJ431" s="63">
        <f>IF(E431="(D)",AI431,-AI431)</f>
        <v>2.1923328012709797E-2</v>
      </c>
      <c r="AK431" s="63">
        <f>AJ431-4.5%</f>
        <v>-2.3076671987290201E-2</v>
      </c>
      <c r="AL431" s="63">
        <f>AE431-O431</f>
        <v>2.7520793992751202E-2</v>
      </c>
      <c r="AM431" s="63">
        <f>IF(E431="(D)",AL431,-(AL431))</f>
        <v>2.7520793992751202E-2</v>
      </c>
      <c r="AN431" s="63">
        <f>AM431-4.5%</f>
        <v>-1.7479206007248796E-2</v>
      </c>
      <c r="AO431" s="67">
        <f>(AK431+AN431)/2</f>
        <v>-2.0277938997269498E-2</v>
      </c>
    </row>
    <row r="432" spans="1:41" ht="15" customHeight="1" x14ac:dyDescent="0.25">
      <c r="A432" s="68" t="s">
        <v>415</v>
      </c>
      <c r="B432" s="61">
        <v>10</v>
      </c>
      <c r="C432" s="61"/>
      <c r="D432" s="59" t="str">
        <f>('Raw data'!C425)</f>
        <v>Denny Heck</v>
      </c>
      <c r="E432" s="59" t="str">
        <f>('Raw data'!D425)</f>
        <v>(D)</v>
      </c>
      <c r="F432" s="62">
        <f>('Raw data'!G425)</f>
        <v>2012</v>
      </c>
      <c r="G432" s="88">
        <v>1</v>
      </c>
      <c r="H432" s="68">
        <v>2</v>
      </c>
      <c r="I432" s="68"/>
      <c r="J432" s="91">
        <f>IF(H432="",O432+0.15*(AF432-2.77%+$B$3)+($A$3-50%),O432+0.85*(0.6*AF432+0.2*AI432+0.2*AL432-2.77%+$B$3)+($A$3-50%))</f>
        <v>0.57265894995636046</v>
      </c>
      <c r="K432" s="21" t="str">
        <f>IF(J432&lt;44%,"R",IF(J432&gt;56%,"D","No projection"))</f>
        <v>D</v>
      </c>
      <c r="L432" s="21" t="b">
        <f>_xlfn.ISFORMULA(K432)</f>
        <v>1</v>
      </c>
      <c r="M432" s="21" t="str">
        <f>IF(P432&lt;44%,"R",IF(P432&gt;56%,"D","No projection"))</f>
        <v>No projection</v>
      </c>
      <c r="N432" s="21" t="str">
        <f>IF(J432&lt;42%,"Safe R",IF(AND(J432&gt;42%,J432&lt;44%),"Likely R",IF(AND(J432&gt;44%,J432&lt;47%),"Lean R",IF(AND(J432&gt;47%,J432&lt;53%),"Toss Up",IF(AND(J432&gt;53%,J432&lt;56%),"Lean D",IF(AND(J432&gt;56%,J432&lt;58%),"Likely D","Safe D"))))))</f>
        <v>Likely D</v>
      </c>
      <c r="O432" s="63">
        <f>'Raw data'!Z425</f>
        <v>0.55674999999999997</v>
      </c>
      <c r="P432" s="69">
        <f>O432+$A$3-50%</f>
        <v>0.55675000000000008</v>
      </c>
      <c r="Q432" s="82">
        <f>'Raw data'!O425</f>
        <v>0.10000000000000003</v>
      </c>
      <c r="R432" s="64">
        <f>Q432/2+50%</f>
        <v>0.55000000000000004</v>
      </c>
      <c r="S432" s="64">
        <f>'Raw data'!M425-O432</f>
        <v>-6.7499999999999227E-3</v>
      </c>
      <c r="T432" s="64">
        <f>IF(E432="(R)",-S432,S432)</f>
        <v>-6.7499999999999227E-3</v>
      </c>
      <c r="U432" s="89">
        <f>IF(G432=1,Q432+4%,IF(G432=2,Q432+9%,IF(G432=3,Q432+14%,IF(G432=4,Q432-4.1%,IF(G432=5,Q432+1%,IF(G432=6,Q432+6.1%,IF(G432=7,Q432+5.1%,Q432+5.1%)))))))</f>
        <v>0.14000000000000004</v>
      </c>
      <c r="V432" s="64">
        <f>'Raw data'!W425</f>
        <v>0.17116411713365204</v>
      </c>
      <c r="W432" s="64">
        <f>V432/2+50%</f>
        <v>0.58558205856682599</v>
      </c>
      <c r="X432" s="65">
        <f>IF(H432=1,V432-4%,IF(H432=2,V432+5%,IF(H432=3,V432+14%,IF(H432=4,V432+4%,IF(H432=5,V432+13%,IF(H432=6,V432+22%,IF(H432=7,V432+9%,V432+9%)))))))</f>
        <v>0.22116411713365203</v>
      </c>
      <c r="Y432" s="65"/>
      <c r="Z432" s="65"/>
      <c r="AA432" s="66"/>
      <c r="AB432" s="65" t="str">
        <f>IF(I432=1,Y432+AA432+7.6%,IF(I432=2,Y432+AA432+16.6%,IF(I432=3,Y432+AA432+25.6%,IF(I432=4,Y432-AA432-7.6%,IF(I432=5,Y432-AA432+1.4%,IF(I432=6,Y432-AA432+10.4%,IF(I432=7,Y432+AA432+9%,IF(I432=8,Y432-AA432+9%,""))))))))</f>
        <v/>
      </c>
      <c r="AC432" s="65">
        <f>IF(E432="(D)",50%+U432/2,50%-U432/2)</f>
        <v>0.57000000000000006</v>
      </c>
      <c r="AD432" s="65">
        <f>IF(E432="(D)",50%+X432/2,50%-X432/2)</f>
        <v>0.61058205856682601</v>
      </c>
      <c r="AE432" s="65"/>
      <c r="AF432" s="63">
        <f>AC432-O432</f>
        <v>1.3250000000000095E-2</v>
      </c>
      <c r="AG432" s="84">
        <f>IF(E432="(D)",AF432,-AF432)</f>
        <v>1.3250000000000095E-2</v>
      </c>
      <c r="AH432" s="84">
        <f>AG432-4.5%</f>
        <v>-3.1749999999999903E-2</v>
      </c>
      <c r="AI432" s="63">
        <f>AD432-O432</f>
        <v>5.3832058566826047E-2</v>
      </c>
      <c r="AJ432" s="63">
        <f>IF(E432="(D)",AI432,-AI432)</f>
        <v>5.3832058566826047E-2</v>
      </c>
      <c r="AK432" s="63">
        <f>AJ432-4.5%</f>
        <v>8.8320585668260482E-3</v>
      </c>
      <c r="AL432" s="63"/>
      <c r="AM432" s="63"/>
      <c r="AN432" s="63"/>
      <c r="AO432" s="67">
        <f>AK432</f>
        <v>8.8320585668260482E-3</v>
      </c>
    </row>
    <row r="433" spans="1:41" ht="15" customHeight="1" x14ac:dyDescent="0.25">
      <c r="A433" s="68" t="s">
        <v>425</v>
      </c>
      <c r="B433" s="61">
        <v>1</v>
      </c>
      <c r="C433" s="61"/>
      <c r="D433" s="59" t="str">
        <f>('Raw data'!C426)</f>
        <v>David McKinley</v>
      </c>
      <c r="E433" s="59" t="str">
        <f>('Raw data'!D426)</f>
        <v>(R)</v>
      </c>
      <c r="F433" s="62">
        <f>('Raw data'!G426)</f>
        <v>2010</v>
      </c>
      <c r="G433" s="88">
        <v>4</v>
      </c>
      <c r="H433" s="68">
        <v>4</v>
      </c>
      <c r="I433" s="68">
        <v>5</v>
      </c>
      <c r="J433" s="91">
        <f>IF(H433="",O433+0.15*(AF433+2.77%-$B$3)+($A$3-50%),O433+0.85*(0.6*AF433+0.2*AI433+0.2*AL433+2.77%-$B$3)+($A$3-50%))</f>
        <v>0.38255262818501407</v>
      </c>
      <c r="K433" s="21" t="str">
        <f>IF(J433&lt;44%,"R",IF(J433&gt;56%,"D","No projection"))</f>
        <v>R</v>
      </c>
      <c r="L433" s="21" t="b">
        <f>_xlfn.ISFORMULA(K433)</f>
        <v>1</v>
      </c>
      <c r="M433" s="21" t="str">
        <f>IF(P433&lt;44%,"R",IF(P433&gt;56%,"D","No projection"))</f>
        <v>R</v>
      </c>
      <c r="N433" s="21" t="str">
        <f>IF(J433&lt;42%,"Safe R",IF(AND(J433&gt;42%,J433&lt;44%),"Likely R",IF(AND(J433&gt;44%,J433&lt;47%),"Lean R",IF(AND(J433&gt;47%,J433&lt;53%),"Toss Up",IF(AND(J433&gt;53%,J433&lt;56%),"Lean D",IF(AND(J433&gt;56%,J433&lt;58%),"Likely D","Safe D"))))))</f>
        <v>Safe R</v>
      </c>
      <c r="O433" s="63">
        <f>'Raw data'!Z426</f>
        <v>0.34725</v>
      </c>
      <c r="P433" s="69">
        <f>O433+$A$3-50%</f>
        <v>0.34725000000000006</v>
      </c>
      <c r="Q433" s="82">
        <f>'Raw data'!O426</f>
        <v>0.28000000000000003</v>
      </c>
      <c r="R433" s="64">
        <f>Q433/2+50%</f>
        <v>0.64</v>
      </c>
      <c r="S433" s="64">
        <f>'Raw data'!M426-O433</f>
        <v>1.2749999999999984E-2</v>
      </c>
      <c r="T433" s="64">
        <f>IF(E433="(R)",-S433,S433)</f>
        <v>-1.2749999999999984E-2</v>
      </c>
      <c r="U433" s="89">
        <f>IF(G433=1,Q433+4%,IF(G433=2,Q433+9%,IF(G433=3,Q433+14%,IF(G433=4,Q433-4.1%,IF(G433=5,Q433+1%,IF(G433=6,Q433+6.1%,IF(G433=7,Q433+5.1%,Q433+5.1%)))))))</f>
        <v>0.23900000000000005</v>
      </c>
      <c r="V433" s="64">
        <f>'Raw data'!W426</f>
        <v>0.24966962563798445</v>
      </c>
      <c r="W433" s="64">
        <f>V433/2+50%</f>
        <v>0.62483481281899222</v>
      </c>
      <c r="X433" s="65">
        <f>IF(H433=1,V433-4%,IF(H433=2,V433+5%,IF(H433=3,V433+14%,IF(H433=4,V433+4%,IF(H433=5,V433+13%,IF(H433=6,V433+22%,IF(H433=7,V433+9%,V433+9%)))))))</f>
        <v>0.28966962563798443</v>
      </c>
      <c r="Y433" s="65">
        <f>'Raw data'!AC426</f>
        <v>8.0053368912608724E-3</v>
      </c>
      <c r="Z433" s="65">
        <f>'Raw data'!AF426</f>
        <v>0.38900000000000001</v>
      </c>
      <c r="AA433" s="66">
        <f>2*(O433-50)-2*(Z433-50)</f>
        <v>-8.3500000000000796E-2</v>
      </c>
      <c r="AB433" s="65">
        <f>IF(I433=1,Y433+AA433+7.6%,IF(I433=2,Y433+AA433+16.6%,IF(I433=3,Y433+AA433+25.6%,IF(I433=4,Y433-AA433-7.6%,IF(I433=5,Y433-AA433+1.4%,IF(I433=6,Y433-AA433+10.4%,IF(I433=7,Y433+AA433+9%,IF(I433=8,Y433-AA433+9%,""))))))))</f>
        <v>0.10550533689126167</v>
      </c>
      <c r="AC433" s="65">
        <f>IF(E433="(D)",50%+U433/2,50%-U433/2)</f>
        <v>0.38049999999999995</v>
      </c>
      <c r="AD433" s="65">
        <f>IF(E433="(D)",50%+X433/2,50%-X433/2)</f>
        <v>0.35516518718100776</v>
      </c>
      <c r="AE433" s="65">
        <f>50%-AB433/2</f>
        <v>0.44724733155436919</v>
      </c>
      <c r="AF433" s="63">
        <f>AC433-O433</f>
        <v>3.3249999999999946E-2</v>
      </c>
      <c r="AG433" s="84">
        <f>IF(E433="(D)",AF433,-AF433)</f>
        <v>-3.3249999999999946E-2</v>
      </c>
      <c r="AH433" s="84">
        <f>AG433-4.5%</f>
        <v>-7.8249999999999945E-2</v>
      </c>
      <c r="AI433" s="63">
        <f>AD433-O433</f>
        <v>7.9151871810077545E-3</v>
      </c>
      <c r="AJ433" s="63">
        <f>IF(E433="(D)",AI433,-AI433)</f>
        <v>-7.9151871810077545E-3</v>
      </c>
      <c r="AK433" s="63">
        <f>AJ433-4.5%</f>
        <v>-5.2915187181007753E-2</v>
      </c>
      <c r="AL433" s="63">
        <f>AE433-O433</f>
        <v>9.9997331554369184E-2</v>
      </c>
      <c r="AM433" s="63">
        <f>IF(E433="(D)",AL433,-(AL433))</f>
        <v>-9.9997331554369184E-2</v>
      </c>
      <c r="AN433" s="63">
        <f>AM433-4.5%</f>
        <v>-0.14499733155436917</v>
      </c>
      <c r="AO433" s="67">
        <f>(AK433+AN433)/2</f>
        <v>-9.8956259367688454E-2</v>
      </c>
    </row>
    <row r="434" spans="1:41" ht="15" customHeight="1" x14ac:dyDescent="0.25">
      <c r="A434" s="68" t="s">
        <v>425</v>
      </c>
      <c r="B434" s="61">
        <v>2</v>
      </c>
      <c r="C434" s="61" t="s">
        <v>477</v>
      </c>
      <c r="D434" s="59" t="str">
        <f>('Raw data'!C427)</f>
        <v>Alex Mooney</v>
      </c>
      <c r="E434" s="59" t="str">
        <f>('Raw data'!D427)</f>
        <v>(R)</v>
      </c>
      <c r="F434" s="62">
        <f>('Raw data'!G427)</f>
        <v>2014</v>
      </c>
      <c r="G434" s="88">
        <v>5</v>
      </c>
      <c r="H434" s="68"/>
      <c r="I434" s="68"/>
      <c r="J434" s="91">
        <f>IF(H434="",O434+0.15*(AF434+2.77%-$B$3)+($A$3-50%),O434+0.85*(0.6*AF434+0.2*AI434+0.2*AL434+2.77%-$B$3)+($A$3-50%))</f>
        <v>0.38691497252747253</v>
      </c>
      <c r="K434" s="21" t="str">
        <f>IF(J434&lt;44%,"R",IF(J434&gt;56%,"D","No projection"))</f>
        <v>R</v>
      </c>
      <c r="L434" s="21" t="b">
        <f>_xlfn.ISFORMULA(K434)</f>
        <v>1</v>
      </c>
      <c r="M434" s="21" t="str">
        <f>IF(P434&lt;44%,"R",IF(P434&gt;56%,"D","No projection"))</f>
        <v>R</v>
      </c>
      <c r="N434" s="21" t="str">
        <f>IF(J434&lt;42%,"Safe R",IF(AND(J434&gt;42%,J434&lt;44%),"Likely R",IF(AND(J434&gt;44%,J434&lt;47%),"Lean R",IF(AND(J434&gt;47%,J434&lt;53%),"Toss Up",IF(AND(J434&gt;53%,J434&lt;56%),"Lean D",IF(AND(J434&gt;56%,J434&lt;58%),"Likely D","Safe D"))))))</f>
        <v>Safe R</v>
      </c>
      <c r="O434" s="63">
        <f>'Raw data'!Z427</f>
        <v>0.37075000000000002</v>
      </c>
      <c r="P434" s="69">
        <f>O434+$A$3-50%</f>
        <v>0.37075000000000002</v>
      </c>
      <c r="Q434" s="82">
        <f>'Raw data'!O427</f>
        <v>3.2967032967032961E-2</v>
      </c>
      <c r="R434" s="64">
        <f>Q434/2+50%</f>
        <v>0.51648351648351642</v>
      </c>
      <c r="S434" s="64">
        <f>'Raw data'!M427-O434</f>
        <v>0.11276648351648355</v>
      </c>
      <c r="T434" s="64">
        <f>IF(E434="(R)",-S434,S434)</f>
        <v>-0.11276648351648355</v>
      </c>
      <c r="U434" s="89">
        <f>IF(G434=1,Q434+4%,IF(G434=2,Q434+9%,IF(G434=3,Q434+14%,IF(G434=4,Q434-4.1%,IF(G434=5,Q434+1%,IF(G434=6,Q434+6.1%,IF(G434=7,Q434+5.1%,Q434+5.1%)))))))</f>
        <v>4.2967032967032963E-2</v>
      </c>
      <c r="V434" s="64">
        <f>'Raw data'!W427</f>
        <v>0</v>
      </c>
      <c r="W434" s="64"/>
      <c r="X434" s="65"/>
      <c r="Y434" s="65">
        <f>'Raw data'!AC427</f>
        <v>0</v>
      </c>
      <c r="Z434" s="65">
        <f>'Raw data'!AF427</f>
        <v>0.40899999999999997</v>
      </c>
      <c r="AA434" s="66">
        <f>2*(O434-50)-2*(Z434-50)</f>
        <v>-7.6499999999995794E-2</v>
      </c>
      <c r="AB434" s="65"/>
      <c r="AC434" s="65">
        <f>IF(E434="(D)",50%+U434/2,50%-U434/2)</f>
        <v>0.47851648351648352</v>
      </c>
      <c r="AD434" s="65"/>
      <c r="AE434" s="65"/>
      <c r="AF434" s="63">
        <f>AC434-O434</f>
        <v>0.10776648351648349</v>
      </c>
      <c r="AG434" s="84">
        <f>IF(E434="(D)",AF434,-AF434)</f>
        <v>-0.10776648351648349</v>
      </c>
      <c r="AH434" s="84">
        <f>AG434-4.5%</f>
        <v>-0.15276648351648348</v>
      </c>
      <c r="AI434" s="63"/>
      <c r="AJ434" s="63"/>
      <c r="AK434" s="63">
        <f>AJ434-4.5%</f>
        <v>-4.4999999999999998E-2</v>
      </c>
      <c r="AL434" s="63"/>
      <c r="AM434" s="63"/>
      <c r="AN434" s="63">
        <f>AM434-4.5%</f>
        <v>-4.4999999999999998E-2</v>
      </c>
      <c r="AO434" s="67">
        <f>(AK434+AN434)/2</f>
        <v>-4.4999999999999998E-2</v>
      </c>
    </row>
    <row r="435" spans="1:41" ht="15" customHeight="1" x14ac:dyDescent="0.25">
      <c r="A435" s="59" t="s">
        <v>425</v>
      </c>
      <c r="B435" s="60">
        <v>3</v>
      </c>
      <c r="C435" s="61"/>
      <c r="D435" s="59" t="str">
        <f>('Raw data'!C428)</f>
        <v>Evan Jenkins</v>
      </c>
      <c r="E435" s="59" t="str">
        <f>('Raw data'!D428)</f>
        <v>(R)</v>
      </c>
      <c r="F435" s="62">
        <f>('Raw data'!G428)</f>
        <v>2014</v>
      </c>
      <c r="G435" s="88">
        <v>6</v>
      </c>
      <c r="H435" s="59">
        <v>1</v>
      </c>
      <c r="I435" s="59">
        <v>1</v>
      </c>
      <c r="J435" s="91">
        <f>IF(H435="",O435+0.15*(AF435+2.77%-$B$3)+($A$3-50%),O435+0.85*(0.6*AF435+0.2*AI435+0.2*AL435+2.77%-$B$3)+($A$3-50%))</f>
        <v>0.37062249999999997</v>
      </c>
      <c r="K435" s="31" t="str">
        <f>IF(J435&lt;44%,"R",IF(J435&gt;56%,"D","No projection"))</f>
        <v>R</v>
      </c>
      <c r="L435" s="21" t="b">
        <f>_xlfn.ISFORMULA(K435)</f>
        <v>1</v>
      </c>
      <c r="M435" s="21" t="str">
        <f>IF(P435&lt;44%,"R",IF(P435&gt;56%,"D","No projection"))</f>
        <v>R</v>
      </c>
      <c r="N435" s="31" t="str">
        <f>IF(J435&lt;42%,"Safe R",IF(AND(J435&gt;42%,J435&lt;44%),"Likely R",IF(AND(J435&gt;44%,J435&lt;47%),"Lean R",IF(AND(J435&gt;47%,J435&lt;53%),"Toss Up",IF(AND(J435&gt;53%,J435&lt;56%),"Lean D",IF(AND(J435&gt;56%,J435&lt;58%),"Likely D","Safe D"))))))</f>
        <v>Safe R</v>
      </c>
      <c r="O435" s="63">
        <f>'Raw data'!Z428</f>
        <v>0.31974999999999998</v>
      </c>
      <c r="P435" s="63">
        <f>O435+$A$3-50%</f>
        <v>0.31974999999999998</v>
      </c>
      <c r="Q435" s="82">
        <f>'Raw data'!O428</f>
        <v>0.10000000000000003</v>
      </c>
      <c r="R435" s="64">
        <f>Q435/2+50%</f>
        <v>0.55000000000000004</v>
      </c>
      <c r="S435" s="64">
        <f>'Raw data'!M428-O435</f>
        <v>0.13025000000000003</v>
      </c>
      <c r="T435" s="64">
        <f>IF(E435="(R)",-S435,S435)</f>
        <v>-0.13025000000000003</v>
      </c>
      <c r="U435" s="89">
        <f>IF(G435=1,Q435+4%,IF(G435=2,Q435+9%,IF(G435=3,Q435+14%,IF(G435=4,Q435-4.1%,IF(G435=5,Q435+1%,IF(G435=6,Q435+6.1%,IF(G435=7,Q435+5.1%,Q435+5.1%)))))))</f>
        <v>0.16100000000000003</v>
      </c>
      <c r="V435" s="64">
        <f>'Raw data'!W428</f>
        <v>0</v>
      </c>
      <c r="W435" s="64"/>
      <c r="X435" s="65"/>
      <c r="Y435" s="65">
        <f>'Raw data'!AC428</f>
        <v>0</v>
      </c>
      <c r="Z435" s="65">
        <f>'Raw data'!AF428</f>
        <v>0.39399999999999996</v>
      </c>
      <c r="AA435" s="66">
        <f>2*(O435-50)-2*(Z435-50)</f>
        <v>-0.14849999999999852</v>
      </c>
      <c r="AB435" s="65"/>
      <c r="AC435" s="65">
        <f>IF(E435="(D)",50%+U435/2,50%-U435/2)</f>
        <v>0.41949999999999998</v>
      </c>
      <c r="AD435" s="65"/>
      <c r="AE435" s="65"/>
      <c r="AF435" s="63">
        <f>AC435-O435</f>
        <v>9.9750000000000005E-2</v>
      </c>
      <c r="AG435" s="84">
        <f>IF(E435="(D)",AF435,-AF435)</f>
        <v>-9.9750000000000005E-2</v>
      </c>
      <c r="AH435" s="84">
        <f>AG435-4.5%</f>
        <v>-0.14474999999999999</v>
      </c>
      <c r="AI435" s="63"/>
      <c r="AJ435" s="63"/>
      <c r="AK435" s="63"/>
      <c r="AL435" s="63"/>
      <c r="AM435" s="63"/>
      <c r="AN435" s="63"/>
      <c r="AO435" s="67">
        <f>(AK435+AN435)/2</f>
        <v>0</v>
      </c>
    </row>
    <row r="436" spans="1:41" ht="15" customHeight="1" x14ac:dyDescent="0.25">
      <c r="A436" s="68" t="s">
        <v>427</v>
      </c>
      <c r="B436" s="61">
        <v>1</v>
      </c>
      <c r="C436" s="61"/>
      <c r="D436" s="59" t="str">
        <f>('Raw data'!C429)</f>
        <v>Paul Ryan</v>
      </c>
      <c r="E436" s="59" t="str">
        <f>('Raw data'!D429)</f>
        <v>(R)</v>
      </c>
      <c r="F436" s="62">
        <f>('Raw data'!G429)</f>
        <v>1998</v>
      </c>
      <c r="G436" s="88">
        <v>4</v>
      </c>
      <c r="H436" s="68">
        <v>4</v>
      </c>
      <c r="I436" s="68">
        <v>4</v>
      </c>
      <c r="J436" s="91">
        <f>IF(H436="",O436+0.15*(AF436+2.77%-$B$3)+($A$3-50%),O436+0.85*(0.6*AF436+0.2*AI436+0.2*AL436+2.77%-$B$3)+($A$3-50%))</f>
        <v>0.39500719344742918</v>
      </c>
      <c r="K436" s="21" t="str">
        <f>IF(J436&lt;44%,"R",IF(J436&gt;56%,"D","No projection"))</f>
        <v>R</v>
      </c>
      <c r="L436" s="21" t="b">
        <f>_xlfn.ISFORMULA(K436)</f>
        <v>1</v>
      </c>
      <c r="M436" s="21" t="str">
        <f>IF(P436&lt;44%,"R",IF(P436&gt;56%,"D","No projection"))</f>
        <v>No projection</v>
      </c>
      <c r="N436" s="21" t="str">
        <f>IF(J436&lt;42%,"Safe R",IF(AND(J436&gt;42%,J436&lt;44%),"Likely R",IF(AND(J436&gt;44%,J436&lt;47%),"Lean R",IF(AND(J436&gt;47%,J436&lt;53%),"Toss Up",IF(AND(J436&gt;53%,J436&lt;56%),"Lean D",IF(AND(J436&gt;56%,J436&lt;58%),"Likely D","Safe D"))))))</f>
        <v>Safe R</v>
      </c>
      <c r="O436" s="63">
        <f>'Raw data'!Z429</f>
        <v>0.45974999999999999</v>
      </c>
      <c r="P436" s="69">
        <f>O436+$A$3-50%</f>
        <v>0.45974999999999999</v>
      </c>
      <c r="Q436" s="82">
        <f>'Raw data'!O429</f>
        <v>0.26</v>
      </c>
      <c r="R436" s="64">
        <f>Q436/2+50%</f>
        <v>0.63</v>
      </c>
      <c r="S436" s="64">
        <f>'Raw data'!M429-O436</f>
        <v>-8.9749999999999996E-2</v>
      </c>
      <c r="T436" s="64">
        <f>IF(E436="(R)",-S436,S436)</f>
        <v>8.9749999999999996E-2</v>
      </c>
      <c r="U436" s="89">
        <f>IF(G436=1,Q436+4%,IF(G436=2,Q436+9%,IF(G436=3,Q436+14%,IF(G436=4,Q436-4.1%,IF(G436=5,Q436+1%,IF(G436=6,Q436+6.1%,IF(G436=7,Q436+5.1%,Q436+5.1%)))))))</f>
        <v>0.21900000000000003</v>
      </c>
      <c r="V436" s="64">
        <f>'Raw data'!W429</f>
        <v>0.11706986737710995</v>
      </c>
      <c r="W436" s="64">
        <f>V436/2+50%</f>
        <v>0.558534933688555</v>
      </c>
      <c r="X436" s="65">
        <f>IF(H436=1,V436-4%,IF(H436=2,V436+5%,IF(H436=3,V436+14%,IF(H436=4,V436+4%,IF(H436=5,V436+13%,IF(H436=6,V436+22%,IF(H436=7,V436+9%,V436+9%)))))))</f>
        <v>0.15706986737710996</v>
      </c>
      <c r="Y436" s="65">
        <f>'Raw data'!AC429</f>
        <v>0.38761020971195959</v>
      </c>
      <c r="Z436" s="65">
        <f>'Raw data'!AF429</f>
        <v>0.47899999999999998</v>
      </c>
      <c r="AA436" s="66">
        <f>2*(O436-50)-2*(Z436-50)</f>
        <v>-3.8499999999999091E-2</v>
      </c>
      <c r="AB436" s="65">
        <f>IF(I436=1,Y436+AA436+7.6%,IF(I436=2,Y436+AA436+16.6%,IF(I436=3,Y436+AA436+25.6%,IF(I436=4,Y436-AA436-7.6%,IF(I436=5,Y436-AA436+1.4%,IF(I436=6,Y436-AA436+10.4%,IF(I436=7,Y436+AA436+9%,IF(I436=8,Y436-AA436+9%,""))))))))</f>
        <v>0.35011020971195866</v>
      </c>
      <c r="AC436" s="65">
        <f>IF(E436="(D)",50%+U436/2,50%-U436/2)</f>
        <v>0.39049999999999996</v>
      </c>
      <c r="AD436" s="65">
        <f>IF(E436="(D)",50%+X436/2,50%-X436/2)</f>
        <v>0.42146506631144504</v>
      </c>
      <c r="AE436" s="65">
        <f>50%-AB436/2</f>
        <v>0.3249448951440207</v>
      </c>
      <c r="AF436" s="63">
        <f>AC436-O436</f>
        <v>-6.9250000000000034E-2</v>
      </c>
      <c r="AG436" s="84">
        <f>IF(E436="(D)",AF436,-AF436)</f>
        <v>6.9250000000000034E-2</v>
      </c>
      <c r="AH436" s="84">
        <f>AG436-4.5%</f>
        <v>2.4250000000000035E-2</v>
      </c>
      <c r="AI436" s="63">
        <f>AD436-O436</f>
        <v>-3.8284933688554956E-2</v>
      </c>
      <c r="AJ436" s="63">
        <f>IF(E436="(D)",AI436,-AI436)</f>
        <v>3.8284933688554956E-2</v>
      </c>
      <c r="AK436" s="63">
        <f>AJ436-4.5%</f>
        <v>-6.7150663114450421E-3</v>
      </c>
      <c r="AL436" s="63">
        <f>AE436-O436</f>
        <v>-0.1348051048559793</v>
      </c>
      <c r="AM436" s="63">
        <f>IF(E436="(D)",AL436,-(AL436))</f>
        <v>0.1348051048559793</v>
      </c>
      <c r="AN436" s="63">
        <f>AM436-4.5%</f>
        <v>8.9805104855979298E-2</v>
      </c>
      <c r="AO436" s="67">
        <f>(AK436+AN436)/2</f>
        <v>4.1545019272267128E-2</v>
      </c>
    </row>
    <row r="437" spans="1:41" ht="15" customHeight="1" x14ac:dyDescent="0.25">
      <c r="A437" s="59" t="s">
        <v>427</v>
      </c>
      <c r="B437" s="60">
        <v>2</v>
      </c>
      <c r="C437" s="61"/>
      <c r="D437" s="59" t="str">
        <f>('Raw data'!C430)</f>
        <v>Mark Pocan</v>
      </c>
      <c r="E437" s="59" t="str">
        <f>('Raw data'!D430)</f>
        <v>(D)</v>
      </c>
      <c r="F437" s="62">
        <f>('Raw data'!G430)</f>
        <v>2012</v>
      </c>
      <c r="G437" s="88">
        <v>1</v>
      </c>
      <c r="H437" s="59">
        <v>2</v>
      </c>
      <c r="I437" s="59"/>
      <c r="J437" s="91">
        <f>IF(H437="",O437+0.15*(AF437-2.77%+$B$3)+($A$3-50%),O437+0.85*(0.6*AF437+0.2*AI437+0.2*AL437-2.77%+$B$3)+($A$3-50%))</f>
        <v>0.69123562848463871</v>
      </c>
      <c r="K437" s="31" t="str">
        <f>IF(J437&lt;44%,"R",IF(J437&gt;56%,"D","No projection"))</f>
        <v>D</v>
      </c>
      <c r="L437" s="21" t="b">
        <f>_xlfn.ISFORMULA(K437)</f>
        <v>1</v>
      </c>
      <c r="M437" s="21" t="str">
        <f>IF(P437&lt;44%,"R",IF(P437&gt;56%,"D","No projection"))</f>
        <v>D</v>
      </c>
      <c r="N437" s="31" t="str">
        <f>IF(J437&lt;42%,"Safe R",IF(AND(J437&gt;42%,J437&lt;44%),"Likely R",IF(AND(J437&gt;44%,J437&lt;47%),"Lean R",IF(AND(J437&gt;47%,J437&lt;53%),"Toss Up",IF(AND(J437&gt;53%,J437&lt;56%),"Lean D",IF(AND(J437&gt;56%,J437&lt;58%),"Likely D","Safe D"))))))</f>
        <v>Safe D</v>
      </c>
      <c r="O437" s="63">
        <f>'Raw data'!Z430</f>
        <v>0.66974999999999996</v>
      </c>
      <c r="P437" s="63">
        <f>O437+$A$3-50%</f>
        <v>0.66975000000000007</v>
      </c>
      <c r="Q437" s="82">
        <f>'Raw data'!O430</f>
        <v>0.36000000000000004</v>
      </c>
      <c r="R437" s="64">
        <f>Q437/2+50%</f>
        <v>0.68</v>
      </c>
      <c r="S437" s="64">
        <f>'Raw data'!M430-O437</f>
        <v>1.0250000000000092E-2</v>
      </c>
      <c r="T437" s="64">
        <f>IF(E437="(R)",-S437,S437)</f>
        <v>1.0250000000000092E-2</v>
      </c>
      <c r="U437" s="89">
        <f>IF(G437=1,Q437+4%,IF(G437=2,Q437+9%,IF(G437=3,Q437+14%,IF(G437=4,Q437-4.1%,IF(G437=5,Q437+1%,IF(G437=6,Q437+6.1%,IF(G437=7,Q437+5.1%,Q437+5.1%)))))))</f>
        <v>0.4</v>
      </c>
      <c r="V437" s="64">
        <f>'Raw data'!W430</f>
        <v>0.36077209981927943</v>
      </c>
      <c r="W437" s="64">
        <f>V437/2+50%</f>
        <v>0.68038604990963969</v>
      </c>
      <c r="X437" s="65">
        <f>IF(H437=1,V437-4%,IF(H437=2,V437+5%,IF(H437=3,V437+14%,IF(H437=4,V437+4%,IF(H437=5,V437+13%,IF(H437=6,V437+22%,IF(H437=7,V437+9%,V437+9%)))))))</f>
        <v>0.41077209981927942</v>
      </c>
      <c r="Y437" s="65"/>
      <c r="Z437" s="65"/>
      <c r="AA437" s="66"/>
      <c r="AB437" s="65" t="str">
        <f>IF(I437=1,Y437+AA437+7.6%,IF(I437=2,Y437+AA437+16.6%,IF(I437=3,Y437+AA437+25.6%,IF(I437=4,Y437-AA437-7.6%,IF(I437=5,Y437-AA437+1.4%,IF(I437=6,Y437-AA437+10.4%,IF(I437=7,Y437+AA437+9%,IF(I437=8,Y437-AA437+9%,""))))))))</f>
        <v/>
      </c>
      <c r="AC437" s="65">
        <f>IF(E437="(D)",50%+U437/2,50%-U437/2)</f>
        <v>0.7</v>
      </c>
      <c r="AD437" s="65">
        <f>IF(E437="(D)",50%+X437/2,50%-X437/2)</f>
        <v>0.70538604990963971</v>
      </c>
      <c r="AE437" s="65"/>
      <c r="AF437" s="63">
        <f>AC437-O437</f>
        <v>3.0249999999999999E-2</v>
      </c>
      <c r="AG437" s="84">
        <f>IF(E437="(D)",AF437,-AF437)</f>
        <v>3.0249999999999999E-2</v>
      </c>
      <c r="AH437" s="84">
        <f>AG437-4.5%</f>
        <v>-1.4749999999999999E-2</v>
      </c>
      <c r="AI437" s="63">
        <f>AD437-O437</f>
        <v>3.5636049909639755E-2</v>
      </c>
      <c r="AJ437" s="63">
        <f>IF(E437="(D)",AI437,-AI437)</f>
        <v>3.5636049909639755E-2</v>
      </c>
      <c r="AK437" s="63">
        <f>AJ437-4.5%</f>
        <v>-9.363950090360243E-3</v>
      </c>
      <c r="AL437" s="63"/>
      <c r="AM437" s="63"/>
      <c r="AN437" s="63"/>
      <c r="AO437" s="67">
        <f>AK437</f>
        <v>-9.363950090360243E-3</v>
      </c>
    </row>
    <row r="438" spans="1:41" ht="15" customHeight="1" x14ac:dyDescent="0.25">
      <c r="A438" s="68" t="s">
        <v>427</v>
      </c>
      <c r="B438" s="61">
        <v>3</v>
      </c>
      <c r="C438" s="61"/>
      <c r="D438" s="59" t="str">
        <f>('Raw data'!C431)</f>
        <v>Ron Kind</v>
      </c>
      <c r="E438" s="59" t="str">
        <f>('Raw data'!D431)</f>
        <v>(D)</v>
      </c>
      <c r="F438" s="62">
        <f>('Raw data'!G431)</f>
        <v>1996</v>
      </c>
      <c r="G438" s="88">
        <v>1</v>
      </c>
      <c r="H438" s="68">
        <v>1</v>
      </c>
      <c r="I438" s="68">
        <v>1</v>
      </c>
      <c r="J438" s="91">
        <f>IF(H438="",O438+0.15*(AF438-2.77%+$B$3)+($A$3-50%),O438+0.85*(0.6*AF438+0.2*AI438+0.2*AL438-2.77%+$B$3)+($A$3-50%))</f>
        <v>0.57944685124830098</v>
      </c>
      <c r="K438" s="21" t="str">
        <f>IF(J438&lt;44%,"R",IF(J438&gt;56%,"D","No projection"))</f>
        <v>D</v>
      </c>
      <c r="L438" s="21" t="b">
        <f>_xlfn.ISFORMULA(K438)</f>
        <v>1</v>
      </c>
      <c r="M438" s="21" t="str">
        <f>IF(P438&lt;44%,"R",IF(P438&gt;56%,"D","No projection"))</f>
        <v>No projection</v>
      </c>
      <c r="N438" s="21" t="str">
        <f>IF(J438&lt;42%,"Safe R",IF(AND(J438&gt;42%,J438&lt;44%),"Likely R",IF(AND(J438&gt;44%,J438&lt;47%),"Lean R",IF(AND(J438&gt;47%,J438&lt;53%),"Toss Up",IF(AND(J438&gt;53%,J438&lt;56%),"Lean D",IF(AND(J438&gt;56%,J438&lt;58%),"Likely D","Safe D"))))))</f>
        <v>Likely D</v>
      </c>
      <c r="O438" s="63">
        <f>'Raw data'!Z431</f>
        <v>0.53575000000000006</v>
      </c>
      <c r="P438" s="69">
        <f>O438+$A$3-50%</f>
        <v>0.53575000000000017</v>
      </c>
      <c r="Q438" s="82">
        <f>'Raw data'!O431</f>
        <v>0.13999999999999996</v>
      </c>
      <c r="R438" s="64">
        <f>Q438/2+50%</f>
        <v>0.56999999999999995</v>
      </c>
      <c r="S438" s="64">
        <f>'Raw data'!M431-O438</f>
        <v>3.4249999999999892E-2</v>
      </c>
      <c r="T438" s="64">
        <f>IF(E438="(R)",-S438,S438)</f>
        <v>3.4249999999999892E-2</v>
      </c>
      <c r="U438" s="89">
        <f>IF(G438=1,Q438+4%,IF(G438=2,Q438+9%,IF(G438=3,Q438+14%,IF(G438=4,Q438-4.1%,IF(G438=5,Q438+1%,IF(G438=6,Q438+6.1%,IF(G438=7,Q438+5.1%,Q438+5.1%)))))))</f>
        <v>0.17999999999999997</v>
      </c>
      <c r="V438" s="64">
        <f>'Raw data'!W431</f>
        <v>0.28282831258746405</v>
      </c>
      <c r="W438" s="64">
        <f>V438/2+50%</f>
        <v>0.641414156293732</v>
      </c>
      <c r="X438" s="65">
        <f>IF(H438=1,V438-4%,IF(H438=2,V438+5%,IF(H438=3,V438+14%,IF(H438=4,V438+4%,IF(H438=5,V438+13%,IF(H438=6,V438+22%,IF(H438=7,V438+9%,V438+9%)))))))</f>
        <v>0.24282831258746404</v>
      </c>
      <c r="Y438" s="65">
        <f>'Raw data'!AC431</f>
        <v>3.9252290333722628E-2</v>
      </c>
      <c r="Z438" s="65">
        <f>'Raw data'!AF431</f>
        <v>0.54899999999999993</v>
      </c>
      <c r="AA438" s="66">
        <f>2*(O438-50)-2*(Z438-50)</f>
        <v>-2.6499999999998636E-2</v>
      </c>
      <c r="AB438" s="65">
        <f>IF(I438=1,Y438+AA438+7.6%,IF(I438=2,Y438+AA438+16.6%,IF(I438=3,Y438+AA438+25.6%,IF(I438=4,Y438-AA438-7.6%,IF(I438=5,Y438-AA438+1.4%,IF(I438=6,Y438-AA438+10.4%,IF(I438=7,Y438+AA438+9%,IF(I438=8,Y438-AA438+9%,""))))))))</f>
        <v>8.875229033372399E-2</v>
      </c>
      <c r="AC438" s="65">
        <f>IF(E438="(D)",50%+U438/2,50%-U438/2)</f>
        <v>0.59</v>
      </c>
      <c r="AD438" s="65">
        <f>IF(E438="(D)",50%+X438/2,50%-X438/2)</f>
        <v>0.62141415629373198</v>
      </c>
      <c r="AE438" s="65">
        <f>50%+AB438/2</f>
        <v>0.54437614516686195</v>
      </c>
      <c r="AF438" s="63">
        <f>AC438-O438</f>
        <v>5.4249999999999909E-2</v>
      </c>
      <c r="AG438" s="84">
        <f>IF(E438="(D)",AF438,-AF438)</f>
        <v>5.4249999999999909E-2</v>
      </c>
      <c r="AH438" s="84">
        <f>AG438-4.5%</f>
        <v>9.2499999999999111E-3</v>
      </c>
      <c r="AI438" s="63">
        <f>AD438-O438</f>
        <v>8.5664156293731919E-2</v>
      </c>
      <c r="AJ438" s="63">
        <f>IF(E438="(D)",AI438,-AI438)</f>
        <v>8.5664156293731919E-2</v>
      </c>
      <c r="AK438" s="63">
        <f>AJ438-4.5%</f>
        <v>4.0664156293731921E-2</v>
      </c>
      <c r="AL438" s="63">
        <f>AE438-O438</f>
        <v>8.6261451668618871E-3</v>
      </c>
      <c r="AM438" s="63">
        <f>IF(E438="(D)",AL438,-(AL438))</f>
        <v>8.6261451668618871E-3</v>
      </c>
      <c r="AN438" s="63">
        <f>AM438-4.5%</f>
        <v>-3.6373854833138111E-2</v>
      </c>
      <c r="AO438" s="67">
        <f>(AK438+AN438)/2</f>
        <v>2.1451507302969047E-3</v>
      </c>
    </row>
    <row r="439" spans="1:41" ht="15" customHeight="1" x14ac:dyDescent="0.25">
      <c r="A439" s="68" t="s">
        <v>427</v>
      </c>
      <c r="B439" s="61">
        <v>4</v>
      </c>
      <c r="C439" s="61"/>
      <c r="D439" s="59" t="str">
        <f>('Raw data'!C432)</f>
        <v>Gwen Moore</v>
      </c>
      <c r="E439" s="59" t="str">
        <f>('Raw data'!D432)</f>
        <v>(D)</v>
      </c>
      <c r="F439" s="62">
        <f>('Raw data'!G432)</f>
        <v>2004</v>
      </c>
      <c r="G439" s="88">
        <v>1</v>
      </c>
      <c r="H439" s="68">
        <v>1</v>
      </c>
      <c r="I439" s="68">
        <v>1</v>
      </c>
      <c r="J439" s="91">
        <f>IF(H439="",O439+0.15*(AF439-2.77%+$B$3)+($A$3-50%),O439+0.85*(0.6*AF439+0.2*AI439+0.2*AL439-2.77%+$B$3)+($A$3-50%))</f>
        <v>0.74084780359266378</v>
      </c>
      <c r="K439" s="21" t="str">
        <f>IF(J439&lt;44%,"R",IF(J439&gt;56%,"D","No projection"))</f>
        <v>D</v>
      </c>
      <c r="L439" s="21" t="b">
        <f>_xlfn.ISFORMULA(K439)</f>
        <v>1</v>
      </c>
      <c r="M439" s="21" t="str">
        <f>IF(P439&lt;44%,"R",IF(P439&gt;56%,"D","No projection"))</f>
        <v>D</v>
      </c>
      <c r="N439" s="21" t="str">
        <f>IF(J439&lt;42%,"Safe R",IF(AND(J439&gt;42%,J439&lt;44%),"Likely R",IF(AND(J439&gt;44%,J439&lt;47%),"Lean R",IF(AND(J439&gt;47%,J439&lt;53%),"Toss Up",IF(AND(J439&gt;53%,J439&lt;56%),"Lean D",IF(AND(J439&gt;56%,J439&lt;58%),"Likely D","Safe D"))))))</f>
        <v>Safe D</v>
      </c>
      <c r="O439" s="63">
        <f>'Raw data'!Z432</f>
        <v>0.73825000000000007</v>
      </c>
      <c r="P439" s="69">
        <f>O439+$A$3-50%</f>
        <v>0.73825000000000007</v>
      </c>
      <c r="Q439" s="82">
        <f>'Raw data'!O432</f>
        <v>0.44329896907216493</v>
      </c>
      <c r="R439" s="64">
        <f>Q439/2+50%</f>
        <v>0.72164948453608246</v>
      </c>
      <c r="S439" s="64">
        <f>'Raw data'!M432-O439</f>
        <v>-1.6600515463917609E-2</v>
      </c>
      <c r="T439" s="64">
        <f>IF(E439="(R)",-S439,S439)</f>
        <v>-1.6600515463917609E-2</v>
      </c>
      <c r="U439" s="89">
        <f>IF(G439=1,Q439+4%,IF(G439=2,Q439+9%,IF(G439=3,Q439+14%,IF(G439=4,Q439-4.1%,IF(G439=5,Q439+1%,IF(G439=6,Q439+6.1%,IF(G439=7,Q439+5.1%,Q439+5.1%)))))))</f>
        <v>0.48329896907216491</v>
      </c>
      <c r="V439" s="64">
        <f>'Raw data'!W432</f>
        <v>0.48876105858677898</v>
      </c>
      <c r="W439" s="64">
        <f>V439/2+50%</f>
        <v>0.74438052929338949</v>
      </c>
      <c r="X439" s="65">
        <f>IF(H439=1,V439-4%,IF(H439=2,V439+5%,IF(H439=3,V439+14%,IF(H439=4,V439+4%,IF(H439=5,V439+13%,IF(H439=6,V439+22%,IF(H439=7,V439+9%,V439+9%)))))))</f>
        <v>0.448761058586779</v>
      </c>
      <c r="Y439" s="65">
        <f>'Raw data'!AC432</f>
        <v>0.39990442940453663</v>
      </c>
      <c r="Z439" s="65">
        <f>'Raw data'!AF432</f>
        <v>0.71899999999999997</v>
      </c>
      <c r="AA439" s="66">
        <f>2*(O439-50)-2*(Z439-50)</f>
        <v>3.8499999999999091E-2</v>
      </c>
      <c r="AB439" s="65">
        <f>IF(I439=1,Y439+AA439+7.6%,IF(I439=2,Y439+AA439+16.6%,IF(I439=3,Y439+AA439+25.6%,IF(I439=4,Y439-AA439-7.6%,IF(I439=5,Y439-AA439+1.4%,IF(I439=6,Y439-AA439+10.4%,IF(I439=7,Y439+AA439+9%,IF(I439=8,Y439-AA439+9%,""))))))))</f>
        <v>0.51440442940453568</v>
      </c>
      <c r="AC439" s="65">
        <f>IF(E439="(D)",50%+U439/2,50%-U439/2)</f>
        <v>0.74164948453608248</v>
      </c>
      <c r="AD439" s="65">
        <f>IF(E439="(D)",50%+X439/2,50%-X439/2)</f>
        <v>0.72438052929338947</v>
      </c>
      <c r="AE439" s="65">
        <f>50%+AB439/2</f>
        <v>0.7572022147022679</v>
      </c>
      <c r="AF439" s="63">
        <f>AC439-O439</f>
        <v>3.3994845360824089E-3</v>
      </c>
      <c r="AG439" s="84">
        <f>IF(E439="(D)",AF439,-AF439)</f>
        <v>3.3994845360824089E-3</v>
      </c>
      <c r="AH439" s="84">
        <f>AG439-4.5%</f>
        <v>-4.1600515463917589E-2</v>
      </c>
      <c r="AI439" s="63">
        <f>AD439-O439</f>
        <v>-1.3869470706610598E-2</v>
      </c>
      <c r="AJ439" s="63">
        <f>IF(E439="(D)",AI439,-AI439)</f>
        <v>-1.3869470706610598E-2</v>
      </c>
      <c r="AK439" s="63">
        <f>AJ439-4.5%</f>
        <v>-5.8869470706610597E-2</v>
      </c>
      <c r="AL439" s="63">
        <f>AE439-O439</f>
        <v>1.8952214702267822E-2</v>
      </c>
      <c r="AM439" s="63">
        <f>IF(E439="(D)",AL439,-(AL439))</f>
        <v>1.8952214702267822E-2</v>
      </c>
      <c r="AN439" s="63">
        <f>AM439-4.5%</f>
        <v>-2.6047785297732176E-2</v>
      </c>
      <c r="AO439" s="67">
        <f>(AK439+AN439)/2</f>
        <v>-4.2458628002171386E-2</v>
      </c>
    </row>
    <row r="440" spans="1:41" ht="15" customHeight="1" x14ac:dyDescent="0.25">
      <c r="A440" s="68" t="s">
        <v>427</v>
      </c>
      <c r="B440" s="61">
        <v>5</v>
      </c>
      <c r="C440" s="61"/>
      <c r="D440" s="59" t="str">
        <f>('Raw data'!C433)</f>
        <v>Jim Sensenbrenner</v>
      </c>
      <c r="E440" s="59" t="str">
        <f>('Raw data'!D433)</f>
        <v>(R)</v>
      </c>
      <c r="F440" s="62">
        <f>('Raw data'!G433)</f>
        <v>1978</v>
      </c>
      <c r="G440" s="88">
        <v>4</v>
      </c>
      <c r="H440" s="68">
        <v>4</v>
      </c>
      <c r="I440" s="68">
        <v>4</v>
      </c>
      <c r="J440" s="91">
        <f>IF(H440="",O440+0.15*(AF440+2.77%-$B$3)+($A$3-50%),O440+0.85*(0.6*AF440+0.2*AI440+0.2*AL440+2.77%-$B$3)+($A$3-50%))</f>
        <v>0.32088163172845824</v>
      </c>
      <c r="K440" s="21" t="str">
        <f>IF(J440&lt;44%,"R",IF(J440&gt;56%,"D","No projection"))</f>
        <v>R</v>
      </c>
      <c r="L440" s="21" t="b">
        <f>_xlfn.ISFORMULA(K440)</f>
        <v>1</v>
      </c>
      <c r="M440" s="21" t="str">
        <f>IF(P440&lt;44%,"R",IF(P440&gt;56%,"D","No projection"))</f>
        <v>R</v>
      </c>
      <c r="N440" s="21" t="str">
        <f>IF(J440&lt;42%,"Safe R",IF(AND(J440&gt;42%,J440&lt;44%),"Likely R",IF(AND(J440&gt;44%,J440&lt;47%),"Lean R",IF(AND(J440&gt;47%,J440&lt;53%),"Toss Up",IF(AND(J440&gt;53%,J440&lt;56%),"Lean D",IF(AND(J440&gt;56%,J440&lt;58%),"Likely D","Safe D"))))))</f>
        <v>Safe R</v>
      </c>
      <c r="O440" s="63">
        <f>'Raw data'!Z433</f>
        <v>0.36275000000000002</v>
      </c>
      <c r="P440" s="69">
        <f>O440+$A$3-50%</f>
        <v>0.36275000000000002</v>
      </c>
      <c r="Q440" s="82">
        <f>'Raw data'!O433</f>
        <v>0.39999999999999997</v>
      </c>
      <c r="R440" s="64">
        <f>Q440/2+50%</f>
        <v>0.7</v>
      </c>
      <c r="S440" s="64">
        <f>'Raw data'!M433-O440</f>
        <v>-6.2750000000000028E-2</v>
      </c>
      <c r="T440" s="64">
        <f>IF(E440="(R)",-S440,S440)</f>
        <v>6.2750000000000028E-2</v>
      </c>
      <c r="U440" s="89">
        <f>IF(G440=1,Q440+4%,IF(G440=2,Q440+9%,IF(G440=3,Q440+14%,IF(G440=4,Q440-4.1%,IF(G440=5,Q440+1%,IF(G440=6,Q440+6.1%,IF(G440=7,Q440+5.1%,Q440+5.1%)))))))</f>
        <v>0.35899999999999999</v>
      </c>
      <c r="V440" s="64">
        <f>'Raw data'!W433</f>
        <v>0.3575172241759374</v>
      </c>
      <c r="W440" s="64">
        <f>V440/2+50%</f>
        <v>0.67875861208796873</v>
      </c>
      <c r="X440" s="65">
        <f>IF(H440=1,V440-4%,IF(H440=2,V440+5%,IF(H440=3,V440+14%,IF(H440=4,V440+4%,IF(H440=5,V440+13%,IF(H440=6,V440+22%,IF(H440=7,V440+9%,V440+9%)))))))</f>
        <v>0.39751722417593738</v>
      </c>
      <c r="Y440" s="65">
        <f>'Raw data'!AC433</f>
        <v>0.43405181431279055</v>
      </c>
      <c r="Z440" s="65">
        <f>'Raw data'!AF433</f>
        <v>0.379</v>
      </c>
      <c r="AA440" s="66">
        <f>2*(O440-50)-2*(Z440-50)</f>
        <v>-3.2499999999998863E-2</v>
      </c>
      <c r="AB440" s="65">
        <f>IF(I440=1,Y440+AA440+7.6%,IF(I440=2,Y440+AA440+16.6%,IF(I440=3,Y440+AA440+25.6%,IF(I440=4,Y440-AA440-7.6%,IF(I440=5,Y440-AA440+1.4%,IF(I440=6,Y440-AA440+10.4%,IF(I440=7,Y440+AA440+9%,IF(I440=8,Y440-AA440+9%,""))))))))</f>
        <v>0.3905518143127894</v>
      </c>
      <c r="AC440" s="65">
        <f>IF(E440="(D)",50%+U440/2,50%-U440/2)</f>
        <v>0.32050000000000001</v>
      </c>
      <c r="AD440" s="65">
        <f>IF(E440="(D)",50%+X440/2,50%-X440/2)</f>
        <v>0.30124138791203131</v>
      </c>
      <c r="AE440" s="65">
        <f>50%-AB440/2</f>
        <v>0.3047240928436053</v>
      </c>
      <c r="AF440" s="63">
        <f>AC440-O440</f>
        <v>-4.225000000000001E-2</v>
      </c>
      <c r="AG440" s="84">
        <f>IF(E440="(D)",AF440,-AF440)</f>
        <v>4.225000000000001E-2</v>
      </c>
      <c r="AH440" s="84">
        <f>AG440-4.5%</f>
        <v>-2.7499999999999886E-3</v>
      </c>
      <c r="AI440" s="63">
        <f>AD440-O440</f>
        <v>-6.1508612087968706E-2</v>
      </c>
      <c r="AJ440" s="63">
        <f>IF(E440="(D)",AI440,-AI440)</f>
        <v>6.1508612087968706E-2</v>
      </c>
      <c r="AK440" s="63">
        <f>AJ440-4.5%</f>
        <v>1.6508612087968708E-2</v>
      </c>
      <c r="AL440" s="63">
        <f>AE440-O440</f>
        <v>-5.8025907156394718E-2</v>
      </c>
      <c r="AM440" s="63">
        <f>IF(E440="(D)",AL440,-(AL440))</f>
        <v>5.8025907156394718E-2</v>
      </c>
      <c r="AN440" s="63">
        <f>AM440-4.5%</f>
        <v>1.302590715639472E-2</v>
      </c>
      <c r="AO440" s="67">
        <f>(AK440+AN440)/2</f>
        <v>1.4767259622181714E-2</v>
      </c>
    </row>
    <row r="441" spans="1:41" ht="15" customHeight="1" x14ac:dyDescent="0.25">
      <c r="A441" s="68" t="s">
        <v>427</v>
      </c>
      <c r="B441" s="61">
        <v>6</v>
      </c>
      <c r="C441" s="61" t="s">
        <v>477</v>
      </c>
      <c r="D441" s="59" t="str">
        <f>('Raw data'!C434)</f>
        <v>Glenn Grothman</v>
      </c>
      <c r="E441" s="59" t="str">
        <f>('Raw data'!D434)</f>
        <v>(R)</v>
      </c>
      <c r="F441" s="62">
        <f>('Raw data'!G434)</f>
        <v>2014</v>
      </c>
      <c r="G441" s="88">
        <v>5</v>
      </c>
      <c r="H441" s="68"/>
      <c r="I441" s="68"/>
      <c r="J441" s="91">
        <f>IF(H441="",O441+0.15*(AF441+2.77%-$B$3)+($A$3-50%),O441+0.85*(0.6*AF441+0.2*AI441+0.2*AL441+2.77%-$B$3)+($A$3-50%))</f>
        <v>0.43961760204081629</v>
      </c>
      <c r="K441" s="21" t="str">
        <f>IF(J441&lt;44%,"R",IF(J441&gt;56%,"D","No projection"))</f>
        <v>R</v>
      </c>
      <c r="L441" s="21" t="b">
        <f>_xlfn.ISFORMULA(K441)</f>
        <v>1</v>
      </c>
      <c r="M441" s="21" t="str">
        <f>IF(P441&lt;44%,"R",IF(P441&gt;56%,"D","No projection"))</f>
        <v>No projection</v>
      </c>
      <c r="N441" s="21" t="str">
        <f>IF(J441&lt;42%,"Safe R",IF(AND(J441&gt;42%,J441&lt;44%),"Likely R",IF(AND(J441&gt;44%,J441&lt;47%),"Lean R",IF(AND(J441&gt;47%,J441&lt;53%),"Toss Up",IF(AND(J441&gt;53%,J441&lt;56%),"Lean D",IF(AND(J441&gt;56%,J441&lt;58%),"Likely D","Safe D"))))))</f>
        <v>Likely R</v>
      </c>
      <c r="O441" s="63">
        <f>'Raw data'!Z434</f>
        <v>0.44424999999999998</v>
      </c>
      <c r="P441" s="69">
        <f>O441+$A$3-50%</f>
        <v>0.44425000000000003</v>
      </c>
      <c r="Q441" s="82">
        <f>'Raw data'!O434</f>
        <v>0.16326530612244899</v>
      </c>
      <c r="R441" s="64">
        <f>Q441/2+50%</f>
        <v>0.58163265306122447</v>
      </c>
      <c r="S441" s="64">
        <f>'Raw data'!M434-O441</f>
        <v>-2.5882653061224503E-2</v>
      </c>
      <c r="T441" s="64">
        <f>IF(E441="(R)",-S441,S441)</f>
        <v>2.5882653061224503E-2</v>
      </c>
      <c r="U441" s="89">
        <f>IF(G441=1,Q441+4%,IF(G441=2,Q441+9%,IF(G441=3,Q441+14%,IF(G441=4,Q441-4.1%,IF(G441=5,Q441+1%,IF(G441=6,Q441+6.1%,IF(G441=7,Q441+5.1%,Q441+5.1%)))))))</f>
        <v>0.173265306122449</v>
      </c>
      <c r="V441" s="64">
        <f>'Raw data'!W434</f>
        <v>0</v>
      </c>
      <c r="W441" s="64"/>
      <c r="X441" s="65"/>
      <c r="Y441" s="65">
        <f>'Raw data'!AC434</f>
        <v>0</v>
      </c>
      <c r="Z441" s="65">
        <f>'Raw data'!AF434</f>
        <v>0.46899999999999997</v>
      </c>
      <c r="AA441" s="66">
        <f>2*(O441-50)-2*(Z441-50)</f>
        <v>-4.9500000000008981E-2</v>
      </c>
      <c r="AB441" s="65"/>
      <c r="AC441" s="65">
        <f>IF(E441="(D)",50%+U441/2,50%-U441/2)</f>
        <v>0.41336734693877553</v>
      </c>
      <c r="AD441" s="65"/>
      <c r="AE441" s="65"/>
      <c r="AF441" s="63">
        <f>AC441-O441</f>
        <v>-3.0882653061224452E-2</v>
      </c>
      <c r="AG441" s="84">
        <f>IF(E441="(D)",AF441,-AF441)</f>
        <v>3.0882653061224452E-2</v>
      </c>
      <c r="AH441" s="84">
        <f>AG441-4.5%</f>
        <v>-1.4117346938775546E-2</v>
      </c>
      <c r="AI441" s="63"/>
      <c r="AJ441" s="63"/>
      <c r="AK441" s="63">
        <f>AJ441-4.5%</f>
        <v>-4.4999999999999998E-2</v>
      </c>
      <c r="AL441" s="63"/>
      <c r="AM441" s="63"/>
      <c r="AN441" s="63">
        <f>AM441-4.5%</f>
        <v>-4.4999999999999998E-2</v>
      </c>
      <c r="AO441" s="67">
        <f>(AK441+AN441)/2</f>
        <v>-4.4999999999999998E-2</v>
      </c>
    </row>
    <row r="442" spans="1:41" ht="15" customHeight="1" x14ac:dyDescent="0.25">
      <c r="A442" s="68" t="s">
        <v>427</v>
      </c>
      <c r="B442" s="61">
        <v>7</v>
      </c>
      <c r="C442" s="61"/>
      <c r="D442" s="59" t="str">
        <f>('Raw data'!C435)</f>
        <v>Sean Duffy</v>
      </c>
      <c r="E442" s="59" t="str">
        <f>('Raw data'!D435)</f>
        <v>(R)</v>
      </c>
      <c r="F442" s="62">
        <f>('Raw data'!G435)</f>
        <v>2010</v>
      </c>
      <c r="G442" s="88">
        <v>4</v>
      </c>
      <c r="H442" s="68">
        <v>4</v>
      </c>
      <c r="I442" s="68">
        <v>5</v>
      </c>
      <c r="J442" s="91">
        <f>IF(H442="",O442+0.15*(AF442+2.77%-$B$3)+($A$3-50%),O442+0.85*(0.6*AF442+0.2*AI442+0.2*AL442+2.77%-$B$3)+($A$3-50%))</f>
        <v>0.42055358491367811</v>
      </c>
      <c r="K442" s="21" t="str">
        <f>IF(J442&lt;44%,"R",IF(J442&gt;56%,"D","No projection"))</f>
        <v>R</v>
      </c>
      <c r="L442" s="21" t="b">
        <f>_xlfn.ISFORMULA(K442)</f>
        <v>1</v>
      </c>
      <c r="M442" s="21" t="str">
        <f>IF(P442&lt;44%,"R",IF(P442&gt;56%,"D","No projection"))</f>
        <v>No projection</v>
      </c>
      <c r="N442" s="21" t="str">
        <f>IF(J442&lt;42%,"Safe R",IF(AND(J442&gt;42%,J442&lt;44%),"Likely R",IF(AND(J442&gt;44%,J442&lt;47%),"Lean R",IF(AND(J442&gt;47%,J442&lt;53%),"Toss Up",IF(AND(J442&gt;53%,J442&lt;56%),"Lean D",IF(AND(J442&gt;56%,J442&lt;58%),"Likely D","Safe D"))))))</f>
        <v>Likely R</v>
      </c>
      <c r="O442" s="63">
        <f>'Raw data'!Z435</f>
        <v>0.46525</v>
      </c>
      <c r="P442" s="69">
        <f>O442+$A$3-50%</f>
        <v>0.46524999999999994</v>
      </c>
      <c r="Q442" s="82">
        <f>'Raw data'!O435</f>
        <v>0.20408163265306123</v>
      </c>
      <c r="R442" s="64">
        <f>Q442/2+50%</f>
        <v>0.60204081632653061</v>
      </c>
      <c r="S442" s="64">
        <f>'Raw data'!M435-O442</f>
        <v>-6.7290816326530611E-2</v>
      </c>
      <c r="T442" s="64">
        <f>IF(E442="(R)",-S442,S442)</f>
        <v>6.7290816326530611E-2</v>
      </c>
      <c r="U442" s="89">
        <f>IF(G442=1,Q442+4%,IF(G442=2,Q442+9%,IF(G442=3,Q442+14%,IF(G442=4,Q442-4.1%,IF(G442=5,Q442+1%,IF(G442=6,Q442+6.1%,IF(G442=7,Q442+5.1%,Q442+5.1%)))))))</f>
        <v>0.16308163265306125</v>
      </c>
      <c r="V442" s="64">
        <f>'Raw data'!W435</f>
        <v>0.12302501920700143</v>
      </c>
      <c r="W442" s="64">
        <f>V442/2+50%</f>
        <v>0.56151250960350074</v>
      </c>
      <c r="X442" s="65">
        <f>IF(H442=1,V442-4%,IF(H442=2,V442+5%,IF(H442=3,V442+14%,IF(H442=4,V442+4%,IF(H442=5,V442+13%,IF(H442=6,V442+22%,IF(H442=7,V442+9%,V442+9%)))))))</f>
        <v>0.16302501920700144</v>
      </c>
      <c r="Y442" s="65">
        <f>'Raw data'!AC435</f>
        <v>7.9570260319942632E-2</v>
      </c>
      <c r="Z442" s="65">
        <f>'Raw data'!AF435</f>
        <v>0.52900000000000003</v>
      </c>
      <c r="AA442" s="66">
        <f>2*(O442-50)-2*(Z442-50)</f>
        <v>-0.12750000000001194</v>
      </c>
      <c r="AB442" s="65">
        <f>IF(I442=1,Y442+AA442+7.6%,IF(I442=2,Y442+AA442+16.6%,IF(I442=3,Y442+AA442+25.6%,IF(I442=4,Y442-AA442-7.6%,IF(I442=5,Y442-AA442+1.4%,IF(I442=6,Y442-AA442+10.4%,IF(I442=7,Y442+AA442+9%,IF(I442=8,Y442-AA442+9%,""))))))))</f>
        <v>0.22107026031995458</v>
      </c>
      <c r="AC442" s="65">
        <f>IF(E442="(D)",50%+U442/2,50%-U442/2)</f>
        <v>0.41845918367346935</v>
      </c>
      <c r="AD442" s="65">
        <f>IF(E442="(D)",50%+X442/2,50%-X442/2)</f>
        <v>0.4184874903964993</v>
      </c>
      <c r="AE442" s="65">
        <f>50%-AB442/2</f>
        <v>0.38946486984002271</v>
      </c>
      <c r="AF442" s="63">
        <f>AC442-O442</f>
        <v>-4.6790816326530649E-2</v>
      </c>
      <c r="AG442" s="84">
        <f>IF(E442="(D)",AF442,-AF442)</f>
        <v>4.6790816326530649E-2</v>
      </c>
      <c r="AH442" s="84">
        <f>AG442-4.5%</f>
        <v>1.7908163265306504E-3</v>
      </c>
      <c r="AI442" s="63">
        <f>AD442-O442</f>
        <v>-4.6762509603500702E-2</v>
      </c>
      <c r="AJ442" s="63">
        <f>IF(E442="(D)",AI442,-AI442)</f>
        <v>4.6762509603500702E-2</v>
      </c>
      <c r="AK442" s="63">
        <f>AJ442-4.5%</f>
        <v>1.7625096035007032E-3</v>
      </c>
      <c r="AL442" s="63">
        <f>AE442-O442</f>
        <v>-7.5785130159977288E-2</v>
      </c>
      <c r="AM442" s="63">
        <f>IF(E442="(D)",AL442,-(AL442))</f>
        <v>7.5785130159977288E-2</v>
      </c>
      <c r="AN442" s="63">
        <f>AM442-4.5%</f>
        <v>3.0785130159977289E-2</v>
      </c>
      <c r="AO442" s="67">
        <f>(AK442+AN442)/2</f>
        <v>1.6273819881738996E-2</v>
      </c>
    </row>
    <row r="443" spans="1:41" ht="15" customHeight="1" x14ac:dyDescent="0.25">
      <c r="A443" s="68" t="s">
        <v>427</v>
      </c>
      <c r="B443" s="61">
        <v>8</v>
      </c>
      <c r="C443" s="61"/>
      <c r="D443" s="59" t="str">
        <f>('Raw data'!C436)</f>
        <v>Reid Ribble</v>
      </c>
      <c r="E443" s="59" t="str">
        <f>('Raw data'!D436)</f>
        <v>(R)</v>
      </c>
      <c r="F443" s="62">
        <f>('Raw data'!G436)</f>
        <v>2010</v>
      </c>
      <c r="G443" s="88">
        <v>4</v>
      </c>
      <c r="H443" s="68">
        <v>4</v>
      </c>
      <c r="I443" s="68">
        <v>6</v>
      </c>
      <c r="J443" s="91">
        <f>IF(H443="",O443+0.15*(AF443+2.77%-$B$3)+($A$3-50%),O443+0.85*(0.6*AF443+0.2*AI443+0.2*AL443+2.77%-$B$3)+($A$3-50%))</f>
        <v>0.38970770450865655</v>
      </c>
      <c r="K443" s="21" t="str">
        <f>IF(J443&lt;44%,"R",IF(J443&gt;56%,"D","No projection"))</f>
        <v>R</v>
      </c>
      <c r="L443" s="21" t="b">
        <f>_xlfn.ISFORMULA(K443)</f>
        <v>1</v>
      </c>
      <c r="M443" s="21" t="str">
        <f>IF(P443&lt;44%,"R",IF(P443&gt;56%,"D","No projection"))</f>
        <v>No projection</v>
      </c>
      <c r="N443" s="21" t="str">
        <f>IF(J443&lt;42%,"Safe R",IF(AND(J443&gt;42%,J443&lt;44%),"Likely R",IF(AND(J443&gt;44%,J443&lt;47%),"Lean R",IF(AND(J443&gt;47%,J443&lt;53%),"Toss Up",IF(AND(J443&gt;53%,J443&lt;56%),"Lean D",IF(AND(J443&gt;56%,J443&lt;58%),"Likely D","Safe D"))))))</f>
        <v>Safe R</v>
      </c>
      <c r="O443" s="63">
        <f>'Raw data'!Z436</f>
        <v>0.46224999999999999</v>
      </c>
      <c r="P443" s="69">
        <f>O443+$A$3-50%</f>
        <v>0.46225000000000005</v>
      </c>
      <c r="Q443" s="82">
        <f>'Raw data'!O436</f>
        <v>0.30000000000000004</v>
      </c>
      <c r="R443" s="64">
        <f>Q443/2+50%</f>
        <v>0.65</v>
      </c>
      <c r="S443" s="64">
        <f>'Raw data'!M436-O443</f>
        <v>-0.11225000000000002</v>
      </c>
      <c r="T443" s="64">
        <f>IF(E443="(R)",-S443,S443)</f>
        <v>0.11225000000000002</v>
      </c>
      <c r="U443" s="89">
        <f>IF(G443=1,Q443+4%,IF(G443=2,Q443+9%,IF(G443=3,Q443+14%,IF(G443=4,Q443-4.1%,IF(G443=5,Q443+1%,IF(G443=6,Q443+6.1%,IF(G443=7,Q443+5.1%,Q443+5.1%)))))))</f>
        <v>0.25900000000000006</v>
      </c>
      <c r="V443" s="64">
        <f>'Raw data'!W436</f>
        <v>0.11990899901734703</v>
      </c>
      <c r="W443" s="64">
        <f>V443/2+50%</f>
        <v>0.55995449950867349</v>
      </c>
      <c r="X443" s="65">
        <f>IF(H443=1,V443-4%,IF(H443=2,V443+5%,IF(H443=3,V443+14%,IF(H443=4,V443+4%,IF(H443=5,V443+13%,IF(H443=6,V443+22%,IF(H443=7,V443+9%,V443+9%)))))))</f>
        <v>0.15990899901734704</v>
      </c>
      <c r="Y443" s="65">
        <f>'Raw data'!AC436</f>
        <v>9.6529771469040515E-2</v>
      </c>
      <c r="Z443" s="65">
        <f>'Raw data'!AF436</f>
        <v>0.50900000000000001</v>
      </c>
      <c r="AA443" s="66">
        <f>2*(O443-50)-2*(Z443-50)</f>
        <v>-9.3500000000005912E-2</v>
      </c>
      <c r="AB443" s="65">
        <f>IF(I443=1,Y443+AA443+7.6%,IF(I443=2,Y443+AA443+16.6%,IF(I443=3,Y443+AA443+25.6%,IF(I443=4,Y443-AA443-7.6%,IF(I443=5,Y443-AA443+1.4%,IF(I443=6,Y443-AA443+10.4%,IF(I443=7,Y443+AA443+9%,IF(I443=8,Y443-AA443+9%,""))))))))</f>
        <v>0.29402977146904641</v>
      </c>
      <c r="AC443" s="65">
        <f>IF(E443="(D)",50%+U443/2,50%-U443/2)</f>
        <v>0.37049999999999994</v>
      </c>
      <c r="AD443" s="65">
        <f>IF(E443="(D)",50%+X443/2,50%-X443/2)</f>
        <v>0.4200455004913265</v>
      </c>
      <c r="AE443" s="65">
        <f>50%-AB443/2</f>
        <v>0.3529851142654768</v>
      </c>
      <c r="AF443" s="63">
        <f>AC443-O443</f>
        <v>-9.1750000000000054E-2</v>
      </c>
      <c r="AG443" s="84">
        <f>IF(E443="(D)",AF443,-AF443)</f>
        <v>9.1750000000000054E-2</v>
      </c>
      <c r="AH443" s="84">
        <f>AG443-4.5%</f>
        <v>4.6750000000000055E-2</v>
      </c>
      <c r="AI443" s="63">
        <f>AD443-O443</f>
        <v>-4.2204499508673499E-2</v>
      </c>
      <c r="AJ443" s="63">
        <f>IF(E443="(D)",AI443,-AI443)</f>
        <v>4.2204499508673499E-2</v>
      </c>
      <c r="AK443" s="63">
        <f>AJ443-4.5%</f>
        <v>-2.7955004913264997E-3</v>
      </c>
      <c r="AL443" s="63">
        <f>AE443-O443</f>
        <v>-0.1092648857345232</v>
      </c>
      <c r="AM443" s="63">
        <f>IF(E443="(D)",AL443,-(AL443))</f>
        <v>0.1092648857345232</v>
      </c>
      <c r="AN443" s="63">
        <f>AM443-4.5%</f>
        <v>6.42648857345232E-2</v>
      </c>
      <c r="AO443" s="67">
        <f>(AK443+AN443)/2</f>
        <v>3.073469262159835E-2</v>
      </c>
    </row>
    <row r="444" spans="1:41" ht="15" customHeight="1" x14ac:dyDescent="0.25">
      <c r="A444" s="73" t="s">
        <v>435</v>
      </c>
      <c r="B444" s="74" t="s">
        <v>27</v>
      </c>
      <c r="C444" s="61"/>
      <c r="D444" s="59" t="str">
        <f>('Raw data'!C437)</f>
        <v>Cynthia Lummis</v>
      </c>
      <c r="E444" s="59" t="str">
        <f>('Raw data'!D437)</f>
        <v>(R)</v>
      </c>
      <c r="F444" s="62">
        <f>('Raw data'!G437)</f>
        <v>2008</v>
      </c>
      <c r="G444" s="88">
        <v>4</v>
      </c>
      <c r="H444" s="73">
        <v>4</v>
      </c>
      <c r="I444" s="73">
        <v>4</v>
      </c>
      <c r="J444" s="91">
        <f>IF(H444="",O444+0.15*(AF444+2.77%-$B$3)+($A$3-50%),O444+0.85*(0.6*AF444+0.2*AI444+0.2*AL444+2.77%-$B$3)+($A$3-50%))</f>
        <v>0.2657556001651491</v>
      </c>
      <c r="K444" s="75" t="str">
        <f>IF(J444&lt;44%,"R",IF(J444&gt;56%,"D","No projection"))</f>
        <v>R</v>
      </c>
      <c r="L444" s="21" t="b">
        <f>_xlfn.ISFORMULA(K444)</f>
        <v>1</v>
      </c>
      <c r="M444" s="21" t="str">
        <f>IF(P444&lt;44%,"R",IF(P444&gt;56%,"D","No projection"))</f>
        <v>R</v>
      </c>
      <c r="N444" s="75" t="str">
        <f>IF(J444&lt;42%,"Safe R",IF(AND(J444&gt;42%,J444&lt;44%),"Likely R",IF(AND(J444&gt;44%,J444&lt;47%),"Lean R",IF(AND(J444&gt;47%,J444&lt;53%),"Toss Up",IF(AND(J444&gt;53%,J444&lt;56%),"Lean D",IF(AND(J444&gt;56%,J444&lt;58%),"Likely D","Safe D"))))))</f>
        <v>Safe R</v>
      </c>
      <c r="O444" s="63">
        <f>'Raw data'!Z437</f>
        <v>0.27775</v>
      </c>
      <c r="P444" s="76">
        <f>O444+$A$3-50%</f>
        <v>0.27774999999999994</v>
      </c>
      <c r="Q444" s="82">
        <f>'Raw data'!O437</f>
        <v>0.49999999999999994</v>
      </c>
      <c r="R444" s="64">
        <f>Q444/2+50%</f>
        <v>0.75</v>
      </c>
      <c r="S444" s="64">
        <f>'Raw data'!M437-O444</f>
        <v>-2.7749999999999941E-2</v>
      </c>
      <c r="T444" s="64">
        <f>IF(E444="(R)",-S444,S444)</f>
        <v>2.7749999999999941E-2</v>
      </c>
      <c r="U444" s="89">
        <f>IF(G444=1,Q444+4%,IF(G444=2,Q444+9%,IF(G444=3,Q444+14%,IF(G444=4,Q444-4.1%,IF(G444=5,Q444+1%,IF(G444=6,Q444+6.1%,IF(G444=7,Q444+5.1%,Q444+5.1%)))))))</f>
        <v>0.45899999999999996</v>
      </c>
      <c r="V444" s="64">
        <f>'Raw data'!W437</f>
        <v>0.4860127217944426</v>
      </c>
      <c r="W444" s="64">
        <f>V444/2+50%</f>
        <v>0.74300636089722127</v>
      </c>
      <c r="X444" s="65">
        <f>IF(H444=1,V444-4%,IF(H444=2,V444+5%,IF(H444=3,V444+14%,IF(H444=4,V444+4%,IF(H444=5,V444+13%,IF(H444=6,V444+22%,IF(H444=7,V444+9%,V444+9%)))))))</f>
        <v>0.52601272179444258</v>
      </c>
      <c r="Y444" s="65">
        <f>'Raw data'!AC437</f>
        <v>0.48409786449791187</v>
      </c>
      <c r="Z444" s="65">
        <f>'Raw data'!AF437</f>
        <v>0.30399999999999999</v>
      </c>
      <c r="AA444" s="66">
        <f>2*(O444-50)-2*(Z444-50)</f>
        <v>-5.2500000000009095E-2</v>
      </c>
      <c r="AB444" s="65">
        <f>IF(I444=1,Y444+AA444+7.6%,IF(I444=2,Y444+AA444+16.6%,IF(I444=3,Y444+AA444+25.6%,IF(I444=4,Y444-AA444-7.6%,IF(I444=5,Y444-AA444+1.4%,IF(I444=6,Y444-AA444+10.4%,IF(I444=7,Y444+AA444+9%,IF(I444=8,Y444-AA444+9%,""))))))))</f>
        <v>0.46059786449792101</v>
      </c>
      <c r="AC444" s="65">
        <f>IF(E444="(D)",50%+U444/2,50%-U444/2)</f>
        <v>0.27050000000000002</v>
      </c>
      <c r="AD444" s="65">
        <f>IF(E444="(D)",50%+X444/2,50%-X444/2)</f>
        <v>0.23699363910277871</v>
      </c>
      <c r="AE444" s="77">
        <f>50%-AB444/2</f>
        <v>0.26970106775103952</v>
      </c>
      <c r="AF444" s="63">
        <f>AC444-O444</f>
        <v>-7.2499999999999787E-3</v>
      </c>
      <c r="AG444" s="84">
        <f>IF(E444="(D)",AF444,-AF444)</f>
        <v>7.2499999999999787E-3</v>
      </c>
      <c r="AH444" s="84">
        <f>AG444-4.5%</f>
        <v>-3.775000000000002E-2</v>
      </c>
      <c r="AI444" s="76">
        <f>AD444-O444</f>
        <v>-4.0756360897221289E-2</v>
      </c>
      <c r="AJ444" s="76">
        <f>IF(E444="(D)",AI444,-AI444)</f>
        <v>4.0756360897221289E-2</v>
      </c>
      <c r="AK444" s="63">
        <f>AJ444-4.5%</f>
        <v>-4.2436391027787096E-3</v>
      </c>
      <c r="AL444" s="76">
        <f>AE444-O444</f>
        <v>-8.048932248960472E-3</v>
      </c>
      <c r="AM444" s="63">
        <f>IF(E444="(D)",AL444,-(AL444))</f>
        <v>8.048932248960472E-3</v>
      </c>
      <c r="AN444" s="63">
        <f>AM444-4.5%</f>
        <v>-3.6951067751039526E-2</v>
      </c>
      <c r="AO444" s="67">
        <f>(AK444+AN444)/2</f>
        <v>-2.0597353426909118E-2</v>
      </c>
    </row>
    <row r="445" spans="1:41" x14ac:dyDescent="0.25">
      <c r="O445" s="66"/>
      <c r="AO445" s="31"/>
    </row>
    <row r="446" spans="1:41" x14ac:dyDescent="0.25">
      <c r="AO446" s="31"/>
    </row>
    <row r="447" spans="1:41" x14ac:dyDescent="0.25">
      <c r="AO447" s="31"/>
    </row>
    <row r="448" spans="1:41" x14ac:dyDescent="0.25">
      <c r="Y448" s="21" t="s">
        <v>480</v>
      </c>
    </row>
    <row r="452" spans="41:41" x14ac:dyDescent="0.25">
      <c r="AO452" s="31"/>
    </row>
    <row r="453" spans="41:41" x14ac:dyDescent="0.25">
      <c r="AO453" s="31"/>
    </row>
    <row r="454" spans="41:41" x14ac:dyDescent="0.25">
      <c r="AO454" s="31"/>
    </row>
    <row r="455" spans="41:41" x14ac:dyDescent="0.25">
      <c r="AO455" s="31"/>
    </row>
  </sheetData>
  <autoFilter ref="A9:AO444">
    <sortState ref="A10:AO444">
      <sortCondition ref="A9:A444"/>
    </sortState>
  </autoFilter>
  <mergeCells count="3">
    <mergeCell ref="E1:F1"/>
    <mergeCell ref="Q1:T1"/>
    <mergeCell ref="Q7:T8"/>
  </mergeCells>
  <conditionalFormatting sqref="K251:M284 K110:M249 M10:M444 L19:L444 K10:M108 K286:M444 L285:M285">
    <cfRule type="cellIs" dxfId="147" priority="34" operator="equal">
      <formula>"No projection"</formula>
    </cfRule>
    <cfRule type="cellIs" dxfId="146" priority="35" operator="equal">
      <formula>"D"</formula>
    </cfRule>
    <cfRule type="containsText" dxfId="145" priority="38" operator="containsText" text="R">
      <formula>NOT(ISERROR(SEARCH("R",K10)))</formula>
    </cfRule>
  </conditionalFormatting>
  <conditionalFormatting sqref="K13:M13">
    <cfRule type="containsText" dxfId="144" priority="37" operator="containsText" text="No projection">
      <formula>NOT(ISERROR(SEARCH("No projection",K13)))</formula>
    </cfRule>
  </conditionalFormatting>
  <conditionalFormatting sqref="K16:M16">
    <cfRule type="cellIs" dxfId="143" priority="36" operator="equal">
      <formula>"R"</formula>
    </cfRule>
  </conditionalFormatting>
  <conditionalFormatting sqref="N10:N108 N251:N444 N110:N249">
    <cfRule type="containsText" dxfId="142" priority="25" operator="containsText" text="Likely R">
      <formula>NOT(ISERROR(SEARCH("Likely R",N10)))</formula>
    </cfRule>
    <cfRule type="containsText" dxfId="141" priority="26" operator="containsText" text="Likely D">
      <formula>NOT(ISERROR(SEARCH("Likely D",N10)))</formula>
    </cfRule>
    <cfRule type="containsText" dxfId="140" priority="29" operator="containsText" text="Safe R">
      <formula>NOT(ISERROR(SEARCH("Safe R",N10)))</formula>
    </cfRule>
    <cfRule type="containsText" dxfId="139" priority="30" operator="containsText" text="Lean R">
      <formula>NOT(ISERROR(SEARCH("Lean R",N10)))</formula>
    </cfRule>
    <cfRule type="containsText" dxfId="138" priority="31" operator="containsText" text="Toss Up">
      <formula>NOT(ISERROR(SEARCH("Toss Up",N10)))</formula>
    </cfRule>
    <cfRule type="containsText" dxfId="137" priority="32" operator="containsText" text="Lean D">
      <formula>NOT(ISERROR(SEARCH("Lean D",N10)))</formula>
    </cfRule>
    <cfRule type="containsText" dxfId="136" priority="33" operator="containsText" text="Safe D">
      <formula>NOT(ISERROR(SEARCH("Safe D",N10)))</formula>
    </cfRule>
  </conditionalFormatting>
  <conditionalFormatting sqref="N18">
    <cfRule type="containsText" dxfId="135" priority="27" operator="containsText" text="Likely D">
      <formula>NOT(ISERROR(SEARCH("Likely D",N18)))</formula>
    </cfRule>
    <cfRule type="containsText" dxfId="134" priority="28" operator="containsText" text="Likely R">
      <formula>NOT(ISERROR(SEARCH("Likely R",N18)))</formula>
    </cfRule>
  </conditionalFormatting>
  <conditionalFormatting sqref="K250:M250">
    <cfRule type="cellIs" dxfId="133" priority="22" operator="equal">
      <formula>"No projection"</formula>
    </cfRule>
    <cfRule type="cellIs" dxfId="132" priority="23" operator="equal">
      <formula>"D"</formula>
    </cfRule>
    <cfRule type="containsText" dxfId="131" priority="24" operator="containsText" text="R">
      <formula>NOT(ISERROR(SEARCH("R",K250)))</formula>
    </cfRule>
  </conditionalFormatting>
  <conditionalFormatting sqref="N250">
    <cfRule type="containsText" dxfId="130" priority="15" operator="containsText" text="Likely R">
      <formula>NOT(ISERROR(SEARCH("Likely R",N250)))</formula>
    </cfRule>
    <cfRule type="containsText" dxfId="129" priority="16" operator="containsText" text="Likely D">
      <formula>NOT(ISERROR(SEARCH("Likely D",N250)))</formula>
    </cfRule>
    <cfRule type="containsText" dxfId="128" priority="17" operator="containsText" text="Safe R">
      <formula>NOT(ISERROR(SEARCH("Safe R",N250)))</formula>
    </cfRule>
    <cfRule type="containsText" dxfId="127" priority="18" operator="containsText" text="Lean R">
      <formula>NOT(ISERROR(SEARCH("Lean R",N250)))</formula>
    </cfRule>
    <cfRule type="containsText" dxfId="126" priority="19" operator="containsText" text="Toss Up">
      <formula>NOT(ISERROR(SEARCH("Toss Up",N250)))</formula>
    </cfRule>
    <cfRule type="containsText" dxfId="125" priority="20" operator="containsText" text="Lean D">
      <formula>NOT(ISERROR(SEARCH("Lean D",N250)))</formula>
    </cfRule>
    <cfRule type="containsText" dxfId="124" priority="21" operator="containsText" text="Safe D">
      <formula>NOT(ISERROR(SEARCH("Safe D",N250)))</formula>
    </cfRule>
  </conditionalFormatting>
  <conditionalFormatting sqref="K109:M109">
    <cfRule type="cellIs" dxfId="123" priority="12" operator="equal">
      <formula>"No projection"</formula>
    </cfRule>
    <cfRule type="cellIs" dxfId="122" priority="13" operator="equal">
      <formula>"D"</formula>
    </cfRule>
    <cfRule type="containsText" dxfId="121" priority="14" operator="containsText" text="R">
      <formula>NOT(ISERROR(SEARCH("R",K109)))</formula>
    </cfRule>
  </conditionalFormatting>
  <conditionalFormatting sqref="N109">
    <cfRule type="containsText" dxfId="120" priority="5" operator="containsText" text="Likely R">
      <formula>NOT(ISERROR(SEARCH("Likely R",N109)))</formula>
    </cfRule>
    <cfRule type="containsText" dxfId="119" priority="6" operator="containsText" text="Likely D">
      <formula>NOT(ISERROR(SEARCH("Likely D",N109)))</formula>
    </cfRule>
    <cfRule type="containsText" dxfId="118" priority="7" operator="containsText" text="Safe R">
      <formula>NOT(ISERROR(SEARCH("Safe R",N109)))</formula>
    </cfRule>
    <cfRule type="containsText" dxfId="117" priority="8" operator="containsText" text="Lean R">
      <formula>NOT(ISERROR(SEARCH("Lean R",N109)))</formula>
    </cfRule>
    <cfRule type="containsText" dxfId="116" priority="9" operator="containsText" text="Toss Up">
      <formula>NOT(ISERROR(SEARCH("Toss Up",N109)))</formula>
    </cfRule>
    <cfRule type="containsText" dxfId="115" priority="10" operator="containsText" text="Lean D">
      <formula>NOT(ISERROR(SEARCH("Lean D",N109)))</formula>
    </cfRule>
    <cfRule type="containsText" dxfId="114" priority="11" operator="containsText" text="Safe D">
      <formula>NOT(ISERROR(SEARCH("Safe D",N109)))</formula>
    </cfRule>
  </conditionalFormatting>
  <conditionalFormatting sqref="K39">
    <cfRule type="cellIs" dxfId="113" priority="4" operator="equal">
      <formula>"R"</formula>
    </cfRule>
  </conditionalFormatting>
  <conditionalFormatting sqref="K285">
    <cfRule type="cellIs" dxfId="112" priority="1" operator="equal">
      <formula>"No projection"</formula>
    </cfRule>
    <cfRule type="cellIs" dxfId="111" priority="2" operator="equal">
      <formula>"D"</formula>
    </cfRule>
    <cfRule type="containsText" dxfId="110" priority="3" operator="containsText" text="R">
      <formula>NOT(ISERROR(SEARCH("R",K285)))</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1"/>
  <sheetViews>
    <sheetView workbookViewId="0">
      <selection activeCell="C181" sqref="C181"/>
    </sheetView>
  </sheetViews>
  <sheetFormatPr defaultRowHeight="15" x14ac:dyDescent="0.25"/>
  <cols>
    <col min="2" max="2" width="8.28515625" customWidth="1"/>
    <col min="3" max="3" width="16.7109375" customWidth="1"/>
    <col min="4" max="4" width="12.28515625" customWidth="1"/>
    <col min="5" max="5" width="13.140625" customWidth="1"/>
    <col min="6" max="6" width="16.85546875" customWidth="1"/>
    <col min="7" max="7" width="9.140625" style="24"/>
    <col min="8" max="9" width="9.140625" style="110"/>
    <col min="10" max="10" width="9.140625" style="111"/>
    <col min="13" max="13" width="12.85546875" customWidth="1"/>
    <col min="16" max="16" width="11.7109375" style="22" customWidth="1"/>
    <col min="21" max="21" width="16.7109375" customWidth="1"/>
    <col min="26" max="26" width="11.5703125" style="24" customWidth="1"/>
  </cols>
  <sheetData>
    <row r="1" spans="1:36" x14ac:dyDescent="0.25">
      <c r="H1" s="149" t="s">
        <v>440</v>
      </c>
      <c r="I1" s="149"/>
      <c r="J1" s="149"/>
      <c r="K1" s="149"/>
      <c r="L1" s="149"/>
      <c r="M1" s="149"/>
      <c r="N1" s="149"/>
      <c r="O1" s="148"/>
      <c r="P1" s="146" t="s">
        <v>437</v>
      </c>
      <c r="Q1" s="147"/>
      <c r="R1" s="147"/>
      <c r="S1" s="147"/>
      <c r="T1" s="147"/>
      <c r="U1" s="147"/>
      <c r="V1" s="147"/>
      <c r="W1" s="147"/>
      <c r="X1" s="147"/>
      <c r="Y1" s="147"/>
      <c r="Z1" s="148"/>
      <c r="AA1" t="s">
        <v>438</v>
      </c>
      <c r="AG1" s="78" t="s">
        <v>490</v>
      </c>
      <c r="AH1" s="2"/>
      <c r="AI1" s="2"/>
      <c r="AJ1" s="2"/>
    </row>
    <row r="2" spans="1:36" ht="45" x14ac:dyDescent="0.25">
      <c r="A2" s="1" t="s">
        <v>0</v>
      </c>
      <c r="B2" s="2" t="s">
        <v>1</v>
      </c>
      <c r="C2" s="2" t="s">
        <v>439</v>
      </c>
      <c r="D2" s="2" t="s">
        <v>2</v>
      </c>
      <c r="E2" s="2" t="s">
        <v>441</v>
      </c>
      <c r="F2" s="2" t="s">
        <v>442</v>
      </c>
      <c r="G2" s="26" t="s">
        <v>3</v>
      </c>
      <c r="H2" s="112" t="s">
        <v>4</v>
      </c>
      <c r="I2" s="112" t="s">
        <v>5</v>
      </c>
      <c r="J2" s="113" t="s">
        <v>6</v>
      </c>
      <c r="K2" s="2" t="s">
        <v>7</v>
      </c>
      <c r="L2" s="2" t="s">
        <v>8</v>
      </c>
      <c r="M2" s="2" t="s">
        <v>9</v>
      </c>
      <c r="N2" s="2" t="s">
        <v>10</v>
      </c>
      <c r="O2" s="25" t="s">
        <v>11</v>
      </c>
      <c r="P2" s="5" t="s">
        <v>4</v>
      </c>
      <c r="Q2" s="2" t="s">
        <v>5</v>
      </c>
      <c r="R2" s="2" t="s">
        <v>6</v>
      </c>
      <c r="S2" s="2" t="s">
        <v>7</v>
      </c>
      <c r="T2" s="2" t="s">
        <v>8</v>
      </c>
      <c r="U2" s="2" t="s">
        <v>604</v>
      </c>
      <c r="V2" s="2" t="s">
        <v>10</v>
      </c>
      <c r="W2" s="25" t="s">
        <v>11</v>
      </c>
      <c r="X2" s="3" t="s">
        <v>12</v>
      </c>
      <c r="Y2" s="3" t="s">
        <v>13</v>
      </c>
      <c r="Z2" s="4" t="s">
        <v>14</v>
      </c>
      <c r="AA2" s="2" t="s">
        <v>15</v>
      </c>
      <c r="AB2" s="2" t="s">
        <v>16</v>
      </c>
      <c r="AC2" s="25" t="s">
        <v>11</v>
      </c>
      <c r="AD2" s="7" t="s">
        <v>17</v>
      </c>
      <c r="AE2" s="7" t="s">
        <v>18</v>
      </c>
      <c r="AF2" s="6" t="s">
        <v>19</v>
      </c>
      <c r="AG2" s="11" t="s">
        <v>491</v>
      </c>
      <c r="AH2" s="11" t="s">
        <v>15</v>
      </c>
      <c r="AI2" s="11" t="s">
        <v>16</v>
      </c>
      <c r="AJ2" s="79" t="s">
        <v>11</v>
      </c>
    </row>
    <row r="3" spans="1:36" x14ac:dyDescent="0.25">
      <c r="A3" s="8" t="s">
        <v>20</v>
      </c>
      <c r="B3" s="8">
        <v>1</v>
      </c>
      <c r="C3" t="s">
        <v>498</v>
      </c>
      <c r="D3" s="8" t="s">
        <v>476</v>
      </c>
      <c r="E3" s="107"/>
      <c r="F3" s="8"/>
      <c r="G3" s="27">
        <v>2013</v>
      </c>
      <c r="H3" s="82">
        <v>0.32</v>
      </c>
      <c r="I3" s="82">
        <v>0.68</v>
      </c>
      <c r="J3" s="82"/>
      <c r="K3" s="9">
        <f t="shared" ref="K3:K66" si="0">H3/(H3+I3)</f>
        <v>0.32</v>
      </c>
      <c r="L3" s="9">
        <f t="shared" ref="L3:L66" si="1">I3/(I3+H3)</f>
        <v>0.68</v>
      </c>
      <c r="M3" s="9">
        <f t="shared" ref="M3:M66" si="2">K3/(K3+L3)</f>
        <v>0.32</v>
      </c>
      <c r="N3" s="9">
        <f t="shared" ref="N3:N66" si="3">L3/(L3+M3)</f>
        <v>0.68</v>
      </c>
      <c r="O3" s="10">
        <f t="shared" ref="O3:O66" si="4">ABS((L3/(L3+K3))-(K3/(L3+K3)))</f>
        <v>0.36000000000000004</v>
      </c>
      <c r="P3" s="108">
        <v>14968</v>
      </c>
      <c r="Q3" s="20">
        <v>36042</v>
      </c>
      <c r="R3" s="8"/>
      <c r="S3" s="9">
        <f>P3/(P3+Q3)</f>
        <v>0.2934326602626936</v>
      </c>
      <c r="T3" s="9">
        <f>Q3/(Q3+P3)</f>
        <v>0.70656733973730645</v>
      </c>
      <c r="U3" s="9">
        <f>S3/(S3+T3)</f>
        <v>0.2934326602626936</v>
      </c>
      <c r="V3" s="9">
        <f>T3/(T3+S3)</f>
        <v>0.70656733973730645</v>
      </c>
      <c r="W3" s="81">
        <f>ABS((U3/(U3+V3))-(V3/(U3+V3)))</f>
        <v>0.41313467947461285</v>
      </c>
      <c r="X3" s="9">
        <v>0.374</v>
      </c>
      <c r="Y3" s="9">
        <v>0.61799999999999999</v>
      </c>
      <c r="Z3" s="10">
        <f t="shared" ref="Z3:Z66" si="5">(X3-Y3-3.85%)/2+0.5</f>
        <v>0.35875000000000001</v>
      </c>
      <c r="AA3" s="11"/>
      <c r="AB3" s="11"/>
      <c r="AC3" s="10"/>
      <c r="AD3" s="12"/>
      <c r="AE3" s="12"/>
      <c r="AF3" s="10"/>
      <c r="AG3" t="s">
        <v>31</v>
      </c>
      <c r="AH3" s="20">
        <v>111203</v>
      </c>
      <c r="AI3" s="20">
        <v>96465</v>
      </c>
      <c r="AJ3" s="10">
        <f>ABS((AI3/(AI3+AH3))-(AH3/(AI3+AH3)))</f>
        <v>7.0969046747693387E-2</v>
      </c>
    </row>
    <row r="4" spans="1:36" x14ac:dyDescent="0.25">
      <c r="A4" s="8" t="s">
        <v>20</v>
      </c>
      <c r="B4" s="8">
        <v>2</v>
      </c>
      <c r="C4" s="8" t="s">
        <v>21</v>
      </c>
      <c r="D4" s="8" t="s">
        <v>476</v>
      </c>
      <c r="E4" s="61"/>
      <c r="F4" s="8"/>
      <c r="G4" s="27">
        <v>2010</v>
      </c>
      <c r="H4" s="82">
        <v>0.34</v>
      </c>
      <c r="I4" s="82">
        <v>0.66</v>
      </c>
      <c r="J4" s="82"/>
      <c r="K4" s="9">
        <f t="shared" si="0"/>
        <v>0.34</v>
      </c>
      <c r="L4" s="9">
        <f t="shared" si="1"/>
        <v>0.66</v>
      </c>
      <c r="M4" s="9">
        <f t="shared" si="2"/>
        <v>0.34</v>
      </c>
      <c r="N4" s="9">
        <f t="shared" si="3"/>
        <v>0.66</v>
      </c>
      <c r="O4" s="10">
        <f t="shared" si="4"/>
        <v>0.32</v>
      </c>
      <c r="P4" s="22">
        <v>103092</v>
      </c>
      <c r="Q4" s="8">
        <v>180591</v>
      </c>
      <c r="R4" s="8">
        <v>270</v>
      </c>
      <c r="S4" s="9">
        <v>0.36306008388712219</v>
      </c>
      <c r="T4" s="9">
        <v>0.63598905452662946</v>
      </c>
      <c r="U4" s="9">
        <f>S4/(S4+T4)</f>
        <v>0.36340563234314355</v>
      </c>
      <c r="V4" s="9">
        <f>T4/(T4+S4)</f>
        <v>0.6365943676568564</v>
      </c>
      <c r="W4" s="10">
        <f>ABS((T4/(T4+S4))-(S4/(T4+S4)))</f>
        <v>0.27318873531371285</v>
      </c>
      <c r="X4" s="9">
        <v>0.36399999999999999</v>
      </c>
      <c r="Y4" s="9">
        <v>0.629</v>
      </c>
      <c r="Z4" s="10">
        <f t="shared" si="5"/>
        <v>0.34825</v>
      </c>
      <c r="AA4" s="11">
        <v>106646</v>
      </c>
      <c r="AB4" s="11">
        <v>111503</v>
      </c>
      <c r="AC4" s="10">
        <f>ABS((AB4/(AB4+AA4))-(AA4/(AB4+AA4)))</f>
        <v>2.2264598966761195E-2</v>
      </c>
      <c r="AD4" s="12">
        <v>0.36</v>
      </c>
      <c r="AE4" s="12">
        <v>0.63</v>
      </c>
      <c r="AF4" s="10">
        <f t="shared" ref="AF4:AF14" si="6">(AD4-AE4-7.2%)/2+0.5</f>
        <v>0.32899999999999996</v>
      </c>
      <c r="AG4" t="s">
        <v>78</v>
      </c>
      <c r="AH4" s="20">
        <v>47000</v>
      </c>
      <c r="AI4" s="20">
        <v>38624</v>
      </c>
      <c r="AJ4" s="10">
        <f>ABS((AI4/(AI4+AH4))-(AH4/(AI4+AH4)))</f>
        <v>9.7823040269083394E-2</v>
      </c>
    </row>
    <row r="5" spans="1:36" x14ac:dyDescent="0.25">
      <c r="A5" s="8" t="s">
        <v>20</v>
      </c>
      <c r="B5" s="8">
        <v>3</v>
      </c>
      <c r="C5" s="8" t="s">
        <v>22</v>
      </c>
      <c r="D5" s="8" t="s">
        <v>476</v>
      </c>
      <c r="E5" s="61"/>
      <c r="F5" s="8"/>
      <c r="G5" s="27">
        <v>2002</v>
      </c>
      <c r="H5" s="82">
        <v>0.34</v>
      </c>
      <c r="I5" s="82">
        <v>0.66</v>
      </c>
      <c r="J5" s="82"/>
      <c r="K5" s="9">
        <f t="shared" si="0"/>
        <v>0.34</v>
      </c>
      <c r="L5" s="9">
        <f t="shared" si="1"/>
        <v>0.66</v>
      </c>
      <c r="M5" s="9">
        <f t="shared" si="2"/>
        <v>0.34</v>
      </c>
      <c r="N5" s="9">
        <f t="shared" si="3"/>
        <v>0.66</v>
      </c>
      <c r="O5" s="10">
        <f t="shared" si="4"/>
        <v>0.32</v>
      </c>
      <c r="P5" s="22">
        <v>98141</v>
      </c>
      <c r="Q5" s="8">
        <v>175306</v>
      </c>
      <c r="R5" s="8">
        <v>483</v>
      </c>
      <c r="S5" s="9">
        <v>0.3582703610411419</v>
      </c>
      <c r="T5" s="9">
        <v>0.63996641477749794</v>
      </c>
      <c r="U5" s="9">
        <f>S5/(S5+T5)</f>
        <v>0.35890318782067454</v>
      </c>
      <c r="V5" s="9">
        <f>T5/(T5+S5)</f>
        <v>0.64109681217932535</v>
      </c>
      <c r="W5" s="10">
        <f>ABS((T5/(T5+S5))-(S5/(T5+S5)))</f>
        <v>0.28219362435865081</v>
      </c>
      <c r="X5" s="9">
        <v>0.36799999999999999</v>
      </c>
      <c r="Y5" s="9">
        <v>0.623</v>
      </c>
      <c r="Z5" s="10">
        <f t="shared" si="5"/>
        <v>0.35325000000000001</v>
      </c>
      <c r="AA5" s="11">
        <v>80155</v>
      </c>
      <c r="AB5" s="11">
        <v>117698</v>
      </c>
      <c r="AC5" s="10">
        <f>ABS((AB5/(AB5+AA5))-(AA5/(AB5+AA5)))</f>
        <v>0.18975198758674372</v>
      </c>
      <c r="AD5" s="12">
        <v>0.43</v>
      </c>
      <c r="AE5" s="12">
        <v>0.56000000000000005</v>
      </c>
      <c r="AF5" s="10">
        <f t="shared" si="6"/>
        <v>0.39899999999999997</v>
      </c>
      <c r="AG5" t="s">
        <v>244</v>
      </c>
      <c r="AH5" s="20">
        <v>74976</v>
      </c>
      <c r="AI5" s="20">
        <v>46669</v>
      </c>
      <c r="AJ5" s="10">
        <f>ABS((AI5/(AI5+AH5))-(AH5/(AI5+AH5)))</f>
        <v>0.23270171400386369</v>
      </c>
    </row>
    <row r="6" spans="1:36" x14ac:dyDescent="0.25">
      <c r="A6" s="8" t="s">
        <v>20</v>
      </c>
      <c r="B6" s="8">
        <v>4</v>
      </c>
      <c r="C6" s="8" t="s">
        <v>23</v>
      </c>
      <c r="D6" s="8" t="s">
        <v>476</v>
      </c>
      <c r="E6" s="61"/>
      <c r="F6" s="8"/>
      <c r="G6" s="27">
        <v>1996</v>
      </c>
      <c r="H6" s="82"/>
      <c r="I6" s="82">
        <v>1</v>
      </c>
      <c r="J6" s="82"/>
      <c r="K6" s="9">
        <f t="shared" si="0"/>
        <v>0</v>
      </c>
      <c r="L6" s="9">
        <f t="shared" si="1"/>
        <v>1</v>
      </c>
      <c r="M6" s="9">
        <f t="shared" si="2"/>
        <v>0</v>
      </c>
      <c r="N6" s="9">
        <f t="shared" si="3"/>
        <v>1</v>
      </c>
      <c r="O6" s="10">
        <f t="shared" si="4"/>
        <v>1</v>
      </c>
      <c r="P6" s="22">
        <v>69706</v>
      </c>
      <c r="Q6" s="8">
        <v>199071</v>
      </c>
      <c r="R6" s="8">
        <v>341</v>
      </c>
      <c r="S6" s="9">
        <v>0.25901649090733431</v>
      </c>
      <c r="T6" s="9">
        <v>0.73971640692930241</v>
      </c>
      <c r="U6" s="9">
        <f>S6/(S6+T6)</f>
        <v>0.25934510765430074</v>
      </c>
      <c r="V6" s="9">
        <f>T6/(T6+S6)</f>
        <v>0.74065489234569926</v>
      </c>
      <c r="W6" s="10">
        <f>ABS((T6/(T6+S6))-(S6/(T6+S6)))</f>
        <v>0.48130978469139851</v>
      </c>
      <c r="X6" s="9">
        <v>0.24</v>
      </c>
      <c r="Y6" s="9">
        <v>0.748</v>
      </c>
      <c r="Z6" s="10">
        <f t="shared" si="5"/>
        <v>0.22675000000000001</v>
      </c>
      <c r="AA6" s="11">
        <v>0</v>
      </c>
      <c r="AB6" s="11">
        <v>167709</v>
      </c>
      <c r="AC6" s="10">
        <f>ABS((AB6/(AB6+AA6))-(AA6/(AB6+AA6)))</f>
        <v>1</v>
      </c>
      <c r="AD6" s="12">
        <v>0.23</v>
      </c>
      <c r="AE6" s="12">
        <v>0.76</v>
      </c>
      <c r="AF6" s="10">
        <f t="shared" si="6"/>
        <v>0.19899999999999995</v>
      </c>
      <c r="AG6" t="s">
        <v>492</v>
      </c>
      <c r="AH6" s="20">
        <v>58142</v>
      </c>
      <c r="AI6" s="20">
        <v>18072</v>
      </c>
      <c r="AJ6" s="10">
        <f>ABS((AI6/(AI6+AH6))-(AH6/(AI6+AH6)))</f>
        <v>0.52575642270448997</v>
      </c>
    </row>
    <row r="7" spans="1:36" x14ac:dyDescent="0.25">
      <c r="A7" s="8" t="s">
        <v>20</v>
      </c>
      <c r="B7" s="8">
        <v>5</v>
      </c>
      <c r="C7" s="8" t="s">
        <v>24</v>
      </c>
      <c r="D7" s="8" t="s">
        <v>476</v>
      </c>
      <c r="E7" s="61"/>
      <c r="F7" s="8"/>
      <c r="G7" s="27">
        <v>2010</v>
      </c>
      <c r="H7" s="82"/>
      <c r="I7" s="82">
        <v>0.75</v>
      </c>
      <c r="J7" s="82">
        <v>0.25</v>
      </c>
      <c r="K7" s="9">
        <f t="shared" si="0"/>
        <v>0</v>
      </c>
      <c r="L7" s="9">
        <f t="shared" si="1"/>
        <v>1</v>
      </c>
      <c r="M7" s="9">
        <f t="shared" si="2"/>
        <v>0</v>
      </c>
      <c r="N7" s="9">
        <f t="shared" si="3"/>
        <v>1</v>
      </c>
      <c r="O7" s="10">
        <f t="shared" si="4"/>
        <v>1</v>
      </c>
      <c r="P7" s="22">
        <v>101772</v>
      </c>
      <c r="Q7" s="8">
        <v>189185</v>
      </c>
      <c r="R7" s="8">
        <v>336</v>
      </c>
      <c r="S7" s="9">
        <v>0.34938017734720711</v>
      </c>
      <c r="T7" s="9">
        <v>0.64946634488298727</v>
      </c>
      <c r="U7" s="9">
        <f>S7/(S7+T7)</f>
        <v>0.3497836450059631</v>
      </c>
      <c r="V7" s="9">
        <f>T7/(T7+S7)</f>
        <v>0.65021635499403696</v>
      </c>
      <c r="W7" s="10">
        <f>ABS((T7/(T7+S7))-(S7/(T7+S7)))</f>
        <v>0.30043270998807386</v>
      </c>
      <c r="X7" s="9">
        <v>0.34899999999999998</v>
      </c>
      <c r="Y7" s="9">
        <v>0.63900000000000001</v>
      </c>
      <c r="Z7" s="10">
        <f t="shared" si="5"/>
        <v>0.33574999999999999</v>
      </c>
      <c r="AA7" s="11">
        <v>95192</v>
      </c>
      <c r="AB7" s="11">
        <v>131109</v>
      </c>
      <c r="AC7" s="10">
        <f>ABS((AB7/(AB7+AA7))-(AA7/(AB7+AA7)))</f>
        <v>0.15871339499162618</v>
      </c>
      <c r="AD7" s="12">
        <v>0.38</v>
      </c>
      <c r="AE7" s="12">
        <v>0.61</v>
      </c>
      <c r="AF7" s="10">
        <f t="shared" si="6"/>
        <v>0.34899999999999998</v>
      </c>
      <c r="AG7" t="s">
        <v>493</v>
      </c>
      <c r="AH7" s="20">
        <v>64820</v>
      </c>
      <c r="AI7" s="20">
        <v>77466</v>
      </c>
      <c r="AJ7" s="10">
        <f>ABS((AH7/(AH7+AI7))-(AI7/(AH7+AI7)))</f>
        <v>8.8877331571623364E-2</v>
      </c>
    </row>
    <row r="8" spans="1:36" x14ac:dyDescent="0.25">
      <c r="A8" s="8" t="s">
        <v>20</v>
      </c>
      <c r="B8" s="8">
        <v>6</v>
      </c>
      <c r="C8" s="8" t="s">
        <v>537</v>
      </c>
      <c r="D8" s="8" t="s">
        <v>476</v>
      </c>
      <c r="E8" s="61"/>
      <c r="F8" s="8"/>
      <c r="G8" s="27">
        <v>2014</v>
      </c>
      <c r="H8" s="82">
        <v>0.24</v>
      </c>
      <c r="I8" s="82">
        <v>0.76</v>
      </c>
      <c r="J8" s="82"/>
      <c r="K8" s="9">
        <f t="shared" si="0"/>
        <v>0.24</v>
      </c>
      <c r="L8" s="9">
        <f t="shared" si="1"/>
        <v>0.76</v>
      </c>
      <c r="M8" s="9">
        <f t="shared" si="2"/>
        <v>0.24</v>
      </c>
      <c r="N8" s="9">
        <f t="shared" si="3"/>
        <v>0.76</v>
      </c>
      <c r="O8" s="10">
        <f t="shared" si="4"/>
        <v>0.52</v>
      </c>
      <c r="Q8" s="8"/>
      <c r="R8" s="8"/>
      <c r="S8" s="9"/>
      <c r="T8" s="9"/>
      <c r="U8" s="9"/>
      <c r="V8" s="9"/>
      <c r="W8" s="10"/>
      <c r="X8" s="9">
        <v>0.247</v>
      </c>
      <c r="Y8" s="9">
        <v>0.74299999999999999</v>
      </c>
      <c r="Z8" s="10">
        <f t="shared" si="5"/>
        <v>0.23275000000000001</v>
      </c>
      <c r="AA8" s="11"/>
      <c r="AB8" s="11"/>
      <c r="AC8" s="10"/>
      <c r="AD8" s="12">
        <v>0.23</v>
      </c>
      <c r="AE8" s="12">
        <v>0.76</v>
      </c>
      <c r="AF8" s="10">
        <f t="shared" si="6"/>
        <v>0.19899999999999995</v>
      </c>
      <c r="AG8" t="s">
        <v>494</v>
      </c>
      <c r="AH8" s="20">
        <v>17203</v>
      </c>
      <c r="AI8" s="20">
        <v>42145</v>
      </c>
      <c r="AJ8" s="10">
        <f>ABS((AH8/(AH8+AI8))-(AI8/(AH8+AI8)))</f>
        <v>0.4202669003167756</v>
      </c>
    </row>
    <row r="9" spans="1:36" x14ac:dyDescent="0.25">
      <c r="A9" s="8" t="s">
        <v>20</v>
      </c>
      <c r="B9" s="8">
        <v>7</v>
      </c>
      <c r="C9" s="8" t="s">
        <v>25</v>
      </c>
      <c r="D9" s="8" t="s">
        <v>478</v>
      </c>
      <c r="E9" s="61"/>
      <c r="F9" s="8"/>
      <c r="G9" s="27">
        <v>2010</v>
      </c>
      <c r="H9" s="82">
        <v>1</v>
      </c>
      <c r="I9" s="82"/>
      <c r="J9" s="82"/>
      <c r="K9" s="9">
        <f t="shared" si="0"/>
        <v>1</v>
      </c>
      <c r="L9" s="9">
        <f t="shared" si="1"/>
        <v>0</v>
      </c>
      <c r="M9" s="9">
        <f t="shared" si="2"/>
        <v>1</v>
      </c>
      <c r="N9" s="9">
        <f t="shared" si="3"/>
        <v>0</v>
      </c>
      <c r="O9" s="10">
        <f t="shared" si="4"/>
        <v>1</v>
      </c>
      <c r="P9" s="22">
        <v>232520</v>
      </c>
      <c r="Q9" s="8">
        <v>73835</v>
      </c>
      <c r="R9" s="8">
        <v>203</v>
      </c>
      <c r="S9" s="9">
        <v>0.75848615922598661</v>
      </c>
      <c r="T9" s="9">
        <v>0.24085164960627353</v>
      </c>
      <c r="U9" s="9">
        <f t="shared" ref="U9:U16" si="7">S9/(S9+T9)</f>
        <v>0.75898875487587925</v>
      </c>
      <c r="V9" s="9">
        <f t="shared" ref="V9:V16" si="8">T9/(T9+S9)</f>
        <v>0.2410112451241207</v>
      </c>
      <c r="W9" s="10">
        <f t="shared" ref="W9:W16" si="9">ABS((T9/(T9+S9))-(S9/(T9+S9)))</f>
        <v>0.51797750975175849</v>
      </c>
      <c r="X9" s="9">
        <v>0.72400000000000009</v>
      </c>
      <c r="Y9" s="9">
        <v>0.27100000000000002</v>
      </c>
      <c r="Z9" s="10">
        <f t="shared" si="5"/>
        <v>0.70725000000000005</v>
      </c>
      <c r="AA9" s="11">
        <v>136223</v>
      </c>
      <c r="AB9" s="11">
        <v>51882</v>
      </c>
      <c r="AC9" s="10">
        <f>ABS((AB9/(AB9+AA9))-(AA9/(AB9+AA9)))</f>
        <v>0.44837191993833231</v>
      </c>
      <c r="AD9" s="12">
        <v>0.72</v>
      </c>
      <c r="AE9" s="12">
        <v>0.27</v>
      </c>
      <c r="AF9" s="10">
        <f t="shared" si="6"/>
        <v>0.68899999999999995</v>
      </c>
      <c r="AG9" t="s">
        <v>322</v>
      </c>
      <c r="AH9" s="20">
        <v>111570</v>
      </c>
      <c r="AI9" s="20">
        <v>81985</v>
      </c>
      <c r="AJ9" s="10">
        <f>ABS((AH9/(AH9+AI9))-(AI9/(AH9+AI9)))</f>
        <v>0.15285061093745966</v>
      </c>
    </row>
    <row r="10" spans="1:36" x14ac:dyDescent="0.25">
      <c r="A10" s="8" t="s">
        <v>26</v>
      </c>
      <c r="B10" s="8" t="s">
        <v>27</v>
      </c>
      <c r="C10" s="8" t="s">
        <v>28</v>
      </c>
      <c r="D10" s="8" t="s">
        <v>476</v>
      </c>
      <c r="E10" s="61"/>
      <c r="F10" s="8"/>
      <c r="G10" s="27">
        <v>1973</v>
      </c>
      <c r="H10" s="82">
        <v>0.41</v>
      </c>
      <c r="I10" s="82">
        <v>0.52</v>
      </c>
      <c r="J10" s="82">
        <v>0.08</v>
      </c>
      <c r="K10" s="9">
        <f t="shared" si="0"/>
        <v>0.44086021505376344</v>
      </c>
      <c r="L10" s="9">
        <f t="shared" si="1"/>
        <v>0.55913978494623662</v>
      </c>
      <c r="M10" s="9">
        <f t="shared" si="2"/>
        <v>0.44086021505376344</v>
      </c>
      <c r="N10" s="9">
        <f t="shared" si="3"/>
        <v>0.55913978494623662</v>
      </c>
      <c r="O10" s="10">
        <f t="shared" si="4"/>
        <v>0.11827956989247318</v>
      </c>
      <c r="P10" s="22">
        <v>82927</v>
      </c>
      <c r="Q10" s="8">
        <v>185296</v>
      </c>
      <c r="R10" s="8">
        <v>21581</v>
      </c>
      <c r="S10" s="9">
        <v>0.28614856937792438</v>
      </c>
      <c r="T10" s="9">
        <v>0.6393838594360326</v>
      </c>
      <c r="U10" s="9">
        <f t="shared" si="7"/>
        <v>0.30917184581486301</v>
      </c>
      <c r="V10" s="9">
        <f t="shared" si="8"/>
        <v>0.69082815418513699</v>
      </c>
      <c r="W10" s="10">
        <f t="shared" si="9"/>
        <v>0.38165630837027398</v>
      </c>
      <c r="X10" s="9">
        <v>0.41200000000000003</v>
      </c>
      <c r="Y10" s="9">
        <v>0.55299999999999994</v>
      </c>
      <c r="Z10" s="10">
        <f t="shared" si="5"/>
        <v>0.41025000000000006</v>
      </c>
      <c r="AA10" s="11">
        <v>77606</v>
      </c>
      <c r="AB10" s="11">
        <v>175384</v>
      </c>
      <c r="AC10" s="10">
        <f>ABS((AB10/(AB10+AA10))-(AA10/(AB10+AA10)))</f>
        <v>0.38648958456856003</v>
      </c>
      <c r="AD10" s="12">
        <v>0.38</v>
      </c>
      <c r="AE10" s="12">
        <v>0.59</v>
      </c>
      <c r="AF10" s="10">
        <f t="shared" si="6"/>
        <v>0.35899999999999999</v>
      </c>
      <c r="AG10" t="s">
        <v>495</v>
      </c>
      <c r="AH10" s="20">
        <v>216144</v>
      </c>
      <c r="AI10" s="20">
        <v>141591</v>
      </c>
      <c r="AJ10" s="10">
        <f>ABS((AH10/(AH10+AI10))-(AI10/(AH10+AI10)))</f>
        <v>0.20840286804478175</v>
      </c>
    </row>
    <row r="11" spans="1:36" x14ac:dyDescent="0.25">
      <c r="A11" s="8" t="s">
        <v>29</v>
      </c>
      <c r="B11" s="8">
        <v>1</v>
      </c>
      <c r="C11" s="8" t="s">
        <v>30</v>
      </c>
      <c r="D11" s="8" t="s">
        <v>478</v>
      </c>
      <c r="E11" s="61"/>
      <c r="F11" s="8"/>
      <c r="G11" s="27">
        <v>2012</v>
      </c>
      <c r="H11" s="82">
        <v>0.53</v>
      </c>
      <c r="I11" s="82">
        <v>0.47</v>
      </c>
      <c r="J11" s="82"/>
      <c r="K11" s="9">
        <f t="shared" si="0"/>
        <v>0.53</v>
      </c>
      <c r="L11" s="9">
        <f t="shared" si="1"/>
        <v>0.47</v>
      </c>
      <c r="M11" s="9">
        <f t="shared" si="2"/>
        <v>0.53</v>
      </c>
      <c r="N11" s="9">
        <f t="shared" si="3"/>
        <v>0.47</v>
      </c>
      <c r="O11" s="10">
        <f t="shared" si="4"/>
        <v>6.0000000000000053E-2</v>
      </c>
      <c r="P11" s="22">
        <v>122774</v>
      </c>
      <c r="Q11" s="8">
        <v>113594</v>
      </c>
      <c r="R11" s="8">
        <v>15227</v>
      </c>
      <c r="S11" s="9">
        <v>0.4879826705618156</v>
      </c>
      <c r="T11" s="9">
        <v>0.45149545897176019</v>
      </c>
      <c r="U11" s="9">
        <f t="shared" si="7"/>
        <v>0.51941887226697347</v>
      </c>
      <c r="V11" s="9">
        <f t="shared" si="8"/>
        <v>0.48058112773302647</v>
      </c>
      <c r="W11" s="10">
        <f t="shared" si="9"/>
        <v>3.8837744533947005E-2</v>
      </c>
      <c r="X11" s="9">
        <v>0.47899999999999998</v>
      </c>
      <c r="Y11" s="9">
        <v>0.504</v>
      </c>
      <c r="Z11" s="10">
        <f t="shared" si="5"/>
        <v>0.46825</v>
      </c>
      <c r="AA11" s="13">
        <v>99233</v>
      </c>
      <c r="AB11" s="13">
        <v>112816</v>
      </c>
      <c r="AC11" s="10">
        <f>-ABS((AB11/(AB11+AA11))-(AA11/(AB11+AA11)))</f>
        <v>-6.4055949332465556E-2</v>
      </c>
      <c r="AD11" s="14">
        <v>0.44</v>
      </c>
      <c r="AE11" s="15">
        <v>0.54</v>
      </c>
      <c r="AF11" s="10">
        <f t="shared" si="6"/>
        <v>0.41399999999999998</v>
      </c>
      <c r="AG11" t="s">
        <v>215</v>
      </c>
      <c r="AH11" s="20">
        <v>159267</v>
      </c>
      <c r="AI11" s="20">
        <v>151740</v>
      </c>
      <c r="AJ11" s="10">
        <f>-ABS((AH11/(AH11+AI11))-(AI11/(AH11+AI11)))</f>
        <v>-2.4202027607095611E-2</v>
      </c>
    </row>
    <row r="12" spans="1:36" x14ac:dyDescent="0.25">
      <c r="A12" s="114" t="s">
        <v>29</v>
      </c>
      <c r="B12" s="114">
        <v>2</v>
      </c>
      <c r="C12" s="114" t="s">
        <v>598</v>
      </c>
      <c r="D12" s="114" t="s">
        <v>476</v>
      </c>
      <c r="E12" s="109"/>
      <c r="F12" s="8"/>
      <c r="G12" s="28">
        <v>2014</v>
      </c>
      <c r="H12" s="82">
        <v>0.5</v>
      </c>
      <c r="I12" s="82">
        <v>0.5</v>
      </c>
      <c r="J12" s="82"/>
      <c r="K12" s="9">
        <f t="shared" si="0"/>
        <v>0.5</v>
      </c>
      <c r="L12" s="9">
        <f t="shared" si="1"/>
        <v>0.5</v>
      </c>
      <c r="M12" s="9">
        <f t="shared" si="2"/>
        <v>0.5</v>
      </c>
      <c r="N12" s="9">
        <f t="shared" si="3"/>
        <v>0.5</v>
      </c>
      <c r="O12" s="10">
        <f t="shared" si="4"/>
        <v>0</v>
      </c>
      <c r="P12" s="22">
        <v>147338</v>
      </c>
      <c r="Q12" s="8">
        <v>144884</v>
      </c>
      <c r="R12" s="8">
        <v>57</v>
      </c>
      <c r="S12" s="9">
        <v>0.50410053407873978</v>
      </c>
      <c r="T12" s="9">
        <v>0.49570444677859171</v>
      </c>
      <c r="U12" s="9">
        <f t="shared" si="7"/>
        <v>0.50419886250864066</v>
      </c>
      <c r="V12" s="9">
        <f t="shared" si="8"/>
        <v>0.49580113749135934</v>
      </c>
      <c r="W12" s="10">
        <f t="shared" si="9"/>
        <v>8.39772501728131E-3</v>
      </c>
      <c r="X12" s="9">
        <v>0.48399999999999999</v>
      </c>
      <c r="Y12" s="9">
        <v>0.499</v>
      </c>
      <c r="Z12" s="10">
        <f t="shared" si="5"/>
        <v>0.47325</v>
      </c>
      <c r="AA12" s="11"/>
      <c r="AB12" s="11"/>
      <c r="AC12" s="10"/>
      <c r="AD12" s="12">
        <v>0.46</v>
      </c>
      <c r="AE12" s="12">
        <v>0.52</v>
      </c>
      <c r="AF12" s="10">
        <f t="shared" si="6"/>
        <v>0.434</v>
      </c>
      <c r="AG12" t="s">
        <v>496</v>
      </c>
      <c r="AH12" s="20">
        <v>40172</v>
      </c>
      <c r="AI12" s="20">
        <v>19319</v>
      </c>
      <c r="AJ12" s="10">
        <f>ABS((AH12/(AH12+AI12))-(AI12/(AH12+AI12)))</f>
        <v>0.35052360861306747</v>
      </c>
    </row>
    <row r="13" spans="1:36" x14ac:dyDescent="0.25">
      <c r="A13" s="8" t="s">
        <v>29</v>
      </c>
      <c r="B13" s="8">
        <v>3</v>
      </c>
      <c r="C13" s="8" t="s">
        <v>32</v>
      </c>
      <c r="D13" s="8" t="s">
        <v>478</v>
      </c>
      <c r="E13" s="61"/>
      <c r="F13" s="8"/>
      <c r="G13" s="27">
        <v>2002</v>
      </c>
      <c r="H13" s="82">
        <v>0.55000000000000004</v>
      </c>
      <c r="I13" s="82">
        <v>0.45</v>
      </c>
      <c r="J13" s="82"/>
      <c r="K13" s="9">
        <f t="shared" si="0"/>
        <v>0.55000000000000004</v>
      </c>
      <c r="L13" s="9">
        <f t="shared" si="1"/>
        <v>0.45</v>
      </c>
      <c r="M13" s="9">
        <f t="shared" si="2"/>
        <v>0.55000000000000004</v>
      </c>
      <c r="N13" s="9">
        <f t="shared" si="3"/>
        <v>0.45</v>
      </c>
      <c r="O13" s="10">
        <f t="shared" si="4"/>
        <v>0.10000000000000003</v>
      </c>
      <c r="P13" s="22">
        <v>98468</v>
      </c>
      <c r="Q13" s="8">
        <v>62663</v>
      </c>
      <c r="R13" s="8">
        <v>7567</v>
      </c>
      <c r="S13" s="9">
        <v>0.58369393828024041</v>
      </c>
      <c r="T13" s="9">
        <v>0.37145075815955136</v>
      </c>
      <c r="U13" s="9">
        <f t="shared" si="7"/>
        <v>0.61110524976571856</v>
      </c>
      <c r="V13" s="9">
        <f t="shared" si="8"/>
        <v>0.38889475023428138</v>
      </c>
      <c r="W13" s="10">
        <f t="shared" si="9"/>
        <v>0.22221049953143718</v>
      </c>
      <c r="X13" s="9">
        <v>0.61399999999999999</v>
      </c>
      <c r="Y13" s="9">
        <v>0.36899999999999999</v>
      </c>
      <c r="Z13" s="10">
        <f t="shared" si="5"/>
        <v>0.60324999999999995</v>
      </c>
      <c r="AA13" s="11">
        <v>79935</v>
      </c>
      <c r="AB13" s="11">
        <v>70385</v>
      </c>
      <c r="AC13" s="10">
        <f>ABS((AB13/(AB13+AA13))-(AA13/(AB13+AA13)))</f>
        <v>6.3531133581692378E-2</v>
      </c>
      <c r="AD13" s="12">
        <v>0.56999999999999995</v>
      </c>
      <c r="AE13" s="12">
        <v>0.42</v>
      </c>
      <c r="AF13" s="10">
        <f t="shared" si="6"/>
        <v>0.53899999999999992</v>
      </c>
      <c r="AG13" t="s">
        <v>497</v>
      </c>
      <c r="AH13" s="20">
        <v>0</v>
      </c>
      <c r="AI13" s="80">
        <v>54449</v>
      </c>
      <c r="AJ13" s="81">
        <f>ABS((AH13/(AH13+AI13))-(AI13/(AH13+AI13)))</f>
        <v>1</v>
      </c>
    </row>
    <row r="14" spans="1:36" x14ac:dyDescent="0.25">
      <c r="A14" s="8" t="s">
        <v>29</v>
      </c>
      <c r="B14" s="8">
        <v>4</v>
      </c>
      <c r="C14" s="8" t="s">
        <v>33</v>
      </c>
      <c r="D14" s="8" t="s">
        <v>476</v>
      </c>
      <c r="E14" s="61"/>
      <c r="F14" s="8"/>
      <c r="G14" s="27">
        <v>2010</v>
      </c>
      <c r="H14" s="82">
        <v>0.26</v>
      </c>
      <c r="I14" s="82">
        <v>0.7</v>
      </c>
      <c r="J14" s="82">
        <v>0.04</v>
      </c>
      <c r="K14" s="9">
        <f t="shared" si="0"/>
        <v>0.27083333333333337</v>
      </c>
      <c r="L14" s="9">
        <f t="shared" si="1"/>
        <v>0.72916666666666663</v>
      </c>
      <c r="M14" s="9">
        <f t="shared" si="2"/>
        <v>0.27083333333333337</v>
      </c>
      <c r="N14" s="9">
        <f t="shared" si="3"/>
        <v>0.72916666666666663</v>
      </c>
      <c r="O14" s="10">
        <f t="shared" si="4"/>
        <v>0.45833333333333326</v>
      </c>
      <c r="P14" s="22">
        <v>69154</v>
      </c>
      <c r="Q14" s="8">
        <v>162907</v>
      </c>
      <c r="R14" s="8">
        <v>11699</v>
      </c>
      <c r="S14" s="9">
        <v>0.28369707909419101</v>
      </c>
      <c r="T14" s="9">
        <v>0.6683089924515917</v>
      </c>
      <c r="U14" s="9">
        <f t="shared" si="7"/>
        <v>0.29799923296029923</v>
      </c>
      <c r="V14" s="9">
        <f t="shared" si="8"/>
        <v>0.70200076703970071</v>
      </c>
      <c r="W14" s="10">
        <f t="shared" si="9"/>
        <v>0.40400153407940148</v>
      </c>
      <c r="X14" s="9">
        <v>0.31</v>
      </c>
      <c r="Y14" s="9">
        <v>0.67200000000000004</v>
      </c>
      <c r="Z14" s="10">
        <f t="shared" si="5"/>
        <v>0.29974999999999996</v>
      </c>
      <c r="AA14" s="11">
        <v>99233</v>
      </c>
      <c r="AB14" s="11">
        <v>112816</v>
      </c>
      <c r="AC14" s="10">
        <f>ABS((AB14/(AB14+AA14))-(AA14/(AB14+AA14)))</f>
        <v>6.4055949332465556E-2</v>
      </c>
      <c r="AD14" s="12">
        <v>0.44</v>
      </c>
      <c r="AE14" s="12">
        <v>0.54</v>
      </c>
      <c r="AF14" s="10">
        <f t="shared" si="6"/>
        <v>0.41399999999999998</v>
      </c>
      <c r="AG14" t="s">
        <v>498</v>
      </c>
      <c r="AH14" s="80">
        <v>14968</v>
      </c>
      <c r="AI14" s="20">
        <v>36042</v>
      </c>
      <c r="AJ14" s="10">
        <f>ABS((AH14/(AH14+AI14))-(AI14/(AH14+AI14)))</f>
        <v>0.41313467947461285</v>
      </c>
    </row>
    <row r="15" spans="1:36" x14ac:dyDescent="0.25">
      <c r="A15" s="8" t="s">
        <v>29</v>
      </c>
      <c r="B15" s="8">
        <v>5</v>
      </c>
      <c r="C15" s="8" t="s">
        <v>34</v>
      </c>
      <c r="D15" s="8" t="s">
        <v>476</v>
      </c>
      <c r="E15" s="61"/>
      <c r="F15" s="8"/>
      <c r="G15" s="27">
        <v>2012</v>
      </c>
      <c r="H15" s="82">
        <v>0.31</v>
      </c>
      <c r="I15" s="82">
        <v>0.69</v>
      </c>
      <c r="J15" s="82"/>
      <c r="K15" s="9">
        <f t="shared" si="0"/>
        <v>0.31</v>
      </c>
      <c r="L15" s="9">
        <f t="shared" si="1"/>
        <v>0.69</v>
      </c>
      <c r="M15" s="9">
        <f t="shared" si="2"/>
        <v>0.31</v>
      </c>
      <c r="N15" s="9">
        <f t="shared" si="3"/>
        <v>0.69</v>
      </c>
      <c r="O15" s="10">
        <f t="shared" si="4"/>
        <v>0.37999999999999995</v>
      </c>
      <c r="P15" s="22">
        <v>89589</v>
      </c>
      <c r="Q15" s="8">
        <v>183470</v>
      </c>
      <c r="R15" s="8">
        <v>0</v>
      </c>
      <c r="S15" s="9">
        <v>0.3280939284184004</v>
      </c>
      <c r="T15" s="9">
        <v>0.67190607158159954</v>
      </c>
      <c r="U15" s="9">
        <f t="shared" si="7"/>
        <v>0.3280939284184004</v>
      </c>
      <c r="V15" s="9">
        <f t="shared" si="8"/>
        <v>0.67190607158159954</v>
      </c>
      <c r="W15" s="10">
        <f t="shared" si="9"/>
        <v>0.34381214316319914</v>
      </c>
      <c r="X15" s="9">
        <v>0.34600000000000003</v>
      </c>
      <c r="Y15" s="9">
        <v>0.63800000000000001</v>
      </c>
      <c r="Z15" s="10">
        <f t="shared" si="5"/>
        <v>0.33474999999999999</v>
      </c>
      <c r="AA15" s="11"/>
      <c r="AB15" s="11"/>
      <c r="AC15" s="10"/>
      <c r="AD15" s="12"/>
      <c r="AE15" s="12"/>
      <c r="AF15" s="10"/>
      <c r="AG15" t="s">
        <v>113</v>
      </c>
      <c r="AH15" s="20">
        <v>89099</v>
      </c>
      <c r="AI15" s="20">
        <v>85642</v>
      </c>
      <c r="AJ15" s="81">
        <f>ABS((AH15/(AH15+AI15))-(AI15/(AH15+AI15)))</f>
        <v>1.9783565391064517E-2</v>
      </c>
    </row>
    <row r="16" spans="1:36" x14ac:dyDescent="0.25">
      <c r="A16" s="8" t="s">
        <v>29</v>
      </c>
      <c r="B16" s="8">
        <v>6</v>
      </c>
      <c r="C16" s="8" t="s">
        <v>35</v>
      </c>
      <c r="D16" s="8" t="s">
        <v>476</v>
      </c>
      <c r="E16" s="61"/>
      <c r="F16" s="8"/>
      <c r="G16" s="27">
        <v>2010</v>
      </c>
      <c r="H16" s="82">
        <v>0.35</v>
      </c>
      <c r="I16" s="82">
        <v>0.65</v>
      </c>
      <c r="J16" s="82"/>
      <c r="K16" s="9">
        <f t="shared" si="0"/>
        <v>0.35</v>
      </c>
      <c r="L16" s="9">
        <f t="shared" si="1"/>
        <v>0.65</v>
      </c>
      <c r="M16" s="9">
        <f t="shared" si="2"/>
        <v>0.35</v>
      </c>
      <c r="N16" s="9">
        <f t="shared" si="3"/>
        <v>0.65</v>
      </c>
      <c r="O16" s="10">
        <f t="shared" si="4"/>
        <v>0.30000000000000004</v>
      </c>
      <c r="P16" s="22">
        <v>97666</v>
      </c>
      <c r="Q16" s="8">
        <v>179706</v>
      </c>
      <c r="R16" s="8">
        <v>15805</v>
      </c>
      <c r="S16" s="9">
        <v>0.33312981577681744</v>
      </c>
      <c r="T16" s="9">
        <v>0.61296077113825431</v>
      </c>
      <c r="U16" s="9">
        <f t="shared" si="7"/>
        <v>0.35211196515870385</v>
      </c>
      <c r="V16" s="9">
        <f t="shared" si="8"/>
        <v>0.64788803484129609</v>
      </c>
      <c r="W16" s="10">
        <f t="shared" si="9"/>
        <v>0.29577606968259224</v>
      </c>
      <c r="X16" s="9">
        <v>0.38799999999999996</v>
      </c>
      <c r="Y16" s="9">
        <v>0.59499999999999997</v>
      </c>
      <c r="Z16" s="10">
        <f t="shared" si="5"/>
        <v>0.37724999999999997</v>
      </c>
      <c r="AA16" s="11">
        <v>91749</v>
      </c>
      <c r="AB16" s="11">
        <v>110374</v>
      </c>
      <c r="AC16" s="10">
        <f>ABS((AB16/(AB16+AA16))-(AA16/(AB16+AA16)))</f>
        <v>9.2146861069744679E-2</v>
      </c>
      <c r="AD16" s="12">
        <v>0.47</v>
      </c>
      <c r="AE16" s="12">
        <v>0.52</v>
      </c>
      <c r="AF16" s="10">
        <f>(AD16-AE16-7.2%)/2+0.5</f>
        <v>0.43899999999999995</v>
      </c>
    </row>
    <row r="17" spans="1:36" x14ac:dyDescent="0.25">
      <c r="A17" s="8" t="s">
        <v>29</v>
      </c>
      <c r="B17" s="8">
        <v>7</v>
      </c>
      <c r="C17" s="8" t="s">
        <v>538</v>
      </c>
      <c r="D17" s="8" t="s">
        <v>478</v>
      </c>
      <c r="E17" s="61"/>
      <c r="F17" s="8"/>
      <c r="G17" s="27">
        <v>2014</v>
      </c>
      <c r="H17" s="82">
        <v>0.74</v>
      </c>
      <c r="I17" s="82"/>
      <c r="J17" s="82">
        <v>0.16</v>
      </c>
      <c r="K17" s="9">
        <f t="shared" si="0"/>
        <v>1</v>
      </c>
      <c r="L17" s="9">
        <f t="shared" si="1"/>
        <v>0</v>
      </c>
      <c r="M17" s="9">
        <f t="shared" si="2"/>
        <v>1</v>
      </c>
      <c r="N17" s="9">
        <f t="shared" si="3"/>
        <v>0</v>
      </c>
      <c r="O17" s="10">
        <f t="shared" si="4"/>
        <v>1</v>
      </c>
      <c r="Q17" s="8"/>
      <c r="R17" s="8"/>
      <c r="S17" s="9"/>
      <c r="T17" s="9"/>
      <c r="U17" s="9"/>
      <c r="V17" s="9"/>
      <c r="W17" s="10"/>
      <c r="X17" s="9">
        <v>0.71700000000000008</v>
      </c>
      <c r="Y17" s="9">
        <v>0.26500000000000001</v>
      </c>
      <c r="Z17" s="10">
        <f t="shared" si="5"/>
        <v>0.70674999999999999</v>
      </c>
      <c r="AA17" s="11"/>
      <c r="AB17" s="11"/>
      <c r="AC17" s="10"/>
      <c r="AD17" s="12">
        <v>0.66</v>
      </c>
      <c r="AE17" s="12">
        <v>0.33</v>
      </c>
      <c r="AF17" s="10">
        <f>(AD17-AE17-7.2%)/2+0.5</f>
        <v>0.629</v>
      </c>
    </row>
    <row r="18" spans="1:36" x14ac:dyDescent="0.25">
      <c r="A18" s="8" t="s">
        <v>29</v>
      </c>
      <c r="B18" s="8">
        <v>8</v>
      </c>
      <c r="C18" s="8" t="s">
        <v>36</v>
      </c>
      <c r="D18" s="8" t="s">
        <v>476</v>
      </c>
      <c r="E18" s="61"/>
      <c r="F18" s="8"/>
      <c r="G18" s="27">
        <v>2002</v>
      </c>
      <c r="H18" s="82"/>
      <c r="I18" s="82">
        <v>0.76</v>
      </c>
      <c r="J18" s="82">
        <v>0.24</v>
      </c>
      <c r="K18" s="9">
        <f t="shared" si="0"/>
        <v>0</v>
      </c>
      <c r="L18" s="9">
        <f t="shared" si="1"/>
        <v>1</v>
      </c>
      <c r="M18" s="9">
        <f t="shared" si="2"/>
        <v>0</v>
      </c>
      <c r="N18" s="9">
        <f t="shared" si="3"/>
        <v>1</v>
      </c>
      <c r="O18" s="10">
        <f t="shared" si="4"/>
        <v>1</v>
      </c>
      <c r="P18" s="22">
        <v>95635</v>
      </c>
      <c r="Q18" s="8">
        <v>172809</v>
      </c>
      <c r="R18" s="8">
        <v>4347</v>
      </c>
      <c r="S18" s="9">
        <v>0.3505797478655821</v>
      </c>
      <c r="T18" s="9">
        <v>0.63348497567735007</v>
      </c>
      <c r="U18" s="9">
        <f>S18/(S18+T18)</f>
        <v>0.35625679843840802</v>
      </c>
      <c r="V18" s="9">
        <f>T18/(T18+S18)</f>
        <v>0.64374320156159193</v>
      </c>
      <c r="W18" s="10">
        <f>ABS((T18/(T18+S18))-(S18/(T18+S18)))</f>
        <v>0.28748640312318391</v>
      </c>
      <c r="X18" s="9">
        <v>0.36899999999999999</v>
      </c>
      <c r="Y18" s="9">
        <v>0.61699999999999999</v>
      </c>
      <c r="Z18" s="10">
        <f t="shared" si="5"/>
        <v>0.35675000000000001</v>
      </c>
      <c r="AA18" s="11">
        <v>82891</v>
      </c>
      <c r="AB18" s="11">
        <v>173173</v>
      </c>
      <c r="AC18" s="10">
        <f>ABS((AB18/(AB18+AA18))-(AA18/(AB18+AA18)))</f>
        <v>0.3525759185203699</v>
      </c>
      <c r="AD18" s="12">
        <v>0.38</v>
      </c>
      <c r="AE18" s="12">
        <v>0.61</v>
      </c>
      <c r="AF18" s="10">
        <f>(AD18-AE18-7.2%)/2+0.5</f>
        <v>0.34899999999999998</v>
      </c>
    </row>
    <row r="19" spans="1:36" x14ac:dyDescent="0.25">
      <c r="A19" s="8" t="s">
        <v>29</v>
      </c>
      <c r="B19" s="8">
        <v>9</v>
      </c>
      <c r="C19" s="8" t="s">
        <v>37</v>
      </c>
      <c r="D19" s="8" t="s">
        <v>478</v>
      </c>
      <c r="E19" s="61"/>
      <c r="F19" s="8"/>
      <c r="G19" s="27">
        <v>2012</v>
      </c>
      <c r="H19" s="82">
        <v>0.54</v>
      </c>
      <c r="I19" s="82">
        <v>0.42</v>
      </c>
      <c r="J19" s="82">
        <v>0.03</v>
      </c>
      <c r="K19" s="9">
        <f t="shared" si="0"/>
        <v>0.56250000000000011</v>
      </c>
      <c r="L19" s="9">
        <f t="shared" si="1"/>
        <v>0.4375</v>
      </c>
      <c r="M19" s="9">
        <f t="shared" si="2"/>
        <v>0.56250000000000011</v>
      </c>
      <c r="N19" s="9">
        <f t="shared" si="3"/>
        <v>0.4375</v>
      </c>
      <c r="O19" s="10">
        <f t="shared" si="4"/>
        <v>0.12500000000000011</v>
      </c>
      <c r="P19" s="22">
        <v>121881</v>
      </c>
      <c r="Q19" s="8">
        <v>111630</v>
      </c>
      <c r="R19" s="8">
        <v>16620</v>
      </c>
      <c r="S19" s="9">
        <v>0.48726867121628265</v>
      </c>
      <c r="T19" s="9">
        <v>0.44628614605946482</v>
      </c>
      <c r="U19" s="9">
        <f>S19/(S19+T19)</f>
        <v>0.52194971543096469</v>
      </c>
      <c r="V19" s="9">
        <f>T19/(T19+S19)</f>
        <v>0.47805028456903526</v>
      </c>
      <c r="W19" s="10">
        <f>ABS((T19/(T19+S19))-(S19/(T19+S19)))</f>
        <v>4.3899430861929434E-2</v>
      </c>
      <c r="X19" s="9">
        <v>0.51100000000000001</v>
      </c>
      <c r="Y19" s="9">
        <v>0.46600000000000003</v>
      </c>
      <c r="Z19" s="10">
        <f t="shared" si="5"/>
        <v>0.50324999999999998</v>
      </c>
      <c r="AA19" s="11"/>
      <c r="AB19" s="11"/>
      <c r="AC19" s="10"/>
      <c r="AD19" s="12"/>
      <c r="AE19" s="12"/>
      <c r="AF19" s="10"/>
    </row>
    <row r="20" spans="1:36" x14ac:dyDescent="0.25">
      <c r="A20" s="8" t="s">
        <v>38</v>
      </c>
      <c r="B20" s="8">
        <v>1</v>
      </c>
      <c r="C20" s="8" t="s">
        <v>39</v>
      </c>
      <c r="D20" s="8" t="s">
        <v>476</v>
      </c>
      <c r="E20" s="61"/>
      <c r="F20" s="8"/>
      <c r="G20" s="27">
        <v>2010</v>
      </c>
      <c r="H20" s="82">
        <v>0.32</v>
      </c>
      <c r="I20" s="82">
        <v>0.63</v>
      </c>
      <c r="J20" s="82">
        <v>0.04</v>
      </c>
      <c r="K20" s="9">
        <f t="shared" si="0"/>
        <v>0.33684210526315794</v>
      </c>
      <c r="L20" s="9">
        <f t="shared" si="1"/>
        <v>0.66315789473684217</v>
      </c>
      <c r="M20" s="9">
        <f t="shared" si="2"/>
        <v>0.33684210526315794</v>
      </c>
      <c r="N20" s="9">
        <f t="shared" si="3"/>
        <v>0.66315789473684217</v>
      </c>
      <c r="O20" s="10">
        <f t="shared" si="4"/>
        <v>0.32631578947368423</v>
      </c>
      <c r="P20" s="22">
        <v>96601</v>
      </c>
      <c r="Q20" s="8">
        <v>138800</v>
      </c>
      <c r="R20" s="8">
        <v>11442</v>
      </c>
      <c r="S20" s="9">
        <v>0.39134591623015441</v>
      </c>
      <c r="T20" s="9">
        <v>0.56230073366471811</v>
      </c>
      <c r="U20" s="9">
        <f>S20/(S20+T20)</f>
        <v>0.41036784040849439</v>
      </c>
      <c r="V20" s="9">
        <f>T20/(T20+S20)</f>
        <v>0.5896321595915055</v>
      </c>
      <c r="W20" s="10">
        <f>ABS((T20/(T20+S20))-(S20/(T20+S20)))</f>
        <v>0.17926431918301111</v>
      </c>
      <c r="X20" s="9">
        <v>0.36299999999999999</v>
      </c>
      <c r="Y20" s="9">
        <v>0.61</v>
      </c>
      <c r="Z20" s="10">
        <f t="shared" si="5"/>
        <v>0.35725000000000001</v>
      </c>
      <c r="AA20" s="11">
        <v>78267</v>
      </c>
      <c r="AB20" s="11">
        <v>93224</v>
      </c>
      <c r="AC20" s="10">
        <f>ABS((AB20/(AB20+AA20))-(AA20/(AB20+AA20)))</f>
        <v>8.7217404995014292E-2</v>
      </c>
      <c r="AD20" s="12">
        <v>0.38</v>
      </c>
      <c r="AE20" s="12">
        <v>0.59</v>
      </c>
      <c r="AF20" s="10">
        <f>(AD20-AE20-7.2%)/2+0.5</f>
        <v>0.35899999999999999</v>
      </c>
      <c r="AJ20" s="8"/>
    </row>
    <row r="21" spans="1:36" x14ac:dyDescent="0.25">
      <c r="A21" s="8" t="s">
        <v>38</v>
      </c>
      <c r="B21" s="8">
        <v>2</v>
      </c>
      <c r="C21" s="8" t="s">
        <v>591</v>
      </c>
      <c r="D21" s="8" t="s">
        <v>476</v>
      </c>
      <c r="E21" s="61"/>
      <c r="F21" s="8"/>
      <c r="G21" s="27">
        <v>2014</v>
      </c>
      <c r="H21" s="82">
        <v>0.44</v>
      </c>
      <c r="I21" s="82">
        <v>0.52</v>
      </c>
      <c r="J21" s="82">
        <v>0.04</v>
      </c>
      <c r="K21" s="9">
        <f t="shared" si="0"/>
        <v>0.45833333333333337</v>
      </c>
      <c r="L21" s="9">
        <f t="shared" si="1"/>
        <v>0.54166666666666674</v>
      </c>
      <c r="M21" s="9">
        <f t="shared" si="2"/>
        <v>0.45833333333333337</v>
      </c>
      <c r="N21" s="9">
        <f t="shared" si="3"/>
        <v>0.54166666666666674</v>
      </c>
      <c r="O21" s="10">
        <f t="shared" si="4"/>
        <v>8.333333333333337E-2</v>
      </c>
      <c r="Q21" s="8"/>
      <c r="R21" s="8"/>
      <c r="S21" s="9"/>
      <c r="T21" s="9"/>
      <c r="U21" s="9"/>
      <c r="V21" s="9"/>
      <c r="W21" s="10"/>
      <c r="X21" s="9">
        <v>0.42899999999999999</v>
      </c>
      <c r="Y21" s="9">
        <v>0.54700000000000004</v>
      </c>
      <c r="Z21" s="10">
        <f t="shared" si="5"/>
        <v>0.42174999999999996</v>
      </c>
      <c r="AA21" s="11"/>
      <c r="AB21" s="11"/>
      <c r="AC21" s="10"/>
      <c r="AD21" s="12">
        <v>0.44</v>
      </c>
      <c r="AE21" s="12">
        <v>0.54</v>
      </c>
      <c r="AF21" s="10">
        <f>(AD21-AE21-7.2%)/2+0.5</f>
        <v>0.41399999999999998</v>
      </c>
    </row>
    <row r="22" spans="1:36" x14ac:dyDescent="0.25">
      <c r="A22" s="8" t="s">
        <v>38</v>
      </c>
      <c r="B22" s="8">
        <v>3</v>
      </c>
      <c r="C22" s="8" t="s">
        <v>40</v>
      </c>
      <c r="D22" s="8" t="s">
        <v>476</v>
      </c>
      <c r="E22" s="61"/>
      <c r="F22" s="8"/>
      <c r="G22" s="27">
        <v>2010</v>
      </c>
      <c r="H22" s="82"/>
      <c r="I22" s="82">
        <v>0.79</v>
      </c>
      <c r="J22" s="82">
        <v>0.21</v>
      </c>
      <c r="K22" s="9">
        <f t="shared" si="0"/>
        <v>0</v>
      </c>
      <c r="L22" s="9">
        <f t="shared" si="1"/>
        <v>1</v>
      </c>
      <c r="M22" s="9">
        <f t="shared" si="2"/>
        <v>0</v>
      </c>
      <c r="N22" s="9">
        <f t="shared" si="3"/>
        <v>1</v>
      </c>
      <c r="O22" s="10">
        <f t="shared" si="4"/>
        <v>1</v>
      </c>
      <c r="P22" s="22">
        <v>0</v>
      </c>
      <c r="Q22" s="8">
        <v>186467</v>
      </c>
      <c r="R22" s="8">
        <v>59193</v>
      </c>
      <c r="S22" s="9">
        <v>0</v>
      </c>
      <c r="T22" s="9">
        <v>0.75904502157453391</v>
      </c>
      <c r="U22" s="9">
        <f>S22/(S22+T22)</f>
        <v>0</v>
      </c>
      <c r="V22" s="9">
        <f>T22/(T22+S22)</f>
        <v>1</v>
      </c>
      <c r="W22" s="10">
        <f>ABS((T22/(T22+S22))-(S22/(T22+S22)))</f>
        <v>1</v>
      </c>
      <c r="X22" s="9">
        <v>0.316</v>
      </c>
      <c r="Y22" s="9">
        <v>0.65500000000000003</v>
      </c>
      <c r="Z22" s="10">
        <f t="shared" si="5"/>
        <v>0.31125000000000003</v>
      </c>
      <c r="AA22" s="11">
        <v>56542</v>
      </c>
      <c r="AB22" s="11">
        <v>148581</v>
      </c>
      <c r="AC22" s="10">
        <f>ABS((AB22/(AB22+AA22))-(AA22/(AB22+AA22)))</f>
        <v>0.44870151080083653</v>
      </c>
      <c r="AD22" s="12">
        <v>0.34</v>
      </c>
      <c r="AE22" s="12">
        <v>0.64</v>
      </c>
      <c r="AF22" s="10">
        <f>(AD22-AE22-7.2%)/2+0.5</f>
        <v>0.314</v>
      </c>
    </row>
    <row r="23" spans="1:36" x14ac:dyDescent="0.25">
      <c r="A23" s="8" t="s">
        <v>38</v>
      </c>
      <c r="B23" s="8">
        <v>4</v>
      </c>
      <c r="C23" s="8" t="s">
        <v>539</v>
      </c>
      <c r="D23" s="8" t="s">
        <v>476</v>
      </c>
      <c r="E23" s="61"/>
      <c r="F23" s="8"/>
      <c r="G23" s="27">
        <v>2014</v>
      </c>
      <c r="H23" s="82">
        <v>0.43</v>
      </c>
      <c r="I23" s="82">
        <v>0.54</v>
      </c>
      <c r="J23" s="82">
        <v>0.04</v>
      </c>
      <c r="K23" s="9">
        <f t="shared" si="0"/>
        <v>0.44329896907216493</v>
      </c>
      <c r="L23" s="9">
        <f t="shared" si="1"/>
        <v>0.55670103092783507</v>
      </c>
      <c r="M23" s="9">
        <f t="shared" si="2"/>
        <v>0.44329896907216493</v>
      </c>
      <c r="N23" s="9">
        <f t="shared" si="3"/>
        <v>0.55670103092783507</v>
      </c>
      <c r="O23" s="10">
        <f t="shared" si="4"/>
        <v>0.11340206185567014</v>
      </c>
      <c r="Q23" s="8"/>
      <c r="R23" s="8"/>
      <c r="S23" s="9"/>
      <c r="T23" s="9"/>
      <c r="U23" s="9"/>
      <c r="V23" s="9"/>
      <c r="W23" s="10"/>
      <c r="X23" s="9">
        <v>0.35899999999999999</v>
      </c>
      <c r="Y23" s="9">
        <v>0.61799999999999999</v>
      </c>
      <c r="Z23" s="10">
        <f t="shared" si="5"/>
        <v>0.35125000000000001</v>
      </c>
      <c r="AA23" s="11"/>
      <c r="AB23" s="11"/>
      <c r="AC23" s="10"/>
      <c r="AD23" s="12"/>
      <c r="AE23" s="12"/>
      <c r="AF23" s="10"/>
    </row>
    <row r="24" spans="1:36" x14ac:dyDescent="0.25">
      <c r="A24" s="8" t="s">
        <v>41</v>
      </c>
      <c r="B24" s="8">
        <v>1</v>
      </c>
      <c r="C24" s="8" t="s">
        <v>42</v>
      </c>
      <c r="D24" s="8" t="s">
        <v>476</v>
      </c>
      <c r="E24" s="61"/>
      <c r="F24" s="8"/>
      <c r="G24" s="27">
        <v>2012</v>
      </c>
      <c r="H24" s="82">
        <v>0.38</v>
      </c>
      <c r="I24" s="82">
        <v>0.62</v>
      </c>
      <c r="J24" s="82"/>
      <c r="K24" s="9">
        <f t="shared" si="0"/>
        <v>0.38</v>
      </c>
      <c r="L24" s="9">
        <f t="shared" si="1"/>
        <v>0.62</v>
      </c>
      <c r="M24" s="9">
        <f t="shared" si="2"/>
        <v>0.38</v>
      </c>
      <c r="N24" s="9">
        <f t="shared" si="3"/>
        <v>0.62</v>
      </c>
      <c r="O24" s="10">
        <f t="shared" si="4"/>
        <v>0.24</v>
      </c>
      <c r="P24" s="22">
        <v>125386</v>
      </c>
      <c r="Q24" s="8">
        <v>168827</v>
      </c>
      <c r="R24" s="8">
        <v>0</v>
      </c>
      <c r="S24" s="9">
        <v>0.42617423431323564</v>
      </c>
      <c r="T24" s="9">
        <v>0.57382576568676436</v>
      </c>
      <c r="U24" s="9">
        <f t="shared" ref="U24:U29" si="10">S24/(S24+T24)</f>
        <v>0.42617423431323564</v>
      </c>
      <c r="V24" s="9">
        <f t="shared" ref="V24:V29" si="11">T24/(T24+S24)</f>
        <v>0.57382576568676436</v>
      </c>
      <c r="W24" s="10">
        <f t="shared" ref="W24:W29" si="12">ABS((T24/(T24+S24))-(S24/(T24+S24)))</f>
        <v>0.14765153137352871</v>
      </c>
      <c r="X24" s="9">
        <v>0.40299999999999997</v>
      </c>
      <c r="Y24" s="9">
        <v>0.56600000000000006</v>
      </c>
      <c r="Z24" s="10">
        <f t="shared" si="5"/>
        <v>0.39924999999999994</v>
      </c>
      <c r="AA24" s="11"/>
      <c r="AB24" s="11"/>
      <c r="AC24" s="10"/>
      <c r="AD24" s="12"/>
      <c r="AE24" s="12"/>
      <c r="AF24" s="10"/>
      <c r="AJ24" s="8"/>
    </row>
    <row r="25" spans="1:36" x14ac:dyDescent="0.25">
      <c r="A25" s="8" t="s">
        <v>41</v>
      </c>
      <c r="B25" s="8">
        <v>2</v>
      </c>
      <c r="C25" s="8" t="s">
        <v>43</v>
      </c>
      <c r="D25" s="8" t="s">
        <v>478</v>
      </c>
      <c r="E25" s="61"/>
      <c r="F25" s="8"/>
      <c r="G25" s="27">
        <v>2012</v>
      </c>
      <c r="H25" s="82">
        <v>0.74</v>
      </c>
      <c r="I25" s="82">
        <v>0.26</v>
      </c>
      <c r="J25" s="82"/>
      <c r="K25" s="9">
        <f t="shared" si="0"/>
        <v>0.74</v>
      </c>
      <c r="L25" s="9">
        <f t="shared" si="1"/>
        <v>0.26</v>
      </c>
      <c r="M25" s="9">
        <f t="shared" si="2"/>
        <v>0.74</v>
      </c>
      <c r="N25" s="9">
        <f t="shared" si="3"/>
        <v>0.26</v>
      </c>
      <c r="O25" s="10">
        <f t="shared" si="4"/>
        <v>0.48</v>
      </c>
      <c r="P25" s="22">
        <v>226216</v>
      </c>
      <c r="Q25" s="8">
        <v>91310</v>
      </c>
      <c r="R25" s="8">
        <v>0</v>
      </c>
      <c r="S25" s="9">
        <v>0.71243299761279388</v>
      </c>
      <c r="T25" s="9">
        <v>0.28756700238720606</v>
      </c>
      <c r="U25" s="9">
        <f t="shared" si="10"/>
        <v>0.71243299761279388</v>
      </c>
      <c r="V25" s="9">
        <f t="shared" si="11"/>
        <v>0.28756700238720606</v>
      </c>
      <c r="W25" s="10">
        <f t="shared" si="12"/>
        <v>0.42486599522558782</v>
      </c>
      <c r="X25" s="9">
        <v>0.69</v>
      </c>
      <c r="Y25" s="9">
        <v>0.27</v>
      </c>
      <c r="Z25" s="10">
        <f t="shared" si="5"/>
        <v>0.69074999999999998</v>
      </c>
      <c r="AA25" s="11"/>
      <c r="AB25" s="11"/>
      <c r="AC25" s="10"/>
      <c r="AD25" s="12"/>
      <c r="AE25" s="12"/>
      <c r="AF25" s="10"/>
    </row>
    <row r="26" spans="1:36" x14ac:dyDescent="0.25">
      <c r="A26" s="8" t="s">
        <v>41</v>
      </c>
      <c r="B26" s="8">
        <v>3</v>
      </c>
      <c r="C26" s="8" t="s">
        <v>44</v>
      </c>
      <c r="D26" s="8" t="s">
        <v>478</v>
      </c>
      <c r="E26" s="61"/>
      <c r="F26" s="8"/>
      <c r="G26" s="27">
        <v>2009</v>
      </c>
      <c r="H26" s="82">
        <v>0.53</v>
      </c>
      <c r="I26" s="82">
        <v>0.47</v>
      </c>
      <c r="J26" s="82"/>
      <c r="K26" s="9">
        <f t="shared" si="0"/>
        <v>0.53</v>
      </c>
      <c r="L26" s="9">
        <f t="shared" si="1"/>
        <v>0.47</v>
      </c>
      <c r="M26" s="9">
        <f t="shared" si="2"/>
        <v>0.53</v>
      </c>
      <c r="N26" s="9">
        <f t="shared" si="3"/>
        <v>0.47</v>
      </c>
      <c r="O26" s="10">
        <f t="shared" si="4"/>
        <v>6.0000000000000053E-2</v>
      </c>
      <c r="P26" s="22">
        <v>126882</v>
      </c>
      <c r="Q26" s="8">
        <v>107086</v>
      </c>
      <c r="R26" s="8">
        <v>0</v>
      </c>
      <c r="S26" s="9">
        <v>0.54230493058879847</v>
      </c>
      <c r="T26" s="9">
        <v>0.45769506941120153</v>
      </c>
      <c r="U26" s="9">
        <f t="shared" si="10"/>
        <v>0.54230493058879847</v>
      </c>
      <c r="V26" s="9">
        <f t="shared" si="11"/>
        <v>0.45769506941120153</v>
      </c>
      <c r="W26" s="10">
        <f t="shared" si="12"/>
        <v>8.4609861177596946E-2</v>
      </c>
      <c r="X26" s="9">
        <v>0.54299999999999993</v>
      </c>
      <c r="Y26" s="9">
        <v>0.43099999999999999</v>
      </c>
      <c r="Z26" s="10">
        <f t="shared" si="5"/>
        <v>0.53674999999999995</v>
      </c>
      <c r="AA26" s="11">
        <v>137578</v>
      </c>
      <c r="AB26" s="11">
        <v>88512</v>
      </c>
      <c r="AC26" s="10">
        <f>ABS((AB26/(AB26+AA26))-(AA26/(AB26+AA26)))</f>
        <v>0.21701977088769958</v>
      </c>
      <c r="AD26" s="12">
        <v>0.65</v>
      </c>
      <c r="AE26" s="12">
        <v>0.33</v>
      </c>
      <c r="AF26" s="10">
        <f>(AD26-AE26-7.2%)/2+0.5</f>
        <v>0.624</v>
      </c>
    </row>
    <row r="27" spans="1:36" x14ac:dyDescent="0.25">
      <c r="A27" s="8" t="s">
        <v>41</v>
      </c>
      <c r="B27" s="8">
        <v>4</v>
      </c>
      <c r="C27" s="8" t="s">
        <v>45</v>
      </c>
      <c r="D27" s="8" t="s">
        <v>476</v>
      </c>
      <c r="E27" s="61"/>
      <c r="F27" s="8"/>
      <c r="G27" s="27">
        <v>2008</v>
      </c>
      <c r="H27" s="82"/>
      <c r="I27" s="82">
        <v>0.6</v>
      </c>
      <c r="J27" s="82"/>
      <c r="K27" s="9">
        <f t="shared" si="0"/>
        <v>0</v>
      </c>
      <c r="L27" s="9">
        <f t="shared" si="1"/>
        <v>1</v>
      </c>
      <c r="M27" s="9">
        <f t="shared" si="2"/>
        <v>0</v>
      </c>
      <c r="N27" s="9">
        <f t="shared" si="3"/>
        <v>1</v>
      </c>
      <c r="O27" s="10">
        <f t="shared" si="4"/>
        <v>1</v>
      </c>
      <c r="P27" s="22">
        <v>125885</v>
      </c>
      <c r="Q27" s="8">
        <v>197803</v>
      </c>
      <c r="R27" s="8">
        <v>0</v>
      </c>
      <c r="S27" s="9">
        <v>0.38890845505548555</v>
      </c>
      <c r="T27" s="9">
        <v>0.61109154494451445</v>
      </c>
      <c r="U27" s="9">
        <f t="shared" si="10"/>
        <v>0.38890845505548555</v>
      </c>
      <c r="V27" s="9">
        <f t="shared" si="11"/>
        <v>0.61109154494451445</v>
      </c>
      <c r="W27" s="10">
        <f t="shared" si="12"/>
        <v>0.22218308988902891</v>
      </c>
      <c r="X27" s="9">
        <v>0.39500000000000002</v>
      </c>
      <c r="Y27" s="9">
        <v>0.57899999999999996</v>
      </c>
      <c r="Z27" s="10">
        <f t="shared" si="5"/>
        <v>0.38875000000000004</v>
      </c>
      <c r="AA27" s="11">
        <v>95653</v>
      </c>
      <c r="AB27" s="11">
        <v>186397</v>
      </c>
      <c r="AC27" s="10">
        <f>ABS((AB27/(AB27+AA27))-(AA27/(AB27+AA27)))</f>
        <v>0.32173018968268036</v>
      </c>
      <c r="AD27" s="12">
        <v>0.44</v>
      </c>
      <c r="AE27" s="12">
        <v>0.54</v>
      </c>
      <c r="AF27" s="10">
        <f>(AD27-AE27-7.2%)/2+0.5</f>
        <v>0.41399999999999998</v>
      </c>
    </row>
    <row r="28" spans="1:36" x14ac:dyDescent="0.25">
      <c r="A28" s="8" t="s">
        <v>41</v>
      </c>
      <c r="B28" s="8">
        <v>5</v>
      </c>
      <c r="C28" s="8" t="s">
        <v>46</v>
      </c>
      <c r="D28" s="8" t="s">
        <v>478</v>
      </c>
      <c r="E28" s="61"/>
      <c r="F28" s="8"/>
      <c r="G28" s="27">
        <v>1998</v>
      </c>
      <c r="H28" s="82">
        <v>0.75</v>
      </c>
      <c r="I28" s="82"/>
      <c r="J28" s="82">
        <v>0.25</v>
      </c>
      <c r="K28" s="9">
        <f t="shared" si="0"/>
        <v>1</v>
      </c>
      <c r="L28" s="9">
        <f t="shared" si="1"/>
        <v>0</v>
      </c>
      <c r="M28" s="9">
        <f t="shared" si="2"/>
        <v>1</v>
      </c>
      <c r="N28" s="9">
        <f t="shared" si="3"/>
        <v>0</v>
      </c>
      <c r="O28" s="10">
        <f t="shared" si="4"/>
        <v>1</v>
      </c>
      <c r="P28" s="22">
        <v>202872</v>
      </c>
      <c r="Q28" s="8">
        <v>69545</v>
      </c>
      <c r="R28" s="8">
        <v>0</v>
      </c>
      <c r="S28" s="9">
        <v>0.74471123314624266</v>
      </c>
      <c r="T28" s="9">
        <v>0.25528876685375729</v>
      </c>
      <c r="U28" s="9">
        <f t="shared" si="10"/>
        <v>0.74471123314624266</v>
      </c>
      <c r="V28" s="9">
        <f t="shared" si="11"/>
        <v>0.25528876685375729</v>
      </c>
      <c r="W28" s="10">
        <f t="shared" si="12"/>
        <v>0.48942246629248537</v>
      </c>
      <c r="X28" s="9">
        <v>0.69700000000000006</v>
      </c>
      <c r="Y28" s="9">
        <v>0.27500000000000002</v>
      </c>
      <c r="Z28" s="10">
        <f t="shared" si="5"/>
        <v>0.69175000000000009</v>
      </c>
      <c r="AA28" s="11">
        <v>147307</v>
      </c>
      <c r="AB28" s="11">
        <v>72803</v>
      </c>
      <c r="AC28" s="10">
        <f>ABS((AB28/(AB28+AA28))-(AA28/(AB28+AA28)))</f>
        <v>0.33848530280314387</v>
      </c>
      <c r="AD28" s="12">
        <v>0.66</v>
      </c>
      <c r="AE28" s="12">
        <v>0.32</v>
      </c>
      <c r="AF28" s="10">
        <f>(AD28-AE28-7.2%)/2+0.5</f>
        <v>0.63400000000000001</v>
      </c>
    </row>
    <row r="29" spans="1:36" x14ac:dyDescent="0.25">
      <c r="A29" s="8" t="s">
        <v>41</v>
      </c>
      <c r="B29" s="8">
        <v>6</v>
      </c>
      <c r="C29" s="8" t="s">
        <v>47</v>
      </c>
      <c r="D29" s="8" t="s">
        <v>478</v>
      </c>
      <c r="E29" s="61"/>
      <c r="F29" s="8"/>
      <c r="G29" s="27">
        <v>2005</v>
      </c>
      <c r="H29" s="82">
        <v>0.72</v>
      </c>
      <c r="I29" s="82">
        <v>0.28000000000000003</v>
      </c>
      <c r="J29" s="82"/>
      <c r="K29" s="9">
        <f t="shared" si="0"/>
        <v>0.72</v>
      </c>
      <c r="L29" s="9">
        <f t="shared" si="1"/>
        <v>0.28000000000000003</v>
      </c>
      <c r="M29" s="9">
        <f t="shared" si="2"/>
        <v>0.72</v>
      </c>
      <c r="N29" s="9">
        <f t="shared" si="3"/>
        <v>0.28000000000000003</v>
      </c>
      <c r="O29" s="10">
        <f t="shared" si="4"/>
        <v>0.43999999999999995</v>
      </c>
      <c r="P29" s="22">
        <v>160667</v>
      </c>
      <c r="Q29" s="8">
        <v>53406</v>
      </c>
      <c r="R29" s="8">
        <v>0</v>
      </c>
      <c r="S29" s="9">
        <v>0.75052435384191374</v>
      </c>
      <c r="T29" s="9">
        <v>0.24947564615808626</v>
      </c>
      <c r="U29" s="9">
        <f t="shared" si="10"/>
        <v>0.75052435384191374</v>
      </c>
      <c r="V29" s="9">
        <f t="shared" si="11"/>
        <v>0.24947564615808626</v>
      </c>
      <c r="W29" s="10">
        <f t="shared" si="12"/>
        <v>0.50104870768382748</v>
      </c>
      <c r="X29" s="9">
        <v>0.69099999999999995</v>
      </c>
      <c r="Y29" s="9">
        <v>0.28300000000000003</v>
      </c>
      <c r="Z29" s="10">
        <f t="shared" si="5"/>
        <v>0.68474999999999997</v>
      </c>
      <c r="AA29" s="11">
        <v>124220</v>
      </c>
      <c r="AB29" s="11">
        <v>43577</v>
      </c>
      <c r="AC29" s="10">
        <f>ABS((AB29/(AB29+AA29))-(AA29/(AB29+AA29)))</f>
        <v>0.48059858042754039</v>
      </c>
      <c r="AD29" s="12">
        <v>0.7</v>
      </c>
      <c r="AE29" s="12">
        <v>0.28000000000000003</v>
      </c>
      <c r="AF29" s="10">
        <f>(AD29-AE29-7.2%)/2+0.5</f>
        <v>0.67399999999999993</v>
      </c>
    </row>
    <row r="30" spans="1:36" x14ac:dyDescent="0.25">
      <c r="A30" s="8" t="s">
        <v>41</v>
      </c>
      <c r="B30" s="8">
        <v>7</v>
      </c>
      <c r="C30" s="8" t="s">
        <v>577</v>
      </c>
      <c r="D30" s="8" t="s">
        <v>476</v>
      </c>
      <c r="E30" s="61"/>
      <c r="F30" s="8"/>
      <c r="G30" s="27">
        <v>2014</v>
      </c>
      <c r="H30" s="82">
        <v>0.49</v>
      </c>
      <c r="I30" s="82">
        <v>0.51</v>
      </c>
      <c r="J30" s="82"/>
      <c r="K30" s="9">
        <f t="shared" si="0"/>
        <v>0.49</v>
      </c>
      <c r="L30" s="9">
        <f t="shared" si="1"/>
        <v>0.51</v>
      </c>
      <c r="M30" s="9">
        <f t="shared" si="2"/>
        <v>0.49</v>
      </c>
      <c r="N30" s="9">
        <f t="shared" si="3"/>
        <v>0.51</v>
      </c>
      <c r="O30" s="10">
        <f t="shared" si="4"/>
        <v>2.0000000000000018E-2</v>
      </c>
      <c r="Q30" s="8"/>
      <c r="R30" s="8"/>
      <c r="S30" s="9"/>
      <c r="T30" s="9"/>
      <c r="U30" s="9"/>
      <c r="V30" s="9"/>
      <c r="W30" s="10"/>
      <c r="X30" s="9">
        <v>0.50800000000000001</v>
      </c>
      <c r="Y30" s="9">
        <v>0.46799999999999997</v>
      </c>
      <c r="Z30" s="10">
        <f t="shared" si="5"/>
        <v>0.50075000000000003</v>
      </c>
      <c r="AA30" s="11"/>
      <c r="AB30" s="11"/>
      <c r="AC30" s="10"/>
      <c r="AD30" s="12"/>
      <c r="AE30" s="12"/>
      <c r="AF30" s="10"/>
    </row>
    <row r="31" spans="1:36" x14ac:dyDescent="0.25">
      <c r="A31" s="8" t="s">
        <v>41</v>
      </c>
      <c r="B31" s="8">
        <v>8</v>
      </c>
      <c r="C31" s="8" t="s">
        <v>48</v>
      </c>
      <c r="D31" s="8" t="s">
        <v>476</v>
      </c>
      <c r="E31" s="61"/>
      <c r="F31" s="8"/>
      <c r="G31" s="27">
        <v>2012</v>
      </c>
      <c r="H31" s="82">
        <v>0.32</v>
      </c>
      <c r="I31" s="82">
        <v>0.68</v>
      </c>
      <c r="J31" s="82"/>
      <c r="K31" s="9">
        <f t="shared" si="0"/>
        <v>0.32</v>
      </c>
      <c r="L31" s="9">
        <f t="shared" si="1"/>
        <v>0.68</v>
      </c>
      <c r="M31" s="9">
        <f t="shared" si="2"/>
        <v>0.32</v>
      </c>
      <c r="N31" s="9">
        <f t="shared" si="3"/>
        <v>0.68</v>
      </c>
      <c r="O31" s="10">
        <f t="shared" si="4"/>
        <v>0.36000000000000004</v>
      </c>
      <c r="P31" s="22">
        <v>0</v>
      </c>
      <c r="Q31" s="8">
        <v>179644</v>
      </c>
      <c r="R31" s="8">
        <v>0</v>
      </c>
      <c r="S31" s="9">
        <v>0</v>
      </c>
      <c r="T31" s="9">
        <v>1</v>
      </c>
      <c r="U31" s="9">
        <f>S31/(S31+T31)</f>
        <v>0</v>
      </c>
      <c r="V31" s="9">
        <f>T31/(T31+S31)</f>
        <v>1</v>
      </c>
      <c r="W31" s="10">
        <f>ABS((T31/(T31+S31))-(S31/(T31+S31)))</f>
        <v>1</v>
      </c>
      <c r="X31" s="9">
        <v>0.41700000000000004</v>
      </c>
      <c r="Y31" s="9">
        <v>0.55600000000000005</v>
      </c>
      <c r="Z31" s="10">
        <f t="shared" si="5"/>
        <v>0.41125</v>
      </c>
      <c r="AA31" s="11"/>
      <c r="AB31" s="11"/>
      <c r="AC31" s="10"/>
      <c r="AD31" s="12"/>
      <c r="AE31" s="12"/>
      <c r="AF31" s="10"/>
    </row>
    <row r="32" spans="1:36" x14ac:dyDescent="0.25">
      <c r="A32" s="8" t="s">
        <v>41</v>
      </c>
      <c r="B32" s="8">
        <v>9</v>
      </c>
      <c r="C32" s="8" t="s">
        <v>49</v>
      </c>
      <c r="D32" s="8" t="s">
        <v>478</v>
      </c>
      <c r="E32" s="61"/>
      <c r="F32" s="8"/>
      <c r="G32" s="27">
        <v>2006</v>
      </c>
      <c r="H32" s="82">
        <v>0.52</v>
      </c>
      <c r="I32" s="82">
        <v>0.48</v>
      </c>
      <c r="J32" s="82"/>
      <c r="K32" s="9">
        <f t="shared" si="0"/>
        <v>0.52</v>
      </c>
      <c r="L32" s="9">
        <f t="shared" si="1"/>
        <v>0.48</v>
      </c>
      <c r="M32" s="9">
        <f t="shared" si="2"/>
        <v>0.52</v>
      </c>
      <c r="N32" s="9">
        <f t="shared" si="3"/>
        <v>0.48</v>
      </c>
      <c r="O32" s="10">
        <f t="shared" si="4"/>
        <v>4.0000000000000036E-2</v>
      </c>
      <c r="P32" s="22">
        <v>118373</v>
      </c>
      <c r="Q32" s="8">
        <v>94704</v>
      </c>
      <c r="R32" s="8">
        <v>0</v>
      </c>
      <c r="S32" s="9">
        <v>0.55554095467835574</v>
      </c>
      <c r="T32" s="9">
        <v>0.44445904532164426</v>
      </c>
      <c r="U32" s="9">
        <f>S32/(S32+T32)</f>
        <v>0.55554095467835574</v>
      </c>
      <c r="V32" s="9">
        <f>T32/(T32+S32)</f>
        <v>0.44445904532164426</v>
      </c>
      <c r="W32" s="10">
        <f>ABS((T32/(T32+S32))-(S32/(T32+S32)))</f>
        <v>0.11108190935671147</v>
      </c>
      <c r="X32" s="9">
        <v>0.57799999999999996</v>
      </c>
      <c r="Y32" s="9">
        <v>0.40100000000000002</v>
      </c>
      <c r="Z32" s="10">
        <f t="shared" si="5"/>
        <v>0.56924999999999992</v>
      </c>
      <c r="AA32" s="11">
        <v>115361</v>
      </c>
      <c r="AB32" s="11">
        <v>112703</v>
      </c>
      <c r="AC32" s="10">
        <f>ABS((AB32/(AB32+AA32))-(AA32/(AB32+AA32)))</f>
        <v>1.1654623263645247E-2</v>
      </c>
      <c r="AD32" s="12">
        <v>0.54</v>
      </c>
      <c r="AE32" s="12">
        <v>0.44</v>
      </c>
      <c r="AF32" s="10">
        <f t="shared" ref="AF32:AF37" si="13">(AD32-AE32-7.2%)/2+0.5</f>
        <v>0.51400000000000001</v>
      </c>
    </row>
    <row r="33" spans="1:32" x14ac:dyDescent="0.25">
      <c r="A33" s="8" t="s">
        <v>41</v>
      </c>
      <c r="B33" s="8">
        <v>10</v>
      </c>
      <c r="C33" s="8" t="s">
        <v>50</v>
      </c>
      <c r="D33" s="8" t="s">
        <v>476</v>
      </c>
      <c r="E33" s="61"/>
      <c r="F33" s="8"/>
      <c r="G33" s="27">
        <v>2010</v>
      </c>
      <c r="H33" s="82">
        <v>0.44</v>
      </c>
      <c r="I33" s="82">
        <v>0.56000000000000005</v>
      </c>
      <c r="J33" s="82"/>
      <c r="K33" s="9">
        <f t="shared" si="0"/>
        <v>0.44</v>
      </c>
      <c r="L33" s="9">
        <f t="shared" si="1"/>
        <v>0.56000000000000005</v>
      </c>
      <c r="M33" s="9">
        <f t="shared" si="2"/>
        <v>0.44</v>
      </c>
      <c r="N33" s="9">
        <f t="shared" si="3"/>
        <v>0.56000000000000005</v>
      </c>
      <c r="O33" s="10">
        <f t="shared" si="4"/>
        <v>0.12000000000000005</v>
      </c>
      <c r="P33" s="22">
        <v>98934</v>
      </c>
      <c r="Q33" s="8">
        <v>110265</v>
      </c>
      <c r="R33" s="8">
        <v>0</v>
      </c>
      <c r="S33" s="9">
        <v>0.47291813058379822</v>
      </c>
      <c r="T33" s="9">
        <v>0.52708186941620183</v>
      </c>
      <c r="U33" s="9">
        <f>S33/(S33+T33)</f>
        <v>0.47291813058379822</v>
      </c>
      <c r="V33" s="9">
        <f>T33/(T33+S33)</f>
        <v>0.52708186941620183</v>
      </c>
      <c r="W33" s="10">
        <f>ABS((T33/(T33+S33))-(S33/(T33+S33)))</f>
        <v>5.4163738832403607E-2</v>
      </c>
      <c r="X33" s="9">
        <v>0.50600000000000001</v>
      </c>
      <c r="Y33" s="9">
        <v>0.47</v>
      </c>
      <c r="Z33" s="10">
        <f t="shared" si="5"/>
        <v>0.49875000000000003</v>
      </c>
      <c r="AA33" s="11">
        <v>69912</v>
      </c>
      <c r="AB33" s="11">
        <v>128394</v>
      </c>
      <c r="AC33" s="10">
        <f>ABS((AB33/(AB33+AA33))-(AA33/(AB33+AA33)))</f>
        <v>0.2949078696559862</v>
      </c>
      <c r="AD33" s="12">
        <v>0.46</v>
      </c>
      <c r="AE33" s="12">
        <v>0.52</v>
      </c>
      <c r="AF33" s="10">
        <f t="shared" si="13"/>
        <v>0.434</v>
      </c>
    </row>
    <row r="34" spans="1:32" x14ac:dyDescent="0.25">
      <c r="A34" s="8" t="s">
        <v>41</v>
      </c>
      <c r="B34" s="8">
        <v>11</v>
      </c>
      <c r="C34" s="8" t="s">
        <v>540</v>
      </c>
      <c r="D34" s="8" t="s">
        <v>478</v>
      </c>
      <c r="E34" s="61"/>
      <c r="F34" s="8"/>
      <c r="G34" s="27">
        <v>2014</v>
      </c>
      <c r="H34" s="82">
        <v>0.66</v>
      </c>
      <c r="I34" s="82">
        <v>0.34</v>
      </c>
      <c r="J34" s="82"/>
      <c r="K34" s="9">
        <f t="shared" si="0"/>
        <v>0.66</v>
      </c>
      <c r="L34" s="9">
        <f t="shared" si="1"/>
        <v>0.34</v>
      </c>
      <c r="M34" s="9">
        <f t="shared" si="2"/>
        <v>0.66</v>
      </c>
      <c r="N34" s="9">
        <f t="shared" si="3"/>
        <v>0.34</v>
      </c>
      <c r="O34" s="10">
        <f t="shared" si="4"/>
        <v>0.32</v>
      </c>
      <c r="Q34" s="8"/>
      <c r="R34" s="8"/>
      <c r="S34" s="9"/>
      <c r="T34" s="9"/>
      <c r="U34" s="9"/>
      <c r="V34" s="9"/>
      <c r="W34" s="10"/>
      <c r="X34" s="9">
        <v>0.67599999999999993</v>
      </c>
      <c r="Y34" s="9">
        <v>0.3</v>
      </c>
      <c r="Z34" s="10">
        <f t="shared" si="5"/>
        <v>0.66874999999999996</v>
      </c>
      <c r="AA34" s="11"/>
      <c r="AB34" s="11"/>
      <c r="AC34" s="10"/>
      <c r="AD34" s="12">
        <v>0.72</v>
      </c>
      <c r="AE34" s="12">
        <v>0.27</v>
      </c>
      <c r="AF34" s="10">
        <f t="shared" si="13"/>
        <v>0.68899999999999995</v>
      </c>
    </row>
    <row r="35" spans="1:32" x14ac:dyDescent="0.25">
      <c r="A35" s="8" t="s">
        <v>41</v>
      </c>
      <c r="B35" s="8">
        <v>12</v>
      </c>
      <c r="C35" s="8" t="s">
        <v>51</v>
      </c>
      <c r="D35" s="8" t="s">
        <v>478</v>
      </c>
      <c r="E35" s="61"/>
      <c r="F35" s="8"/>
      <c r="G35" s="27">
        <v>1987</v>
      </c>
      <c r="H35" s="82">
        <v>0.82</v>
      </c>
      <c r="I35" s="82">
        <v>0.18</v>
      </c>
      <c r="J35" s="82"/>
      <c r="K35" s="9">
        <f t="shared" si="0"/>
        <v>0.82</v>
      </c>
      <c r="L35" s="9">
        <f t="shared" si="1"/>
        <v>0.18</v>
      </c>
      <c r="M35" s="9">
        <f t="shared" si="2"/>
        <v>0.82</v>
      </c>
      <c r="N35" s="9">
        <f t="shared" si="3"/>
        <v>0.18</v>
      </c>
      <c r="O35" s="10">
        <f t="shared" si="4"/>
        <v>0.6399999999999999</v>
      </c>
      <c r="P35" s="22">
        <v>253709</v>
      </c>
      <c r="Q35" s="8">
        <v>44478</v>
      </c>
      <c r="R35" s="8">
        <v>0</v>
      </c>
      <c r="S35" s="9">
        <v>0.85083856774440203</v>
      </c>
      <c r="T35" s="9">
        <v>0.149161432255598</v>
      </c>
      <c r="U35" s="9">
        <f>S35/(S35+T35)</f>
        <v>0.85083856774440203</v>
      </c>
      <c r="V35" s="9">
        <f>T35/(T35+S35)</f>
        <v>0.149161432255598</v>
      </c>
      <c r="W35" s="10">
        <f>ABS((T35/(T35+S35))-(S35/(T35+S35)))</f>
        <v>0.70167713548880406</v>
      </c>
      <c r="X35" s="9">
        <v>0.84099999999999997</v>
      </c>
      <c r="Y35" s="9">
        <v>0.125</v>
      </c>
      <c r="Z35" s="10">
        <f t="shared" si="5"/>
        <v>0.83875</v>
      </c>
      <c r="AA35" s="11">
        <v>167957</v>
      </c>
      <c r="AB35" s="11">
        <v>31711</v>
      </c>
      <c r="AC35" s="10">
        <f>ABS((AB35/(AB35+AA35))-(AA35/(AB35+AA35)))</f>
        <v>0.68236272211871718</v>
      </c>
      <c r="AD35" s="12">
        <v>0.85</v>
      </c>
      <c r="AE35" s="12">
        <v>0.12</v>
      </c>
      <c r="AF35" s="10">
        <f t="shared" si="13"/>
        <v>0.82899999999999996</v>
      </c>
    </row>
    <row r="36" spans="1:32" x14ac:dyDescent="0.25">
      <c r="A36" s="8" t="s">
        <v>41</v>
      </c>
      <c r="B36" s="8">
        <v>13</v>
      </c>
      <c r="C36" s="8" t="s">
        <v>52</v>
      </c>
      <c r="D36" s="8" t="s">
        <v>478</v>
      </c>
      <c r="E36" s="61"/>
      <c r="F36" s="8"/>
      <c r="G36" s="27">
        <v>1998</v>
      </c>
      <c r="H36" s="82">
        <v>0.87</v>
      </c>
      <c r="I36" s="82">
        <v>0.13</v>
      </c>
      <c r="J36" s="82"/>
      <c r="K36" s="9">
        <f t="shared" si="0"/>
        <v>0.87</v>
      </c>
      <c r="L36" s="9">
        <f t="shared" si="1"/>
        <v>0.13</v>
      </c>
      <c r="M36" s="9">
        <f t="shared" si="2"/>
        <v>0.87</v>
      </c>
      <c r="N36" s="9">
        <f t="shared" si="3"/>
        <v>0.13</v>
      </c>
      <c r="O36" s="10">
        <f t="shared" si="4"/>
        <v>0.74</v>
      </c>
      <c r="P36" s="22">
        <v>250436</v>
      </c>
      <c r="Q36" s="8">
        <v>0</v>
      </c>
      <c r="R36" s="8">
        <v>38146</v>
      </c>
      <c r="S36" s="9">
        <v>0.86781573348303087</v>
      </c>
      <c r="T36" s="9">
        <v>0</v>
      </c>
      <c r="U36" s="9">
        <f>S36/(S36+T36)</f>
        <v>1</v>
      </c>
      <c r="V36" s="9">
        <f>T36/(T36+S36)</f>
        <v>0</v>
      </c>
      <c r="W36" s="10">
        <f>ABS((T36/(T36+S36))-(S36/(T36+S36)))</f>
        <v>1</v>
      </c>
      <c r="X36" s="9">
        <v>0.875</v>
      </c>
      <c r="Y36" s="9">
        <v>0.09</v>
      </c>
      <c r="Z36" s="10">
        <f t="shared" si="5"/>
        <v>0.87325000000000008</v>
      </c>
      <c r="AA36" s="11">
        <v>180400</v>
      </c>
      <c r="AB36" s="11">
        <v>23054</v>
      </c>
      <c r="AC36" s="10">
        <f>ABS((AB36/(AB36+AA36))-(AA36/(AB36+AA36)))</f>
        <v>0.77337383388874148</v>
      </c>
      <c r="AD36" s="12">
        <v>0.88</v>
      </c>
      <c r="AE36" s="12">
        <v>0.1</v>
      </c>
      <c r="AF36" s="10">
        <f t="shared" si="13"/>
        <v>0.85399999999999998</v>
      </c>
    </row>
    <row r="37" spans="1:32" x14ac:dyDescent="0.25">
      <c r="A37" s="8" t="s">
        <v>41</v>
      </c>
      <c r="B37" s="8">
        <v>14</v>
      </c>
      <c r="C37" s="8" t="s">
        <v>53</v>
      </c>
      <c r="D37" s="8" t="s">
        <v>478</v>
      </c>
      <c r="E37" s="61"/>
      <c r="F37" s="8"/>
      <c r="G37" s="27">
        <v>2007.5</v>
      </c>
      <c r="H37" s="82">
        <v>0.76</v>
      </c>
      <c r="I37" s="82">
        <v>0.24</v>
      </c>
      <c r="J37" s="82"/>
      <c r="K37" s="9">
        <f t="shared" si="0"/>
        <v>0.76</v>
      </c>
      <c r="L37" s="9">
        <f t="shared" si="1"/>
        <v>0.24</v>
      </c>
      <c r="M37" s="9">
        <f t="shared" si="2"/>
        <v>0.76</v>
      </c>
      <c r="N37" s="9">
        <f t="shared" si="3"/>
        <v>0.24</v>
      </c>
      <c r="O37" s="10">
        <f t="shared" si="4"/>
        <v>0.52</v>
      </c>
      <c r="P37" s="22">
        <v>203828</v>
      </c>
      <c r="Q37" s="8">
        <v>54455</v>
      </c>
      <c r="R37" s="8">
        <v>0</v>
      </c>
      <c r="S37" s="9">
        <v>0.78916537286619715</v>
      </c>
      <c r="T37" s="9">
        <v>0.21083462713380285</v>
      </c>
      <c r="U37" s="9">
        <f>S37/(S37+T37)</f>
        <v>0.78916537286619715</v>
      </c>
      <c r="V37" s="9">
        <f>T37/(T37+S37)</f>
        <v>0.21083462713380285</v>
      </c>
      <c r="W37" s="10">
        <f>ABS((T37/(T37+S37))-(S37/(T37+S37)))</f>
        <v>0.57833074573239429</v>
      </c>
      <c r="X37" s="9">
        <v>0.74199999999999999</v>
      </c>
      <c r="Y37" s="9">
        <v>0.23600000000000002</v>
      </c>
      <c r="Z37" s="10">
        <f t="shared" si="5"/>
        <v>0.73375000000000001</v>
      </c>
      <c r="AA37" s="11">
        <v>152044</v>
      </c>
      <c r="AB37" s="11">
        <v>44475</v>
      </c>
      <c r="AC37" s="10">
        <f>ABS((AB37/(AB37+AA37))-(AA37/(AB37+AA37)))</f>
        <v>0.54737200983111056</v>
      </c>
      <c r="AD37" s="12">
        <v>0.74</v>
      </c>
      <c r="AE37" s="12">
        <v>0.24</v>
      </c>
      <c r="AF37" s="10">
        <f t="shared" si="13"/>
        <v>0.71399999999999997</v>
      </c>
    </row>
    <row r="38" spans="1:32" x14ac:dyDescent="0.25">
      <c r="A38" s="8" t="s">
        <v>41</v>
      </c>
      <c r="B38" s="8">
        <v>15</v>
      </c>
      <c r="C38" s="8" t="s">
        <v>54</v>
      </c>
      <c r="D38" s="8" t="s">
        <v>478</v>
      </c>
      <c r="E38" s="61"/>
      <c r="F38" s="8"/>
      <c r="G38" s="27">
        <v>2012</v>
      </c>
      <c r="H38" s="82">
        <v>0.69</v>
      </c>
      <c r="I38" s="82">
        <v>0.31</v>
      </c>
      <c r="J38" s="82"/>
      <c r="K38" s="9">
        <f t="shared" si="0"/>
        <v>0.69</v>
      </c>
      <c r="L38" s="9">
        <f t="shared" si="1"/>
        <v>0.31</v>
      </c>
      <c r="M38" s="9">
        <f t="shared" si="2"/>
        <v>0.69</v>
      </c>
      <c r="N38" s="9">
        <f t="shared" si="3"/>
        <v>0.31</v>
      </c>
      <c r="O38" s="10">
        <f t="shared" si="4"/>
        <v>0.37999999999999995</v>
      </c>
      <c r="P38" s="22">
        <v>231034</v>
      </c>
      <c r="Q38" s="8">
        <v>0</v>
      </c>
      <c r="R38" s="8">
        <v>0</v>
      </c>
      <c r="S38" s="9">
        <v>1</v>
      </c>
      <c r="T38" s="9">
        <v>0</v>
      </c>
      <c r="U38" s="9">
        <f>S38/(S38+T38)</f>
        <v>1</v>
      </c>
      <c r="V38" s="9">
        <f>T38/(T38+S38)</f>
        <v>0</v>
      </c>
      <c r="W38" s="10">
        <f>ABS((T38/(T38+S38))-(S38/(T38+S38)))</f>
        <v>1</v>
      </c>
      <c r="X38" s="9">
        <v>0.68</v>
      </c>
      <c r="Y38" s="9">
        <v>0.29799999999999999</v>
      </c>
      <c r="Z38" s="10">
        <f t="shared" si="5"/>
        <v>0.67175000000000007</v>
      </c>
      <c r="AA38" s="11"/>
      <c r="AB38" s="11"/>
      <c r="AC38" s="10"/>
      <c r="AD38" s="12"/>
      <c r="AE38" s="12"/>
      <c r="AF38" s="10"/>
    </row>
    <row r="39" spans="1:32" x14ac:dyDescent="0.25">
      <c r="A39" s="8" t="s">
        <v>41</v>
      </c>
      <c r="B39" s="8">
        <v>16</v>
      </c>
      <c r="C39" s="8" t="s">
        <v>578</v>
      </c>
      <c r="D39" s="8" t="s">
        <v>476</v>
      </c>
      <c r="E39" s="61"/>
      <c r="F39" s="8"/>
      <c r="G39" s="27">
        <v>2014</v>
      </c>
      <c r="H39" s="82">
        <v>0.49</v>
      </c>
      <c r="I39" s="82">
        <v>0.51</v>
      </c>
      <c r="J39" s="82"/>
      <c r="K39" s="9">
        <f t="shared" si="0"/>
        <v>0.49</v>
      </c>
      <c r="L39" s="9">
        <f t="shared" si="1"/>
        <v>0.51</v>
      </c>
      <c r="M39" s="9">
        <f t="shared" si="2"/>
        <v>0.49</v>
      </c>
      <c r="N39" s="9">
        <f t="shared" si="3"/>
        <v>0.51</v>
      </c>
      <c r="O39" s="10">
        <f t="shared" si="4"/>
        <v>2.0000000000000018E-2</v>
      </c>
      <c r="Q39" s="8"/>
      <c r="R39" s="8"/>
      <c r="S39" s="9"/>
      <c r="T39" s="9"/>
      <c r="U39" s="9"/>
      <c r="V39" s="9"/>
      <c r="W39" s="10"/>
      <c r="X39" s="9">
        <v>0.58599999999999997</v>
      </c>
      <c r="Y39" s="9">
        <v>0.39399999999999996</v>
      </c>
      <c r="Z39" s="10">
        <f t="shared" si="5"/>
        <v>0.57674999999999998</v>
      </c>
      <c r="AA39" s="11"/>
      <c r="AB39" s="11"/>
      <c r="AC39" s="10"/>
      <c r="AD39" s="12">
        <v>0.6</v>
      </c>
      <c r="AE39" s="12">
        <v>0.39</v>
      </c>
      <c r="AF39" s="10">
        <f>(AD39-AE39-7.2%)/2+0.5</f>
        <v>0.56899999999999995</v>
      </c>
    </row>
    <row r="40" spans="1:32" x14ac:dyDescent="0.25">
      <c r="A40" s="8" t="s">
        <v>41</v>
      </c>
      <c r="B40" s="8">
        <v>17</v>
      </c>
      <c r="C40" s="8" t="s">
        <v>55</v>
      </c>
      <c r="D40" s="8" t="s">
        <v>478</v>
      </c>
      <c r="E40" s="61"/>
      <c r="F40" s="8"/>
      <c r="G40" s="27">
        <v>2000</v>
      </c>
      <c r="H40" s="82">
        <v>0.52</v>
      </c>
      <c r="I40" s="82"/>
      <c r="J40" s="82"/>
      <c r="K40" s="9">
        <f t="shared" si="0"/>
        <v>1</v>
      </c>
      <c r="L40" s="9">
        <f t="shared" si="1"/>
        <v>0</v>
      </c>
      <c r="M40" s="9">
        <f t="shared" si="2"/>
        <v>1</v>
      </c>
      <c r="N40" s="9">
        <f t="shared" si="3"/>
        <v>0</v>
      </c>
      <c r="O40" s="10">
        <f t="shared" si="4"/>
        <v>1</v>
      </c>
      <c r="P40" s="22">
        <v>159392</v>
      </c>
      <c r="Q40" s="8">
        <v>57336</v>
      </c>
      <c r="R40" s="8">
        <v>0</v>
      </c>
      <c r="S40" s="9">
        <v>0.73544719648591783</v>
      </c>
      <c r="T40" s="9">
        <v>0.26455280351408217</v>
      </c>
      <c r="U40" s="9">
        <f t="shared" ref="U40:U47" si="14">S40/(S40+T40)</f>
        <v>0.73544719648591783</v>
      </c>
      <c r="V40" s="9">
        <f t="shared" ref="V40:V47" si="15">T40/(T40+S40)</f>
        <v>0.26455280351408217</v>
      </c>
      <c r="W40" s="10">
        <f t="shared" ref="W40:W47" si="16">ABS((T40/(T40+S40))-(S40/(T40+S40)))</f>
        <v>0.47089439297183566</v>
      </c>
      <c r="X40" s="9">
        <v>0.71900000000000008</v>
      </c>
      <c r="Y40" s="9">
        <v>0.255</v>
      </c>
      <c r="Z40" s="10">
        <f t="shared" si="5"/>
        <v>0.71274999999999999</v>
      </c>
      <c r="AA40" s="11">
        <v>126147</v>
      </c>
      <c r="AB40" s="11">
        <v>60468</v>
      </c>
      <c r="AC40" s="10">
        <f>ABS((AB40/(AB40+AA40))-(AA40/(AB40+AA40)))</f>
        <v>0.35194920022506232</v>
      </c>
      <c r="AD40" s="12">
        <v>0.68</v>
      </c>
      <c r="AE40" s="12">
        <v>0.3</v>
      </c>
      <c r="AF40" s="10">
        <f>(AD40-AE40-7.2%)/2+0.5</f>
        <v>0.65400000000000003</v>
      </c>
    </row>
    <row r="41" spans="1:32" x14ac:dyDescent="0.25">
      <c r="A41" s="8" t="s">
        <v>41</v>
      </c>
      <c r="B41" s="8">
        <v>18</v>
      </c>
      <c r="C41" s="8" t="s">
        <v>56</v>
      </c>
      <c r="D41" s="8" t="s">
        <v>478</v>
      </c>
      <c r="E41" s="61"/>
      <c r="F41" s="8"/>
      <c r="G41" s="27">
        <v>1992</v>
      </c>
      <c r="H41" s="82">
        <v>0.66</v>
      </c>
      <c r="I41" s="82">
        <v>0.34</v>
      </c>
      <c r="J41" s="82"/>
      <c r="K41" s="9">
        <f t="shared" si="0"/>
        <v>0.66</v>
      </c>
      <c r="L41" s="9">
        <f t="shared" si="1"/>
        <v>0.34</v>
      </c>
      <c r="M41" s="9">
        <f t="shared" si="2"/>
        <v>0.66</v>
      </c>
      <c r="N41" s="9">
        <f t="shared" si="3"/>
        <v>0.34</v>
      </c>
      <c r="O41" s="10">
        <f t="shared" si="4"/>
        <v>0.32</v>
      </c>
      <c r="P41" s="22">
        <v>212831</v>
      </c>
      <c r="Q41" s="8">
        <v>89103</v>
      </c>
      <c r="R41" s="8">
        <v>0</v>
      </c>
      <c r="S41" s="9">
        <v>0.70489245994157668</v>
      </c>
      <c r="T41" s="9">
        <v>0.29510754005842338</v>
      </c>
      <c r="U41" s="9">
        <f t="shared" si="14"/>
        <v>0.70489245994157668</v>
      </c>
      <c r="V41" s="9">
        <f t="shared" si="15"/>
        <v>0.29510754005842338</v>
      </c>
      <c r="W41" s="10">
        <f t="shared" si="16"/>
        <v>0.4097849198831533</v>
      </c>
      <c r="X41" s="9">
        <v>0.68200000000000005</v>
      </c>
      <c r="Y41" s="9">
        <v>0.28899999999999998</v>
      </c>
      <c r="Z41" s="10">
        <f t="shared" si="5"/>
        <v>0.67725000000000002</v>
      </c>
      <c r="AA41" s="11">
        <v>151217</v>
      </c>
      <c r="AB41" s="11">
        <v>60917</v>
      </c>
      <c r="AC41" s="10">
        <f>ABS((AB41/(AB41+AA41))-(AA41/(AB41+AA41)))</f>
        <v>0.42567433791848552</v>
      </c>
      <c r="AD41" s="12">
        <v>0.73</v>
      </c>
      <c r="AE41" s="12">
        <v>0.25</v>
      </c>
      <c r="AF41" s="10">
        <f>(AD41-AE41-7.2%)/2+0.5</f>
        <v>0.70399999999999996</v>
      </c>
    </row>
    <row r="42" spans="1:32" x14ac:dyDescent="0.25">
      <c r="A42" s="8" t="s">
        <v>41</v>
      </c>
      <c r="B42" s="8">
        <v>19</v>
      </c>
      <c r="C42" s="8" t="s">
        <v>57</v>
      </c>
      <c r="D42" s="8" t="s">
        <v>478</v>
      </c>
      <c r="E42" s="61"/>
      <c r="F42" s="8"/>
      <c r="G42" s="27">
        <v>1994</v>
      </c>
      <c r="H42" s="82">
        <v>0.67</v>
      </c>
      <c r="I42" s="82"/>
      <c r="J42" s="82"/>
      <c r="K42" s="9">
        <f t="shared" si="0"/>
        <v>1</v>
      </c>
      <c r="L42" s="9">
        <f t="shared" si="1"/>
        <v>0</v>
      </c>
      <c r="M42" s="9">
        <f t="shared" si="2"/>
        <v>1</v>
      </c>
      <c r="N42" s="9">
        <f t="shared" si="3"/>
        <v>0</v>
      </c>
      <c r="O42" s="10">
        <f t="shared" si="4"/>
        <v>1</v>
      </c>
      <c r="P42" s="22">
        <v>162300</v>
      </c>
      <c r="Q42" s="8">
        <v>59313</v>
      </c>
      <c r="R42" s="8">
        <v>0</v>
      </c>
      <c r="S42" s="9">
        <v>0.7323577587957385</v>
      </c>
      <c r="T42" s="9">
        <v>0.2676422412042615</v>
      </c>
      <c r="U42" s="9">
        <f t="shared" si="14"/>
        <v>0.7323577587957385</v>
      </c>
      <c r="V42" s="9">
        <f t="shared" si="15"/>
        <v>0.2676422412042615</v>
      </c>
      <c r="W42" s="10">
        <f t="shared" si="16"/>
        <v>0.464715517591477</v>
      </c>
      <c r="X42" s="9">
        <v>0.71200000000000008</v>
      </c>
      <c r="Y42" s="9">
        <v>0.26500000000000001</v>
      </c>
      <c r="Z42" s="10">
        <f t="shared" si="5"/>
        <v>0.70425000000000004</v>
      </c>
      <c r="AA42" s="11">
        <v>105841</v>
      </c>
      <c r="AB42" s="11">
        <v>37913</v>
      </c>
      <c r="AC42" s="10">
        <f>ABS((AB42/(AB42+AA42))-(AA42/(AB42+AA42)))</f>
        <v>0.47252946004980734</v>
      </c>
      <c r="AD42" s="12">
        <v>0.7</v>
      </c>
      <c r="AE42" s="12">
        <v>0.28999999999999998</v>
      </c>
      <c r="AF42" s="10">
        <f>(AD42-AE42-7.2%)/2+0.5</f>
        <v>0.66900000000000004</v>
      </c>
    </row>
    <row r="43" spans="1:32" x14ac:dyDescent="0.25">
      <c r="A43" s="8" t="s">
        <v>41</v>
      </c>
      <c r="B43" s="8">
        <v>20</v>
      </c>
      <c r="C43" s="8" t="s">
        <v>58</v>
      </c>
      <c r="D43" s="8" t="s">
        <v>478</v>
      </c>
      <c r="E43" s="61"/>
      <c r="F43" s="8"/>
      <c r="G43" s="27">
        <v>1993</v>
      </c>
      <c r="H43" s="82">
        <v>0.74</v>
      </c>
      <c r="I43" s="82"/>
      <c r="J43" s="82">
        <v>0.26</v>
      </c>
      <c r="K43" s="9">
        <f t="shared" si="0"/>
        <v>1</v>
      </c>
      <c r="L43" s="9">
        <f t="shared" si="1"/>
        <v>0</v>
      </c>
      <c r="M43" s="9">
        <f t="shared" si="2"/>
        <v>1</v>
      </c>
      <c r="N43" s="9">
        <f t="shared" si="3"/>
        <v>0</v>
      </c>
      <c r="O43" s="10">
        <f t="shared" si="4"/>
        <v>1</v>
      </c>
      <c r="P43" s="22">
        <v>172996</v>
      </c>
      <c r="Q43" s="8">
        <v>60566</v>
      </c>
      <c r="R43" s="8">
        <v>0</v>
      </c>
      <c r="S43" s="9">
        <v>0.74068555672583725</v>
      </c>
      <c r="T43" s="9">
        <v>0.25931444327416275</v>
      </c>
      <c r="U43" s="9">
        <f t="shared" si="14"/>
        <v>0.74068555672583725</v>
      </c>
      <c r="V43" s="9">
        <f t="shared" si="15"/>
        <v>0.25931444327416275</v>
      </c>
      <c r="W43" s="10">
        <f t="shared" si="16"/>
        <v>0.48137111345167449</v>
      </c>
      <c r="X43" s="9">
        <v>0.70900000000000007</v>
      </c>
      <c r="Y43" s="9">
        <v>0.26200000000000001</v>
      </c>
      <c r="Z43" s="10">
        <f t="shared" si="5"/>
        <v>0.70425000000000004</v>
      </c>
      <c r="AA43" s="11">
        <v>118734</v>
      </c>
      <c r="AB43" s="11">
        <v>53176</v>
      </c>
      <c r="AC43" s="10">
        <f>ABS((AB43/(AB43+AA43))-(AA43/(AB43+AA43)))</f>
        <v>0.3813507067651678</v>
      </c>
      <c r="AD43" s="12">
        <v>0.72</v>
      </c>
      <c r="AE43" s="12">
        <v>0.26</v>
      </c>
      <c r="AF43" s="10">
        <f>(AD43-AE43-7.2%)/2+0.5</f>
        <v>0.69399999999999995</v>
      </c>
    </row>
    <row r="44" spans="1:32" x14ac:dyDescent="0.25">
      <c r="A44" s="8" t="s">
        <v>41</v>
      </c>
      <c r="B44" s="8">
        <v>21</v>
      </c>
      <c r="C44" s="8" t="s">
        <v>59</v>
      </c>
      <c r="D44" s="8" t="s">
        <v>476</v>
      </c>
      <c r="E44" s="61"/>
      <c r="F44" s="8"/>
      <c r="G44" s="27">
        <v>2012</v>
      </c>
      <c r="H44" s="82">
        <v>0.41</v>
      </c>
      <c r="I44" s="82">
        <v>0.59</v>
      </c>
      <c r="J44" s="82"/>
      <c r="K44" s="9">
        <f t="shared" si="0"/>
        <v>0.41</v>
      </c>
      <c r="L44" s="9">
        <f t="shared" si="1"/>
        <v>0.59</v>
      </c>
      <c r="M44" s="9">
        <f t="shared" si="2"/>
        <v>0.41</v>
      </c>
      <c r="N44" s="9">
        <f t="shared" si="3"/>
        <v>0.59</v>
      </c>
      <c r="O44" s="10">
        <f t="shared" si="4"/>
        <v>0.18</v>
      </c>
      <c r="P44" s="22">
        <v>49119</v>
      </c>
      <c r="Q44" s="8">
        <v>67164</v>
      </c>
      <c r="R44" s="8">
        <v>0</v>
      </c>
      <c r="S44" s="9">
        <v>0.42240912257165708</v>
      </c>
      <c r="T44" s="9">
        <v>0.57759087742834292</v>
      </c>
      <c r="U44" s="9">
        <f t="shared" si="14"/>
        <v>0.42240912257165708</v>
      </c>
      <c r="V44" s="9">
        <f t="shared" si="15"/>
        <v>0.57759087742834292</v>
      </c>
      <c r="W44" s="10">
        <f t="shared" si="16"/>
        <v>0.15518175485668584</v>
      </c>
      <c r="X44" s="9">
        <v>0.54600000000000004</v>
      </c>
      <c r="Y44" s="9">
        <v>0.435</v>
      </c>
      <c r="Z44" s="10">
        <f t="shared" si="5"/>
        <v>0.53625</v>
      </c>
      <c r="AA44" s="11"/>
      <c r="AB44" s="11"/>
      <c r="AC44" s="10"/>
      <c r="AD44" s="12"/>
      <c r="AE44" s="12"/>
      <c r="AF44" s="10"/>
    </row>
    <row r="45" spans="1:32" x14ac:dyDescent="0.25">
      <c r="A45" s="8" t="s">
        <v>41</v>
      </c>
      <c r="B45" s="8">
        <v>22</v>
      </c>
      <c r="C45" s="8" t="s">
        <v>60</v>
      </c>
      <c r="D45" s="8" t="s">
        <v>476</v>
      </c>
      <c r="E45" s="61"/>
      <c r="F45" s="8"/>
      <c r="G45" s="27">
        <v>2002</v>
      </c>
      <c r="H45" s="82">
        <v>0.28000000000000003</v>
      </c>
      <c r="I45" s="82">
        <v>0.72</v>
      </c>
      <c r="J45" s="82"/>
      <c r="K45" s="9">
        <f t="shared" si="0"/>
        <v>0.28000000000000003</v>
      </c>
      <c r="L45" s="9">
        <f t="shared" si="1"/>
        <v>0.72</v>
      </c>
      <c r="M45" s="9">
        <f t="shared" si="2"/>
        <v>0.28000000000000003</v>
      </c>
      <c r="N45" s="9">
        <f t="shared" si="3"/>
        <v>0.72</v>
      </c>
      <c r="O45" s="10">
        <f t="shared" si="4"/>
        <v>0.43999999999999995</v>
      </c>
      <c r="P45" s="22">
        <v>81555</v>
      </c>
      <c r="Q45" s="8">
        <v>132386</v>
      </c>
      <c r="R45" s="8">
        <v>0</v>
      </c>
      <c r="S45" s="9">
        <v>0.38120322892760156</v>
      </c>
      <c r="T45" s="9">
        <v>0.6187967710723985</v>
      </c>
      <c r="U45" s="9">
        <f t="shared" si="14"/>
        <v>0.38120322892760156</v>
      </c>
      <c r="V45" s="9">
        <f t="shared" si="15"/>
        <v>0.6187967710723985</v>
      </c>
      <c r="W45" s="10">
        <f t="shared" si="16"/>
        <v>0.23759354214479694</v>
      </c>
      <c r="X45" s="9">
        <v>0.41600000000000004</v>
      </c>
      <c r="Y45" s="9">
        <v>0.56600000000000006</v>
      </c>
      <c r="Z45" s="10">
        <f t="shared" si="5"/>
        <v>0.40575</v>
      </c>
      <c r="AA45" s="11">
        <v>0</v>
      </c>
      <c r="AB45" s="11">
        <v>135979</v>
      </c>
      <c r="AC45" s="10">
        <f>ABS((AB45/(AB45+AA45))-(AA45/(AB45+AA45)))</f>
        <v>1</v>
      </c>
      <c r="AD45" s="12">
        <v>0.42</v>
      </c>
      <c r="AE45" s="12">
        <v>0.56000000000000005</v>
      </c>
      <c r="AF45" s="10">
        <f>(AD45-AE45-7.2%)/2+0.5</f>
        <v>0.39399999999999996</v>
      </c>
    </row>
    <row r="46" spans="1:32" x14ac:dyDescent="0.25">
      <c r="A46" s="8" t="s">
        <v>41</v>
      </c>
      <c r="B46" s="8">
        <v>23</v>
      </c>
      <c r="C46" s="8" t="s">
        <v>61</v>
      </c>
      <c r="D46" s="8" t="s">
        <v>476</v>
      </c>
      <c r="E46" s="61"/>
      <c r="F46" s="8"/>
      <c r="G46" s="27">
        <v>2006</v>
      </c>
      <c r="H46" s="82">
        <v>0.25</v>
      </c>
      <c r="I46" s="82">
        <v>0.75</v>
      </c>
      <c r="J46" s="82"/>
      <c r="K46" s="9">
        <f t="shared" si="0"/>
        <v>0.25</v>
      </c>
      <c r="L46" s="9">
        <f t="shared" si="1"/>
        <v>0.75</v>
      </c>
      <c r="M46" s="9">
        <f t="shared" si="2"/>
        <v>0.25</v>
      </c>
      <c r="N46" s="9">
        <f t="shared" si="3"/>
        <v>0.75</v>
      </c>
      <c r="O46" s="10">
        <f t="shared" si="4"/>
        <v>0.5</v>
      </c>
      <c r="P46" s="22">
        <v>0</v>
      </c>
      <c r="Q46" s="8">
        <v>158161</v>
      </c>
      <c r="R46" s="8">
        <v>57842</v>
      </c>
      <c r="S46" s="9">
        <v>0</v>
      </c>
      <c r="T46" s="9">
        <v>0.73221668217571056</v>
      </c>
      <c r="U46" s="9">
        <f t="shared" si="14"/>
        <v>0</v>
      </c>
      <c r="V46" s="9">
        <f t="shared" si="15"/>
        <v>1</v>
      </c>
      <c r="W46" s="10">
        <f t="shared" si="16"/>
        <v>1</v>
      </c>
      <c r="X46" s="9">
        <v>0.36099999999999999</v>
      </c>
      <c r="Y46" s="9">
        <v>0.61499999999999999</v>
      </c>
      <c r="Z46" s="10">
        <f t="shared" si="5"/>
        <v>0.35375000000000001</v>
      </c>
      <c r="AA46" s="11">
        <v>0</v>
      </c>
      <c r="AB46" s="11">
        <v>173490</v>
      </c>
      <c r="AC46" s="10">
        <f>ABS((AB46/(AB46+AA46))-(AA46/(AB46+AA46)))</f>
        <v>1</v>
      </c>
      <c r="AD46" s="12">
        <v>0.38</v>
      </c>
      <c r="AE46" s="12">
        <v>0.6</v>
      </c>
      <c r="AF46" s="10">
        <f>(AD46-AE46-7.2%)/2+0.5</f>
        <v>0.35399999999999998</v>
      </c>
    </row>
    <row r="47" spans="1:32" x14ac:dyDescent="0.25">
      <c r="A47" s="8" t="s">
        <v>41</v>
      </c>
      <c r="B47" s="8">
        <v>24</v>
      </c>
      <c r="C47" s="8" t="s">
        <v>62</v>
      </c>
      <c r="D47" s="8" t="s">
        <v>478</v>
      </c>
      <c r="E47" s="61"/>
      <c r="F47" s="8"/>
      <c r="G47" s="27">
        <v>1998</v>
      </c>
      <c r="H47" s="82">
        <v>0.52</v>
      </c>
      <c r="I47" s="82">
        <v>0.48</v>
      </c>
      <c r="J47" s="82"/>
      <c r="K47" s="9">
        <f t="shared" si="0"/>
        <v>0.52</v>
      </c>
      <c r="L47" s="9">
        <f t="shared" si="1"/>
        <v>0.48</v>
      </c>
      <c r="M47" s="9">
        <f t="shared" si="2"/>
        <v>0.52</v>
      </c>
      <c r="N47" s="9">
        <f t="shared" si="3"/>
        <v>0.48</v>
      </c>
      <c r="O47" s="10">
        <f t="shared" si="4"/>
        <v>4.0000000000000036E-2</v>
      </c>
      <c r="P47" s="22">
        <v>156749</v>
      </c>
      <c r="Q47" s="8">
        <v>127746</v>
      </c>
      <c r="R47" s="8">
        <v>0</v>
      </c>
      <c r="S47" s="9">
        <v>0.55097277632295827</v>
      </c>
      <c r="T47" s="9">
        <v>0.44902722367704179</v>
      </c>
      <c r="U47" s="9">
        <f t="shared" si="14"/>
        <v>0.55097277632295827</v>
      </c>
      <c r="V47" s="9">
        <f t="shared" si="15"/>
        <v>0.44902722367704179</v>
      </c>
      <c r="W47" s="10">
        <f t="shared" si="16"/>
        <v>0.10194555264591648</v>
      </c>
      <c r="X47" s="9">
        <v>0.54100000000000004</v>
      </c>
      <c r="Y47" s="9">
        <v>0.43099999999999999</v>
      </c>
      <c r="Z47" s="10">
        <f t="shared" si="5"/>
        <v>0.53575000000000006</v>
      </c>
      <c r="AA47" s="11">
        <v>111768</v>
      </c>
      <c r="AB47" s="11">
        <v>72744</v>
      </c>
      <c r="AC47" s="10">
        <f>ABS((AB47/(AB47+AA47))-(AA47/(AB47+AA47)))</f>
        <v>0.21149843912591049</v>
      </c>
      <c r="AD47" s="12">
        <v>0.66</v>
      </c>
      <c r="AE47" s="12">
        <v>0.32</v>
      </c>
      <c r="AF47" s="10">
        <f>(AD47-AE47-7.2%)/2+0.5</f>
        <v>0.63400000000000001</v>
      </c>
    </row>
    <row r="48" spans="1:32" x14ac:dyDescent="0.25">
      <c r="A48" s="8" t="s">
        <v>41</v>
      </c>
      <c r="B48" s="8">
        <v>25</v>
      </c>
      <c r="C48" s="8" t="s">
        <v>541</v>
      </c>
      <c r="D48" s="8" t="s">
        <v>476</v>
      </c>
      <c r="E48" s="61"/>
      <c r="F48" s="8"/>
      <c r="G48" s="27">
        <v>2014</v>
      </c>
      <c r="H48" s="82"/>
      <c r="I48" s="82">
        <v>0.54</v>
      </c>
      <c r="J48" s="82"/>
      <c r="K48" s="9">
        <f t="shared" si="0"/>
        <v>0</v>
      </c>
      <c r="L48" s="9">
        <f t="shared" si="1"/>
        <v>1</v>
      </c>
      <c r="M48" s="9">
        <f t="shared" si="2"/>
        <v>0</v>
      </c>
      <c r="N48" s="9">
        <f t="shared" si="3"/>
        <v>1</v>
      </c>
      <c r="O48" s="10">
        <f t="shared" si="4"/>
        <v>1</v>
      </c>
      <c r="Q48" s="8"/>
      <c r="R48" s="8"/>
      <c r="S48" s="9"/>
      <c r="T48" s="9"/>
      <c r="U48" s="9"/>
      <c r="V48" s="9"/>
      <c r="W48" s="10"/>
      <c r="X48" s="9">
        <v>0.47799999999999998</v>
      </c>
      <c r="Y48" s="9">
        <v>0.49700000000000005</v>
      </c>
      <c r="Z48" s="10">
        <f t="shared" si="5"/>
        <v>0.47124999999999995</v>
      </c>
      <c r="AA48" s="11"/>
      <c r="AB48" s="11"/>
      <c r="AC48" s="10"/>
      <c r="AD48" s="12">
        <v>0.49</v>
      </c>
      <c r="AE48" s="12">
        <v>0.48</v>
      </c>
      <c r="AF48" s="10">
        <f>(AD48-AE48-7.2%)/2+0.5</f>
        <v>0.46899999999999997</v>
      </c>
    </row>
    <row r="49" spans="1:36" x14ac:dyDescent="0.25">
      <c r="A49" s="8" t="s">
        <v>41</v>
      </c>
      <c r="B49" s="8">
        <v>26</v>
      </c>
      <c r="C49" s="8" t="s">
        <v>63</v>
      </c>
      <c r="D49" s="8" t="s">
        <v>478</v>
      </c>
      <c r="E49" s="61"/>
      <c r="F49" s="8"/>
      <c r="G49" s="27">
        <v>2012</v>
      </c>
      <c r="H49" s="82">
        <v>0.5</v>
      </c>
      <c r="I49" s="82">
        <v>0.5</v>
      </c>
      <c r="J49" s="82"/>
      <c r="K49" s="9">
        <f t="shared" si="0"/>
        <v>0.5</v>
      </c>
      <c r="L49" s="9">
        <f t="shared" si="1"/>
        <v>0.5</v>
      </c>
      <c r="M49" s="9">
        <f t="shared" si="2"/>
        <v>0.5</v>
      </c>
      <c r="N49" s="9">
        <f t="shared" si="3"/>
        <v>0.5</v>
      </c>
      <c r="O49" s="10">
        <f t="shared" si="4"/>
        <v>0</v>
      </c>
      <c r="P49" s="22">
        <v>139072</v>
      </c>
      <c r="Q49" s="8">
        <v>124863</v>
      </c>
      <c r="R49" s="8">
        <v>0</v>
      </c>
      <c r="S49" s="9">
        <v>0.52691761229090495</v>
      </c>
      <c r="T49" s="9">
        <v>0.47308238770909505</v>
      </c>
      <c r="U49" s="9">
        <f>S49/(S49+T49)</f>
        <v>0.52691761229090495</v>
      </c>
      <c r="V49" s="9">
        <f>T49/(T49+S49)</f>
        <v>0.47308238770909505</v>
      </c>
      <c r="W49" s="10">
        <f>ABS((T49/(T49+S49))-(S49/(T49+S49)))</f>
        <v>5.3835224581809893E-2</v>
      </c>
      <c r="X49" s="9">
        <v>0.54</v>
      </c>
      <c r="Y49" s="9">
        <v>0.43700000000000006</v>
      </c>
      <c r="Z49" s="10">
        <f t="shared" si="5"/>
        <v>0.53225</v>
      </c>
      <c r="AA49" s="11"/>
      <c r="AB49" s="11"/>
      <c r="AC49" s="10"/>
      <c r="AD49" s="12"/>
      <c r="AE49" s="12"/>
      <c r="AF49" s="10"/>
    </row>
    <row r="50" spans="1:36" x14ac:dyDescent="0.25">
      <c r="A50" s="8" t="s">
        <v>41</v>
      </c>
      <c r="B50" s="8">
        <v>27</v>
      </c>
      <c r="C50" s="8" t="s">
        <v>64</v>
      </c>
      <c r="D50" s="8" t="s">
        <v>478</v>
      </c>
      <c r="E50" s="61"/>
      <c r="F50" s="8"/>
      <c r="G50" s="27">
        <v>2009</v>
      </c>
      <c r="H50" s="82">
        <v>0.59</v>
      </c>
      <c r="I50" s="82">
        <v>0.41</v>
      </c>
      <c r="J50" s="82"/>
      <c r="K50" s="9">
        <f t="shared" si="0"/>
        <v>0.59</v>
      </c>
      <c r="L50" s="9">
        <f t="shared" si="1"/>
        <v>0.41</v>
      </c>
      <c r="M50" s="9">
        <f t="shared" si="2"/>
        <v>0.59</v>
      </c>
      <c r="N50" s="9">
        <f t="shared" si="3"/>
        <v>0.41</v>
      </c>
      <c r="O50" s="10">
        <f t="shared" si="4"/>
        <v>0.18</v>
      </c>
      <c r="P50" s="22">
        <v>154191</v>
      </c>
      <c r="Q50" s="8">
        <v>86817</v>
      </c>
      <c r="R50" s="8">
        <v>0</v>
      </c>
      <c r="S50" s="9">
        <v>0.63977544313881696</v>
      </c>
      <c r="T50" s="9">
        <v>0.36022455686118304</v>
      </c>
      <c r="U50" s="9">
        <f>S50/(S50+T50)</f>
        <v>0.63977544313881696</v>
      </c>
      <c r="V50" s="9">
        <f>T50/(T50+S50)</f>
        <v>0.36022455686118304</v>
      </c>
      <c r="W50" s="10">
        <f>ABS((T50/(T50+S50))-(S50/(T50+S50)))</f>
        <v>0.27955088627763391</v>
      </c>
      <c r="X50" s="9">
        <v>0.626</v>
      </c>
      <c r="Y50" s="9">
        <v>0.35</v>
      </c>
      <c r="Z50" s="10">
        <f t="shared" si="5"/>
        <v>0.61875000000000002</v>
      </c>
      <c r="AA50" s="11">
        <v>77759</v>
      </c>
      <c r="AB50" s="11">
        <v>31697</v>
      </c>
      <c r="AC50" s="10">
        <f>ABS((AB50/(AB50+AA50))-(AA50/(AB50+AA50)))</f>
        <v>0.42082663353310923</v>
      </c>
      <c r="AD50" s="12">
        <v>0.68</v>
      </c>
      <c r="AE50" s="12">
        <v>0.3</v>
      </c>
      <c r="AF50" s="10">
        <f>(AD50-AE50-7.2%)/2+0.5</f>
        <v>0.65400000000000003</v>
      </c>
    </row>
    <row r="51" spans="1:36" x14ac:dyDescent="0.25">
      <c r="A51" s="8" t="s">
        <v>41</v>
      </c>
      <c r="B51" s="8">
        <v>28</v>
      </c>
      <c r="C51" s="8" t="s">
        <v>65</v>
      </c>
      <c r="D51" s="8" t="s">
        <v>478</v>
      </c>
      <c r="E51" s="61"/>
      <c r="F51" s="8"/>
      <c r="G51" s="27">
        <v>2000</v>
      </c>
      <c r="H51" s="82">
        <v>0.76</v>
      </c>
      <c r="I51" s="82"/>
      <c r="J51" s="82">
        <v>0.24</v>
      </c>
      <c r="K51" s="9">
        <f t="shared" si="0"/>
        <v>1</v>
      </c>
      <c r="L51" s="9">
        <f t="shared" si="1"/>
        <v>0</v>
      </c>
      <c r="M51" s="9">
        <f t="shared" si="2"/>
        <v>1</v>
      </c>
      <c r="N51" s="9">
        <f t="shared" si="3"/>
        <v>0</v>
      </c>
      <c r="O51" s="10">
        <f t="shared" si="4"/>
        <v>1</v>
      </c>
      <c r="P51" s="22">
        <v>188703</v>
      </c>
      <c r="Q51" s="8">
        <v>58008</v>
      </c>
      <c r="R51" s="8">
        <v>0</v>
      </c>
      <c r="S51" s="9">
        <v>0.76487469144059239</v>
      </c>
      <c r="T51" s="9">
        <v>0.23512530855940755</v>
      </c>
      <c r="U51" s="9">
        <f>S51/(S51+T51)</f>
        <v>0.76487469144059239</v>
      </c>
      <c r="V51" s="9">
        <f>T51/(T51+S51)</f>
        <v>0.23512530855940755</v>
      </c>
      <c r="W51" s="10">
        <f>ABS((T51/(T51+S51))-(S51/(T51+S51)))</f>
        <v>0.52974938288118478</v>
      </c>
      <c r="X51" s="9">
        <v>0.70299999999999996</v>
      </c>
      <c r="Y51" s="9">
        <v>0.26500000000000001</v>
      </c>
      <c r="Z51" s="10">
        <f t="shared" si="5"/>
        <v>0.69974999999999998</v>
      </c>
      <c r="AA51" s="11">
        <v>104374</v>
      </c>
      <c r="AB51" s="11">
        <v>51534</v>
      </c>
      <c r="AC51" s="10">
        <f>ABS((AB51/(AB51+AA51))-(AA51/(AB51+AA51)))</f>
        <v>0.33891782333170845</v>
      </c>
      <c r="AD51" s="12">
        <v>0.68</v>
      </c>
      <c r="AE51" s="12">
        <v>0.3</v>
      </c>
      <c r="AF51" s="10">
        <f>(AD51-AE51-7.2%)/2+0.5</f>
        <v>0.65400000000000003</v>
      </c>
      <c r="AJ51" s="8"/>
    </row>
    <row r="52" spans="1:36" x14ac:dyDescent="0.25">
      <c r="A52" s="8" t="s">
        <v>41</v>
      </c>
      <c r="B52" s="8">
        <v>29</v>
      </c>
      <c r="C52" s="8" t="s">
        <v>66</v>
      </c>
      <c r="D52" s="8" t="s">
        <v>478</v>
      </c>
      <c r="E52" s="61"/>
      <c r="F52" s="8"/>
      <c r="G52" s="27">
        <v>2012</v>
      </c>
      <c r="H52" s="82">
        <v>0.74</v>
      </c>
      <c r="I52" s="82">
        <v>0.26</v>
      </c>
      <c r="J52" s="82"/>
      <c r="K52" s="9">
        <f t="shared" si="0"/>
        <v>0.74</v>
      </c>
      <c r="L52" s="9">
        <f t="shared" si="1"/>
        <v>0.26</v>
      </c>
      <c r="M52" s="9">
        <f t="shared" si="2"/>
        <v>0.74</v>
      </c>
      <c r="N52" s="9">
        <f t="shared" si="3"/>
        <v>0.26</v>
      </c>
      <c r="O52" s="10">
        <f t="shared" si="4"/>
        <v>0.48</v>
      </c>
      <c r="P52" s="22">
        <v>111287</v>
      </c>
      <c r="Q52" s="8">
        <v>0</v>
      </c>
      <c r="R52" s="8">
        <v>38994</v>
      </c>
      <c r="S52" s="9">
        <v>0.74052608114132856</v>
      </c>
      <c r="T52" s="9">
        <v>0</v>
      </c>
      <c r="U52" s="9">
        <f>S52/(S52+T52)</f>
        <v>1</v>
      </c>
      <c r="V52" s="9">
        <f>T52/(T52+S52)</f>
        <v>0</v>
      </c>
      <c r="W52" s="10">
        <f>ABS((T52/(T52+S52))-(S52/(T52+S52)))</f>
        <v>1</v>
      </c>
      <c r="X52" s="9">
        <v>0.77</v>
      </c>
      <c r="Y52" s="9">
        <v>0.20499999999999999</v>
      </c>
      <c r="Z52" s="10">
        <f t="shared" si="5"/>
        <v>0.76324999999999998</v>
      </c>
      <c r="AA52" s="11"/>
      <c r="AB52" s="11"/>
      <c r="AC52" s="10"/>
      <c r="AD52" s="12"/>
      <c r="AE52" s="12"/>
      <c r="AF52" s="10"/>
    </row>
    <row r="53" spans="1:36" x14ac:dyDescent="0.25">
      <c r="A53" s="8" t="s">
        <v>41</v>
      </c>
      <c r="B53" s="8">
        <v>30</v>
      </c>
      <c r="C53" s="8" t="s">
        <v>67</v>
      </c>
      <c r="D53" s="8" t="s">
        <v>478</v>
      </c>
      <c r="E53" s="61"/>
      <c r="F53" s="8"/>
      <c r="G53" s="27">
        <v>1982</v>
      </c>
      <c r="H53" s="82">
        <v>0.65</v>
      </c>
      <c r="I53" s="82">
        <v>0.35</v>
      </c>
      <c r="J53" s="82"/>
      <c r="K53" s="9">
        <f t="shared" si="0"/>
        <v>0.65</v>
      </c>
      <c r="L53" s="9">
        <f t="shared" si="1"/>
        <v>0.35</v>
      </c>
      <c r="M53" s="9">
        <f t="shared" si="2"/>
        <v>0.65</v>
      </c>
      <c r="N53" s="9">
        <f t="shared" si="3"/>
        <v>0.35</v>
      </c>
      <c r="O53" s="10">
        <f t="shared" si="4"/>
        <v>0.30000000000000004</v>
      </c>
      <c r="P53" s="22">
        <v>247851</v>
      </c>
      <c r="Q53" s="8">
        <v>0</v>
      </c>
      <c r="R53" s="8">
        <v>0</v>
      </c>
      <c r="S53" s="9">
        <v>1</v>
      </c>
      <c r="T53" s="9">
        <v>0</v>
      </c>
      <c r="U53" s="9">
        <f>S53/(S53+T53)</f>
        <v>1</v>
      </c>
      <c r="V53" s="9">
        <f>T53/(T53+S53)</f>
        <v>0</v>
      </c>
      <c r="W53" s="10">
        <f>ABS((T53/(T53+S53))-(S53/(T53+S53)))</f>
        <v>1</v>
      </c>
      <c r="X53" s="9">
        <v>0.65300000000000002</v>
      </c>
      <c r="Y53" s="9">
        <v>0.32100000000000001</v>
      </c>
      <c r="Z53" s="10">
        <f t="shared" si="5"/>
        <v>0.64675000000000005</v>
      </c>
      <c r="AA53" s="11">
        <v>88385</v>
      </c>
      <c r="AB53" s="11">
        <v>28493</v>
      </c>
      <c r="AC53" s="10">
        <f>ABS((AB53/(AB53+AA53))-(AA53/(AB53+AA53)))</f>
        <v>0.51243176645733168</v>
      </c>
      <c r="AD53" s="12">
        <v>0.76</v>
      </c>
      <c r="AE53" s="12">
        <v>0.22</v>
      </c>
      <c r="AF53" s="10">
        <f>(AD53-AE53-7.2%)/2+0.5</f>
        <v>0.73399999999999999</v>
      </c>
    </row>
    <row r="54" spans="1:36" x14ac:dyDescent="0.25">
      <c r="A54" s="8" t="s">
        <v>41</v>
      </c>
      <c r="B54" s="8">
        <v>31</v>
      </c>
      <c r="C54" s="8" t="s">
        <v>542</v>
      </c>
      <c r="D54" s="8" t="s">
        <v>478</v>
      </c>
      <c r="E54" s="61"/>
      <c r="F54" s="8"/>
      <c r="G54" s="27">
        <v>2014</v>
      </c>
      <c r="H54" s="82">
        <v>0.51</v>
      </c>
      <c r="I54" s="82">
        <v>0.49</v>
      </c>
      <c r="J54" s="82"/>
      <c r="K54" s="9">
        <f t="shared" si="0"/>
        <v>0.51</v>
      </c>
      <c r="L54" s="9">
        <f t="shared" si="1"/>
        <v>0.49</v>
      </c>
      <c r="M54" s="9">
        <f t="shared" si="2"/>
        <v>0.51</v>
      </c>
      <c r="N54" s="9">
        <f t="shared" si="3"/>
        <v>0.49</v>
      </c>
      <c r="O54" s="10">
        <f t="shared" si="4"/>
        <v>2.0000000000000018E-2</v>
      </c>
      <c r="Q54" s="8"/>
      <c r="R54" s="8"/>
      <c r="S54" s="9"/>
      <c r="T54" s="9"/>
      <c r="U54" s="9"/>
      <c r="V54" s="9"/>
      <c r="W54" s="10"/>
      <c r="X54" s="9">
        <v>0.57200000000000006</v>
      </c>
      <c r="Y54" s="9">
        <v>0.40600000000000003</v>
      </c>
      <c r="Z54" s="10">
        <f t="shared" si="5"/>
        <v>0.56374999999999997</v>
      </c>
      <c r="AA54" s="11"/>
      <c r="AB54" s="11"/>
      <c r="AC54" s="10"/>
      <c r="AD54" s="12">
        <v>0.45</v>
      </c>
      <c r="AE54" s="12">
        <v>0.53</v>
      </c>
      <c r="AF54" s="10">
        <f>(AD54-AE54-7.2%)/2+0.5</f>
        <v>0.42399999999999999</v>
      </c>
    </row>
    <row r="55" spans="1:36" x14ac:dyDescent="0.25">
      <c r="A55" s="8" t="s">
        <v>41</v>
      </c>
      <c r="B55" s="8">
        <v>32</v>
      </c>
      <c r="C55" s="8" t="s">
        <v>68</v>
      </c>
      <c r="D55" s="8" t="s">
        <v>478</v>
      </c>
      <c r="E55" s="61"/>
      <c r="F55" s="8"/>
      <c r="G55" s="27">
        <v>1998</v>
      </c>
      <c r="H55" s="82">
        <v>0.59</v>
      </c>
      <c r="I55" s="82">
        <v>0.41</v>
      </c>
      <c r="J55" s="82"/>
      <c r="K55" s="9">
        <f t="shared" si="0"/>
        <v>0.59</v>
      </c>
      <c r="L55" s="9">
        <f t="shared" si="1"/>
        <v>0.41</v>
      </c>
      <c r="M55" s="9">
        <f t="shared" si="2"/>
        <v>0.59</v>
      </c>
      <c r="N55" s="9">
        <f t="shared" si="3"/>
        <v>0.41</v>
      </c>
      <c r="O55" s="10">
        <f t="shared" si="4"/>
        <v>0.18</v>
      </c>
      <c r="P55" s="22">
        <v>124903</v>
      </c>
      <c r="Q55" s="8">
        <v>65208</v>
      </c>
      <c r="R55" s="8">
        <v>0</v>
      </c>
      <c r="S55" s="9">
        <v>0.65700038398619753</v>
      </c>
      <c r="T55" s="9">
        <v>0.34299961601380247</v>
      </c>
      <c r="U55" s="9">
        <f>S55/(S55+T55)</f>
        <v>0.65700038398619753</v>
      </c>
      <c r="V55" s="9">
        <f>T55/(T55+S55)</f>
        <v>0.34299961601380247</v>
      </c>
      <c r="W55" s="10">
        <f>ABS((T55/(T55+S55))-(S55/(T55+S55)))</f>
        <v>0.31400076797239507</v>
      </c>
      <c r="X55" s="9">
        <v>0.65200000000000002</v>
      </c>
      <c r="Y55" s="9">
        <v>0.32500000000000001</v>
      </c>
      <c r="Z55" s="10">
        <f t="shared" si="5"/>
        <v>0.64424999999999999</v>
      </c>
      <c r="AA55" s="11">
        <v>85459</v>
      </c>
      <c r="AB55" s="11">
        <v>30883</v>
      </c>
      <c r="AC55" s="10">
        <f>ABS((AB55/(AB55+AA55))-(AA55/(AB55+AA55)))</f>
        <v>0.46909972322978799</v>
      </c>
      <c r="AD55" s="12">
        <v>0.71</v>
      </c>
      <c r="AE55" s="12">
        <v>0.27</v>
      </c>
      <c r="AF55" s="10">
        <f>(AD55-AE55-7.2%)/2+0.5</f>
        <v>0.68399999999999994</v>
      </c>
    </row>
    <row r="56" spans="1:36" x14ac:dyDescent="0.25">
      <c r="A56" s="8" t="s">
        <v>41</v>
      </c>
      <c r="B56" s="8">
        <v>33</v>
      </c>
      <c r="C56" s="8" t="s">
        <v>543</v>
      </c>
      <c r="D56" s="8" t="s">
        <v>478</v>
      </c>
      <c r="E56" s="61"/>
      <c r="F56" s="8"/>
      <c r="G56" s="27">
        <v>2014</v>
      </c>
      <c r="H56" s="82">
        <v>0.57999999999999996</v>
      </c>
      <c r="I56" s="82">
        <v>0.42</v>
      </c>
      <c r="J56" s="82"/>
      <c r="K56" s="9">
        <f t="shared" si="0"/>
        <v>0.57999999999999996</v>
      </c>
      <c r="L56" s="9">
        <f t="shared" si="1"/>
        <v>0.42</v>
      </c>
      <c r="M56" s="9">
        <f t="shared" si="2"/>
        <v>0.57999999999999996</v>
      </c>
      <c r="N56" s="9">
        <f t="shared" si="3"/>
        <v>0.42</v>
      </c>
      <c r="O56" s="10">
        <f t="shared" si="4"/>
        <v>0.15999999999999998</v>
      </c>
      <c r="Q56" s="8"/>
      <c r="R56" s="8"/>
      <c r="S56" s="9"/>
      <c r="T56" s="9"/>
      <c r="U56" s="9"/>
      <c r="V56" s="9"/>
      <c r="W56" s="10"/>
      <c r="X56" s="9">
        <v>0.60599999999999998</v>
      </c>
      <c r="Y56" s="9">
        <v>0.36799999999999999</v>
      </c>
      <c r="Z56" s="10">
        <f t="shared" si="5"/>
        <v>0.59975000000000001</v>
      </c>
      <c r="AA56" s="11"/>
      <c r="AB56" s="11"/>
      <c r="AC56" s="10"/>
      <c r="AD56" s="12">
        <v>0.7</v>
      </c>
      <c r="AE56" s="12">
        <v>0.28000000000000003</v>
      </c>
      <c r="AF56" s="10">
        <f>(AD56-AE56-7.2%)/2+0.5</f>
        <v>0.67399999999999993</v>
      </c>
    </row>
    <row r="57" spans="1:36" x14ac:dyDescent="0.25">
      <c r="A57" s="8" t="s">
        <v>41</v>
      </c>
      <c r="B57" s="8">
        <v>34</v>
      </c>
      <c r="C57" s="8" t="s">
        <v>69</v>
      </c>
      <c r="D57" s="8" t="s">
        <v>478</v>
      </c>
      <c r="E57" s="61"/>
      <c r="F57" s="8"/>
      <c r="G57" s="27">
        <v>1992</v>
      </c>
      <c r="H57" s="82">
        <v>0.73</v>
      </c>
      <c r="I57" s="82"/>
      <c r="J57" s="82"/>
      <c r="K57" s="9">
        <f t="shared" si="0"/>
        <v>1</v>
      </c>
      <c r="L57" s="9">
        <f t="shared" si="1"/>
        <v>0</v>
      </c>
      <c r="M57" s="9">
        <f t="shared" si="2"/>
        <v>1</v>
      </c>
      <c r="N57" s="9">
        <f t="shared" si="3"/>
        <v>0</v>
      </c>
      <c r="O57" s="10">
        <f t="shared" si="4"/>
        <v>1</v>
      </c>
      <c r="P57" s="22">
        <v>120367</v>
      </c>
      <c r="Q57" s="8">
        <v>20223</v>
      </c>
      <c r="R57" s="8">
        <v>0</v>
      </c>
      <c r="S57" s="9">
        <v>0.85615619887616479</v>
      </c>
      <c r="T57" s="9">
        <v>0.14384380112383527</v>
      </c>
      <c r="U57" s="9">
        <f>S57/(S57+T57)</f>
        <v>0.85615619887616479</v>
      </c>
      <c r="V57" s="9">
        <f>T57/(T57+S57)</f>
        <v>0.14384380112383527</v>
      </c>
      <c r="W57" s="10">
        <f>ABS((T57/(T57+S57))-(S57/(T57+S57)))</f>
        <v>0.71231239775232957</v>
      </c>
      <c r="X57" s="9">
        <v>0.83</v>
      </c>
      <c r="Y57" s="9">
        <v>0.14099999999999999</v>
      </c>
      <c r="Z57" s="10">
        <f t="shared" si="5"/>
        <v>0.82525000000000004</v>
      </c>
      <c r="AA57" s="11">
        <v>76363</v>
      </c>
      <c r="AB57" s="11">
        <v>14740</v>
      </c>
      <c r="AC57" s="10">
        <f>ABS((AB57/(AB57+AA57))-(AA57/(AB57+AA57)))</f>
        <v>0.67641021700712378</v>
      </c>
      <c r="AD57" s="12">
        <v>0.8</v>
      </c>
      <c r="AE57" s="12">
        <v>0.18</v>
      </c>
      <c r="AF57" s="10">
        <f>(AD57-AE57-7.2%)/2+0.5</f>
        <v>0.77400000000000002</v>
      </c>
    </row>
    <row r="58" spans="1:36" x14ac:dyDescent="0.25">
      <c r="A58" s="8" t="s">
        <v>41</v>
      </c>
      <c r="B58" s="8">
        <v>35</v>
      </c>
      <c r="C58" s="8" t="s">
        <v>544</v>
      </c>
      <c r="D58" s="8" t="s">
        <v>478</v>
      </c>
      <c r="E58" s="61"/>
      <c r="F58" s="8"/>
      <c r="G58" s="27">
        <v>2014</v>
      </c>
      <c r="H58" s="82">
        <v>0.63</v>
      </c>
      <c r="I58" s="82"/>
      <c r="J58" s="82"/>
      <c r="K58" s="9">
        <f t="shared" si="0"/>
        <v>1</v>
      </c>
      <c r="L58" s="9">
        <f t="shared" si="1"/>
        <v>0</v>
      </c>
      <c r="M58" s="9">
        <f t="shared" si="2"/>
        <v>1</v>
      </c>
      <c r="N58" s="9">
        <f t="shared" si="3"/>
        <v>0</v>
      </c>
      <c r="O58" s="10">
        <f t="shared" si="4"/>
        <v>1</v>
      </c>
      <c r="Q58" s="8"/>
      <c r="R58" s="8"/>
      <c r="S58" s="9"/>
      <c r="T58" s="9"/>
      <c r="U58" s="9"/>
      <c r="V58" s="9"/>
      <c r="W58" s="10"/>
      <c r="X58" s="9">
        <v>0.67400000000000004</v>
      </c>
      <c r="Y58" s="9">
        <v>0.30599999999999999</v>
      </c>
      <c r="Z58" s="10">
        <f t="shared" si="5"/>
        <v>0.66475000000000006</v>
      </c>
      <c r="AA58" s="11"/>
      <c r="AB58" s="11"/>
      <c r="AC58" s="10"/>
      <c r="AD58" s="12"/>
      <c r="AE58" s="12"/>
      <c r="AF58" s="10"/>
    </row>
    <row r="59" spans="1:36" x14ac:dyDescent="0.25">
      <c r="A59" s="8" t="s">
        <v>41</v>
      </c>
      <c r="B59" s="8">
        <v>36</v>
      </c>
      <c r="C59" s="8" t="s">
        <v>70</v>
      </c>
      <c r="D59" s="8" t="s">
        <v>478</v>
      </c>
      <c r="E59" s="61"/>
      <c r="F59" s="8"/>
      <c r="G59" s="27">
        <v>2012</v>
      </c>
      <c r="H59" s="82">
        <v>0.53</v>
      </c>
      <c r="I59" s="82">
        <v>0.47</v>
      </c>
      <c r="J59" s="82"/>
      <c r="K59" s="9">
        <f t="shared" si="0"/>
        <v>0.53</v>
      </c>
      <c r="L59" s="9">
        <f t="shared" si="1"/>
        <v>0.47</v>
      </c>
      <c r="M59" s="9">
        <f t="shared" si="2"/>
        <v>0.53</v>
      </c>
      <c r="N59" s="9">
        <f t="shared" si="3"/>
        <v>0.47</v>
      </c>
      <c r="O59" s="10">
        <f t="shared" si="4"/>
        <v>6.0000000000000053E-2</v>
      </c>
      <c r="P59" s="22">
        <v>110189</v>
      </c>
      <c r="Q59" s="8">
        <v>97953</v>
      </c>
      <c r="R59" s="8">
        <v>0</v>
      </c>
      <c r="S59" s="9">
        <v>0.52939339489387049</v>
      </c>
      <c r="T59" s="9">
        <v>0.47060660510612945</v>
      </c>
      <c r="U59" s="9">
        <f t="shared" ref="U59:U67" si="17">S59/(S59+T59)</f>
        <v>0.52939339489387049</v>
      </c>
      <c r="V59" s="9">
        <f t="shared" ref="V59:V67" si="18">T59/(T59+S59)</f>
        <v>0.47060660510612945</v>
      </c>
      <c r="W59" s="10">
        <f t="shared" ref="W59:W67" si="19">ABS((T59/(T59+S59))-(S59/(T59+S59)))</f>
        <v>5.8786789787741045E-2</v>
      </c>
      <c r="X59" s="9">
        <v>0.50700000000000001</v>
      </c>
      <c r="Y59" s="9">
        <v>0.47499999999999998</v>
      </c>
      <c r="Z59" s="10">
        <f t="shared" si="5"/>
        <v>0.49675000000000002</v>
      </c>
      <c r="AA59" s="11"/>
      <c r="AB59" s="11"/>
      <c r="AC59" s="10"/>
      <c r="AD59" s="12"/>
      <c r="AE59" s="12"/>
      <c r="AF59" s="10"/>
    </row>
    <row r="60" spans="1:36" x14ac:dyDescent="0.25">
      <c r="A60" s="8" t="s">
        <v>41</v>
      </c>
      <c r="B60" s="8">
        <v>37</v>
      </c>
      <c r="C60" s="8" t="s">
        <v>71</v>
      </c>
      <c r="D60" s="8" t="s">
        <v>478</v>
      </c>
      <c r="E60" s="61"/>
      <c r="F60" s="8"/>
      <c r="G60" s="27">
        <v>2010</v>
      </c>
      <c r="H60" s="82">
        <v>0.84</v>
      </c>
      <c r="I60" s="82">
        <v>0.16</v>
      </c>
      <c r="J60" s="82"/>
      <c r="K60" s="9">
        <f t="shared" si="0"/>
        <v>0.84</v>
      </c>
      <c r="L60" s="9">
        <f t="shared" si="1"/>
        <v>0.16</v>
      </c>
      <c r="M60" s="9">
        <f t="shared" si="2"/>
        <v>0.84</v>
      </c>
      <c r="N60" s="9">
        <f t="shared" si="3"/>
        <v>0.16</v>
      </c>
      <c r="O60" s="10">
        <f t="shared" si="4"/>
        <v>0.67999999999999994</v>
      </c>
      <c r="P60" s="22">
        <v>207039</v>
      </c>
      <c r="Q60" s="8">
        <v>32541</v>
      </c>
      <c r="R60" s="8">
        <v>0</v>
      </c>
      <c r="S60" s="9">
        <v>0.86417480591034312</v>
      </c>
      <c r="T60" s="9">
        <v>0.1358251940896569</v>
      </c>
      <c r="U60" s="9">
        <f t="shared" si="17"/>
        <v>0.86417480591034312</v>
      </c>
      <c r="V60" s="9">
        <f t="shared" si="18"/>
        <v>0.1358251940896569</v>
      </c>
      <c r="W60" s="10">
        <f t="shared" si="19"/>
        <v>0.72834961182068625</v>
      </c>
      <c r="X60" s="9">
        <v>0.84900000000000009</v>
      </c>
      <c r="Y60" s="9">
        <v>0.127</v>
      </c>
      <c r="Z60" s="10">
        <f t="shared" si="5"/>
        <v>0.84175</v>
      </c>
      <c r="AA60" s="11">
        <v>131990</v>
      </c>
      <c r="AB60" s="11">
        <v>21342</v>
      </c>
      <c r="AC60" s="10">
        <f>ABS((AB60/(AB60+AA60))-(AA60/(AB60+AA60)))</f>
        <v>0.72162366629275043</v>
      </c>
      <c r="AD60" s="12">
        <v>0.87</v>
      </c>
      <c r="AE60" s="12">
        <v>0.12</v>
      </c>
      <c r="AF60" s="10">
        <f>(AD60-AE60-7.2%)/2+0.5</f>
        <v>0.83899999999999997</v>
      </c>
    </row>
    <row r="61" spans="1:36" x14ac:dyDescent="0.25">
      <c r="A61" s="8" t="s">
        <v>41</v>
      </c>
      <c r="B61" s="8">
        <v>38</v>
      </c>
      <c r="C61" s="8" t="s">
        <v>72</v>
      </c>
      <c r="D61" s="8" t="s">
        <v>478</v>
      </c>
      <c r="E61" s="61"/>
      <c r="F61" s="8"/>
      <c r="G61" s="27">
        <v>2002</v>
      </c>
      <c r="H61" s="82">
        <v>0.59</v>
      </c>
      <c r="I61" s="82">
        <v>0.41</v>
      </c>
      <c r="J61" s="82"/>
      <c r="K61" s="9">
        <f t="shared" si="0"/>
        <v>0.59</v>
      </c>
      <c r="L61" s="9">
        <f t="shared" si="1"/>
        <v>0.41</v>
      </c>
      <c r="M61" s="9">
        <f t="shared" si="2"/>
        <v>0.59</v>
      </c>
      <c r="N61" s="9">
        <f t="shared" si="3"/>
        <v>0.41</v>
      </c>
      <c r="O61" s="10">
        <f t="shared" si="4"/>
        <v>0.18</v>
      </c>
      <c r="P61" s="22">
        <v>145280</v>
      </c>
      <c r="Q61" s="8">
        <v>69807</v>
      </c>
      <c r="R61" s="8">
        <v>0</v>
      </c>
      <c r="S61" s="9">
        <v>0.67544760957194061</v>
      </c>
      <c r="T61" s="9">
        <v>0.32455239042805933</v>
      </c>
      <c r="U61" s="9">
        <f t="shared" si="17"/>
        <v>0.67544760957194061</v>
      </c>
      <c r="V61" s="9">
        <f t="shared" si="18"/>
        <v>0.32455239042805933</v>
      </c>
      <c r="W61" s="10">
        <f t="shared" si="19"/>
        <v>0.35089521914388128</v>
      </c>
      <c r="X61" s="9">
        <v>0.64900000000000002</v>
      </c>
      <c r="Y61" s="9">
        <v>0.33</v>
      </c>
      <c r="Z61" s="10">
        <f t="shared" si="5"/>
        <v>0.64024999999999999</v>
      </c>
      <c r="AA61" s="11">
        <v>81590</v>
      </c>
      <c r="AB61" s="11">
        <v>42037</v>
      </c>
      <c r="AC61" s="10">
        <f>ABS((AB61/(AB61+AA61))-(AA61/(AB61+AA61)))</f>
        <v>0.31993820120200284</v>
      </c>
      <c r="AD61" s="12">
        <v>0.65</v>
      </c>
      <c r="AE61" s="12">
        <v>0.32</v>
      </c>
      <c r="AF61" s="10">
        <f>(AD61-AE61-7.2%)/2+0.5</f>
        <v>0.629</v>
      </c>
    </row>
    <row r="62" spans="1:36" x14ac:dyDescent="0.25">
      <c r="A62" s="8" t="s">
        <v>41</v>
      </c>
      <c r="B62" s="8">
        <v>39</v>
      </c>
      <c r="C62" s="8" t="s">
        <v>73</v>
      </c>
      <c r="D62" s="8" t="s">
        <v>476</v>
      </c>
      <c r="E62" s="61"/>
      <c r="F62" s="8"/>
      <c r="G62" s="27">
        <v>1992</v>
      </c>
      <c r="H62" s="82">
        <v>0.31</v>
      </c>
      <c r="I62" s="82">
        <v>0.69</v>
      </c>
      <c r="J62" s="82"/>
      <c r="K62" s="9">
        <f t="shared" si="0"/>
        <v>0.31</v>
      </c>
      <c r="L62" s="9">
        <f t="shared" si="1"/>
        <v>0.69</v>
      </c>
      <c r="M62" s="9">
        <f t="shared" si="2"/>
        <v>0.31</v>
      </c>
      <c r="N62" s="9">
        <f t="shared" si="3"/>
        <v>0.69</v>
      </c>
      <c r="O62" s="10">
        <f t="shared" si="4"/>
        <v>0.37999999999999995</v>
      </c>
      <c r="P62" s="22">
        <v>106360</v>
      </c>
      <c r="Q62" s="8">
        <v>145607</v>
      </c>
      <c r="R62" s="8">
        <v>0</v>
      </c>
      <c r="S62" s="9">
        <v>0.42211876952140559</v>
      </c>
      <c r="T62" s="9">
        <v>0.57788123047859441</v>
      </c>
      <c r="U62" s="9">
        <f t="shared" si="17"/>
        <v>0.42211876952140559</v>
      </c>
      <c r="V62" s="9">
        <f t="shared" si="18"/>
        <v>0.57788123047859441</v>
      </c>
      <c r="W62" s="10">
        <f t="shared" si="19"/>
        <v>0.15576246095718882</v>
      </c>
      <c r="X62" s="9">
        <v>0.47100000000000003</v>
      </c>
      <c r="Y62" s="9">
        <v>0.50800000000000001</v>
      </c>
      <c r="Z62" s="10">
        <f t="shared" si="5"/>
        <v>0.46224999999999999</v>
      </c>
      <c r="AA62" s="11">
        <v>59400</v>
      </c>
      <c r="AB62" s="11">
        <v>119455</v>
      </c>
      <c r="AC62" s="10">
        <f>ABS((AB62/(AB62+AA62))-(AA62/(AB62+AA62)))</f>
        <v>0.3357747896340611</v>
      </c>
      <c r="AD62" s="12">
        <v>0.47</v>
      </c>
      <c r="AE62" s="12">
        <v>0.51</v>
      </c>
      <c r="AF62" s="10">
        <f>(AD62-AE62-7.2%)/2+0.5</f>
        <v>0.44399999999999995</v>
      </c>
    </row>
    <row r="63" spans="1:36" x14ac:dyDescent="0.25">
      <c r="A63" s="8" t="s">
        <v>41</v>
      </c>
      <c r="B63" s="8">
        <v>40</v>
      </c>
      <c r="C63" s="8" t="s">
        <v>74</v>
      </c>
      <c r="D63" s="8" t="s">
        <v>478</v>
      </c>
      <c r="E63" s="61"/>
      <c r="F63" s="8"/>
      <c r="G63" s="27">
        <v>1992</v>
      </c>
      <c r="H63" s="82">
        <v>0.61</v>
      </c>
      <c r="I63" s="82"/>
      <c r="J63" s="82"/>
      <c r="K63" s="9">
        <f t="shared" si="0"/>
        <v>1</v>
      </c>
      <c r="L63" s="9">
        <f t="shared" si="1"/>
        <v>0</v>
      </c>
      <c r="M63" s="9">
        <f t="shared" si="2"/>
        <v>1</v>
      </c>
      <c r="N63" s="9">
        <f t="shared" si="3"/>
        <v>0</v>
      </c>
      <c r="O63" s="10">
        <f t="shared" si="4"/>
        <v>1</v>
      </c>
      <c r="P63" s="22">
        <v>125553</v>
      </c>
      <c r="Q63" s="8">
        <v>0</v>
      </c>
      <c r="R63" s="8">
        <v>0</v>
      </c>
      <c r="S63" s="9">
        <v>1</v>
      </c>
      <c r="T63" s="9">
        <v>0</v>
      </c>
      <c r="U63" s="9">
        <f t="shared" si="17"/>
        <v>1</v>
      </c>
      <c r="V63" s="9">
        <f t="shared" si="18"/>
        <v>0</v>
      </c>
      <c r="W63" s="10">
        <f t="shared" si="19"/>
        <v>1</v>
      </c>
      <c r="X63" s="9">
        <v>0.81499999999999995</v>
      </c>
      <c r="Y63" s="9">
        <v>0.16500000000000001</v>
      </c>
      <c r="Z63" s="10">
        <f t="shared" si="5"/>
        <v>0.80574999999999997</v>
      </c>
      <c r="AA63" s="11">
        <v>69382</v>
      </c>
      <c r="AB63" s="11">
        <v>20457</v>
      </c>
      <c r="AC63" s="10">
        <f>ABS((AB63/(AB63+AA63))-(AA63/(AB63+AA63)))</f>
        <v>0.5445853137278911</v>
      </c>
      <c r="AD63" s="12">
        <v>0.75</v>
      </c>
      <c r="AE63" s="12">
        <v>0.23</v>
      </c>
      <c r="AF63" s="10">
        <f>(AD63-AE63-7.2%)/2+0.5</f>
        <v>0.72399999999999998</v>
      </c>
    </row>
    <row r="64" spans="1:36" x14ac:dyDescent="0.25">
      <c r="A64" s="8" t="s">
        <v>41</v>
      </c>
      <c r="B64" s="8">
        <v>41</v>
      </c>
      <c r="C64" s="8" t="s">
        <v>75</v>
      </c>
      <c r="D64" s="8" t="s">
        <v>478</v>
      </c>
      <c r="E64" s="61"/>
      <c r="F64" s="8"/>
      <c r="G64" s="27">
        <v>2012</v>
      </c>
      <c r="H64" s="82">
        <v>0.55000000000000004</v>
      </c>
      <c r="I64" s="82">
        <v>0.45</v>
      </c>
      <c r="J64" s="82"/>
      <c r="K64" s="9">
        <f t="shared" si="0"/>
        <v>0.55000000000000004</v>
      </c>
      <c r="L64" s="9">
        <f t="shared" si="1"/>
        <v>0.45</v>
      </c>
      <c r="M64" s="9">
        <f t="shared" si="2"/>
        <v>0.55000000000000004</v>
      </c>
      <c r="N64" s="9">
        <f t="shared" si="3"/>
        <v>0.45</v>
      </c>
      <c r="O64" s="10">
        <f t="shared" si="4"/>
        <v>0.10000000000000003</v>
      </c>
      <c r="P64" s="22">
        <v>103578</v>
      </c>
      <c r="Q64" s="8">
        <v>72074</v>
      </c>
      <c r="R64" s="8">
        <v>0</v>
      </c>
      <c r="S64" s="9">
        <v>0.58967731651219457</v>
      </c>
      <c r="T64" s="9">
        <v>0.41032268348780543</v>
      </c>
      <c r="U64" s="9">
        <f t="shared" si="17"/>
        <v>0.58967731651219457</v>
      </c>
      <c r="V64" s="9">
        <f t="shared" si="18"/>
        <v>0.41032268348780543</v>
      </c>
      <c r="W64" s="10">
        <f t="shared" si="19"/>
        <v>0.17935463302438914</v>
      </c>
      <c r="X64" s="9">
        <v>0.61499999999999999</v>
      </c>
      <c r="Y64" s="9">
        <v>0.36299999999999999</v>
      </c>
      <c r="Z64" s="10">
        <f t="shared" si="5"/>
        <v>0.60675000000000001</v>
      </c>
      <c r="AA64" s="11"/>
      <c r="AB64" s="11"/>
      <c r="AC64" s="10"/>
      <c r="AD64" s="12"/>
      <c r="AE64" s="12"/>
      <c r="AF64" s="10"/>
    </row>
    <row r="65" spans="1:36" x14ac:dyDescent="0.25">
      <c r="A65" s="8" t="s">
        <v>41</v>
      </c>
      <c r="B65" s="8">
        <v>42</v>
      </c>
      <c r="C65" s="8" t="s">
        <v>76</v>
      </c>
      <c r="D65" s="8" t="s">
        <v>476</v>
      </c>
      <c r="E65" s="61"/>
      <c r="F65" s="8"/>
      <c r="G65" s="27">
        <v>1992</v>
      </c>
      <c r="H65" s="82">
        <v>0.34</v>
      </c>
      <c r="I65" s="82">
        <v>0.66</v>
      </c>
      <c r="J65" s="82"/>
      <c r="K65" s="9">
        <f t="shared" si="0"/>
        <v>0.34</v>
      </c>
      <c r="L65" s="9">
        <f t="shared" si="1"/>
        <v>0.66</v>
      </c>
      <c r="M65" s="9">
        <f t="shared" si="2"/>
        <v>0.34</v>
      </c>
      <c r="N65" s="9">
        <f t="shared" si="3"/>
        <v>0.66</v>
      </c>
      <c r="O65" s="10">
        <f t="shared" si="4"/>
        <v>0.32</v>
      </c>
      <c r="P65" s="22">
        <v>84702</v>
      </c>
      <c r="Q65" s="8">
        <v>130245</v>
      </c>
      <c r="R65" s="8">
        <v>0</v>
      </c>
      <c r="S65" s="9">
        <v>0.39405993105277115</v>
      </c>
      <c r="T65" s="9">
        <v>0.60594006894722885</v>
      </c>
      <c r="U65" s="9">
        <f t="shared" si="17"/>
        <v>0.39405993105277115</v>
      </c>
      <c r="V65" s="9">
        <f t="shared" si="18"/>
        <v>0.60594006894722885</v>
      </c>
      <c r="W65" s="10">
        <f t="shared" si="19"/>
        <v>0.2118801378944577</v>
      </c>
      <c r="X65" s="9">
        <v>0.41399999999999998</v>
      </c>
      <c r="Y65" s="9">
        <v>0.56499999999999995</v>
      </c>
      <c r="Z65" s="10">
        <f t="shared" si="5"/>
        <v>0.40525</v>
      </c>
      <c r="AA65" s="11">
        <v>85784</v>
      </c>
      <c r="AB65" s="11">
        <v>107482</v>
      </c>
      <c r="AC65" s="10">
        <f>ABS((AB65/(AB65+AA65))-(AA65/(AB65+AA65)))</f>
        <v>0.11227013546097092</v>
      </c>
      <c r="AD65" s="12">
        <v>0.5</v>
      </c>
      <c r="AE65" s="12">
        <v>0.49</v>
      </c>
      <c r="AF65" s="10">
        <f>(AD65-AE65-7.2%)/2+0.5</f>
        <v>0.46899999999999997</v>
      </c>
    </row>
    <row r="66" spans="1:36" x14ac:dyDescent="0.25">
      <c r="A66" s="8" t="s">
        <v>41</v>
      </c>
      <c r="B66" s="8">
        <v>43</v>
      </c>
      <c r="C66" s="8" t="s">
        <v>77</v>
      </c>
      <c r="D66" s="8" t="s">
        <v>478</v>
      </c>
      <c r="E66" s="61"/>
      <c r="F66" s="8"/>
      <c r="G66" s="27">
        <v>1990</v>
      </c>
      <c r="H66" s="82">
        <v>0.7</v>
      </c>
      <c r="I66" s="82">
        <v>0.3</v>
      </c>
      <c r="J66" s="82"/>
      <c r="K66" s="9">
        <f t="shared" si="0"/>
        <v>0.7</v>
      </c>
      <c r="L66" s="9">
        <f t="shared" si="1"/>
        <v>0.3</v>
      </c>
      <c r="M66" s="9">
        <f t="shared" si="2"/>
        <v>0.7</v>
      </c>
      <c r="N66" s="9">
        <f t="shared" si="3"/>
        <v>0.3</v>
      </c>
      <c r="O66" s="10">
        <f t="shared" si="4"/>
        <v>0.39999999999999997</v>
      </c>
      <c r="P66" s="22">
        <v>200894</v>
      </c>
      <c r="Q66" s="8">
        <v>0</v>
      </c>
      <c r="R66" s="8">
        <v>0</v>
      </c>
      <c r="S66" s="9">
        <v>1</v>
      </c>
      <c r="T66" s="9">
        <v>0</v>
      </c>
      <c r="U66" s="9">
        <f t="shared" si="17"/>
        <v>1</v>
      </c>
      <c r="V66" s="9">
        <f t="shared" si="18"/>
        <v>0</v>
      </c>
      <c r="W66" s="10">
        <f t="shared" si="19"/>
        <v>1</v>
      </c>
      <c r="X66" s="9">
        <v>0.78</v>
      </c>
      <c r="Y66" s="9">
        <v>0.2</v>
      </c>
      <c r="Z66" s="10">
        <f t="shared" si="5"/>
        <v>0.77075000000000005</v>
      </c>
      <c r="AA66" s="11">
        <v>98131</v>
      </c>
      <c r="AB66" s="11">
        <v>25561</v>
      </c>
      <c r="AC66" s="10">
        <f>ABS((AB66/(AB66+AA66))-(AA66/(AB66+AA66)))</f>
        <v>0.58669922064482738</v>
      </c>
      <c r="AD66" s="12">
        <v>0.84</v>
      </c>
      <c r="AE66" s="12">
        <v>0.14000000000000001</v>
      </c>
      <c r="AF66" s="10">
        <f>(AD66-AE66-7.2%)/2+0.5</f>
        <v>0.81399999999999995</v>
      </c>
    </row>
    <row r="67" spans="1:36" x14ac:dyDescent="0.25">
      <c r="A67" s="8" t="s">
        <v>41</v>
      </c>
      <c r="B67" s="8">
        <v>44</v>
      </c>
      <c r="C67" s="8" t="s">
        <v>78</v>
      </c>
      <c r="D67" s="8" t="s">
        <v>478</v>
      </c>
      <c r="E67" s="61"/>
      <c r="F67" s="8"/>
      <c r="G67" s="27">
        <v>2011</v>
      </c>
      <c r="H67" s="82">
        <v>0.87</v>
      </c>
      <c r="I67" s="82"/>
      <c r="J67" s="82">
        <v>0.13</v>
      </c>
      <c r="K67" s="9">
        <f t="shared" ref="K67:K130" si="20">H67/(H67+I67)</f>
        <v>1</v>
      </c>
      <c r="L67" s="9">
        <f t="shared" ref="L67:L130" si="21">I67/(I67+H67)</f>
        <v>0</v>
      </c>
      <c r="M67" s="9">
        <f t="shared" ref="M67:M130" si="22">K67/(K67+L67)</f>
        <v>1</v>
      </c>
      <c r="N67" s="9">
        <f t="shared" ref="N67:N130" si="23">L67/(L67+M67)</f>
        <v>0</v>
      </c>
      <c r="O67" s="10">
        <f t="shared" ref="O67:O130" si="24">ABS((L67/(L67+K67))-(K67/(L67+K67)))</f>
        <v>1</v>
      </c>
      <c r="P67" s="22">
        <v>165898</v>
      </c>
      <c r="Q67" s="8">
        <v>0</v>
      </c>
      <c r="R67" s="8">
        <v>0</v>
      </c>
      <c r="S67" s="9">
        <v>1</v>
      </c>
      <c r="T67" s="9">
        <v>0</v>
      </c>
      <c r="U67" s="9">
        <f t="shared" si="17"/>
        <v>1</v>
      </c>
      <c r="V67" s="9">
        <f t="shared" si="18"/>
        <v>0</v>
      </c>
      <c r="W67" s="10">
        <f t="shared" si="19"/>
        <v>1</v>
      </c>
      <c r="X67" s="9">
        <v>0.84699999999999998</v>
      </c>
      <c r="Y67" s="9">
        <v>0.13600000000000001</v>
      </c>
      <c r="Z67" s="10">
        <f t="shared" ref="Z67:Z130" si="25">(X67-Y67-3.85%)/2+0.5</f>
        <v>0.83624999999999994</v>
      </c>
      <c r="AA67" s="11"/>
      <c r="AB67" s="11"/>
      <c r="AC67" s="10"/>
      <c r="AD67" s="12">
        <v>0.64</v>
      </c>
      <c r="AE67" s="12">
        <v>0.34</v>
      </c>
      <c r="AF67" s="10">
        <f>(AD67-AE67-7.2%)/2+0.5</f>
        <v>0.61399999999999999</v>
      </c>
    </row>
    <row r="68" spans="1:36" x14ac:dyDescent="0.25">
      <c r="A68" s="8" t="s">
        <v>41</v>
      </c>
      <c r="B68" s="8">
        <v>45</v>
      </c>
      <c r="C68" s="8" t="s">
        <v>545</v>
      </c>
      <c r="D68" s="8" t="s">
        <v>476</v>
      </c>
      <c r="E68" s="61"/>
      <c r="F68" s="8"/>
      <c r="G68" s="27">
        <v>2014</v>
      </c>
      <c r="H68" s="82">
        <v>0.35</v>
      </c>
      <c r="I68" s="82">
        <v>0.65</v>
      </c>
      <c r="J68" s="82"/>
      <c r="K68" s="9">
        <f t="shared" si="20"/>
        <v>0.35</v>
      </c>
      <c r="L68" s="9">
        <f t="shared" si="21"/>
        <v>0.65</v>
      </c>
      <c r="M68" s="9">
        <f t="shared" si="22"/>
        <v>0.35</v>
      </c>
      <c r="N68" s="9">
        <f t="shared" si="23"/>
        <v>0.65</v>
      </c>
      <c r="O68" s="10">
        <f t="shared" si="24"/>
        <v>0.30000000000000004</v>
      </c>
      <c r="Q68" s="8"/>
      <c r="R68" s="8"/>
      <c r="S68" s="9"/>
      <c r="T68" s="9"/>
      <c r="U68" s="9"/>
      <c r="V68" s="9"/>
      <c r="W68" s="10"/>
      <c r="X68" s="9">
        <v>0.43</v>
      </c>
      <c r="Y68" s="9">
        <v>0.54799999999999993</v>
      </c>
      <c r="Z68" s="10">
        <f t="shared" si="25"/>
        <v>0.42175000000000001</v>
      </c>
      <c r="AA68" s="11"/>
      <c r="AB68" s="11"/>
      <c r="AC68" s="10"/>
      <c r="AD68" s="12">
        <v>0.49</v>
      </c>
      <c r="AE68" s="12">
        <v>0.49</v>
      </c>
      <c r="AF68" s="10">
        <f>(AD68-AE68-7.2%)/2+0.5</f>
        <v>0.46399999999999997</v>
      </c>
    </row>
    <row r="69" spans="1:36" x14ac:dyDescent="0.25">
      <c r="A69" s="8" t="s">
        <v>41</v>
      </c>
      <c r="B69" s="8">
        <v>46</v>
      </c>
      <c r="C69" s="8" t="s">
        <v>79</v>
      </c>
      <c r="D69" s="8" t="s">
        <v>478</v>
      </c>
      <c r="E69" s="61"/>
      <c r="F69" s="8"/>
      <c r="G69" s="27">
        <v>1996</v>
      </c>
      <c r="H69" s="82">
        <v>0.56999999999999995</v>
      </c>
      <c r="I69" s="82">
        <v>0.43</v>
      </c>
      <c r="J69" s="82"/>
      <c r="K69" s="9">
        <f t="shared" si="20"/>
        <v>0.56999999999999995</v>
      </c>
      <c r="L69" s="9">
        <f t="shared" si="21"/>
        <v>0.43</v>
      </c>
      <c r="M69" s="9">
        <f t="shared" si="22"/>
        <v>0.56999999999999995</v>
      </c>
      <c r="N69" s="9">
        <f t="shared" si="23"/>
        <v>0.43</v>
      </c>
      <c r="O69" s="10">
        <f t="shared" si="24"/>
        <v>0.13999999999999996</v>
      </c>
      <c r="P69" s="22">
        <v>95694</v>
      </c>
      <c r="Q69" s="8">
        <v>54121</v>
      </c>
      <c r="R69" s="8">
        <v>0</v>
      </c>
      <c r="S69" s="9">
        <v>0.63874778893969231</v>
      </c>
      <c r="T69" s="9">
        <v>0.36125221106030769</v>
      </c>
      <c r="U69" s="9">
        <f t="shared" ref="U69:U74" si="26">S69/(S69+T69)</f>
        <v>0.63874778893969231</v>
      </c>
      <c r="V69" s="9">
        <f t="shared" ref="V69:V74" si="27">T69/(T69+S69)</f>
        <v>0.36125221106030769</v>
      </c>
      <c r="W69" s="10">
        <f t="shared" ref="W69:W74" si="28">ABS((T69/(T69+S69))-(S69/(T69+S69)))</f>
        <v>0.27749557787938461</v>
      </c>
      <c r="X69" s="9">
        <v>0.61399999999999999</v>
      </c>
      <c r="Y69" s="9">
        <v>0.36200000000000004</v>
      </c>
      <c r="Z69" s="10">
        <f t="shared" si="25"/>
        <v>0.60675000000000001</v>
      </c>
      <c r="AA69" s="11">
        <v>50832</v>
      </c>
      <c r="AB69" s="11">
        <v>37679</v>
      </c>
      <c r="AC69" s="10">
        <f>ABS((AB69/(AB69+AA69))-(AA69/(AB69+AA69)))</f>
        <v>0.14860299849736186</v>
      </c>
      <c r="AD69" s="12">
        <v>0.6</v>
      </c>
      <c r="AE69" s="12">
        <v>0.38</v>
      </c>
      <c r="AF69" s="10">
        <f>(AD69-AE69-7.2%)/2+0.5</f>
        <v>0.57399999999999995</v>
      </c>
    </row>
    <row r="70" spans="1:36" x14ac:dyDescent="0.25">
      <c r="A70" s="8" t="s">
        <v>41</v>
      </c>
      <c r="B70" s="8">
        <v>47</v>
      </c>
      <c r="C70" s="8" t="s">
        <v>80</v>
      </c>
      <c r="D70" s="8" t="s">
        <v>478</v>
      </c>
      <c r="E70" s="61"/>
      <c r="F70" s="8"/>
      <c r="G70" s="27">
        <v>2012</v>
      </c>
      <c r="H70" s="82">
        <v>0.55000000000000004</v>
      </c>
      <c r="I70" s="82">
        <v>0.45</v>
      </c>
      <c r="J70" s="82"/>
      <c r="K70" s="9">
        <f t="shared" si="20"/>
        <v>0.55000000000000004</v>
      </c>
      <c r="L70" s="9">
        <f t="shared" si="21"/>
        <v>0.45</v>
      </c>
      <c r="M70" s="9">
        <f t="shared" si="22"/>
        <v>0.55000000000000004</v>
      </c>
      <c r="N70" s="9">
        <f t="shared" si="23"/>
        <v>0.45</v>
      </c>
      <c r="O70" s="10">
        <f t="shared" si="24"/>
        <v>0.10000000000000003</v>
      </c>
      <c r="P70" s="22">
        <v>130093</v>
      </c>
      <c r="Q70" s="8">
        <v>99919</v>
      </c>
      <c r="R70" s="8">
        <v>0</v>
      </c>
      <c r="S70" s="9">
        <v>0.56559222997061021</v>
      </c>
      <c r="T70" s="9">
        <v>0.43440777002938979</v>
      </c>
      <c r="U70" s="9">
        <f t="shared" si="26"/>
        <v>0.56559222997061021</v>
      </c>
      <c r="V70" s="9">
        <f t="shared" si="27"/>
        <v>0.43440777002938979</v>
      </c>
      <c r="W70" s="10">
        <f t="shared" si="28"/>
        <v>0.13118445994122041</v>
      </c>
      <c r="X70" s="9">
        <v>0.6</v>
      </c>
      <c r="Y70" s="9">
        <v>0.375</v>
      </c>
      <c r="Z70" s="10">
        <f t="shared" si="25"/>
        <v>0.59324999999999994</v>
      </c>
      <c r="AA70" s="11"/>
      <c r="AB70" s="11"/>
      <c r="AC70" s="10"/>
      <c r="AD70" s="12"/>
      <c r="AE70" s="12"/>
      <c r="AF70" s="10"/>
      <c r="AJ70" s="8"/>
    </row>
    <row r="71" spans="1:36" x14ac:dyDescent="0.25">
      <c r="A71" s="8" t="s">
        <v>41</v>
      </c>
      <c r="B71" s="8">
        <v>48</v>
      </c>
      <c r="C71" s="8" t="s">
        <v>81</v>
      </c>
      <c r="D71" s="8" t="s">
        <v>476</v>
      </c>
      <c r="E71" s="61"/>
      <c r="F71" s="8"/>
      <c r="G71" s="27">
        <v>1988</v>
      </c>
      <c r="H71" s="82">
        <v>0.36</v>
      </c>
      <c r="I71" s="82">
        <v>0.64</v>
      </c>
      <c r="J71" s="82"/>
      <c r="K71" s="9">
        <f t="shared" si="20"/>
        <v>0.36</v>
      </c>
      <c r="L71" s="9">
        <f t="shared" si="21"/>
        <v>0.64</v>
      </c>
      <c r="M71" s="9">
        <f t="shared" si="22"/>
        <v>0.36</v>
      </c>
      <c r="N71" s="9">
        <f t="shared" si="23"/>
        <v>0.64</v>
      </c>
      <c r="O71" s="10">
        <f t="shared" si="24"/>
        <v>0.28000000000000003</v>
      </c>
      <c r="P71" s="22">
        <v>113358</v>
      </c>
      <c r="Q71" s="8">
        <v>177144</v>
      </c>
      <c r="R71" s="8">
        <v>0</v>
      </c>
      <c r="S71" s="9">
        <v>0.39021418096949417</v>
      </c>
      <c r="T71" s="9">
        <v>0.60978581903050577</v>
      </c>
      <c r="U71" s="9">
        <f t="shared" si="26"/>
        <v>0.39021418096949417</v>
      </c>
      <c r="V71" s="9">
        <f t="shared" si="27"/>
        <v>0.60978581903050577</v>
      </c>
      <c r="W71" s="10">
        <f t="shared" si="28"/>
        <v>0.2195716380610116</v>
      </c>
      <c r="X71" s="9">
        <v>0.43</v>
      </c>
      <c r="Y71" s="9">
        <v>0.54700000000000004</v>
      </c>
      <c r="Z71" s="10">
        <f t="shared" si="25"/>
        <v>0.42224999999999996</v>
      </c>
      <c r="AA71" s="11">
        <v>84940</v>
      </c>
      <c r="AB71" s="11">
        <v>139822</v>
      </c>
      <c r="AC71" s="10">
        <f>ABS((AB71/(AB71+AA71))-(AA71/(AB71+AA71)))</f>
        <v>0.24417828636513295</v>
      </c>
      <c r="AD71" s="12">
        <v>0.48</v>
      </c>
      <c r="AE71" s="12">
        <v>0.5</v>
      </c>
      <c r="AF71" s="10">
        <f>(AD71-AE71-7.2%)/2+0.5</f>
        <v>0.45399999999999996</v>
      </c>
    </row>
    <row r="72" spans="1:36" x14ac:dyDescent="0.25">
      <c r="A72" s="8" t="s">
        <v>41</v>
      </c>
      <c r="B72" s="8">
        <v>49</v>
      </c>
      <c r="C72" s="8" t="s">
        <v>82</v>
      </c>
      <c r="D72" s="8" t="s">
        <v>476</v>
      </c>
      <c r="E72" s="61"/>
      <c r="F72" s="8"/>
      <c r="G72" s="27">
        <v>2000</v>
      </c>
      <c r="H72" s="82">
        <v>0.39</v>
      </c>
      <c r="I72" s="82">
        <v>0.61</v>
      </c>
      <c r="J72" s="82"/>
      <c r="K72" s="9">
        <f t="shared" si="20"/>
        <v>0.39</v>
      </c>
      <c r="L72" s="9">
        <f t="shared" si="21"/>
        <v>0.61</v>
      </c>
      <c r="M72" s="9">
        <f t="shared" si="22"/>
        <v>0.39</v>
      </c>
      <c r="N72" s="9">
        <f t="shared" si="23"/>
        <v>0.61</v>
      </c>
      <c r="O72" s="10">
        <f t="shared" si="24"/>
        <v>0.21999999999999997</v>
      </c>
      <c r="P72" s="22">
        <v>114893</v>
      </c>
      <c r="Q72" s="8">
        <v>159725</v>
      </c>
      <c r="R72" s="8">
        <v>0</v>
      </c>
      <c r="S72" s="9">
        <v>0.41837388663525332</v>
      </c>
      <c r="T72" s="9">
        <v>0.58162611336474668</v>
      </c>
      <c r="U72" s="9">
        <f t="shared" si="26"/>
        <v>0.41837388663525332</v>
      </c>
      <c r="V72" s="9">
        <f t="shared" si="27"/>
        <v>0.58162611336474668</v>
      </c>
      <c r="W72" s="10">
        <f t="shared" si="28"/>
        <v>0.16325222672949335</v>
      </c>
      <c r="X72" s="9">
        <v>0.45700000000000002</v>
      </c>
      <c r="Y72" s="9">
        <v>0.52400000000000002</v>
      </c>
      <c r="Z72" s="10">
        <f t="shared" si="25"/>
        <v>0.44724999999999998</v>
      </c>
      <c r="AA72" s="11">
        <v>59714</v>
      </c>
      <c r="AB72" s="11">
        <v>119088</v>
      </c>
      <c r="AC72" s="10">
        <f>ABS((AB72/(AB72+AA72))-(AA72/(AB72+AA72)))</f>
        <v>0.3320656368496997</v>
      </c>
      <c r="AD72" s="12">
        <v>0.45</v>
      </c>
      <c r="AE72" s="12">
        <v>0.53</v>
      </c>
      <c r="AF72" s="10">
        <f>(AD72-AE72-7.2%)/2+0.5</f>
        <v>0.42399999999999999</v>
      </c>
    </row>
    <row r="73" spans="1:36" x14ac:dyDescent="0.25">
      <c r="A73" s="8" t="s">
        <v>41</v>
      </c>
      <c r="B73" s="8">
        <v>50</v>
      </c>
      <c r="C73" s="8" t="s">
        <v>83</v>
      </c>
      <c r="D73" s="8" t="s">
        <v>476</v>
      </c>
      <c r="E73" s="61"/>
      <c r="F73" s="8"/>
      <c r="G73" s="27">
        <v>2008</v>
      </c>
      <c r="H73" s="82">
        <v>0.28000000000000003</v>
      </c>
      <c r="I73" s="82">
        <v>0.72</v>
      </c>
      <c r="J73" s="82"/>
      <c r="K73" s="9">
        <f t="shared" si="20"/>
        <v>0.28000000000000003</v>
      </c>
      <c r="L73" s="9">
        <f t="shared" si="21"/>
        <v>0.72</v>
      </c>
      <c r="M73" s="9">
        <f t="shared" si="22"/>
        <v>0.28000000000000003</v>
      </c>
      <c r="N73" s="9">
        <f t="shared" si="23"/>
        <v>0.72</v>
      </c>
      <c r="O73" s="10">
        <f t="shared" si="24"/>
        <v>0.43999999999999995</v>
      </c>
      <c r="P73" s="22">
        <v>83455</v>
      </c>
      <c r="Q73" s="8">
        <v>174838</v>
      </c>
      <c r="R73" s="8">
        <v>0</v>
      </c>
      <c r="S73" s="9">
        <v>0.32310205851494234</v>
      </c>
      <c r="T73" s="9">
        <v>0.67689794148505766</v>
      </c>
      <c r="U73" s="9">
        <f t="shared" si="26"/>
        <v>0.32310205851494234</v>
      </c>
      <c r="V73" s="9">
        <f t="shared" si="27"/>
        <v>0.67689794148505766</v>
      </c>
      <c r="W73" s="10">
        <f t="shared" si="28"/>
        <v>0.35379588297011533</v>
      </c>
      <c r="X73" s="9">
        <v>0.376</v>
      </c>
      <c r="Y73" s="9">
        <v>0.60399999999999998</v>
      </c>
      <c r="Z73" s="10">
        <f t="shared" si="25"/>
        <v>0.36675000000000002</v>
      </c>
      <c r="AA73" s="11">
        <v>70870</v>
      </c>
      <c r="AB73" s="11">
        <v>139460</v>
      </c>
      <c r="AC73" s="10">
        <f>ABS((AB73/(AB73+AA73))-(AA73/(AB73+AA73)))</f>
        <v>0.32610659439927736</v>
      </c>
      <c r="AD73" s="12">
        <v>0.45</v>
      </c>
      <c r="AE73" s="12">
        <v>0.53</v>
      </c>
      <c r="AF73" s="10">
        <f>(AD73-AE73-7.2%)/2+0.5</f>
        <v>0.42399999999999999</v>
      </c>
    </row>
    <row r="74" spans="1:36" x14ac:dyDescent="0.25">
      <c r="A74" s="8" t="s">
        <v>41</v>
      </c>
      <c r="B74" s="8">
        <v>51</v>
      </c>
      <c r="C74" s="8" t="s">
        <v>84</v>
      </c>
      <c r="D74" s="8" t="s">
        <v>478</v>
      </c>
      <c r="E74" s="61"/>
      <c r="F74" s="8"/>
      <c r="G74" s="27">
        <v>2012</v>
      </c>
      <c r="H74" s="82">
        <v>0.67</v>
      </c>
      <c r="I74" s="82">
        <v>0.33</v>
      </c>
      <c r="J74" s="82"/>
      <c r="K74" s="9">
        <f t="shared" si="20"/>
        <v>0.67</v>
      </c>
      <c r="L74" s="9">
        <f t="shared" si="21"/>
        <v>0.33</v>
      </c>
      <c r="M74" s="9">
        <f t="shared" si="22"/>
        <v>0.67</v>
      </c>
      <c r="N74" s="9">
        <f t="shared" si="23"/>
        <v>0.33</v>
      </c>
      <c r="O74" s="10">
        <f t="shared" si="24"/>
        <v>0.34</v>
      </c>
      <c r="P74" s="22">
        <v>113934</v>
      </c>
      <c r="Q74" s="8">
        <v>45464</v>
      </c>
      <c r="R74" s="8">
        <v>0</v>
      </c>
      <c r="S74" s="9">
        <v>0.71477684789018681</v>
      </c>
      <c r="T74" s="9">
        <v>0.28522315210981319</v>
      </c>
      <c r="U74" s="9">
        <f t="shared" si="26"/>
        <v>0.71477684789018681</v>
      </c>
      <c r="V74" s="9">
        <f t="shared" si="27"/>
        <v>0.28522315210981319</v>
      </c>
      <c r="W74" s="10">
        <f t="shared" si="28"/>
        <v>0.42955369578037361</v>
      </c>
      <c r="X74" s="9">
        <v>0.69400000000000006</v>
      </c>
      <c r="Y74" s="9">
        <v>0.28899999999999998</v>
      </c>
      <c r="Z74" s="10">
        <f t="shared" si="25"/>
        <v>0.68325000000000002</v>
      </c>
      <c r="AA74" s="11"/>
      <c r="AB74" s="11"/>
      <c r="AC74" s="10"/>
      <c r="AD74" s="12"/>
      <c r="AE74" s="12"/>
      <c r="AF74" s="10"/>
    </row>
    <row r="75" spans="1:36" x14ac:dyDescent="0.25">
      <c r="A75" s="8" t="s">
        <v>41</v>
      </c>
      <c r="B75" s="8">
        <v>52</v>
      </c>
      <c r="C75" s="8" t="s">
        <v>603</v>
      </c>
      <c r="D75" s="11" t="s">
        <v>476</v>
      </c>
      <c r="E75" s="118"/>
      <c r="F75" s="8"/>
      <c r="G75" s="27">
        <v>2014</v>
      </c>
      <c r="H75" s="82">
        <v>0.5</v>
      </c>
      <c r="I75" s="82">
        <v>0.5</v>
      </c>
      <c r="J75" s="82"/>
      <c r="K75" s="9">
        <f t="shared" si="20"/>
        <v>0.5</v>
      </c>
      <c r="L75" s="9">
        <f t="shared" si="21"/>
        <v>0.5</v>
      </c>
      <c r="M75" s="9">
        <f t="shared" si="22"/>
        <v>0.5</v>
      </c>
      <c r="N75" s="9">
        <f t="shared" si="23"/>
        <v>0.5</v>
      </c>
      <c r="O75" s="10">
        <f t="shared" si="24"/>
        <v>0</v>
      </c>
      <c r="Q75" s="8"/>
      <c r="R75" s="8"/>
      <c r="S75" s="9"/>
      <c r="T75" s="9"/>
      <c r="U75" s="9"/>
      <c r="V75" s="9"/>
      <c r="W75" s="10"/>
      <c r="X75" s="9">
        <v>0.52100000000000002</v>
      </c>
      <c r="Y75" s="9">
        <v>0.45700000000000002</v>
      </c>
      <c r="Z75" s="10">
        <f t="shared" si="25"/>
        <v>0.51275000000000004</v>
      </c>
      <c r="AA75" s="11"/>
      <c r="AB75" s="11"/>
      <c r="AC75" s="10"/>
      <c r="AD75" s="12"/>
      <c r="AE75" s="12"/>
      <c r="AF75" s="10"/>
    </row>
    <row r="76" spans="1:36" x14ac:dyDescent="0.25">
      <c r="A76" s="8" t="s">
        <v>41</v>
      </c>
      <c r="B76" s="8">
        <v>53</v>
      </c>
      <c r="C76" s="8" t="s">
        <v>85</v>
      </c>
      <c r="D76" s="8" t="s">
        <v>478</v>
      </c>
      <c r="E76" s="61"/>
      <c r="F76" s="8"/>
      <c r="G76" s="27">
        <v>2000</v>
      </c>
      <c r="H76" s="82">
        <v>0.57999999999999996</v>
      </c>
      <c r="I76" s="82">
        <v>0.42</v>
      </c>
      <c r="J76" s="82"/>
      <c r="K76" s="9">
        <f t="shared" si="20"/>
        <v>0.57999999999999996</v>
      </c>
      <c r="L76" s="9">
        <f t="shared" si="21"/>
        <v>0.42</v>
      </c>
      <c r="M76" s="9">
        <f t="shared" si="22"/>
        <v>0.57999999999999996</v>
      </c>
      <c r="N76" s="9">
        <f t="shared" si="23"/>
        <v>0.42</v>
      </c>
      <c r="O76" s="10">
        <f t="shared" si="24"/>
        <v>0.15999999999999998</v>
      </c>
      <c r="P76" s="22">
        <v>164825</v>
      </c>
      <c r="Q76" s="8">
        <v>103482</v>
      </c>
      <c r="R76" s="8">
        <v>0</v>
      </c>
      <c r="S76" s="9">
        <v>0.61431494519337926</v>
      </c>
      <c r="T76" s="9">
        <v>0.3856850548066208</v>
      </c>
      <c r="U76" s="9">
        <f>S76/(S76+T76)</f>
        <v>0.61431494519337926</v>
      </c>
      <c r="V76" s="9">
        <f>T76/(T76+S76)</f>
        <v>0.3856850548066208</v>
      </c>
      <c r="W76" s="10">
        <f>ABS((T76/(T76+S76))-(S76/(T76+S76)))</f>
        <v>0.22862989038675846</v>
      </c>
      <c r="X76" s="9">
        <v>0.61399999999999999</v>
      </c>
      <c r="Y76" s="9">
        <v>0.36399999999999999</v>
      </c>
      <c r="Z76" s="10">
        <f t="shared" si="25"/>
        <v>0.60575000000000001</v>
      </c>
      <c r="AA76" s="11">
        <v>104800</v>
      </c>
      <c r="AB76" s="11">
        <v>57230</v>
      </c>
      <c r="AC76" s="10">
        <f>ABS((AB76/(AB76+AA76))-(AA76/(AB76+AA76)))</f>
        <v>0.29358760723322841</v>
      </c>
      <c r="AD76" s="12">
        <v>0.68</v>
      </c>
      <c r="AE76" s="12">
        <v>0.3</v>
      </c>
      <c r="AF76" s="10">
        <f t="shared" ref="AF76:AF87" si="29">(AD76-AE76-7.2%)/2+0.5</f>
        <v>0.65400000000000003</v>
      </c>
    </row>
    <row r="77" spans="1:36" x14ac:dyDescent="0.25">
      <c r="A77" s="8" t="s">
        <v>86</v>
      </c>
      <c r="B77" s="8">
        <v>1</v>
      </c>
      <c r="C77" s="8" t="s">
        <v>87</v>
      </c>
      <c r="D77" s="8" t="s">
        <v>478</v>
      </c>
      <c r="E77" s="61"/>
      <c r="F77" s="8"/>
      <c r="G77" s="27">
        <v>1996</v>
      </c>
      <c r="H77" s="82">
        <v>0.65</v>
      </c>
      <c r="I77" s="82">
        <v>0.28999999999999998</v>
      </c>
      <c r="J77" s="82">
        <v>0.03</v>
      </c>
      <c r="K77" s="9">
        <f t="shared" si="20"/>
        <v>0.69148936170212771</v>
      </c>
      <c r="L77" s="9">
        <f t="shared" si="21"/>
        <v>0.30851063829787234</v>
      </c>
      <c r="M77" s="9">
        <f t="shared" si="22"/>
        <v>0.69148936170212771</v>
      </c>
      <c r="N77" s="9">
        <f t="shared" si="23"/>
        <v>0.30851063829787234</v>
      </c>
      <c r="O77" s="10">
        <f t="shared" si="24"/>
        <v>0.38297872340425537</v>
      </c>
      <c r="P77" s="22">
        <v>237579</v>
      </c>
      <c r="Q77" s="8">
        <v>93217</v>
      </c>
      <c r="R77" s="8">
        <v>17432</v>
      </c>
      <c r="S77" s="9">
        <v>0.68225128364175192</v>
      </c>
      <c r="T77" s="9">
        <v>0.26768955971375075</v>
      </c>
      <c r="U77" s="9">
        <f>S77/(S77+T77)</f>
        <v>0.71820396860905211</v>
      </c>
      <c r="V77" s="9">
        <f>T77/(T77+S77)</f>
        <v>0.28179603139094789</v>
      </c>
      <c r="W77" s="10">
        <f>ABS((T77/(T77+S77))-(S77/(T77+S77)))</f>
        <v>0.43640793721810422</v>
      </c>
      <c r="X77" s="9">
        <v>0.69</v>
      </c>
      <c r="Y77" s="9">
        <v>0.28800000000000003</v>
      </c>
      <c r="Z77" s="10">
        <f t="shared" si="25"/>
        <v>0.68174999999999997</v>
      </c>
      <c r="AA77" s="11">
        <v>140073</v>
      </c>
      <c r="AB77" s="11">
        <v>59747</v>
      </c>
      <c r="AC77" s="10">
        <f>ABS((AB77/(AB77+AA77))-(AA77/(AB77+AA77)))</f>
        <v>0.40199179261335205</v>
      </c>
      <c r="AD77" s="12">
        <v>0.74</v>
      </c>
      <c r="AE77" s="12">
        <v>0.24</v>
      </c>
      <c r="AF77" s="10">
        <f t="shared" si="29"/>
        <v>0.71399999999999997</v>
      </c>
      <c r="AJ77" s="8"/>
    </row>
    <row r="78" spans="1:36" x14ac:dyDescent="0.25">
      <c r="A78" s="8" t="s">
        <v>86</v>
      </c>
      <c r="B78" s="8">
        <v>2</v>
      </c>
      <c r="C78" s="8" t="s">
        <v>88</v>
      </c>
      <c r="D78" s="8" t="s">
        <v>478</v>
      </c>
      <c r="E78" s="61"/>
      <c r="F78" s="8"/>
      <c r="G78" s="27">
        <v>2008</v>
      </c>
      <c r="H78" s="82">
        <v>0.56000000000000005</v>
      </c>
      <c r="I78" s="82">
        <v>0.44</v>
      </c>
      <c r="J78" s="82"/>
      <c r="K78" s="9">
        <f t="shared" si="20"/>
        <v>0.56000000000000005</v>
      </c>
      <c r="L78" s="9">
        <f t="shared" si="21"/>
        <v>0.44</v>
      </c>
      <c r="M78" s="9">
        <f t="shared" si="22"/>
        <v>0.56000000000000005</v>
      </c>
      <c r="N78" s="9">
        <f t="shared" si="23"/>
        <v>0.44</v>
      </c>
      <c r="O78" s="10">
        <f t="shared" si="24"/>
        <v>0.12000000000000005</v>
      </c>
      <c r="P78" s="22">
        <v>234758</v>
      </c>
      <c r="Q78" s="8">
        <v>162639</v>
      </c>
      <c r="R78" s="8">
        <v>24183</v>
      </c>
      <c r="S78" s="9">
        <v>0.5568527918781726</v>
      </c>
      <c r="T78" s="9">
        <v>0.38578443000142321</v>
      </c>
      <c r="U78" s="9">
        <f>S78/(S78+T78)</f>
        <v>0.59073923557550767</v>
      </c>
      <c r="V78" s="9">
        <f>T78/(T78+S78)</f>
        <v>0.40926076442449238</v>
      </c>
      <c r="W78" s="10">
        <f>ABS((T78/(T78+S78))-(S78/(T78+S78)))</f>
        <v>0.18147847115101529</v>
      </c>
      <c r="X78" s="9">
        <v>0.57899999999999996</v>
      </c>
      <c r="Y78" s="9">
        <v>0.39500000000000002</v>
      </c>
      <c r="Z78" s="10">
        <f t="shared" si="25"/>
        <v>0.57274999999999998</v>
      </c>
      <c r="AA78" s="11">
        <v>148720</v>
      </c>
      <c r="AB78" s="11">
        <v>98171</v>
      </c>
      <c r="AC78" s="10">
        <f>ABS((AB78/(AB78+AA78))-(AA78/(AB78+AA78)))</f>
        <v>0.20474217367178227</v>
      </c>
      <c r="AD78" s="12">
        <v>0.64</v>
      </c>
      <c r="AE78" s="12">
        <v>0.34</v>
      </c>
      <c r="AF78" s="10">
        <f t="shared" si="29"/>
        <v>0.61399999999999999</v>
      </c>
    </row>
    <row r="79" spans="1:36" x14ac:dyDescent="0.25">
      <c r="A79" s="8" t="s">
        <v>86</v>
      </c>
      <c r="B79" s="8">
        <v>3</v>
      </c>
      <c r="C79" s="8" t="s">
        <v>89</v>
      </c>
      <c r="D79" s="8" t="s">
        <v>476</v>
      </c>
      <c r="E79" s="61"/>
      <c r="F79" s="8"/>
      <c r="G79" s="27">
        <v>2010</v>
      </c>
      <c r="H79" s="82">
        <v>0.36</v>
      </c>
      <c r="I79" s="82">
        <v>0.57999999999999996</v>
      </c>
      <c r="J79" s="82">
        <v>0.04</v>
      </c>
      <c r="K79" s="9">
        <f t="shared" si="20"/>
        <v>0.38297872340425532</v>
      </c>
      <c r="L79" s="9">
        <f t="shared" si="21"/>
        <v>0.61702127659574468</v>
      </c>
      <c r="M79" s="9">
        <f t="shared" si="22"/>
        <v>0.38297872340425532</v>
      </c>
      <c r="N79" s="9">
        <f t="shared" si="23"/>
        <v>0.61702127659574468</v>
      </c>
      <c r="O79" s="10">
        <f t="shared" si="24"/>
        <v>0.23404255319148937</v>
      </c>
      <c r="P79" s="22">
        <v>142619</v>
      </c>
      <c r="Q79" s="8">
        <v>185291</v>
      </c>
      <c r="R79" s="8">
        <v>19362</v>
      </c>
      <c r="S79" s="9">
        <v>0.41068384436407196</v>
      </c>
      <c r="T79" s="9">
        <v>0.53356158861065672</v>
      </c>
      <c r="U79" s="9">
        <f>S79/(S79+T79)</f>
        <v>0.43493336586258424</v>
      </c>
      <c r="V79" s="9">
        <f>T79/(T79+S79)</f>
        <v>0.56506663413741565</v>
      </c>
      <c r="W79" s="10">
        <f>ABS((T79/(T79+S79))-(S79/(T79+S79)))</f>
        <v>0.1301332682748314</v>
      </c>
      <c r="X79" s="9">
        <v>0.45799999999999996</v>
      </c>
      <c r="Y79" s="9">
        <v>0.51800000000000002</v>
      </c>
      <c r="Z79" s="10">
        <f t="shared" si="25"/>
        <v>0.45074999999999998</v>
      </c>
      <c r="AA79" s="11">
        <v>118048</v>
      </c>
      <c r="AB79" s="11">
        <v>129257</v>
      </c>
      <c r="AC79" s="10">
        <f>ABS((AB79/(AB79+AA79))-(AA79/(AB79+AA79)))</f>
        <v>4.532459917915127E-2</v>
      </c>
      <c r="AD79" s="12">
        <v>0.47</v>
      </c>
      <c r="AE79" s="12">
        <v>0.5</v>
      </c>
      <c r="AF79" s="10">
        <f t="shared" si="29"/>
        <v>0.44899999999999995</v>
      </c>
    </row>
    <row r="80" spans="1:36" x14ac:dyDescent="0.25">
      <c r="A80" s="8" t="s">
        <v>86</v>
      </c>
      <c r="B80" s="8">
        <v>4</v>
      </c>
      <c r="C80" s="8" t="s">
        <v>546</v>
      </c>
      <c r="D80" s="8" t="s">
        <v>476</v>
      </c>
      <c r="E80" s="61"/>
      <c r="F80" s="8"/>
      <c r="G80" s="27">
        <v>2014</v>
      </c>
      <c r="H80" s="82">
        <v>0.28999999999999998</v>
      </c>
      <c r="I80" s="82">
        <v>0.65</v>
      </c>
      <c r="J80" s="82">
        <v>0.03</v>
      </c>
      <c r="K80" s="9">
        <f t="shared" si="20"/>
        <v>0.30851063829787234</v>
      </c>
      <c r="L80" s="9">
        <f t="shared" si="21"/>
        <v>0.69148936170212771</v>
      </c>
      <c r="M80" s="9">
        <f t="shared" si="22"/>
        <v>0.30851063829787234</v>
      </c>
      <c r="N80" s="9">
        <f t="shared" si="23"/>
        <v>0.69148936170212771</v>
      </c>
      <c r="O80" s="10">
        <f t="shared" si="24"/>
        <v>0.38297872340425537</v>
      </c>
      <c r="Q80" s="8"/>
      <c r="R80" s="8"/>
      <c r="S80" s="9"/>
      <c r="T80" s="9"/>
      <c r="U80" s="9"/>
      <c r="V80" s="9"/>
      <c r="W80" s="10"/>
      <c r="X80" s="9">
        <v>0.39200000000000002</v>
      </c>
      <c r="Y80" s="9">
        <v>0.58499999999999996</v>
      </c>
      <c r="Z80" s="10">
        <f t="shared" si="25"/>
        <v>0.38425000000000004</v>
      </c>
      <c r="AA80" s="11"/>
      <c r="AB80" s="11"/>
      <c r="AC80" s="10"/>
      <c r="AD80" s="12">
        <v>0.49</v>
      </c>
      <c r="AE80" s="12">
        <v>0.5</v>
      </c>
      <c r="AF80" s="10">
        <f t="shared" si="29"/>
        <v>0.45899999999999996</v>
      </c>
    </row>
    <row r="81" spans="1:36" x14ac:dyDescent="0.25">
      <c r="A81" s="8" t="s">
        <v>86</v>
      </c>
      <c r="B81" s="8">
        <v>5</v>
      </c>
      <c r="C81" s="8" t="s">
        <v>90</v>
      </c>
      <c r="D81" s="8" t="s">
        <v>476</v>
      </c>
      <c r="E81" s="61"/>
      <c r="F81" s="8"/>
      <c r="G81" s="27">
        <v>2006</v>
      </c>
      <c r="H81" s="82">
        <v>0.4</v>
      </c>
      <c r="I81" s="82">
        <v>0.6</v>
      </c>
      <c r="J81" s="82"/>
      <c r="K81" s="9">
        <f t="shared" si="20"/>
        <v>0.4</v>
      </c>
      <c r="L81" s="9">
        <f t="shared" si="21"/>
        <v>0.6</v>
      </c>
      <c r="M81" s="9">
        <f t="shared" si="22"/>
        <v>0.4</v>
      </c>
      <c r="N81" s="9">
        <f t="shared" si="23"/>
        <v>0.6</v>
      </c>
      <c r="O81" s="10">
        <f t="shared" si="24"/>
        <v>0.19999999999999996</v>
      </c>
      <c r="P81" s="22">
        <v>0</v>
      </c>
      <c r="Q81" s="8">
        <v>199639</v>
      </c>
      <c r="R81" s="8">
        <v>107598</v>
      </c>
      <c r="S81" s="9">
        <v>0</v>
      </c>
      <c r="T81" s="9">
        <v>0.64978827419874563</v>
      </c>
      <c r="U81" s="9">
        <f t="shared" ref="U81:U90" si="30">S81/(S81+T81)</f>
        <v>0</v>
      </c>
      <c r="V81" s="9">
        <f t="shared" ref="V81:V90" si="31">T81/(T81+S81)</f>
        <v>1</v>
      </c>
      <c r="W81" s="10">
        <f t="shared" ref="W81:W90" si="32">ABS((T81/(T81+S81))-(S81/(T81+S81)))</f>
        <v>1</v>
      </c>
      <c r="X81" s="9">
        <v>0.38299999999999995</v>
      </c>
      <c r="Y81" s="9">
        <v>0.59099999999999997</v>
      </c>
      <c r="Z81" s="10">
        <f t="shared" si="25"/>
        <v>0.37674999999999997</v>
      </c>
      <c r="AA81" s="11">
        <v>68039</v>
      </c>
      <c r="AB81" s="11">
        <v>152829</v>
      </c>
      <c r="AC81" s="10">
        <f t="shared" ref="AC81:AC87" si="33">ABS((AB81/(AB81+AA81))-(AA81/(AB81+AA81)))</f>
        <v>0.38389445279533474</v>
      </c>
      <c r="AD81" s="12">
        <v>0.4</v>
      </c>
      <c r="AE81" s="12">
        <v>0.59</v>
      </c>
      <c r="AF81" s="10">
        <f t="shared" si="29"/>
        <v>0.36899999999999999</v>
      </c>
    </row>
    <row r="82" spans="1:36" x14ac:dyDescent="0.25">
      <c r="A82" s="8" t="s">
        <v>86</v>
      </c>
      <c r="B82" s="8">
        <v>6</v>
      </c>
      <c r="C82" s="8" t="s">
        <v>91</v>
      </c>
      <c r="D82" s="8" t="s">
        <v>476</v>
      </c>
      <c r="E82" s="61"/>
      <c r="F82" s="8"/>
      <c r="G82" s="27">
        <v>2008</v>
      </c>
      <c r="H82" s="82">
        <v>0.43</v>
      </c>
      <c r="I82" s="82">
        <v>0.52</v>
      </c>
      <c r="J82" s="82">
        <v>0.03</v>
      </c>
      <c r="K82" s="9">
        <f t="shared" si="20"/>
        <v>0.45263157894736844</v>
      </c>
      <c r="L82" s="9">
        <f t="shared" si="21"/>
        <v>0.54736842105263162</v>
      </c>
      <c r="M82" s="9">
        <f t="shared" si="22"/>
        <v>0.45263157894736844</v>
      </c>
      <c r="N82" s="9">
        <f t="shared" si="23"/>
        <v>0.54736842105263162</v>
      </c>
      <c r="O82" s="10">
        <f t="shared" si="24"/>
        <v>9.4736842105263175E-2</v>
      </c>
      <c r="P82" s="22">
        <v>156937</v>
      </c>
      <c r="Q82" s="8">
        <v>163938</v>
      </c>
      <c r="R82" s="8">
        <v>22039</v>
      </c>
      <c r="S82" s="9">
        <v>0.45765702187720536</v>
      </c>
      <c r="T82" s="9">
        <v>0.47807321952442888</v>
      </c>
      <c r="U82" s="9">
        <f t="shared" si="30"/>
        <v>0.48909076743280094</v>
      </c>
      <c r="V82" s="9">
        <f t="shared" si="31"/>
        <v>0.51090923256719911</v>
      </c>
      <c r="W82" s="10">
        <f t="shared" si="32"/>
        <v>2.1818465134398168E-2</v>
      </c>
      <c r="X82" s="9">
        <v>0.51600000000000001</v>
      </c>
      <c r="Y82" s="9">
        <v>0.46500000000000002</v>
      </c>
      <c r="Z82" s="10">
        <f t="shared" si="25"/>
        <v>0.50624999999999998</v>
      </c>
      <c r="AA82" s="11">
        <v>104104</v>
      </c>
      <c r="AB82" s="11">
        <v>217368</v>
      </c>
      <c r="AC82" s="10">
        <f t="shared" si="33"/>
        <v>0.35232928528767671</v>
      </c>
      <c r="AD82" s="12">
        <v>0.46</v>
      </c>
      <c r="AE82" s="12">
        <v>0.53</v>
      </c>
      <c r="AF82" s="10">
        <f t="shared" si="29"/>
        <v>0.42899999999999999</v>
      </c>
    </row>
    <row r="83" spans="1:36" x14ac:dyDescent="0.25">
      <c r="A83" s="8" t="s">
        <v>86</v>
      </c>
      <c r="B83" s="8">
        <v>7</v>
      </c>
      <c r="C83" s="8" t="s">
        <v>92</v>
      </c>
      <c r="D83" s="8" t="s">
        <v>478</v>
      </c>
      <c r="E83" s="61"/>
      <c r="F83" s="8"/>
      <c r="G83" s="27">
        <v>2006</v>
      </c>
      <c r="H83" s="82">
        <v>0.55000000000000004</v>
      </c>
      <c r="I83" s="82">
        <v>0.45</v>
      </c>
      <c r="J83" s="82"/>
      <c r="K83" s="9">
        <f t="shared" si="20"/>
        <v>0.55000000000000004</v>
      </c>
      <c r="L83" s="9">
        <f t="shared" si="21"/>
        <v>0.45</v>
      </c>
      <c r="M83" s="9">
        <f t="shared" si="22"/>
        <v>0.55000000000000004</v>
      </c>
      <c r="N83" s="9">
        <f t="shared" si="23"/>
        <v>0.45</v>
      </c>
      <c r="O83" s="10">
        <f t="shared" si="24"/>
        <v>0.10000000000000003</v>
      </c>
      <c r="P83" s="22">
        <v>182460</v>
      </c>
      <c r="Q83" s="8">
        <v>139066</v>
      </c>
      <c r="R83" s="8">
        <v>19444</v>
      </c>
      <c r="S83" s="9">
        <v>0.5351203918233276</v>
      </c>
      <c r="T83" s="9">
        <v>0.40785406340733787</v>
      </c>
      <c r="U83" s="9">
        <f t="shared" si="30"/>
        <v>0.56748132343885105</v>
      </c>
      <c r="V83" s="9">
        <f t="shared" si="31"/>
        <v>0.43251867656114901</v>
      </c>
      <c r="W83" s="10">
        <f t="shared" si="32"/>
        <v>0.13496264687770204</v>
      </c>
      <c r="X83" s="9">
        <v>0.56100000000000005</v>
      </c>
      <c r="Y83" s="9">
        <v>0.41299999999999998</v>
      </c>
      <c r="Z83" s="10">
        <f t="shared" si="25"/>
        <v>0.55475000000000008</v>
      </c>
      <c r="AA83" s="11">
        <v>112667</v>
      </c>
      <c r="AB83" s="11">
        <v>88026</v>
      </c>
      <c r="AC83" s="10">
        <f t="shared" si="33"/>
        <v>0.12277956879412838</v>
      </c>
      <c r="AD83" s="12">
        <v>0.59</v>
      </c>
      <c r="AE83" s="12">
        <v>0.4</v>
      </c>
      <c r="AF83" s="10">
        <f t="shared" si="29"/>
        <v>0.55899999999999994</v>
      </c>
    </row>
    <row r="84" spans="1:36" x14ac:dyDescent="0.25">
      <c r="A84" s="8" t="s">
        <v>93</v>
      </c>
      <c r="B84" s="8">
        <v>1</v>
      </c>
      <c r="C84" s="8" t="s">
        <v>94</v>
      </c>
      <c r="D84" s="8" t="s">
        <v>478</v>
      </c>
      <c r="E84" s="61"/>
      <c r="F84" s="8"/>
      <c r="G84" s="27">
        <v>1998</v>
      </c>
      <c r="H84" s="82">
        <v>0.62</v>
      </c>
      <c r="I84" s="82">
        <v>0.36</v>
      </c>
      <c r="J84" s="82">
        <v>0.02</v>
      </c>
      <c r="K84" s="9">
        <f t="shared" si="20"/>
        <v>0.63265306122448983</v>
      </c>
      <c r="L84" s="9">
        <f t="shared" si="21"/>
        <v>0.36734693877551022</v>
      </c>
      <c r="M84" s="9">
        <f t="shared" si="22"/>
        <v>0.63265306122448983</v>
      </c>
      <c r="N84" s="9">
        <f t="shared" si="23"/>
        <v>0.36734693877551022</v>
      </c>
      <c r="O84" s="10">
        <f t="shared" si="24"/>
        <v>0.26530612244897961</v>
      </c>
      <c r="P84" s="22">
        <v>206973</v>
      </c>
      <c r="Q84" s="8">
        <v>82321</v>
      </c>
      <c r="R84" s="8">
        <v>7767</v>
      </c>
      <c r="S84" s="9">
        <v>0.69673568728308333</v>
      </c>
      <c r="T84" s="9">
        <v>0.27711816764906871</v>
      </c>
      <c r="U84" s="9">
        <f t="shared" si="30"/>
        <v>0.71544173055784077</v>
      </c>
      <c r="V84" s="9">
        <f t="shared" si="31"/>
        <v>0.28455826944215917</v>
      </c>
      <c r="W84" s="10">
        <f t="shared" si="32"/>
        <v>0.4308834611156816</v>
      </c>
      <c r="X84" s="9">
        <v>0.63</v>
      </c>
      <c r="Y84" s="9">
        <v>0.36</v>
      </c>
      <c r="Z84" s="10">
        <f t="shared" si="25"/>
        <v>0.61575000000000002</v>
      </c>
      <c r="AA84" s="11">
        <v>138440</v>
      </c>
      <c r="AB84" s="11">
        <v>84076</v>
      </c>
      <c r="AC84" s="10">
        <f t="shared" si="33"/>
        <v>0.24431501554944363</v>
      </c>
      <c r="AD84" s="12">
        <v>0.66</v>
      </c>
      <c r="AE84" s="12">
        <v>0.33</v>
      </c>
      <c r="AF84" s="10">
        <f t="shared" si="29"/>
        <v>0.629</v>
      </c>
      <c r="AJ84" s="8"/>
    </row>
    <row r="85" spans="1:36" x14ac:dyDescent="0.25">
      <c r="A85" s="8" t="s">
        <v>93</v>
      </c>
      <c r="B85" s="8">
        <v>2</v>
      </c>
      <c r="C85" s="8" t="s">
        <v>95</v>
      </c>
      <c r="D85" s="8" t="s">
        <v>478</v>
      </c>
      <c r="E85" s="61"/>
      <c r="F85" s="8"/>
      <c r="G85" s="27">
        <v>2006</v>
      </c>
      <c r="H85" s="82">
        <v>0.62</v>
      </c>
      <c r="I85" s="82">
        <v>0.35</v>
      </c>
      <c r="J85" s="82">
        <v>0.01</v>
      </c>
      <c r="K85" s="9">
        <f t="shared" si="20"/>
        <v>0.63917525773195882</v>
      </c>
      <c r="L85" s="9">
        <f t="shared" si="21"/>
        <v>0.36082474226804123</v>
      </c>
      <c r="M85" s="9">
        <f t="shared" si="22"/>
        <v>0.63917525773195882</v>
      </c>
      <c r="N85" s="9">
        <f t="shared" si="23"/>
        <v>0.36082474226804123</v>
      </c>
      <c r="O85" s="10">
        <f t="shared" si="24"/>
        <v>0.27835051546391759</v>
      </c>
      <c r="P85" s="22">
        <v>204708</v>
      </c>
      <c r="Q85" s="8">
        <v>88103</v>
      </c>
      <c r="R85" s="8">
        <v>7149</v>
      </c>
      <c r="S85" s="9">
        <v>0.68245099346579541</v>
      </c>
      <c r="T85" s="9">
        <v>0.29371582877717028</v>
      </c>
      <c r="U85" s="9">
        <f t="shared" si="30"/>
        <v>0.69911307976817805</v>
      </c>
      <c r="V85" s="9">
        <f t="shared" si="31"/>
        <v>0.3008869202318219</v>
      </c>
      <c r="W85" s="10">
        <f t="shared" si="32"/>
        <v>0.39822615953635615</v>
      </c>
      <c r="X85" s="9">
        <v>0.56000000000000005</v>
      </c>
      <c r="Y85" s="9">
        <v>0.43</v>
      </c>
      <c r="Z85" s="10">
        <f t="shared" si="25"/>
        <v>0.54575000000000007</v>
      </c>
      <c r="AA85" s="11">
        <v>147748</v>
      </c>
      <c r="AB85" s="11">
        <v>95671</v>
      </c>
      <c r="AC85" s="10">
        <f t="shared" si="33"/>
        <v>0.21393974997843229</v>
      </c>
      <c r="AD85" s="12">
        <v>0.59</v>
      </c>
      <c r="AE85" s="12">
        <v>0.4</v>
      </c>
      <c r="AF85" s="10">
        <f t="shared" si="29"/>
        <v>0.55899999999999994</v>
      </c>
    </row>
    <row r="86" spans="1:36" x14ac:dyDescent="0.25">
      <c r="A86" s="8" t="s">
        <v>93</v>
      </c>
      <c r="B86" s="8">
        <v>3</v>
      </c>
      <c r="C86" s="8" t="s">
        <v>96</v>
      </c>
      <c r="D86" s="8" t="s">
        <v>478</v>
      </c>
      <c r="E86" s="61"/>
      <c r="F86" s="8"/>
      <c r="G86" s="27">
        <v>1990</v>
      </c>
      <c r="H86" s="82">
        <v>0.67</v>
      </c>
      <c r="I86" s="82">
        <v>0.33</v>
      </c>
      <c r="J86" s="82"/>
      <c r="K86" s="9">
        <f t="shared" si="20"/>
        <v>0.67</v>
      </c>
      <c r="L86" s="9">
        <f t="shared" si="21"/>
        <v>0.33</v>
      </c>
      <c r="M86" s="9">
        <f t="shared" si="22"/>
        <v>0.67</v>
      </c>
      <c r="N86" s="9">
        <f t="shared" si="23"/>
        <v>0.33</v>
      </c>
      <c r="O86" s="10">
        <f t="shared" si="24"/>
        <v>0.34</v>
      </c>
      <c r="P86" s="22">
        <v>217573</v>
      </c>
      <c r="Q86" s="8">
        <v>73726</v>
      </c>
      <c r="R86" s="8">
        <v>2</v>
      </c>
      <c r="S86" s="9">
        <v>0.74690097184698989</v>
      </c>
      <c r="T86" s="9">
        <v>0.25309216240246341</v>
      </c>
      <c r="U86" s="9">
        <f t="shared" si="30"/>
        <v>0.74690609991795376</v>
      </c>
      <c r="V86" s="9">
        <f t="shared" si="31"/>
        <v>0.2530939000820463</v>
      </c>
      <c r="W86" s="10">
        <f t="shared" si="32"/>
        <v>0.49381219983590746</v>
      </c>
      <c r="X86" s="9">
        <v>0.63</v>
      </c>
      <c r="Y86" s="9">
        <v>0.36</v>
      </c>
      <c r="Z86" s="10">
        <f t="shared" si="25"/>
        <v>0.61575000000000002</v>
      </c>
      <c r="AA86" s="11">
        <v>143565</v>
      </c>
      <c r="AB86" s="11">
        <v>74107</v>
      </c>
      <c r="AC86" s="10">
        <f t="shared" si="33"/>
        <v>0.31909478481384834</v>
      </c>
      <c r="AD86" s="12">
        <v>0.63</v>
      </c>
      <c r="AE86" s="12">
        <v>0.36</v>
      </c>
      <c r="AF86" s="10">
        <f t="shared" si="29"/>
        <v>0.59899999999999998</v>
      </c>
    </row>
    <row r="87" spans="1:36" x14ac:dyDescent="0.25">
      <c r="A87" s="8" t="s">
        <v>93</v>
      </c>
      <c r="B87" s="8">
        <v>4</v>
      </c>
      <c r="C87" s="8" t="s">
        <v>97</v>
      </c>
      <c r="D87" s="8" t="s">
        <v>478</v>
      </c>
      <c r="E87" s="61"/>
      <c r="F87" s="8"/>
      <c r="G87" s="27">
        <v>2008</v>
      </c>
      <c r="H87" s="82">
        <v>0.54</v>
      </c>
      <c r="I87" s="82">
        <v>0.46</v>
      </c>
      <c r="J87" s="82"/>
      <c r="K87" s="9">
        <f t="shared" si="20"/>
        <v>0.54</v>
      </c>
      <c r="L87" s="9">
        <f t="shared" si="21"/>
        <v>0.46</v>
      </c>
      <c r="M87" s="9">
        <f t="shared" si="22"/>
        <v>0.54</v>
      </c>
      <c r="N87" s="9">
        <f t="shared" si="23"/>
        <v>0.46</v>
      </c>
      <c r="O87" s="10">
        <f t="shared" si="24"/>
        <v>8.0000000000000016E-2</v>
      </c>
      <c r="P87" s="22">
        <v>175929</v>
      </c>
      <c r="Q87" s="8">
        <v>117503</v>
      </c>
      <c r="R87" s="8">
        <v>0</v>
      </c>
      <c r="S87" s="9">
        <v>0.5995562856130211</v>
      </c>
      <c r="T87" s="9">
        <v>0.4004437143869789</v>
      </c>
      <c r="U87" s="9">
        <f t="shared" si="30"/>
        <v>0.5995562856130211</v>
      </c>
      <c r="V87" s="9">
        <f t="shared" si="31"/>
        <v>0.4004437143869789</v>
      </c>
      <c r="W87" s="10">
        <f t="shared" si="32"/>
        <v>0.1991125712260422</v>
      </c>
      <c r="X87" s="9">
        <v>0.55000000000000004</v>
      </c>
      <c r="Y87" s="9">
        <v>0.44</v>
      </c>
      <c r="Z87" s="10">
        <f t="shared" si="25"/>
        <v>0.53575000000000006</v>
      </c>
      <c r="AA87" s="11">
        <v>115351</v>
      </c>
      <c r="AB87" s="11">
        <v>102030</v>
      </c>
      <c r="AC87" s="10">
        <f t="shared" si="33"/>
        <v>6.1279504648520389E-2</v>
      </c>
      <c r="AD87" s="12">
        <v>0.6</v>
      </c>
      <c r="AE87" s="12">
        <v>0.4</v>
      </c>
      <c r="AF87" s="10">
        <f t="shared" si="29"/>
        <v>0.56399999999999995</v>
      </c>
    </row>
    <row r="88" spans="1:36" x14ac:dyDescent="0.25">
      <c r="A88" s="8" t="s">
        <v>93</v>
      </c>
      <c r="B88" s="8">
        <v>5</v>
      </c>
      <c r="C88" s="8" t="s">
        <v>98</v>
      </c>
      <c r="D88" s="8" t="s">
        <v>478</v>
      </c>
      <c r="E88" s="61"/>
      <c r="F88" s="8"/>
      <c r="G88" s="27">
        <v>2012</v>
      </c>
      <c r="H88" s="82">
        <v>0.53</v>
      </c>
      <c r="I88" s="82">
        <v>0.46</v>
      </c>
      <c r="J88" s="82">
        <v>0.01</v>
      </c>
      <c r="K88" s="9">
        <f t="shared" si="20"/>
        <v>0.53535353535353536</v>
      </c>
      <c r="L88" s="9">
        <f t="shared" si="21"/>
        <v>0.4646464646464647</v>
      </c>
      <c r="M88" s="9">
        <f t="shared" si="22"/>
        <v>0.53535353535353536</v>
      </c>
      <c r="N88" s="9">
        <f t="shared" si="23"/>
        <v>0.4646464646464647</v>
      </c>
      <c r="O88" s="10">
        <f t="shared" si="24"/>
        <v>7.0707070707070663E-2</v>
      </c>
      <c r="P88" s="22">
        <v>146098</v>
      </c>
      <c r="Q88" s="8">
        <v>138637</v>
      </c>
      <c r="R88" s="8">
        <v>22</v>
      </c>
      <c r="S88" s="9">
        <v>0.51306201427884124</v>
      </c>
      <c r="T88" s="9">
        <v>0.48686072686536241</v>
      </c>
      <c r="U88" s="9">
        <f t="shared" si="30"/>
        <v>0.51310165592568524</v>
      </c>
      <c r="V88" s="9">
        <f t="shared" si="31"/>
        <v>0.48689834407431476</v>
      </c>
      <c r="W88" s="10">
        <f t="shared" si="32"/>
        <v>2.6203311851370481E-2</v>
      </c>
      <c r="X88" s="9">
        <v>0.54</v>
      </c>
      <c r="Y88" s="9">
        <v>0.45</v>
      </c>
      <c r="Z88" s="10">
        <f t="shared" si="25"/>
        <v>0.52575000000000005</v>
      </c>
      <c r="AA88" s="11"/>
      <c r="AB88" s="11"/>
      <c r="AC88" s="10"/>
      <c r="AD88" s="12"/>
      <c r="AE88" s="12"/>
      <c r="AF88" s="10"/>
    </row>
    <row r="89" spans="1:36" x14ac:dyDescent="0.25">
      <c r="A89" s="8" t="s">
        <v>99</v>
      </c>
      <c r="B89" s="8" t="s">
        <v>27</v>
      </c>
      <c r="C89" s="8" t="s">
        <v>100</v>
      </c>
      <c r="D89" s="8" t="s">
        <v>478</v>
      </c>
      <c r="E89" s="61"/>
      <c r="F89" s="8"/>
      <c r="G89" s="27">
        <v>2010</v>
      </c>
      <c r="H89" s="82">
        <v>0.59</v>
      </c>
      <c r="I89" s="82">
        <v>0.37</v>
      </c>
      <c r="J89" s="82">
        <v>0.02</v>
      </c>
      <c r="K89" s="9">
        <f t="shared" si="20"/>
        <v>0.61458333333333337</v>
      </c>
      <c r="L89" s="9">
        <f t="shared" si="21"/>
        <v>0.38541666666666669</v>
      </c>
      <c r="M89" s="9">
        <f t="shared" si="22"/>
        <v>0.61458333333333337</v>
      </c>
      <c r="N89" s="9">
        <f t="shared" si="23"/>
        <v>0.38541666666666669</v>
      </c>
      <c r="O89" s="10">
        <f t="shared" si="24"/>
        <v>0.22916666666666669</v>
      </c>
      <c r="P89" s="22">
        <v>249933</v>
      </c>
      <c r="Q89" s="8">
        <v>129757</v>
      </c>
      <c r="R89" s="8">
        <v>8369</v>
      </c>
      <c r="S89" s="9">
        <v>0.64405927964562093</v>
      </c>
      <c r="T89" s="9">
        <v>0.33437441213836039</v>
      </c>
      <c r="U89" s="9">
        <f t="shared" si="30"/>
        <v>0.65825541889436123</v>
      </c>
      <c r="V89" s="9">
        <f t="shared" si="31"/>
        <v>0.34174458110563877</v>
      </c>
      <c r="W89" s="10">
        <f t="shared" si="32"/>
        <v>0.31651083778872247</v>
      </c>
      <c r="X89" s="9">
        <v>0.58599999999999997</v>
      </c>
      <c r="Y89" s="9">
        <v>0.4</v>
      </c>
      <c r="Z89" s="10">
        <f t="shared" si="25"/>
        <v>0.57374999999999998</v>
      </c>
      <c r="AA89" s="11">
        <v>173543</v>
      </c>
      <c r="AB89" s="11">
        <v>125442</v>
      </c>
      <c r="AC89" s="10">
        <f>ABS((AB89/(AB89+AA89))-(AA89/(AB89+AA89)))</f>
        <v>0.16088098065120326</v>
      </c>
      <c r="AD89" s="12">
        <v>0.62</v>
      </c>
      <c r="AE89" s="12">
        <v>0.37</v>
      </c>
      <c r="AF89" s="10">
        <f>(AD89-AE89-7.2%)/2+0.5</f>
        <v>0.58899999999999997</v>
      </c>
    </row>
    <row r="90" spans="1:36" x14ac:dyDescent="0.25">
      <c r="A90" s="8" t="s">
        <v>101</v>
      </c>
      <c r="B90" s="8">
        <v>1</v>
      </c>
      <c r="C90" s="8" t="s">
        <v>102</v>
      </c>
      <c r="D90" s="8" t="s">
        <v>476</v>
      </c>
      <c r="E90" s="61"/>
      <c r="F90" s="8"/>
      <c r="G90" s="27">
        <v>2001</v>
      </c>
      <c r="H90" s="82">
        <v>0.23</v>
      </c>
      <c r="I90" s="82">
        <v>0.7</v>
      </c>
      <c r="J90" s="82">
        <v>0.06</v>
      </c>
      <c r="K90" s="9">
        <f t="shared" si="20"/>
        <v>0.24731182795698928</v>
      </c>
      <c r="L90" s="9">
        <f t="shared" si="21"/>
        <v>0.75268817204301075</v>
      </c>
      <c r="M90" s="9">
        <f t="shared" si="22"/>
        <v>0.24731182795698928</v>
      </c>
      <c r="N90" s="9">
        <f t="shared" si="23"/>
        <v>0.75268817204301075</v>
      </c>
      <c r="O90" s="10">
        <f t="shared" si="24"/>
        <v>0.5053763440860215</v>
      </c>
      <c r="P90" s="22">
        <v>92961</v>
      </c>
      <c r="Q90" s="8">
        <v>238440</v>
      </c>
      <c r="R90" s="8">
        <v>11193</v>
      </c>
      <c r="S90" s="9">
        <v>0.27134450690905271</v>
      </c>
      <c r="T90" s="9">
        <v>0.695984167848824</v>
      </c>
      <c r="U90" s="9">
        <f t="shared" si="30"/>
        <v>0.2805091113183123</v>
      </c>
      <c r="V90" s="9">
        <f t="shared" si="31"/>
        <v>0.71949088868168776</v>
      </c>
      <c r="W90" s="10">
        <f t="shared" si="32"/>
        <v>0.43898177736337546</v>
      </c>
      <c r="X90" s="9">
        <v>0.30199999999999999</v>
      </c>
      <c r="Y90" s="9">
        <v>0.68700000000000006</v>
      </c>
      <c r="Z90" s="10">
        <f t="shared" si="25"/>
        <v>0.28825000000000001</v>
      </c>
      <c r="AA90" s="11">
        <v>0</v>
      </c>
      <c r="AB90" s="11">
        <v>170821</v>
      </c>
      <c r="AC90" s="10">
        <f>ABS((AB90/(AB90+AA90))-(AA90/(AB90+AA90)))</f>
        <v>1</v>
      </c>
      <c r="AD90" s="12">
        <v>0.32</v>
      </c>
      <c r="AE90" s="12">
        <v>0.67</v>
      </c>
      <c r="AF90" s="10">
        <f>(AD90-AE90-7.2%)/2+0.5</f>
        <v>0.28899999999999998</v>
      </c>
      <c r="AJ90" s="8"/>
    </row>
    <row r="91" spans="1:36" x14ac:dyDescent="0.25">
      <c r="A91" s="8" t="s">
        <v>101</v>
      </c>
      <c r="B91" s="8">
        <v>2</v>
      </c>
      <c r="C91" s="8" t="s">
        <v>592</v>
      </c>
      <c r="D91" s="8" t="s">
        <v>478</v>
      </c>
      <c r="E91" s="61"/>
      <c r="F91" s="8"/>
      <c r="G91" s="27">
        <v>2014</v>
      </c>
      <c r="H91" s="82">
        <v>0.5</v>
      </c>
      <c r="I91" s="82">
        <v>0.5</v>
      </c>
      <c r="J91" s="82"/>
      <c r="K91" s="9">
        <f t="shared" si="20"/>
        <v>0.5</v>
      </c>
      <c r="L91" s="9">
        <f t="shared" si="21"/>
        <v>0.5</v>
      </c>
      <c r="M91" s="9">
        <f t="shared" si="22"/>
        <v>0.5</v>
      </c>
      <c r="N91" s="9">
        <f t="shared" si="23"/>
        <v>0.5</v>
      </c>
      <c r="O91" s="10">
        <f t="shared" si="24"/>
        <v>0</v>
      </c>
      <c r="Q91" s="8"/>
      <c r="R91" s="8"/>
      <c r="S91" s="9"/>
      <c r="T91" s="9"/>
      <c r="U91" s="9"/>
      <c r="V91" s="9"/>
      <c r="W91" s="10"/>
      <c r="X91" s="9">
        <v>0.46500000000000002</v>
      </c>
      <c r="Y91" s="9">
        <v>0.52300000000000002</v>
      </c>
      <c r="Z91" s="10">
        <f t="shared" si="25"/>
        <v>0.45174999999999998</v>
      </c>
      <c r="AA91" s="11"/>
      <c r="AB91" s="11"/>
      <c r="AC91" s="10"/>
      <c r="AD91" s="12">
        <v>0.45</v>
      </c>
      <c r="AE91" s="12">
        <v>0.54</v>
      </c>
      <c r="AF91" s="10">
        <f>(AD91-AE91-7.2%)/2+0.5</f>
        <v>0.41899999999999998</v>
      </c>
    </row>
    <row r="92" spans="1:36" x14ac:dyDescent="0.25">
      <c r="A92" s="8" t="s">
        <v>101</v>
      </c>
      <c r="B92" s="8">
        <v>3</v>
      </c>
      <c r="C92" s="8" t="s">
        <v>103</v>
      </c>
      <c r="D92" s="8" t="s">
        <v>476</v>
      </c>
      <c r="E92" s="61"/>
      <c r="F92" s="8"/>
      <c r="G92" s="27">
        <v>2012</v>
      </c>
      <c r="H92" s="82">
        <v>0.32</v>
      </c>
      <c r="I92" s="82">
        <v>0.65</v>
      </c>
      <c r="J92" s="82">
        <v>0.03</v>
      </c>
      <c r="K92" s="9">
        <f t="shared" si="20"/>
        <v>0.32989690721649484</v>
      </c>
      <c r="L92" s="9">
        <f t="shared" si="21"/>
        <v>0.67010309278350522</v>
      </c>
      <c r="M92" s="9">
        <f t="shared" si="22"/>
        <v>0.32989690721649484</v>
      </c>
      <c r="N92" s="9">
        <f t="shared" si="23"/>
        <v>0.67010309278350522</v>
      </c>
      <c r="O92" s="10">
        <f t="shared" si="24"/>
        <v>0.34020618556701038</v>
      </c>
      <c r="P92" s="22">
        <v>102468</v>
      </c>
      <c r="Q92" s="8">
        <v>204331</v>
      </c>
      <c r="R92" s="8">
        <v>8870</v>
      </c>
      <c r="S92" s="9">
        <v>0.32460583712686392</v>
      </c>
      <c r="T92" s="9">
        <v>0.64729510975103666</v>
      </c>
      <c r="U92" s="9">
        <f t="shared" ref="U92:U114" si="34">S92/(S92+T92)</f>
        <v>0.33399065837893871</v>
      </c>
      <c r="V92" s="9">
        <f t="shared" ref="V92:V114" si="35">T92/(T92+S92)</f>
        <v>0.6660093416210614</v>
      </c>
      <c r="W92" s="10">
        <f t="shared" ref="W92:W114" si="36">ABS((T92/(T92+S92))-(S92/(T92+S92)))</f>
        <v>0.33201868324212269</v>
      </c>
      <c r="X92" s="9">
        <v>0.374</v>
      </c>
      <c r="Y92" s="9">
        <v>0.61499999999999999</v>
      </c>
      <c r="Z92" s="10">
        <f t="shared" si="25"/>
        <v>0.36025000000000001</v>
      </c>
      <c r="AA92" s="11"/>
      <c r="AB92" s="11"/>
      <c r="AC92" s="10"/>
      <c r="AD92" s="12"/>
      <c r="AE92" s="12"/>
      <c r="AF92" s="10"/>
    </row>
    <row r="93" spans="1:36" x14ac:dyDescent="0.25">
      <c r="A93" s="8" t="s">
        <v>101</v>
      </c>
      <c r="B93" s="8">
        <v>4</v>
      </c>
      <c r="C93" s="8" t="s">
        <v>104</v>
      </c>
      <c r="D93" s="8" t="s">
        <v>476</v>
      </c>
      <c r="E93" s="61"/>
      <c r="F93" s="8"/>
      <c r="G93" s="27">
        <v>2000</v>
      </c>
      <c r="H93" s="82"/>
      <c r="I93" s="82">
        <v>0.78</v>
      </c>
      <c r="J93" s="82">
        <v>0.16</v>
      </c>
      <c r="K93" s="9">
        <f t="shared" si="20"/>
        <v>0</v>
      </c>
      <c r="L93" s="9">
        <f t="shared" si="21"/>
        <v>1</v>
      </c>
      <c r="M93" s="9">
        <f t="shared" si="22"/>
        <v>0</v>
      </c>
      <c r="N93" s="9">
        <f t="shared" si="23"/>
        <v>1</v>
      </c>
      <c r="O93" s="10">
        <f t="shared" si="24"/>
        <v>1</v>
      </c>
      <c r="P93" s="22">
        <v>0</v>
      </c>
      <c r="Q93" s="8">
        <v>239988</v>
      </c>
      <c r="R93" s="8">
        <v>75482</v>
      </c>
      <c r="S93" s="9">
        <v>0</v>
      </c>
      <c r="T93" s="9">
        <v>0.76073160680888829</v>
      </c>
      <c r="U93" s="9">
        <f t="shared" si="34"/>
        <v>0</v>
      </c>
      <c r="V93" s="9">
        <f t="shared" si="35"/>
        <v>1</v>
      </c>
      <c r="W93" s="10">
        <f t="shared" si="36"/>
        <v>1</v>
      </c>
      <c r="X93" s="9">
        <v>0.35399999999999998</v>
      </c>
      <c r="Y93" s="9">
        <v>0.63700000000000001</v>
      </c>
      <c r="Z93" s="10">
        <f t="shared" si="25"/>
        <v>0.33925</v>
      </c>
      <c r="AA93" s="11">
        <v>0</v>
      </c>
      <c r="AB93" s="11">
        <v>178238</v>
      </c>
      <c r="AC93" s="10">
        <f>ABS((AB93/(AB93+AA93))-(AA93/(AB93+AA93)))</f>
        <v>1</v>
      </c>
      <c r="AD93" s="12">
        <v>0.38</v>
      </c>
      <c r="AE93" s="12">
        <v>0.61</v>
      </c>
      <c r="AF93" s="10">
        <f>(AD93-AE93-7.2%)/2+0.5</f>
        <v>0.34899999999999998</v>
      </c>
    </row>
    <row r="94" spans="1:36" x14ac:dyDescent="0.25">
      <c r="A94" s="8" t="s">
        <v>101</v>
      </c>
      <c r="B94" s="8">
        <v>5</v>
      </c>
      <c r="C94" s="8" t="s">
        <v>105</v>
      </c>
      <c r="D94" s="8" t="s">
        <v>478</v>
      </c>
      <c r="E94" s="61"/>
      <c r="F94" s="8"/>
      <c r="G94" s="27">
        <v>1992</v>
      </c>
      <c r="H94" s="82">
        <v>0.65</v>
      </c>
      <c r="I94" s="82">
        <v>0.35</v>
      </c>
      <c r="J94" s="82"/>
      <c r="K94" s="9">
        <f t="shared" si="20"/>
        <v>0.65</v>
      </c>
      <c r="L94" s="9">
        <f t="shared" si="21"/>
        <v>0.35</v>
      </c>
      <c r="M94" s="9">
        <f t="shared" si="22"/>
        <v>0.65</v>
      </c>
      <c r="N94" s="9">
        <f t="shared" si="23"/>
        <v>0.35</v>
      </c>
      <c r="O94" s="10">
        <f t="shared" si="24"/>
        <v>0.30000000000000004</v>
      </c>
      <c r="P94" s="22">
        <v>190472</v>
      </c>
      <c r="Q94" s="8">
        <v>70700</v>
      </c>
      <c r="R94" s="8">
        <v>7981</v>
      </c>
      <c r="S94" s="9">
        <v>0.70767184463855126</v>
      </c>
      <c r="T94" s="9">
        <v>0.26267587580298196</v>
      </c>
      <c r="U94" s="9">
        <f t="shared" si="34"/>
        <v>0.72929716814972512</v>
      </c>
      <c r="V94" s="9">
        <f t="shared" si="35"/>
        <v>0.27070283185027494</v>
      </c>
      <c r="W94" s="10">
        <f t="shared" si="36"/>
        <v>0.45859433629945018</v>
      </c>
      <c r="X94" s="9">
        <v>0.71200000000000008</v>
      </c>
      <c r="Y94" s="9">
        <v>0.28100000000000003</v>
      </c>
      <c r="Z94" s="10">
        <f t="shared" si="25"/>
        <v>0.69625000000000004</v>
      </c>
      <c r="AA94" s="11">
        <v>94744</v>
      </c>
      <c r="AB94" s="11">
        <v>50932</v>
      </c>
      <c r="AC94" s="10">
        <f>ABS((AB94/(AB94+AA94))-(AA94/(AB94+AA94)))</f>
        <v>0.30074960872072265</v>
      </c>
      <c r="AD94" s="12">
        <v>0.73</v>
      </c>
      <c r="AE94" s="12">
        <v>0.26</v>
      </c>
      <c r="AF94" s="10">
        <f>(AD94-AE94-7.2%)/2+0.5</f>
        <v>0.69899999999999995</v>
      </c>
    </row>
    <row r="95" spans="1:36" x14ac:dyDescent="0.25">
      <c r="A95" s="8" t="s">
        <v>101</v>
      </c>
      <c r="B95" s="8">
        <v>6</v>
      </c>
      <c r="C95" s="8" t="s">
        <v>106</v>
      </c>
      <c r="D95" s="8" t="s">
        <v>476</v>
      </c>
      <c r="E95" s="61"/>
      <c r="F95" s="8"/>
      <c r="G95" s="27">
        <v>2012</v>
      </c>
      <c r="H95" s="82">
        <v>0.37</v>
      </c>
      <c r="I95" s="82">
        <v>0.63</v>
      </c>
      <c r="J95" s="82"/>
      <c r="K95" s="9">
        <f t="shared" si="20"/>
        <v>0.37</v>
      </c>
      <c r="L95" s="9">
        <f t="shared" si="21"/>
        <v>0.63</v>
      </c>
      <c r="M95" s="9">
        <f t="shared" si="22"/>
        <v>0.37</v>
      </c>
      <c r="N95" s="9">
        <f t="shared" si="23"/>
        <v>0.63</v>
      </c>
      <c r="O95" s="10">
        <f t="shared" si="24"/>
        <v>0.26</v>
      </c>
      <c r="P95" s="22">
        <v>146489</v>
      </c>
      <c r="Q95" s="8">
        <v>195962</v>
      </c>
      <c r="R95" s="8">
        <v>0</v>
      </c>
      <c r="S95" s="9">
        <v>0.42776630817255606</v>
      </c>
      <c r="T95" s="9">
        <v>0.57223369182744388</v>
      </c>
      <c r="U95" s="9">
        <f t="shared" si="34"/>
        <v>0.42776630817255606</v>
      </c>
      <c r="V95" s="9">
        <f t="shared" si="35"/>
        <v>0.57223369182744388</v>
      </c>
      <c r="W95" s="10">
        <f t="shared" si="36"/>
        <v>0.14446738365488782</v>
      </c>
      <c r="X95" s="9">
        <v>0.41399999999999998</v>
      </c>
      <c r="Y95" s="9">
        <v>0.57700000000000007</v>
      </c>
      <c r="Z95" s="10">
        <f t="shared" si="25"/>
        <v>0.39924999999999994</v>
      </c>
      <c r="AA95" s="11"/>
      <c r="AB95" s="11"/>
      <c r="AC95" s="10"/>
      <c r="AD95" s="12"/>
      <c r="AE95" s="12"/>
      <c r="AF95" s="10"/>
    </row>
    <row r="96" spans="1:36" x14ac:dyDescent="0.25">
      <c r="A96" s="8" t="s">
        <v>101</v>
      </c>
      <c r="B96" s="8">
        <v>7</v>
      </c>
      <c r="C96" s="8" t="s">
        <v>107</v>
      </c>
      <c r="D96" s="8" t="s">
        <v>476</v>
      </c>
      <c r="E96" s="61"/>
      <c r="F96" s="8"/>
      <c r="G96" s="27">
        <v>2012</v>
      </c>
      <c r="H96" s="82">
        <v>0.32</v>
      </c>
      <c r="I96" s="82">
        <v>0.64</v>
      </c>
      <c r="J96" s="82">
        <v>0.04</v>
      </c>
      <c r="K96" s="9">
        <f t="shared" si="20"/>
        <v>0.33333333333333337</v>
      </c>
      <c r="L96" s="9">
        <f t="shared" si="21"/>
        <v>0.66666666666666674</v>
      </c>
      <c r="M96" s="9">
        <f t="shared" si="22"/>
        <v>0.33333333333333337</v>
      </c>
      <c r="N96" s="9">
        <f t="shared" si="23"/>
        <v>0.66666666666666674</v>
      </c>
      <c r="O96" s="10">
        <f t="shared" si="24"/>
        <v>0.33333333333333337</v>
      </c>
      <c r="P96" s="22">
        <v>130479</v>
      </c>
      <c r="Q96" s="8">
        <v>185518</v>
      </c>
      <c r="R96" s="8">
        <v>13</v>
      </c>
      <c r="S96" s="9">
        <v>0.41289516154552069</v>
      </c>
      <c r="T96" s="9">
        <v>0.58706370051580647</v>
      </c>
      <c r="U96" s="9">
        <f t="shared" si="34"/>
        <v>0.4129121479001383</v>
      </c>
      <c r="V96" s="9">
        <f t="shared" si="35"/>
        <v>0.58708785209986181</v>
      </c>
      <c r="W96" s="10">
        <f t="shared" si="36"/>
        <v>0.1741757041997235</v>
      </c>
      <c r="X96" s="9">
        <v>0.47100000000000003</v>
      </c>
      <c r="Y96" s="9">
        <v>0.51800000000000002</v>
      </c>
      <c r="Z96" s="10">
        <f t="shared" si="25"/>
        <v>0.45724999999999999</v>
      </c>
      <c r="AA96" s="13">
        <v>82999</v>
      </c>
      <c r="AB96" s="13">
        <v>184868</v>
      </c>
      <c r="AC96" s="10">
        <f>ABS((AB96/(AB96+AA96))-(AA96/(AB96+AA96)))</f>
        <v>0.38029693840599998</v>
      </c>
      <c r="AD96" s="12">
        <v>0.42899999999999999</v>
      </c>
      <c r="AE96" s="12">
        <v>0.57099999999999995</v>
      </c>
      <c r="AF96" s="10">
        <f t="shared" ref="AF96:AF101" si="37">(AD96-AE96-7.2%)/2+0.5</f>
        <v>0.39300000000000002</v>
      </c>
    </row>
    <row r="97" spans="1:36" x14ac:dyDescent="0.25">
      <c r="A97" s="8" t="s">
        <v>101</v>
      </c>
      <c r="B97" s="8">
        <v>8</v>
      </c>
      <c r="C97" s="8" t="s">
        <v>108</v>
      </c>
      <c r="D97" s="8" t="s">
        <v>476</v>
      </c>
      <c r="E97" s="61"/>
      <c r="F97" s="8"/>
      <c r="G97" s="27">
        <v>2008</v>
      </c>
      <c r="H97" s="82">
        <v>0.34</v>
      </c>
      <c r="I97" s="82">
        <v>0.66</v>
      </c>
      <c r="J97" s="82"/>
      <c r="K97" s="9">
        <f t="shared" si="20"/>
        <v>0.34</v>
      </c>
      <c r="L97" s="9">
        <f t="shared" si="21"/>
        <v>0.66</v>
      </c>
      <c r="M97" s="9">
        <f t="shared" si="22"/>
        <v>0.34</v>
      </c>
      <c r="N97" s="9">
        <f t="shared" si="23"/>
        <v>0.66</v>
      </c>
      <c r="O97" s="10">
        <f t="shared" si="24"/>
        <v>0.32</v>
      </c>
      <c r="P97" s="22">
        <v>130870</v>
      </c>
      <c r="Q97" s="8">
        <v>205432</v>
      </c>
      <c r="R97" s="8">
        <v>12607</v>
      </c>
      <c r="S97" s="9">
        <v>0.37508347448761714</v>
      </c>
      <c r="T97" s="9">
        <v>0.58878389494108774</v>
      </c>
      <c r="U97" s="9">
        <f t="shared" si="34"/>
        <v>0.3891442810331191</v>
      </c>
      <c r="V97" s="9">
        <f t="shared" si="35"/>
        <v>0.61085571896688096</v>
      </c>
      <c r="W97" s="10">
        <f t="shared" si="36"/>
        <v>0.22171143793376186</v>
      </c>
      <c r="X97" s="9">
        <v>0.42200000000000004</v>
      </c>
      <c r="Y97" s="9">
        <v>0.56799999999999995</v>
      </c>
      <c r="Z97" s="10">
        <f t="shared" si="25"/>
        <v>0.40775000000000006</v>
      </c>
      <c r="AA97" s="11">
        <v>85595</v>
      </c>
      <c r="AB97" s="11">
        <v>157079</v>
      </c>
      <c r="AC97" s="10">
        <f>ABS((AB97/(AB97+AA97))-(AA97/(AB97+AA97)))</f>
        <v>0.29456802129605975</v>
      </c>
      <c r="AD97" s="12">
        <v>0.48</v>
      </c>
      <c r="AE97" s="12">
        <v>0.51</v>
      </c>
      <c r="AF97" s="10">
        <f t="shared" si="37"/>
        <v>0.44899999999999995</v>
      </c>
    </row>
    <row r="98" spans="1:36" x14ac:dyDescent="0.25">
      <c r="A98" s="8" t="s">
        <v>101</v>
      </c>
      <c r="B98" s="8">
        <v>9</v>
      </c>
      <c r="C98" s="8" t="s">
        <v>109</v>
      </c>
      <c r="D98" s="8" t="s">
        <v>478</v>
      </c>
      <c r="E98" s="61"/>
      <c r="F98" s="8"/>
      <c r="G98" s="27">
        <v>2012</v>
      </c>
      <c r="H98" s="82">
        <v>0.54</v>
      </c>
      <c r="I98" s="82">
        <v>0.43</v>
      </c>
      <c r="J98" s="82">
        <v>0.03</v>
      </c>
      <c r="K98" s="9">
        <f t="shared" si="20"/>
        <v>0.55670103092783507</v>
      </c>
      <c r="L98" s="9">
        <f t="shared" si="21"/>
        <v>0.44329896907216493</v>
      </c>
      <c r="M98" s="9">
        <f t="shared" si="22"/>
        <v>0.55670103092783507</v>
      </c>
      <c r="N98" s="9">
        <f t="shared" si="23"/>
        <v>0.44329896907216493</v>
      </c>
      <c r="O98" s="10">
        <f t="shared" si="24"/>
        <v>0.11340206185567014</v>
      </c>
      <c r="P98" s="22">
        <v>164891</v>
      </c>
      <c r="Q98" s="8">
        <v>98856</v>
      </c>
      <c r="R98" s="8">
        <v>0</v>
      </c>
      <c r="S98" s="9">
        <v>0.62518625804274552</v>
      </c>
      <c r="T98" s="9">
        <v>0.37481374195725448</v>
      </c>
      <c r="U98" s="9">
        <f t="shared" si="34"/>
        <v>0.62518625804274552</v>
      </c>
      <c r="V98" s="9">
        <f t="shared" si="35"/>
        <v>0.37481374195725448</v>
      </c>
      <c r="W98" s="10">
        <f t="shared" si="36"/>
        <v>0.25037251608549105</v>
      </c>
      <c r="X98" s="9">
        <v>0.61899999999999999</v>
      </c>
      <c r="Y98" s="9">
        <v>0.37200000000000005</v>
      </c>
      <c r="Z98" s="10">
        <f t="shared" si="25"/>
        <v>0.60424999999999995</v>
      </c>
      <c r="AA98" s="16">
        <v>84036</v>
      </c>
      <c r="AB98" s="16">
        <v>123464</v>
      </c>
      <c r="AC98" s="10">
        <f>-ABS((AB98/(AB98+AA98))-(AA98/(AB98+AA98)))</f>
        <v>-0.19001445783132526</v>
      </c>
      <c r="AD98" s="17">
        <v>0.53</v>
      </c>
      <c r="AE98" s="17">
        <v>0.47</v>
      </c>
      <c r="AF98" s="10">
        <f t="shared" si="37"/>
        <v>0.49399999999999999</v>
      </c>
      <c r="AJ98" s="8"/>
    </row>
    <row r="99" spans="1:36" x14ac:dyDescent="0.25">
      <c r="A99" s="8" t="s">
        <v>101</v>
      </c>
      <c r="B99" s="8">
        <v>10</v>
      </c>
      <c r="C99" s="8" t="s">
        <v>110</v>
      </c>
      <c r="D99" s="8" t="s">
        <v>476</v>
      </c>
      <c r="E99" s="61"/>
      <c r="F99" s="8"/>
      <c r="G99" s="27">
        <v>2010</v>
      </c>
      <c r="H99" s="82">
        <v>0.38</v>
      </c>
      <c r="I99" s="82">
        <v>0.62</v>
      </c>
      <c r="J99" s="82"/>
      <c r="K99" s="9">
        <f t="shared" si="20"/>
        <v>0.38</v>
      </c>
      <c r="L99" s="9">
        <f t="shared" si="21"/>
        <v>0.62</v>
      </c>
      <c r="M99" s="9">
        <f t="shared" si="22"/>
        <v>0.38</v>
      </c>
      <c r="N99" s="9">
        <f t="shared" si="23"/>
        <v>0.62</v>
      </c>
      <c r="O99" s="10">
        <f t="shared" si="24"/>
        <v>0.24</v>
      </c>
      <c r="P99" s="22">
        <v>153574</v>
      </c>
      <c r="Q99" s="8">
        <v>164649</v>
      </c>
      <c r="R99" s="8">
        <v>46</v>
      </c>
      <c r="S99" s="9">
        <v>0.48252892993034197</v>
      </c>
      <c r="T99" s="9">
        <v>0.51732653824280717</v>
      </c>
      <c r="U99" s="9">
        <f t="shared" si="34"/>
        <v>0.48259868079931373</v>
      </c>
      <c r="V99" s="9">
        <f t="shared" si="35"/>
        <v>0.51740131920068633</v>
      </c>
      <c r="W99" s="10">
        <f t="shared" si="36"/>
        <v>3.4802638401372599E-2</v>
      </c>
      <c r="X99" s="9">
        <v>0.45700000000000002</v>
      </c>
      <c r="Y99" s="9">
        <v>0.53400000000000003</v>
      </c>
      <c r="Z99" s="10">
        <f t="shared" si="25"/>
        <v>0.44224999999999998</v>
      </c>
      <c r="AA99" s="11">
        <v>84167</v>
      </c>
      <c r="AB99" s="11">
        <v>123586</v>
      </c>
      <c r="AC99" s="10">
        <f>ABS((AB99/(AB99+AA99))-(AA99/(AB99+AA99)))</f>
        <v>0.18973973901700575</v>
      </c>
      <c r="AD99" s="12">
        <v>0.53</v>
      </c>
      <c r="AE99" s="12">
        <v>0.47</v>
      </c>
      <c r="AF99" s="10">
        <f t="shared" si="37"/>
        <v>0.49399999999999999</v>
      </c>
    </row>
    <row r="100" spans="1:36" x14ac:dyDescent="0.25">
      <c r="A100" s="8" t="s">
        <v>101</v>
      </c>
      <c r="B100" s="8">
        <v>11</v>
      </c>
      <c r="C100" s="8" t="s">
        <v>111</v>
      </c>
      <c r="D100" s="8" t="s">
        <v>476</v>
      </c>
      <c r="E100" s="61"/>
      <c r="F100" s="8"/>
      <c r="G100" s="27">
        <v>2010</v>
      </c>
      <c r="H100" s="82">
        <v>0.33</v>
      </c>
      <c r="I100" s="82">
        <v>0.67</v>
      </c>
      <c r="J100" s="82"/>
      <c r="K100" s="9">
        <f t="shared" si="20"/>
        <v>0.33</v>
      </c>
      <c r="L100" s="9">
        <f t="shared" si="21"/>
        <v>0.67</v>
      </c>
      <c r="M100" s="9">
        <f t="shared" si="22"/>
        <v>0.33</v>
      </c>
      <c r="N100" s="9">
        <f t="shared" si="23"/>
        <v>0.67</v>
      </c>
      <c r="O100" s="10">
        <f t="shared" si="24"/>
        <v>0.34</v>
      </c>
      <c r="P100" s="22">
        <v>120303</v>
      </c>
      <c r="Q100" s="8">
        <v>218360</v>
      </c>
      <c r="R100" s="8">
        <v>0</v>
      </c>
      <c r="S100" s="9">
        <v>0.35522923968665016</v>
      </c>
      <c r="T100" s="9">
        <v>0.6447707603133499</v>
      </c>
      <c r="U100" s="9">
        <f t="shared" si="34"/>
        <v>0.35522923968665016</v>
      </c>
      <c r="V100" s="9">
        <f t="shared" si="35"/>
        <v>0.6447707603133499</v>
      </c>
      <c r="W100" s="10">
        <f t="shared" si="36"/>
        <v>0.28954152062669974</v>
      </c>
      <c r="X100" s="9">
        <v>0.40200000000000002</v>
      </c>
      <c r="Y100" s="9">
        <v>0.58799999999999997</v>
      </c>
      <c r="Z100" s="10">
        <f t="shared" si="25"/>
        <v>0.38775000000000004</v>
      </c>
      <c r="AA100" s="11">
        <v>100858</v>
      </c>
      <c r="AB100" s="11">
        <v>208815</v>
      </c>
      <c r="AC100" s="10">
        <f>ABS((AB100/(AB100+AA100))-(AA100/(AB100+AA100)))</f>
        <v>0.34861612087589172</v>
      </c>
      <c r="AD100" s="12">
        <v>0.43</v>
      </c>
      <c r="AE100" s="12">
        <v>0.56000000000000005</v>
      </c>
      <c r="AF100" s="10">
        <f t="shared" si="37"/>
        <v>0.39899999999999997</v>
      </c>
    </row>
    <row r="101" spans="1:36" x14ac:dyDescent="0.25">
      <c r="A101" s="8" t="s">
        <v>101</v>
      </c>
      <c r="B101" s="8">
        <v>12</v>
      </c>
      <c r="C101" s="8" t="s">
        <v>112</v>
      </c>
      <c r="D101" s="8" t="s">
        <v>476</v>
      </c>
      <c r="E101" s="61"/>
      <c r="F101" s="8"/>
      <c r="G101" s="27">
        <v>2006</v>
      </c>
      <c r="H101" s="82"/>
      <c r="I101" s="82">
        <v>1</v>
      </c>
      <c r="J101" s="82"/>
      <c r="K101" s="9">
        <f t="shared" si="20"/>
        <v>0</v>
      </c>
      <c r="L101" s="9">
        <f t="shared" si="21"/>
        <v>1</v>
      </c>
      <c r="M101" s="9">
        <f t="shared" si="22"/>
        <v>0</v>
      </c>
      <c r="N101" s="9">
        <f t="shared" si="23"/>
        <v>1</v>
      </c>
      <c r="O101" s="10">
        <f t="shared" si="24"/>
        <v>1</v>
      </c>
      <c r="P101" s="22">
        <v>108770</v>
      </c>
      <c r="Q101" s="8">
        <v>209604</v>
      </c>
      <c r="R101" s="8">
        <v>11793</v>
      </c>
      <c r="S101" s="9">
        <v>0.32943934433180783</v>
      </c>
      <c r="T101" s="9">
        <v>0.63484236765031032</v>
      </c>
      <c r="U101" s="9">
        <f t="shared" si="34"/>
        <v>0.34164221952797652</v>
      </c>
      <c r="V101" s="9">
        <f t="shared" si="35"/>
        <v>0.65835778047202353</v>
      </c>
      <c r="W101" s="10">
        <f t="shared" si="36"/>
        <v>0.31671556094404701</v>
      </c>
      <c r="X101" s="9">
        <v>0.44799999999999995</v>
      </c>
      <c r="Y101" s="9">
        <v>0.54</v>
      </c>
      <c r="Z101" s="10">
        <f t="shared" si="25"/>
        <v>0.43474999999999997</v>
      </c>
      <c r="AA101" s="11">
        <v>66158</v>
      </c>
      <c r="AB101" s="11">
        <v>165433</v>
      </c>
      <c r="AC101" s="10">
        <f>ABS((AB101/(AB101+AA101))-(AA101/(AB101+AA101)))</f>
        <v>0.42866518992534247</v>
      </c>
      <c r="AD101" s="12">
        <v>0.47</v>
      </c>
      <c r="AE101" s="12">
        <v>0.52</v>
      </c>
      <c r="AF101" s="10">
        <f t="shared" si="37"/>
        <v>0.43899999999999995</v>
      </c>
    </row>
    <row r="102" spans="1:36" x14ac:dyDescent="0.25">
      <c r="A102" s="8" t="s">
        <v>101</v>
      </c>
      <c r="B102" s="8">
        <v>13</v>
      </c>
      <c r="C102" s="8" t="s">
        <v>113</v>
      </c>
      <c r="D102" s="8" t="s">
        <v>476</v>
      </c>
      <c r="E102" s="61"/>
      <c r="F102" s="8"/>
      <c r="G102" s="27">
        <v>2013.5</v>
      </c>
      <c r="H102" s="82"/>
      <c r="I102" s="82">
        <v>0.75</v>
      </c>
      <c r="J102" s="82">
        <v>0.25</v>
      </c>
      <c r="K102" s="9">
        <f t="shared" si="20"/>
        <v>0</v>
      </c>
      <c r="L102" s="9">
        <f t="shared" si="21"/>
        <v>1</v>
      </c>
      <c r="M102" s="9">
        <f t="shared" si="22"/>
        <v>0</v>
      </c>
      <c r="N102" s="9">
        <f t="shared" si="23"/>
        <v>1</v>
      </c>
      <c r="O102" s="10">
        <f t="shared" si="24"/>
        <v>1</v>
      </c>
      <c r="P102" s="23">
        <v>89099</v>
      </c>
      <c r="Q102" s="18">
        <v>85642</v>
      </c>
      <c r="R102" s="18">
        <v>8893</v>
      </c>
      <c r="S102" s="9">
        <v>0.48399999999999999</v>
      </c>
      <c r="T102" s="19">
        <v>0.46550000000000002</v>
      </c>
      <c r="U102" s="9">
        <f t="shared" si="34"/>
        <v>0.5097419694576093</v>
      </c>
      <c r="V102" s="9">
        <f t="shared" si="35"/>
        <v>0.49025803054239075</v>
      </c>
      <c r="W102" s="10">
        <f t="shared" si="36"/>
        <v>1.9483938915218546E-2</v>
      </c>
      <c r="X102" s="9">
        <v>0.501</v>
      </c>
      <c r="Y102" s="9">
        <v>0.48599999999999999</v>
      </c>
      <c r="Z102" s="10">
        <f t="shared" si="25"/>
        <v>0.48825000000000002</v>
      </c>
      <c r="AA102" s="11"/>
      <c r="AB102" s="11"/>
      <c r="AC102" s="10"/>
      <c r="AD102" s="12"/>
      <c r="AE102" s="12"/>
      <c r="AF102" s="10"/>
    </row>
    <row r="103" spans="1:36" x14ac:dyDescent="0.25">
      <c r="A103" s="8" t="s">
        <v>101</v>
      </c>
      <c r="B103" s="8">
        <v>14</v>
      </c>
      <c r="C103" s="8" t="s">
        <v>114</v>
      </c>
      <c r="D103" s="8" t="s">
        <v>478</v>
      </c>
      <c r="E103" s="61"/>
      <c r="F103" s="8"/>
      <c r="G103" s="27">
        <v>2006</v>
      </c>
      <c r="H103" s="82">
        <v>1</v>
      </c>
      <c r="I103" s="82"/>
      <c r="J103" s="82"/>
      <c r="K103" s="9">
        <f t="shared" si="20"/>
        <v>1</v>
      </c>
      <c r="L103" s="9">
        <f t="shared" si="21"/>
        <v>0</v>
      </c>
      <c r="M103" s="9">
        <f t="shared" si="22"/>
        <v>1</v>
      </c>
      <c r="N103" s="9">
        <f t="shared" si="23"/>
        <v>0</v>
      </c>
      <c r="O103" s="10">
        <f t="shared" si="24"/>
        <v>1</v>
      </c>
      <c r="P103" s="22">
        <v>197121</v>
      </c>
      <c r="Q103" s="8">
        <v>83480</v>
      </c>
      <c r="R103" s="8">
        <v>0</v>
      </c>
      <c r="S103" s="9">
        <v>0.70249571455554327</v>
      </c>
      <c r="T103" s="9">
        <v>0.29750428544445673</v>
      </c>
      <c r="U103" s="9">
        <f t="shared" si="34"/>
        <v>0.70249571455554327</v>
      </c>
      <c r="V103" s="9">
        <f t="shared" si="35"/>
        <v>0.29750428544445673</v>
      </c>
      <c r="W103" s="10">
        <f t="shared" si="36"/>
        <v>0.40499142911108654</v>
      </c>
      <c r="X103" s="9">
        <v>0.65099999999999991</v>
      </c>
      <c r="Y103" s="9">
        <v>0.34</v>
      </c>
      <c r="Z103" s="10">
        <f t="shared" si="25"/>
        <v>0.63624999999999998</v>
      </c>
      <c r="AA103" s="11">
        <v>91328</v>
      </c>
      <c r="AB103" s="11">
        <v>61817</v>
      </c>
      <c r="AC103" s="10">
        <f>ABS((AB103/(AB103+AA103))-(AA103/(AB103+AA103)))</f>
        <v>0.19269972901498583</v>
      </c>
      <c r="AD103" s="12">
        <v>0.66</v>
      </c>
      <c r="AE103" s="12">
        <v>0.33</v>
      </c>
      <c r="AF103" s="10">
        <f>(AD103-AE103-7.2%)/2+0.5</f>
        <v>0.629</v>
      </c>
    </row>
    <row r="104" spans="1:36" x14ac:dyDescent="0.25">
      <c r="A104" s="8" t="s">
        <v>101</v>
      </c>
      <c r="B104" s="8">
        <v>15</v>
      </c>
      <c r="C104" s="8" t="s">
        <v>115</v>
      </c>
      <c r="D104" s="8" t="s">
        <v>476</v>
      </c>
      <c r="E104" s="61"/>
      <c r="F104" s="8"/>
      <c r="G104" s="27">
        <v>2010</v>
      </c>
      <c r="H104" s="82">
        <v>0.4</v>
      </c>
      <c r="I104" s="82">
        <v>0.6</v>
      </c>
      <c r="J104" s="82"/>
      <c r="K104" s="9">
        <f t="shared" si="20"/>
        <v>0.4</v>
      </c>
      <c r="L104" s="9">
        <f t="shared" si="21"/>
        <v>0.6</v>
      </c>
      <c r="M104" s="9">
        <f t="shared" si="22"/>
        <v>0.4</v>
      </c>
      <c r="N104" s="9">
        <f t="shared" si="23"/>
        <v>0.6</v>
      </c>
      <c r="O104" s="10">
        <f t="shared" si="24"/>
        <v>0.19999999999999996</v>
      </c>
      <c r="P104" s="22">
        <v>0</v>
      </c>
      <c r="Q104" s="8">
        <v>0</v>
      </c>
      <c r="R104" s="8">
        <v>0</v>
      </c>
      <c r="S104" s="9">
        <v>0</v>
      </c>
      <c r="T104" s="9">
        <v>1</v>
      </c>
      <c r="U104" s="9">
        <f t="shared" si="34"/>
        <v>0</v>
      </c>
      <c r="V104" s="9">
        <f t="shared" si="35"/>
        <v>1</v>
      </c>
      <c r="W104" s="10">
        <f t="shared" si="36"/>
        <v>1</v>
      </c>
      <c r="X104" s="9">
        <v>0.45600000000000002</v>
      </c>
      <c r="Y104" s="9">
        <v>0.53299999999999992</v>
      </c>
      <c r="Z104" s="10">
        <f t="shared" si="25"/>
        <v>0.44225000000000003</v>
      </c>
      <c r="AA104" s="11">
        <v>87769</v>
      </c>
      <c r="AB104" s="11">
        <v>102704</v>
      </c>
      <c r="AC104" s="10">
        <f>ABS((AB104/(AB104+AA104))-(AA104/(AB104+AA104)))</f>
        <v>7.8410063368561378E-2</v>
      </c>
      <c r="AD104" s="12">
        <v>0.49</v>
      </c>
      <c r="AE104" s="12">
        <v>0.5</v>
      </c>
      <c r="AF104" s="10">
        <f>(AD104-AE104-7.2%)/2+0.5</f>
        <v>0.45899999999999996</v>
      </c>
    </row>
    <row r="105" spans="1:36" x14ac:dyDescent="0.25">
      <c r="A105" s="8" t="s">
        <v>101</v>
      </c>
      <c r="B105" s="8">
        <v>16</v>
      </c>
      <c r="C105" s="8" t="s">
        <v>116</v>
      </c>
      <c r="D105" s="8" t="s">
        <v>476</v>
      </c>
      <c r="E105" s="61"/>
      <c r="F105" s="8"/>
      <c r="G105" s="27">
        <v>2006</v>
      </c>
      <c r="H105" s="82">
        <v>0.38</v>
      </c>
      <c r="I105" s="82">
        <v>0.62</v>
      </c>
      <c r="J105" s="82"/>
      <c r="K105" s="9">
        <f t="shared" si="20"/>
        <v>0.38</v>
      </c>
      <c r="L105" s="9">
        <f t="shared" si="21"/>
        <v>0.62</v>
      </c>
      <c r="M105" s="9">
        <f t="shared" si="22"/>
        <v>0.38</v>
      </c>
      <c r="N105" s="9">
        <f t="shared" si="23"/>
        <v>0.62</v>
      </c>
      <c r="O105" s="10">
        <f t="shared" si="24"/>
        <v>0.24</v>
      </c>
      <c r="P105" s="22">
        <v>161929</v>
      </c>
      <c r="Q105" s="8">
        <v>187147</v>
      </c>
      <c r="R105" s="8">
        <v>0</v>
      </c>
      <c r="S105" s="9">
        <v>0.46387892607913461</v>
      </c>
      <c r="T105" s="9">
        <v>0.53612107392086539</v>
      </c>
      <c r="U105" s="9">
        <f t="shared" si="34"/>
        <v>0.46387892607913461</v>
      </c>
      <c r="V105" s="9">
        <f t="shared" si="35"/>
        <v>0.53612107392086539</v>
      </c>
      <c r="W105" s="10">
        <f t="shared" si="36"/>
        <v>7.2242147841730775E-2</v>
      </c>
      <c r="X105" s="9">
        <v>0.44900000000000001</v>
      </c>
      <c r="Y105" s="9">
        <v>0.54200000000000004</v>
      </c>
      <c r="Z105" s="10">
        <f t="shared" si="25"/>
        <v>0.43424999999999997</v>
      </c>
      <c r="AA105" s="11">
        <v>83123</v>
      </c>
      <c r="AB105" s="11">
        <v>183811</v>
      </c>
      <c r="AC105" s="10">
        <f>ABS((AB105/(AB105+AA105))-(AA105/(AB105+AA105)))</f>
        <v>0.37720185514022192</v>
      </c>
      <c r="AD105" s="12">
        <v>0.47</v>
      </c>
      <c r="AE105" s="12">
        <v>0.52</v>
      </c>
      <c r="AF105" s="10">
        <f>(AD105-AE105-7.2%)/2+0.5</f>
        <v>0.43899999999999995</v>
      </c>
    </row>
    <row r="106" spans="1:36" x14ac:dyDescent="0.25">
      <c r="A106" s="8" t="s">
        <v>101</v>
      </c>
      <c r="B106" s="8">
        <v>17</v>
      </c>
      <c r="C106" s="8" t="s">
        <v>117</v>
      </c>
      <c r="D106" s="8" t="s">
        <v>476</v>
      </c>
      <c r="E106" s="61"/>
      <c r="F106" s="8"/>
      <c r="G106" s="27">
        <v>2008</v>
      </c>
      <c r="H106" s="82">
        <v>0.37</v>
      </c>
      <c r="I106" s="82">
        <v>0.63</v>
      </c>
      <c r="J106" s="82"/>
      <c r="K106" s="9">
        <f t="shared" si="20"/>
        <v>0.37</v>
      </c>
      <c r="L106" s="9">
        <f t="shared" si="21"/>
        <v>0.63</v>
      </c>
      <c r="M106" s="9">
        <f t="shared" si="22"/>
        <v>0.37</v>
      </c>
      <c r="N106" s="9">
        <f t="shared" si="23"/>
        <v>0.63</v>
      </c>
      <c r="O106" s="10">
        <f t="shared" si="24"/>
        <v>0.26</v>
      </c>
      <c r="P106" s="22">
        <v>116766</v>
      </c>
      <c r="Q106" s="8">
        <v>165488</v>
      </c>
      <c r="R106" s="8">
        <v>12</v>
      </c>
      <c r="S106" s="9">
        <v>0.41367362700431509</v>
      </c>
      <c r="T106" s="9">
        <v>0.58628385990519583</v>
      </c>
      <c r="U106" s="9">
        <f t="shared" si="34"/>
        <v>0.41369121429634303</v>
      </c>
      <c r="V106" s="9">
        <f t="shared" si="35"/>
        <v>0.58630878570365697</v>
      </c>
      <c r="W106" s="10">
        <f t="shared" si="36"/>
        <v>0.17261757140731393</v>
      </c>
      <c r="X106" s="9">
        <v>0.41200000000000003</v>
      </c>
      <c r="Y106" s="9">
        <v>0.57899999999999996</v>
      </c>
      <c r="Z106" s="10">
        <f t="shared" si="25"/>
        <v>0.39725000000000005</v>
      </c>
      <c r="AA106" s="11">
        <v>80327</v>
      </c>
      <c r="AB106" s="11">
        <v>162285</v>
      </c>
      <c r="AC106" s="10">
        <f>ABS((AB106/(AB106+AA106))-(AA106/(AB106+AA106)))</f>
        <v>0.33781511219560451</v>
      </c>
      <c r="AD106" s="12">
        <v>0.47</v>
      </c>
      <c r="AE106" s="12">
        <v>0.52</v>
      </c>
      <c r="AF106" s="10">
        <f>(AD106-AE106-7.2%)/2+0.5</f>
        <v>0.43899999999999995</v>
      </c>
    </row>
    <row r="107" spans="1:36" x14ac:dyDescent="0.25">
      <c r="A107" s="8" t="s">
        <v>101</v>
      </c>
      <c r="B107" s="8">
        <v>18</v>
      </c>
      <c r="C107" s="8" t="s">
        <v>118</v>
      </c>
      <c r="D107" s="8" t="s">
        <v>478</v>
      </c>
      <c r="E107" s="61"/>
      <c r="F107" s="8"/>
      <c r="G107" s="27">
        <v>2012</v>
      </c>
      <c r="H107" s="82">
        <v>0.6</v>
      </c>
      <c r="I107" s="82">
        <v>0.4</v>
      </c>
      <c r="J107" s="82"/>
      <c r="K107" s="9">
        <f t="shared" si="20"/>
        <v>0.6</v>
      </c>
      <c r="L107" s="9">
        <f t="shared" si="21"/>
        <v>0.4</v>
      </c>
      <c r="M107" s="9">
        <f t="shared" si="22"/>
        <v>0.6</v>
      </c>
      <c r="N107" s="9">
        <f t="shared" si="23"/>
        <v>0.4</v>
      </c>
      <c r="O107" s="10">
        <f t="shared" si="24"/>
        <v>0.19999999999999996</v>
      </c>
      <c r="P107" s="22">
        <v>166257</v>
      </c>
      <c r="Q107" s="8">
        <v>164353</v>
      </c>
      <c r="R107" s="8">
        <v>55</v>
      </c>
      <c r="S107" s="9">
        <v>0.50279588102762618</v>
      </c>
      <c r="T107" s="9">
        <v>0.49703778748884825</v>
      </c>
      <c r="U107" s="9">
        <f t="shared" si="34"/>
        <v>0.50287952572517469</v>
      </c>
      <c r="V107" s="9">
        <f t="shared" si="35"/>
        <v>0.49712047427482536</v>
      </c>
      <c r="W107" s="10">
        <f t="shared" si="36"/>
        <v>5.7590514503493284E-3</v>
      </c>
      <c r="X107" s="9">
        <v>0.47600000000000003</v>
      </c>
      <c r="Y107" s="9">
        <v>0.51700000000000002</v>
      </c>
      <c r="Z107" s="10">
        <f t="shared" si="25"/>
        <v>0.46024999999999999</v>
      </c>
      <c r="AA107" s="11"/>
      <c r="AB107" s="11"/>
      <c r="AC107" s="10"/>
      <c r="AD107" s="12"/>
      <c r="AE107" s="12"/>
      <c r="AF107" s="10"/>
    </row>
    <row r="108" spans="1:36" x14ac:dyDescent="0.25">
      <c r="A108" s="8" t="s">
        <v>101</v>
      </c>
      <c r="B108" s="8">
        <v>19</v>
      </c>
      <c r="C108" s="8" t="s">
        <v>500</v>
      </c>
      <c r="D108" s="8" t="s">
        <v>476</v>
      </c>
      <c r="E108" s="61"/>
      <c r="F108" s="8"/>
      <c r="G108" s="27">
        <v>2014</v>
      </c>
      <c r="H108" s="82">
        <v>0.33</v>
      </c>
      <c r="I108" s="82">
        <v>0.65</v>
      </c>
      <c r="J108" s="82">
        <v>0.03</v>
      </c>
      <c r="K108" s="9">
        <f t="shared" si="20"/>
        <v>0.33673469387755106</v>
      </c>
      <c r="L108" s="9">
        <f t="shared" si="21"/>
        <v>0.66326530612244905</v>
      </c>
      <c r="M108" s="9">
        <f t="shared" si="22"/>
        <v>0.33673469387755106</v>
      </c>
      <c r="N108" s="9">
        <f t="shared" si="23"/>
        <v>0.66326530612244905</v>
      </c>
      <c r="O108" s="10">
        <f t="shared" si="24"/>
        <v>0.32653061224489799</v>
      </c>
      <c r="P108" s="8">
        <v>29306</v>
      </c>
      <c r="Q108" s="8">
        <v>66917</v>
      </c>
      <c r="R108" s="8">
        <v>3735</v>
      </c>
      <c r="S108" s="9">
        <v>0.29320000000000002</v>
      </c>
      <c r="T108" s="9">
        <v>0.66949999999999998</v>
      </c>
      <c r="U108" s="9">
        <f t="shared" si="34"/>
        <v>0.30456009140957724</v>
      </c>
      <c r="V108" s="9">
        <f t="shared" si="35"/>
        <v>0.69543990859042271</v>
      </c>
      <c r="W108" s="10">
        <f t="shared" si="36"/>
        <v>0.39087981718084547</v>
      </c>
      <c r="X108" s="9">
        <v>0.38799999999999996</v>
      </c>
      <c r="Y108" s="9">
        <v>0.60599999999999998</v>
      </c>
      <c r="Z108" s="10">
        <f t="shared" si="25"/>
        <v>0.37175000000000002</v>
      </c>
      <c r="AA108" s="11"/>
      <c r="AB108" s="11"/>
      <c r="AC108" s="10"/>
      <c r="AD108" s="12"/>
      <c r="AE108" s="12"/>
      <c r="AF108" s="10"/>
    </row>
    <row r="109" spans="1:36" x14ac:dyDescent="0.25">
      <c r="A109" s="8" t="s">
        <v>101</v>
      </c>
      <c r="B109" s="8">
        <v>20</v>
      </c>
      <c r="C109" s="8" t="s">
        <v>119</v>
      </c>
      <c r="D109" s="8" t="s">
        <v>478</v>
      </c>
      <c r="E109" s="61"/>
      <c r="F109" s="8"/>
      <c r="G109" s="27">
        <v>1992</v>
      </c>
      <c r="H109" s="82">
        <v>0.82</v>
      </c>
      <c r="I109" s="82">
        <v>0.18</v>
      </c>
      <c r="J109" s="82"/>
      <c r="K109" s="9">
        <f t="shared" si="20"/>
        <v>0.82</v>
      </c>
      <c r="L109" s="9">
        <f t="shared" si="21"/>
        <v>0.18</v>
      </c>
      <c r="M109" s="9">
        <f t="shared" si="22"/>
        <v>0.82</v>
      </c>
      <c r="N109" s="9">
        <f t="shared" si="23"/>
        <v>0.18</v>
      </c>
      <c r="O109" s="10">
        <f t="shared" si="24"/>
        <v>0.6399999999999999</v>
      </c>
      <c r="P109" s="22">
        <v>214727</v>
      </c>
      <c r="Q109" s="8">
        <v>0</v>
      </c>
      <c r="R109" s="8">
        <v>29558</v>
      </c>
      <c r="S109" s="9">
        <v>0.87900198538592222</v>
      </c>
      <c r="T109" s="9">
        <v>0</v>
      </c>
      <c r="U109" s="9">
        <f t="shared" si="34"/>
        <v>1</v>
      </c>
      <c r="V109" s="9">
        <f t="shared" si="35"/>
        <v>0</v>
      </c>
      <c r="W109" s="10">
        <f t="shared" si="36"/>
        <v>1</v>
      </c>
      <c r="X109" s="9">
        <v>0.82599999999999996</v>
      </c>
      <c r="Y109" s="9">
        <v>0.17</v>
      </c>
      <c r="Z109" s="10">
        <f t="shared" si="25"/>
        <v>0.80874999999999997</v>
      </c>
      <c r="AA109" s="11">
        <v>100066</v>
      </c>
      <c r="AB109" s="11">
        <v>26414</v>
      </c>
      <c r="AC109" s="10">
        <f>ABS((AB109/(AB109+AA109))-(AA109/(AB109+AA109)))</f>
        <v>0.58232131562302336</v>
      </c>
      <c r="AD109" s="12">
        <v>0.83</v>
      </c>
      <c r="AE109" s="12">
        <v>0.17</v>
      </c>
      <c r="AF109" s="10">
        <f>(AD109-AE109-7.2%)/2+0.5</f>
        <v>0.79399999999999993</v>
      </c>
      <c r="AJ109" s="8"/>
    </row>
    <row r="110" spans="1:36" x14ac:dyDescent="0.25">
      <c r="A110" s="8" t="s">
        <v>101</v>
      </c>
      <c r="B110" s="8">
        <v>21</v>
      </c>
      <c r="C110" s="8" t="s">
        <v>120</v>
      </c>
      <c r="D110" s="8" t="s">
        <v>478</v>
      </c>
      <c r="E110" s="61"/>
      <c r="F110" s="8"/>
      <c r="G110" s="27">
        <v>2010</v>
      </c>
      <c r="H110" s="82">
        <v>1</v>
      </c>
      <c r="I110" s="82"/>
      <c r="J110" s="82"/>
      <c r="K110" s="9">
        <f t="shared" si="20"/>
        <v>1</v>
      </c>
      <c r="L110" s="9">
        <f t="shared" si="21"/>
        <v>0</v>
      </c>
      <c r="M110" s="9">
        <f t="shared" si="22"/>
        <v>1</v>
      </c>
      <c r="N110" s="9">
        <f t="shared" si="23"/>
        <v>0</v>
      </c>
      <c r="O110" s="10">
        <f t="shared" si="24"/>
        <v>1</v>
      </c>
      <c r="P110" s="22">
        <v>221263</v>
      </c>
      <c r="Q110" s="8">
        <v>0</v>
      </c>
      <c r="R110" s="8">
        <v>63137</v>
      </c>
      <c r="S110" s="9">
        <v>0.77799929676511959</v>
      </c>
      <c r="T110" s="9">
        <v>0</v>
      </c>
      <c r="U110" s="9">
        <f t="shared" si="34"/>
        <v>1</v>
      </c>
      <c r="V110" s="9">
        <f t="shared" si="35"/>
        <v>0</v>
      </c>
      <c r="W110" s="10">
        <f t="shared" si="36"/>
        <v>1</v>
      </c>
      <c r="X110" s="9">
        <v>0.60599999999999998</v>
      </c>
      <c r="Y110" s="9">
        <v>0.38900000000000001</v>
      </c>
      <c r="Z110" s="10">
        <f t="shared" si="25"/>
        <v>0.58924999999999994</v>
      </c>
      <c r="AA110" s="11">
        <v>132098</v>
      </c>
      <c r="AB110" s="11">
        <v>78733</v>
      </c>
      <c r="AC110" s="10">
        <f>ABS((AB110/(AB110+AA110))-(AA110/(AB110+AA110)))</f>
        <v>0.25311742580550295</v>
      </c>
      <c r="AD110" s="12">
        <v>0.65</v>
      </c>
      <c r="AE110" s="12">
        <v>0.34</v>
      </c>
      <c r="AF110" s="10">
        <f>(AD110-AE110-7.2%)/2+0.5</f>
        <v>0.61899999999999999</v>
      </c>
    </row>
    <row r="111" spans="1:36" x14ac:dyDescent="0.25">
      <c r="A111" s="8" t="s">
        <v>101</v>
      </c>
      <c r="B111" s="8">
        <v>22</v>
      </c>
      <c r="C111" s="8" t="s">
        <v>121</v>
      </c>
      <c r="D111" s="8" t="s">
        <v>478</v>
      </c>
      <c r="E111" s="61"/>
      <c r="F111" s="8"/>
      <c r="G111" s="27">
        <v>2012</v>
      </c>
      <c r="H111" s="82">
        <v>0.57999999999999996</v>
      </c>
      <c r="I111" s="82">
        <v>0.42</v>
      </c>
      <c r="J111" s="82"/>
      <c r="K111" s="9">
        <f t="shared" si="20"/>
        <v>0.57999999999999996</v>
      </c>
      <c r="L111" s="9">
        <f t="shared" si="21"/>
        <v>0.42</v>
      </c>
      <c r="M111" s="9">
        <f t="shared" si="22"/>
        <v>0.57999999999999996</v>
      </c>
      <c r="N111" s="9">
        <f t="shared" si="23"/>
        <v>0.42</v>
      </c>
      <c r="O111" s="10">
        <f t="shared" si="24"/>
        <v>0.15999999999999998</v>
      </c>
      <c r="P111" s="22">
        <v>171021</v>
      </c>
      <c r="Q111" s="8">
        <v>142050</v>
      </c>
      <c r="R111" s="8">
        <v>0</v>
      </c>
      <c r="S111" s="9">
        <v>0.54626905717872298</v>
      </c>
      <c r="T111" s="9">
        <v>0.45373094282127696</v>
      </c>
      <c r="U111" s="9">
        <f t="shared" si="34"/>
        <v>0.54626905717872298</v>
      </c>
      <c r="V111" s="9">
        <f t="shared" si="35"/>
        <v>0.45373094282127696</v>
      </c>
      <c r="W111" s="10">
        <f t="shared" si="36"/>
        <v>9.2538114357446022E-2</v>
      </c>
      <c r="X111" s="9">
        <v>0.54400000000000004</v>
      </c>
      <c r="Y111" s="9">
        <v>0.44900000000000001</v>
      </c>
      <c r="Z111" s="10">
        <f t="shared" si="25"/>
        <v>0.52825</v>
      </c>
      <c r="AA111" s="11"/>
      <c r="AB111" s="11"/>
      <c r="AC111" s="10"/>
      <c r="AD111" s="12"/>
      <c r="AE111" s="12"/>
      <c r="AF111" s="10"/>
    </row>
    <row r="112" spans="1:36" x14ac:dyDescent="0.25">
      <c r="A112" s="8" t="s">
        <v>101</v>
      </c>
      <c r="B112" s="8">
        <v>23</v>
      </c>
      <c r="C112" s="8" t="s">
        <v>122</v>
      </c>
      <c r="D112" s="8" t="s">
        <v>478</v>
      </c>
      <c r="E112" s="61"/>
      <c r="F112" s="8"/>
      <c r="G112" s="27">
        <v>2004</v>
      </c>
      <c r="H112" s="82">
        <v>0.63</v>
      </c>
      <c r="I112" s="82">
        <v>0.37</v>
      </c>
      <c r="J112" s="82"/>
      <c r="K112" s="9">
        <f t="shared" si="20"/>
        <v>0.63</v>
      </c>
      <c r="L112" s="9">
        <f t="shared" si="21"/>
        <v>0.37</v>
      </c>
      <c r="M112" s="9">
        <f t="shared" si="22"/>
        <v>0.63</v>
      </c>
      <c r="N112" s="9">
        <f t="shared" si="23"/>
        <v>0.37</v>
      </c>
      <c r="O112" s="10">
        <f t="shared" si="24"/>
        <v>0.26</v>
      </c>
      <c r="P112" s="22">
        <v>174205</v>
      </c>
      <c r="Q112" s="8">
        <v>98096</v>
      </c>
      <c r="R112" s="8">
        <v>3129</v>
      </c>
      <c r="S112" s="9">
        <v>0.63248375267763135</v>
      </c>
      <c r="T112" s="9">
        <v>0.35615582906727661</v>
      </c>
      <c r="U112" s="9">
        <f t="shared" si="34"/>
        <v>0.6397515984149893</v>
      </c>
      <c r="V112" s="9">
        <f t="shared" si="35"/>
        <v>0.3602484015850107</v>
      </c>
      <c r="W112" s="10">
        <f t="shared" si="36"/>
        <v>0.2795031968299786</v>
      </c>
      <c r="X112" s="9">
        <v>0.61499999999999999</v>
      </c>
      <c r="Y112" s="9">
        <v>0.379</v>
      </c>
      <c r="Z112" s="10">
        <f t="shared" si="25"/>
        <v>0.59875</v>
      </c>
      <c r="AA112" s="11">
        <v>100787</v>
      </c>
      <c r="AB112" s="11">
        <v>63845</v>
      </c>
      <c r="AC112" s="10">
        <f>ABS((AB112/(AB112+AA112))-(AA112/(AB112+AA112)))</f>
        <v>0.22439136984304392</v>
      </c>
      <c r="AD112" s="12">
        <v>0.63</v>
      </c>
      <c r="AE112" s="12">
        <v>0.36</v>
      </c>
      <c r="AF112" s="10">
        <f>(AD112-AE112-7.2%)/2+0.5</f>
        <v>0.59899999999999998</v>
      </c>
    </row>
    <row r="113" spans="1:36" x14ac:dyDescent="0.25">
      <c r="A113" s="8" t="s">
        <v>101</v>
      </c>
      <c r="B113" s="8">
        <v>24</v>
      </c>
      <c r="C113" s="8" t="s">
        <v>123</v>
      </c>
      <c r="D113" s="8" t="s">
        <v>478</v>
      </c>
      <c r="E113" s="61"/>
      <c r="F113" s="8"/>
      <c r="G113" s="27">
        <v>2010</v>
      </c>
      <c r="H113" s="82">
        <v>0.86</v>
      </c>
      <c r="I113" s="82">
        <v>0.1</v>
      </c>
      <c r="J113" s="82">
        <v>0.04</v>
      </c>
      <c r="K113" s="9">
        <f t="shared" si="20"/>
        <v>0.89583333333333337</v>
      </c>
      <c r="L113" s="9">
        <f t="shared" si="21"/>
        <v>0.10416666666666667</v>
      </c>
      <c r="M113" s="9">
        <f t="shared" si="22"/>
        <v>0.89583333333333337</v>
      </c>
      <c r="N113" s="9">
        <f t="shared" si="23"/>
        <v>0.10416666666666667</v>
      </c>
      <c r="O113" s="10">
        <f t="shared" si="24"/>
        <v>0.79166666666666674</v>
      </c>
      <c r="P113" s="22">
        <v>0</v>
      </c>
      <c r="Q113" s="8">
        <v>0</v>
      </c>
      <c r="R113" s="8">
        <v>0</v>
      </c>
      <c r="S113" s="9">
        <v>1</v>
      </c>
      <c r="T113" s="9">
        <v>0</v>
      </c>
      <c r="U113" s="9">
        <f t="shared" si="34"/>
        <v>1</v>
      </c>
      <c r="V113" s="9">
        <f t="shared" si="35"/>
        <v>0</v>
      </c>
      <c r="W113" s="10">
        <f t="shared" si="36"/>
        <v>1</v>
      </c>
      <c r="X113" s="9">
        <v>0.875</v>
      </c>
      <c r="Y113" s="9">
        <v>0.121</v>
      </c>
      <c r="Z113" s="10">
        <f t="shared" si="25"/>
        <v>0.85775000000000001</v>
      </c>
      <c r="AA113" s="11">
        <v>106361</v>
      </c>
      <c r="AB113" s="11">
        <v>0</v>
      </c>
      <c r="AC113" s="10">
        <f>ABS((AB113/(AB113+AA113))-(AA113/(AB113+AA113)))</f>
        <v>1</v>
      </c>
      <c r="AD113" s="12">
        <v>0.87</v>
      </c>
      <c r="AE113" s="12">
        <v>0.12</v>
      </c>
      <c r="AF113" s="10">
        <f>(AD113-AE113-7.2%)/2+0.5</f>
        <v>0.83899999999999997</v>
      </c>
    </row>
    <row r="114" spans="1:36" x14ac:dyDescent="0.25">
      <c r="A114" s="8" t="s">
        <v>101</v>
      </c>
      <c r="B114" s="8">
        <v>25</v>
      </c>
      <c r="C114" s="8" t="s">
        <v>124</v>
      </c>
      <c r="D114" s="8" t="s">
        <v>476</v>
      </c>
      <c r="E114" s="61"/>
      <c r="F114" s="8"/>
      <c r="G114" s="27">
        <v>2010</v>
      </c>
      <c r="H114" s="82"/>
      <c r="I114" s="82">
        <v>1</v>
      </c>
      <c r="J114" s="82"/>
      <c r="K114" s="9">
        <f t="shared" si="20"/>
        <v>0</v>
      </c>
      <c r="L114" s="9">
        <f t="shared" si="21"/>
        <v>1</v>
      </c>
      <c r="M114" s="9">
        <f t="shared" si="22"/>
        <v>0</v>
      </c>
      <c r="N114" s="9">
        <f t="shared" si="23"/>
        <v>1</v>
      </c>
      <c r="O114" s="10">
        <f t="shared" si="24"/>
        <v>1</v>
      </c>
      <c r="P114" s="22">
        <v>0</v>
      </c>
      <c r="Q114" s="8">
        <v>151466</v>
      </c>
      <c r="R114" s="8">
        <v>48763</v>
      </c>
      <c r="S114" s="9">
        <v>0</v>
      </c>
      <c r="T114" s="9">
        <v>0.75646384889301754</v>
      </c>
      <c r="U114" s="9">
        <f t="shared" si="34"/>
        <v>0</v>
      </c>
      <c r="V114" s="9">
        <f t="shared" si="35"/>
        <v>1</v>
      </c>
      <c r="W114" s="10">
        <f t="shared" si="36"/>
        <v>1</v>
      </c>
      <c r="X114" s="9">
        <v>0.48700000000000004</v>
      </c>
      <c r="Y114" s="9">
        <v>0.50800000000000001</v>
      </c>
      <c r="Z114" s="10">
        <f t="shared" si="25"/>
        <v>0.47025</v>
      </c>
      <c r="AA114" s="11">
        <v>0</v>
      </c>
      <c r="AB114" s="11">
        <v>1</v>
      </c>
      <c r="AC114" s="10">
        <f>ABS((AB114/(AB114+AA114))-(AA114/(AB114+AA114)))</f>
        <v>1</v>
      </c>
      <c r="AD114" s="12">
        <v>0.49</v>
      </c>
      <c r="AE114" s="12">
        <v>0.51</v>
      </c>
      <c r="AF114" s="10">
        <f>(AD114-AE114-7.2%)/2+0.5</f>
        <v>0.45399999999999996</v>
      </c>
    </row>
    <row r="115" spans="1:36" x14ac:dyDescent="0.25">
      <c r="A115" s="8" t="s">
        <v>101</v>
      </c>
      <c r="B115" s="8">
        <v>26</v>
      </c>
      <c r="C115" s="8" t="s">
        <v>579</v>
      </c>
      <c r="D115" s="8" t="s">
        <v>476</v>
      </c>
      <c r="E115" s="61"/>
      <c r="F115" s="8"/>
      <c r="G115" s="27">
        <v>2014</v>
      </c>
      <c r="H115" s="82">
        <v>0.49</v>
      </c>
      <c r="I115" s="82">
        <v>0.52</v>
      </c>
      <c r="J115" s="82"/>
      <c r="K115" s="9">
        <f t="shared" si="20"/>
        <v>0.48514851485148514</v>
      </c>
      <c r="L115" s="9">
        <f t="shared" si="21"/>
        <v>0.51485148514851486</v>
      </c>
      <c r="M115" s="9">
        <f t="shared" si="22"/>
        <v>0.48514851485148514</v>
      </c>
      <c r="N115" s="9">
        <f t="shared" si="23"/>
        <v>0.51485148514851486</v>
      </c>
      <c r="O115" s="10">
        <f t="shared" si="24"/>
        <v>2.9702970297029729E-2</v>
      </c>
      <c r="Q115" s="8"/>
      <c r="R115" s="8"/>
      <c r="S115" s="9"/>
      <c r="T115" s="9"/>
      <c r="U115" s="9"/>
      <c r="V115" s="9"/>
      <c r="W115" s="10"/>
      <c r="X115" s="9">
        <v>0.53100000000000003</v>
      </c>
      <c r="Y115" s="9">
        <v>0.46399999999999997</v>
      </c>
      <c r="Z115" s="10">
        <f t="shared" si="25"/>
        <v>0.51424999999999998</v>
      </c>
      <c r="AA115" s="11"/>
      <c r="AB115" s="11"/>
      <c r="AC115" s="10"/>
      <c r="AD115" s="12"/>
      <c r="AE115" s="12"/>
      <c r="AF115" s="10"/>
    </row>
    <row r="116" spans="1:36" x14ac:dyDescent="0.25">
      <c r="A116" s="8" t="s">
        <v>101</v>
      </c>
      <c r="B116" s="8">
        <v>27</v>
      </c>
      <c r="C116" s="8" t="s">
        <v>593</v>
      </c>
      <c r="D116" s="8" t="s">
        <v>476</v>
      </c>
      <c r="E116" s="61"/>
      <c r="F116" s="8"/>
      <c r="G116" s="27">
        <v>1989</v>
      </c>
      <c r="H116" s="82"/>
      <c r="I116" s="82">
        <v>1</v>
      </c>
      <c r="J116" s="82"/>
      <c r="K116" s="9">
        <f t="shared" si="20"/>
        <v>0</v>
      </c>
      <c r="L116" s="9">
        <f t="shared" si="21"/>
        <v>1</v>
      </c>
      <c r="M116" s="9">
        <f t="shared" si="22"/>
        <v>0</v>
      </c>
      <c r="N116" s="9">
        <f t="shared" si="23"/>
        <v>1</v>
      </c>
      <c r="O116" s="10">
        <f t="shared" si="24"/>
        <v>1</v>
      </c>
      <c r="P116" s="22">
        <v>85020</v>
      </c>
      <c r="Q116" s="8">
        <v>138488</v>
      </c>
      <c r="R116" s="8">
        <v>6663</v>
      </c>
      <c r="S116" s="9">
        <v>0.36937754973476239</v>
      </c>
      <c r="T116" s="9">
        <v>0.6016744072884942</v>
      </c>
      <c r="U116" s="9">
        <f>S116/(S116+T116)</f>
        <v>0.3803890688476475</v>
      </c>
      <c r="V116" s="9">
        <f>T116/(T116+S116)</f>
        <v>0.61961093115235255</v>
      </c>
      <c r="W116" s="10">
        <f>ABS((T116/(T116+S116))-(S116/(T116+S116)))</f>
        <v>0.23922186230470505</v>
      </c>
      <c r="X116" s="9">
        <v>0.53100000000000003</v>
      </c>
      <c r="Y116" s="9">
        <v>0.46399999999999997</v>
      </c>
      <c r="Z116" s="10">
        <f t="shared" si="25"/>
        <v>0.51424999999999998</v>
      </c>
      <c r="AA116" s="11">
        <v>46235</v>
      </c>
      <c r="AB116" s="11">
        <v>102360</v>
      </c>
      <c r="AC116" s="10">
        <f>ABS((AB116/(AB116+AA116))-(AA116/(AB116+AA116)))</f>
        <v>0.37770449880547802</v>
      </c>
      <c r="AD116" s="12">
        <v>0.51</v>
      </c>
      <c r="AE116" s="12">
        <v>0.49</v>
      </c>
      <c r="AF116" s="10">
        <f t="shared" ref="AF116:AF124" si="38">(AD116-AE116-7.2%)/2+0.5</f>
        <v>0.47399999999999998</v>
      </c>
    </row>
    <row r="117" spans="1:36" x14ac:dyDescent="0.25">
      <c r="A117" s="8" t="s">
        <v>125</v>
      </c>
      <c r="B117" s="8">
        <v>1</v>
      </c>
      <c r="C117" s="8" t="s">
        <v>595</v>
      </c>
      <c r="D117" s="8" t="s">
        <v>476</v>
      </c>
      <c r="E117" s="61"/>
      <c r="F117" s="8"/>
      <c r="G117" s="27">
        <v>2014</v>
      </c>
      <c r="H117" s="82">
        <v>0.39</v>
      </c>
      <c r="I117" s="82">
        <v>0.61</v>
      </c>
      <c r="J117" s="82"/>
      <c r="K117" s="9">
        <f t="shared" si="20"/>
        <v>0.39</v>
      </c>
      <c r="L117" s="9">
        <f t="shared" si="21"/>
        <v>0.61</v>
      </c>
      <c r="M117" s="9">
        <f t="shared" si="22"/>
        <v>0.39</v>
      </c>
      <c r="N117" s="9">
        <f t="shared" si="23"/>
        <v>0.61</v>
      </c>
      <c r="O117" s="10">
        <f t="shared" si="24"/>
        <v>0.21999999999999997</v>
      </c>
      <c r="Q117" s="8"/>
      <c r="R117" s="8"/>
      <c r="S117" s="9"/>
      <c r="T117" s="9"/>
      <c r="U117" s="9"/>
      <c r="V117" s="9"/>
      <c r="W117" s="10"/>
      <c r="X117" s="9">
        <v>0.43</v>
      </c>
      <c r="Y117" s="9">
        <v>0.55899999999999994</v>
      </c>
      <c r="Z117" s="10">
        <f t="shared" si="25"/>
        <v>0.41625000000000001</v>
      </c>
      <c r="AA117" s="11"/>
      <c r="AB117" s="11"/>
      <c r="AC117" s="10"/>
      <c r="AD117" s="12">
        <v>0.36</v>
      </c>
      <c r="AE117" s="12">
        <v>0.63</v>
      </c>
      <c r="AF117" s="10">
        <f t="shared" si="38"/>
        <v>0.32899999999999996</v>
      </c>
      <c r="AJ117" s="8"/>
    </row>
    <row r="118" spans="1:36" x14ac:dyDescent="0.25">
      <c r="A118" s="8" t="s">
        <v>125</v>
      </c>
      <c r="B118" s="8">
        <v>2</v>
      </c>
      <c r="C118" s="8" t="s">
        <v>126</v>
      </c>
      <c r="D118" s="8" t="s">
        <v>478</v>
      </c>
      <c r="E118" s="61"/>
      <c r="F118" s="8"/>
      <c r="G118" s="27">
        <v>1992</v>
      </c>
      <c r="H118" s="82">
        <v>0.59</v>
      </c>
      <c r="I118" s="82">
        <v>0.41</v>
      </c>
      <c r="J118" s="82"/>
      <c r="K118" s="9">
        <f t="shared" si="20"/>
        <v>0.59</v>
      </c>
      <c r="L118" s="9">
        <f t="shared" si="21"/>
        <v>0.41</v>
      </c>
      <c r="M118" s="9">
        <f t="shared" si="22"/>
        <v>0.59</v>
      </c>
      <c r="N118" s="9">
        <f t="shared" si="23"/>
        <v>0.41</v>
      </c>
      <c r="O118" s="10">
        <f t="shared" si="24"/>
        <v>0.18</v>
      </c>
      <c r="P118" s="22">
        <v>162751</v>
      </c>
      <c r="Q118" s="8">
        <v>92410</v>
      </c>
      <c r="R118" s="8">
        <v>0</v>
      </c>
      <c r="S118" s="9">
        <v>0.63783650322737406</v>
      </c>
      <c r="T118" s="9">
        <v>0.36216349677262594</v>
      </c>
      <c r="U118" s="9">
        <f t="shared" ref="U118:U125" si="39">S118/(S118+T118)</f>
        <v>0.63783650322737406</v>
      </c>
      <c r="V118" s="9">
        <f t="shared" ref="V118:V125" si="40">T118/(T118+S118)</f>
        <v>0.36216349677262594</v>
      </c>
      <c r="W118" s="10">
        <f t="shared" ref="W118:W125" si="41">ABS((T118/(T118+S118))-(S118/(T118+S118)))</f>
        <v>0.27567300645474813</v>
      </c>
      <c r="X118" s="9">
        <v>0.58599999999999997</v>
      </c>
      <c r="Y118" s="9">
        <v>0.40799999999999997</v>
      </c>
      <c r="Z118" s="10">
        <f t="shared" si="25"/>
        <v>0.56974999999999998</v>
      </c>
      <c r="AA118" s="11">
        <v>86520</v>
      </c>
      <c r="AB118" s="11">
        <v>81673</v>
      </c>
      <c r="AC118" s="10">
        <f t="shared" ref="AC118:AC124" si="42">ABS((AB118/(AB118+AA118))-(AA118/(AB118+AA118)))</f>
        <v>2.8818083986848431E-2</v>
      </c>
      <c r="AD118" s="12">
        <v>0.54</v>
      </c>
      <c r="AE118" s="12">
        <v>0.46</v>
      </c>
      <c r="AF118" s="10">
        <f t="shared" si="38"/>
        <v>0.504</v>
      </c>
    </row>
    <row r="119" spans="1:36" x14ac:dyDescent="0.25">
      <c r="A119" s="8" t="s">
        <v>125</v>
      </c>
      <c r="B119" s="8">
        <v>3</v>
      </c>
      <c r="C119" s="8" t="s">
        <v>127</v>
      </c>
      <c r="D119" s="8" t="s">
        <v>476</v>
      </c>
      <c r="E119" s="61"/>
      <c r="F119" s="8"/>
      <c r="G119" s="27">
        <v>2004</v>
      </c>
      <c r="H119" s="82"/>
      <c r="I119" s="82">
        <v>1</v>
      </c>
      <c r="J119" s="82"/>
      <c r="K119" s="9">
        <f t="shared" si="20"/>
        <v>0</v>
      </c>
      <c r="L119" s="9">
        <f t="shared" si="21"/>
        <v>1</v>
      </c>
      <c r="M119" s="9">
        <f t="shared" si="22"/>
        <v>0</v>
      </c>
      <c r="N119" s="9">
        <f t="shared" si="23"/>
        <v>1</v>
      </c>
      <c r="O119" s="10">
        <f t="shared" si="24"/>
        <v>1</v>
      </c>
      <c r="P119" s="22">
        <v>0</v>
      </c>
      <c r="Q119" s="8">
        <v>232380</v>
      </c>
      <c r="R119" s="8">
        <v>105</v>
      </c>
      <c r="S119" s="9">
        <v>0</v>
      </c>
      <c r="T119" s="9">
        <v>0.99954835795857799</v>
      </c>
      <c r="U119" s="9">
        <f t="shared" si="39"/>
        <v>0</v>
      </c>
      <c r="V119" s="9">
        <f t="shared" si="40"/>
        <v>1</v>
      </c>
      <c r="W119" s="10">
        <f t="shared" si="41"/>
        <v>1</v>
      </c>
      <c r="X119" s="9">
        <v>0.33</v>
      </c>
      <c r="Y119" s="9">
        <v>0.65900000000000003</v>
      </c>
      <c r="Z119" s="10">
        <f t="shared" si="25"/>
        <v>0.31625000000000003</v>
      </c>
      <c r="AA119" s="11">
        <v>73932</v>
      </c>
      <c r="AB119" s="11">
        <v>168304</v>
      </c>
      <c r="AC119" s="10">
        <f t="shared" si="42"/>
        <v>0.38958701431661685</v>
      </c>
      <c r="AD119" s="12">
        <v>0.35</v>
      </c>
      <c r="AE119" s="12">
        <v>0.64</v>
      </c>
      <c r="AF119" s="10">
        <f t="shared" si="38"/>
        <v>0.31899999999999995</v>
      </c>
    </row>
    <row r="120" spans="1:36" x14ac:dyDescent="0.25">
      <c r="A120" s="8" t="s">
        <v>125</v>
      </c>
      <c r="B120" s="8">
        <v>4</v>
      </c>
      <c r="C120" s="8" t="s">
        <v>128</v>
      </c>
      <c r="D120" s="8" t="s">
        <v>478</v>
      </c>
      <c r="E120" s="61"/>
      <c r="F120" s="8"/>
      <c r="G120" s="27">
        <v>2006</v>
      </c>
      <c r="H120" s="82">
        <v>1</v>
      </c>
      <c r="I120" s="82"/>
      <c r="J120" s="82"/>
      <c r="K120" s="9">
        <f t="shared" si="20"/>
        <v>1</v>
      </c>
      <c r="L120" s="9">
        <f t="shared" si="21"/>
        <v>0</v>
      </c>
      <c r="M120" s="9">
        <f t="shared" si="22"/>
        <v>1</v>
      </c>
      <c r="N120" s="9">
        <f t="shared" si="23"/>
        <v>0</v>
      </c>
      <c r="O120" s="10">
        <f t="shared" si="24"/>
        <v>1</v>
      </c>
      <c r="P120" s="22">
        <v>208861</v>
      </c>
      <c r="Q120" s="8">
        <v>75041</v>
      </c>
      <c r="R120" s="8">
        <v>58</v>
      </c>
      <c r="S120" s="9">
        <v>0.73552965206367094</v>
      </c>
      <c r="T120" s="9">
        <v>0.26426609381603045</v>
      </c>
      <c r="U120" s="9">
        <f t="shared" si="39"/>
        <v>0.73567991771808583</v>
      </c>
      <c r="V120" s="9">
        <f t="shared" si="40"/>
        <v>0.26432008228191423</v>
      </c>
      <c r="W120" s="10">
        <f t="shared" si="41"/>
        <v>0.4713598354361716</v>
      </c>
      <c r="X120" s="9">
        <v>0.73599999999999999</v>
      </c>
      <c r="Y120" s="9">
        <v>0.25600000000000001</v>
      </c>
      <c r="Z120" s="10">
        <f t="shared" si="25"/>
        <v>0.72075</v>
      </c>
      <c r="AA120" s="11">
        <v>131760</v>
      </c>
      <c r="AB120" s="11">
        <v>44707</v>
      </c>
      <c r="AC120" s="10">
        <f t="shared" si="42"/>
        <v>0.49331036397740086</v>
      </c>
      <c r="AD120" s="12">
        <v>0.79</v>
      </c>
      <c r="AE120" s="12">
        <v>0.21</v>
      </c>
      <c r="AF120" s="10">
        <f t="shared" si="38"/>
        <v>0.754</v>
      </c>
    </row>
    <row r="121" spans="1:36" x14ac:dyDescent="0.25">
      <c r="A121" s="8" t="s">
        <v>125</v>
      </c>
      <c r="B121" s="8">
        <v>5</v>
      </c>
      <c r="C121" s="8" t="s">
        <v>129</v>
      </c>
      <c r="D121" s="8" t="s">
        <v>478</v>
      </c>
      <c r="E121" s="61"/>
      <c r="F121" s="8"/>
      <c r="G121" s="27">
        <v>1986</v>
      </c>
      <c r="H121" s="82">
        <v>1</v>
      </c>
      <c r="I121" s="82"/>
      <c r="J121" s="82"/>
      <c r="K121" s="9">
        <f t="shared" si="20"/>
        <v>1</v>
      </c>
      <c r="L121" s="9">
        <f t="shared" si="21"/>
        <v>0</v>
      </c>
      <c r="M121" s="9">
        <f t="shared" si="22"/>
        <v>1</v>
      </c>
      <c r="N121" s="9">
        <f t="shared" si="23"/>
        <v>0</v>
      </c>
      <c r="O121" s="10">
        <f t="shared" si="24"/>
        <v>1</v>
      </c>
      <c r="P121" s="22">
        <v>234330</v>
      </c>
      <c r="Q121" s="8">
        <v>43335</v>
      </c>
      <c r="R121" s="8">
        <v>24</v>
      </c>
      <c r="S121" s="9">
        <v>0.84385769691993562</v>
      </c>
      <c r="T121" s="9">
        <v>0.15605587545779631</v>
      </c>
      <c r="U121" s="9">
        <f t="shared" si="39"/>
        <v>0.84393063583815031</v>
      </c>
      <c r="V121" s="9">
        <f t="shared" si="40"/>
        <v>0.15606936416184972</v>
      </c>
      <c r="W121" s="10">
        <f t="shared" si="41"/>
        <v>0.68786127167630062</v>
      </c>
      <c r="X121" s="9">
        <v>0.83099999999999996</v>
      </c>
      <c r="Y121" s="9">
        <v>0.158</v>
      </c>
      <c r="Z121" s="10">
        <f t="shared" si="25"/>
        <v>0.81725000000000003</v>
      </c>
      <c r="AA121" s="11">
        <v>130782</v>
      </c>
      <c r="AB121" s="11">
        <v>46622</v>
      </c>
      <c r="AC121" s="10">
        <f t="shared" si="42"/>
        <v>0.47439742057676265</v>
      </c>
      <c r="AD121" s="12">
        <v>0.79</v>
      </c>
      <c r="AE121" s="12">
        <v>0.2</v>
      </c>
      <c r="AF121" s="10">
        <f t="shared" si="38"/>
        <v>0.75900000000000001</v>
      </c>
    </row>
    <row r="122" spans="1:36" x14ac:dyDescent="0.25">
      <c r="A122" s="8" t="s">
        <v>125</v>
      </c>
      <c r="B122" s="8">
        <v>6</v>
      </c>
      <c r="C122" s="8" t="s">
        <v>130</v>
      </c>
      <c r="D122" s="8" t="s">
        <v>476</v>
      </c>
      <c r="E122" s="61"/>
      <c r="F122" s="8"/>
      <c r="G122" s="27">
        <v>2004</v>
      </c>
      <c r="H122" s="82">
        <v>0.34</v>
      </c>
      <c r="I122" s="82">
        <v>0.66</v>
      </c>
      <c r="J122" s="82"/>
      <c r="K122" s="9">
        <f t="shared" si="20"/>
        <v>0.34</v>
      </c>
      <c r="L122" s="9">
        <f t="shared" si="21"/>
        <v>0.66</v>
      </c>
      <c r="M122" s="9">
        <f t="shared" si="22"/>
        <v>0.34</v>
      </c>
      <c r="N122" s="9">
        <f t="shared" si="23"/>
        <v>0.66</v>
      </c>
      <c r="O122" s="10">
        <f t="shared" si="24"/>
        <v>0.32</v>
      </c>
      <c r="P122" s="22">
        <v>104365</v>
      </c>
      <c r="Q122" s="8">
        <v>189669</v>
      </c>
      <c r="R122" s="8">
        <v>0</v>
      </c>
      <c r="S122" s="9">
        <v>0.35494194548929714</v>
      </c>
      <c r="T122" s="9">
        <v>0.64505805451070286</v>
      </c>
      <c r="U122" s="9">
        <f t="shared" si="39"/>
        <v>0.35494194548929714</v>
      </c>
      <c r="V122" s="9">
        <f t="shared" si="40"/>
        <v>0.64505805451070286</v>
      </c>
      <c r="W122" s="10">
        <f t="shared" si="41"/>
        <v>0.29011610902140572</v>
      </c>
      <c r="X122" s="9">
        <v>0.375</v>
      </c>
      <c r="Y122" s="9">
        <v>0.60799999999999998</v>
      </c>
      <c r="Z122" s="10">
        <f t="shared" si="25"/>
        <v>0.36425000000000002</v>
      </c>
      <c r="AA122" s="11">
        <v>0</v>
      </c>
      <c r="AB122" s="11">
        <v>198100</v>
      </c>
      <c r="AC122" s="10">
        <f t="shared" si="42"/>
        <v>1</v>
      </c>
      <c r="AD122" s="12">
        <v>0.37</v>
      </c>
      <c r="AE122" s="12">
        <v>0.62</v>
      </c>
      <c r="AF122" s="10">
        <f t="shared" si="38"/>
        <v>0.33899999999999997</v>
      </c>
    </row>
    <row r="123" spans="1:36" x14ac:dyDescent="0.25">
      <c r="A123" s="8" t="s">
        <v>125</v>
      </c>
      <c r="B123" s="8">
        <v>7</v>
      </c>
      <c r="C123" s="8" t="s">
        <v>131</v>
      </c>
      <c r="D123" s="8" t="s">
        <v>476</v>
      </c>
      <c r="E123" s="61"/>
      <c r="F123" s="8"/>
      <c r="G123" s="27">
        <v>2010</v>
      </c>
      <c r="H123" s="82">
        <v>0.35</v>
      </c>
      <c r="I123" s="82">
        <v>0.65</v>
      </c>
      <c r="J123" s="82"/>
      <c r="K123" s="9">
        <f t="shared" si="20"/>
        <v>0.35</v>
      </c>
      <c r="L123" s="9">
        <f t="shared" si="21"/>
        <v>0.65</v>
      </c>
      <c r="M123" s="9">
        <f t="shared" si="22"/>
        <v>0.35</v>
      </c>
      <c r="N123" s="9">
        <f t="shared" si="23"/>
        <v>0.65</v>
      </c>
      <c r="O123" s="10">
        <f t="shared" si="24"/>
        <v>0.30000000000000004</v>
      </c>
      <c r="P123" s="22">
        <v>95377</v>
      </c>
      <c r="Q123" s="8">
        <v>156689</v>
      </c>
      <c r="R123" s="8">
        <v>0</v>
      </c>
      <c r="S123" s="9">
        <v>0.37838105892901064</v>
      </c>
      <c r="T123" s="9">
        <v>0.62161894107098936</v>
      </c>
      <c r="U123" s="9">
        <f t="shared" si="39"/>
        <v>0.37838105892901064</v>
      </c>
      <c r="V123" s="9">
        <f t="shared" si="40"/>
        <v>0.62161894107098936</v>
      </c>
      <c r="W123" s="10">
        <f t="shared" si="41"/>
        <v>0.24323788214197872</v>
      </c>
      <c r="X123" s="9">
        <v>0.38299999999999995</v>
      </c>
      <c r="Y123" s="9">
        <v>0.60199999999999998</v>
      </c>
      <c r="Z123" s="10">
        <f t="shared" si="25"/>
        <v>0.37124999999999997</v>
      </c>
      <c r="AA123" s="11">
        <v>78996</v>
      </c>
      <c r="AB123" s="11">
        <v>160898</v>
      </c>
      <c r="AC123" s="10">
        <f t="shared" si="42"/>
        <v>0.34140912236237675</v>
      </c>
      <c r="AD123" s="12">
        <v>0.39</v>
      </c>
      <c r="AE123" s="12">
        <v>0.6</v>
      </c>
      <c r="AF123" s="10">
        <f t="shared" si="38"/>
        <v>0.35899999999999999</v>
      </c>
    </row>
    <row r="124" spans="1:36" x14ac:dyDescent="0.25">
      <c r="A124" s="8" t="s">
        <v>125</v>
      </c>
      <c r="B124" s="8">
        <v>8</v>
      </c>
      <c r="C124" s="8" t="s">
        <v>132</v>
      </c>
      <c r="D124" s="8" t="s">
        <v>476</v>
      </c>
      <c r="E124" s="61"/>
      <c r="F124" s="8"/>
      <c r="G124" s="27">
        <v>2010</v>
      </c>
      <c r="H124" s="82"/>
      <c r="I124" s="82">
        <v>1</v>
      </c>
      <c r="J124" s="82"/>
      <c r="K124" s="9">
        <f t="shared" si="20"/>
        <v>0</v>
      </c>
      <c r="L124" s="9">
        <f t="shared" si="21"/>
        <v>1</v>
      </c>
      <c r="M124" s="9">
        <f t="shared" si="22"/>
        <v>0</v>
      </c>
      <c r="N124" s="9">
        <f t="shared" si="23"/>
        <v>1</v>
      </c>
      <c r="O124" s="10">
        <f t="shared" si="24"/>
        <v>1</v>
      </c>
      <c r="P124" s="22">
        <v>0</v>
      </c>
      <c r="Q124" s="8">
        <v>197789</v>
      </c>
      <c r="R124" s="8">
        <v>0</v>
      </c>
      <c r="S124" s="9">
        <v>0</v>
      </c>
      <c r="T124" s="9">
        <v>1</v>
      </c>
      <c r="U124" s="9">
        <f t="shared" si="39"/>
        <v>0</v>
      </c>
      <c r="V124" s="9">
        <f t="shared" si="40"/>
        <v>1</v>
      </c>
      <c r="W124" s="10">
        <f t="shared" si="41"/>
        <v>1</v>
      </c>
      <c r="X124" s="9">
        <v>0.375</v>
      </c>
      <c r="Y124" s="9">
        <v>0.61599999999999999</v>
      </c>
      <c r="Z124" s="10">
        <f t="shared" si="25"/>
        <v>0.36025000000000001</v>
      </c>
      <c r="AA124" s="11">
        <v>92250</v>
      </c>
      <c r="AB124" s="11">
        <v>102770</v>
      </c>
      <c r="AC124" s="10">
        <f t="shared" si="42"/>
        <v>5.394318531432668E-2</v>
      </c>
      <c r="AD124" s="12">
        <v>0.43</v>
      </c>
      <c r="AE124" s="12">
        <v>0.56000000000000005</v>
      </c>
      <c r="AF124" s="10">
        <f t="shared" si="38"/>
        <v>0.39899999999999997</v>
      </c>
    </row>
    <row r="125" spans="1:36" x14ac:dyDescent="0.25">
      <c r="A125" s="8" t="s">
        <v>125</v>
      </c>
      <c r="B125" s="8">
        <v>9</v>
      </c>
      <c r="C125" s="8" t="s">
        <v>133</v>
      </c>
      <c r="D125" s="8" t="s">
        <v>476</v>
      </c>
      <c r="E125" s="61"/>
      <c r="F125" s="8"/>
      <c r="G125" s="27">
        <v>2012</v>
      </c>
      <c r="H125" s="82">
        <v>0.19</v>
      </c>
      <c r="I125" s="82">
        <v>0.81</v>
      </c>
      <c r="J125" s="82"/>
      <c r="K125" s="9">
        <f t="shared" si="20"/>
        <v>0.19</v>
      </c>
      <c r="L125" s="9">
        <f t="shared" si="21"/>
        <v>0.81</v>
      </c>
      <c r="M125" s="9">
        <f t="shared" si="22"/>
        <v>0.19</v>
      </c>
      <c r="N125" s="9">
        <f t="shared" si="23"/>
        <v>0.81</v>
      </c>
      <c r="O125" s="10">
        <f t="shared" si="24"/>
        <v>0.62000000000000011</v>
      </c>
      <c r="P125" s="22">
        <v>60052</v>
      </c>
      <c r="Q125" s="8">
        <v>192101</v>
      </c>
      <c r="R125" s="8">
        <v>0</v>
      </c>
      <c r="S125" s="9">
        <v>0.23815699198502496</v>
      </c>
      <c r="T125" s="9">
        <v>0.76184300801497506</v>
      </c>
      <c r="U125" s="9">
        <f t="shared" si="39"/>
        <v>0.23815699198502496</v>
      </c>
      <c r="V125" s="9">
        <f t="shared" si="40"/>
        <v>0.76184300801497506</v>
      </c>
      <c r="W125" s="10">
        <f t="shared" si="41"/>
        <v>0.52368601602995013</v>
      </c>
      <c r="X125" s="9">
        <v>0.20499999999999999</v>
      </c>
      <c r="Y125" s="9">
        <v>0.78099999999999992</v>
      </c>
      <c r="Z125" s="10">
        <f t="shared" si="25"/>
        <v>0.19275000000000003</v>
      </c>
      <c r="AA125" s="11"/>
      <c r="AB125" s="11"/>
      <c r="AC125" s="10"/>
      <c r="AD125" s="12"/>
      <c r="AE125" s="12"/>
      <c r="AF125" s="10"/>
    </row>
    <row r="126" spans="1:36" x14ac:dyDescent="0.25">
      <c r="A126" s="8" t="s">
        <v>125</v>
      </c>
      <c r="B126" s="8">
        <v>10</v>
      </c>
      <c r="C126" s="8" t="s">
        <v>547</v>
      </c>
      <c r="D126" s="8" t="s">
        <v>476</v>
      </c>
      <c r="E126" s="61"/>
      <c r="F126" s="8"/>
      <c r="G126" s="27">
        <v>2014</v>
      </c>
      <c r="H126" s="82">
        <v>0.33</v>
      </c>
      <c r="I126" s="82">
        <v>0.67</v>
      </c>
      <c r="J126" s="82"/>
      <c r="K126" s="9">
        <f t="shared" si="20"/>
        <v>0.33</v>
      </c>
      <c r="L126" s="9">
        <f t="shared" si="21"/>
        <v>0.67</v>
      </c>
      <c r="M126" s="9">
        <f t="shared" si="22"/>
        <v>0.33</v>
      </c>
      <c r="N126" s="9">
        <f t="shared" si="23"/>
        <v>0.67</v>
      </c>
      <c r="O126" s="10">
        <f t="shared" si="24"/>
        <v>0.34</v>
      </c>
      <c r="Q126" s="8"/>
      <c r="R126" s="8"/>
      <c r="S126" s="9"/>
      <c r="T126" s="9"/>
      <c r="U126" s="9"/>
      <c r="V126" s="9"/>
      <c r="W126" s="10"/>
      <c r="X126" s="9">
        <v>0.36299999999999999</v>
      </c>
      <c r="Y126" s="9">
        <v>0.625</v>
      </c>
      <c r="Z126" s="10">
        <f t="shared" si="25"/>
        <v>0.34975000000000001</v>
      </c>
      <c r="AA126" s="11"/>
      <c r="AB126" s="11"/>
      <c r="AC126" s="10"/>
      <c r="AD126" s="12">
        <v>0.38</v>
      </c>
      <c r="AE126" s="12">
        <v>0.61</v>
      </c>
      <c r="AF126" s="10">
        <f t="shared" ref="AF126:AF131" si="43">(AD126-AE126-7.2%)/2+0.5</f>
        <v>0.34899999999999998</v>
      </c>
    </row>
    <row r="127" spans="1:36" x14ac:dyDescent="0.25">
      <c r="A127" s="8" t="s">
        <v>125</v>
      </c>
      <c r="B127" s="8">
        <v>11</v>
      </c>
      <c r="C127" s="8" t="s">
        <v>548</v>
      </c>
      <c r="D127" s="8" t="s">
        <v>476</v>
      </c>
      <c r="E127" s="61"/>
      <c r="F127" s="8"/>
      <c r="G127" s="27">
        <v>2014</v>
      </c>
      <c r="H127" s="82"/>
      <c r="I127" s="82">
        <v>1</v>
      </c>
      <c r="J127" s="82"/>
      <c r="K127" s="9">
        <f t="shared" si="20"/>
        <v>0</v>
      </c>
      <c r="L127" s="9">
        <f t="shared" si="21"/>
        <v>1</v>
      </c>
      <c r="M127" s="9">
        <f t="shared" si="22"/>
        <v>0</v>
      </c>
      <c r="N127" s="9">
        <f t="shared" si="23"/>
        <v>1</v>
      </c>
      <c r="O127" s="10">
        <f t="shared" si="24"/>
        <v>1</v>
      </c>
      <c r="Q127" s="8"/>
      <c r="R127" s="8"/>
      <c r="S127" s="9"/>
      <c r="T127" s="9"/>
      <c r="U127" s="9"/>
      <c r="V127" s="9"/>
      <c r="W127" s="10"/>
      <c r="X127" s="9">
        <v>0.315</v>
      </c>
      <c r="Y127" s="9">
        <v>0.66900000000000004</v>
      </c>
      <c r="Z127" s="10">
        <f t="shared" si="25"/>
        <v>0.30374999999999996</v>
      </c>
      <c r="AA127" s="11"/>
      <c r="AB127" s="11"/>
      <c r="AC127" s="10"/>
      <c r="AD127" s="12">
        <v>0.33</v>
      </c>
      <c r="AE127" s="12">
        <v>0.66</v>
      </c>
      <c r="AF127" s="10">
        <f t="shared" si="43"/>
        <v>0.29899999999999999</v>
      </c>
    </row>
    <row r="128" spans="1:36" x14ac:dyDescent="0.25">
      <c r="A128" s="8" t="s">
        <v>125</v>
      </c>
      <c r="B128" s="8">
        <v>12</v>
      </c>
      <c r="C128" s="8" t="s">
        <v>580</v>
      </c>
      <c r="D128" s="8" t="s">
        <v>476</v>
      </c>
      <c r="E128" s="61"/>
      <c r="F128" s="8"/>
      <c r="G128" s="27">
        <v>2014</v>
      </c>
      <c r="H128" s="82">
        <v>0.45</v>
      </c>
      <c r="I128" s="82">
        <v>0.55000000000000004</v>
      </c>
      <c r="J128" s="82"/>
      <c r="K128" s="9">
        <f t="shared" si="20"/>
        <v>0.45</v>
      </c>
      <c r="L128" s="9">
        <f t="shared" si="21"/>
        <v>0.55000000000000004</v>
      </c>
      <c r="M128" s="9">
        <f t="shared" si="22"/>
        <v>0.45</v>
      </c>
      <c r="N128" s="9">
        <f t="shared" si="23"/>
        <v>0.55000000000000004</v>
      </c>
      <c r="O128" s="10">
        <f t="shared" si="24"/>
        <v>0.10000000000000003</v>
      </c>
      <c r="Q128" s="8"/>
      <c r="R128" s="8"/>
      <c r="S128" s="9"/>
      <c r="T128" s="9"/>
      <c r="U128" s="9"/>
      <c r="V128" s="9"/>
      <c r="W128" s="10"/>
      <c r="X128" s="9">
        <v>0.436</v>
      </c>
      <c r="Y128" s="9">
        <v>0.55399999999999994</v>
      </c>
      <c r="Z128" s="10">
        <f t="shared" si="25"/>
        <v>0.42175000000000001</v>
      </c>
      <c r="AA128" s="11"/>
      <c r="AB128" s="11"/>
      <c r="AC128" s="10"/>
      <c r="AD128" s="12">
        <v>0.54</v>
      </c>
      <c r="AE128" s="12">
        <v>0.45</v>
      </c>
      <c r="AF128" s="10">
        <f t="shared" si="43"/>
        <v>0.50900000000000001</v>
      </c>
    </row>
    <row r="129" spans="1:36" x14ac:dyDescent="0.25">
      <c r="A129" s="8" t="s">
        <v>125</v>
      </c>
      <c r="B129" s="8">
        <v>13</v>
      </c>
      <c r="C129" s="8" t="s">
        <v>134</v>
      </c>
      <c r="D129" s="8" t="s">
        <v>478</v>
      </c>
      <c r="E129" s="61"/>
      <c r="F129" s="8"/>
      <c r="G129" s="27">
        <v>2002</v>
      </c>
      <c r="H129" s="82">
        <v>1</v>
      </c>
      <c r="I129" s="82"/>
      <c r="J129" s="82"/>
      <c r="K129" s="9">
        <f t="shared" si="20"/>
        <v>1</v>
      </c>
      <c r="L129" s="9">
        <f t="shared" si="21"/>
        <v>0</v>
      </c>
      <c r="M129" s="9">
        <f t="shared" si="22"/>
        <v>1</v>
      </c>
      <c r="N129" s="9">
        <f t="shared" si="23"/>
        <v>0</v>
      </c>
      <c r="O129" s="10">
        <f t="shared" si="24"/>
        <v>1</v>
      </c>
      <c r="P129" s="22">
        <v>201988</v>
      </c>
      <c r="Q129" s="8">
        <v>79550</v>
      </c>
      <c r="R129" s="8">
        <v>0</v>
      </c>
      <c r="S129" s="9">
        <v>0.71744489198616168</v>
      </c>
      <c r="T129" s="9">
        <v>0.28255510801383826</v>
      </c>
      <c r="U129" s="9">
        <f>S129/(S129+T129)</f>
        <v>0.71744489198616168</v>
      </c>
      <c r="V129" s="9">
        <f>T129/(T129+S129)</f>
        <v>0.28255510801383826</v>
      </c>
      <c r="W129" s="10">
        <f>ABS((T129/(T129+S129))-(S129/(T129+S129)))</f>
        <v>0.43488978397232342</v>
      </c>
      <c r="X129" s="9">
        <v>0.69200000000000006</v>
      </c>
      <c r="Y129" s="9">
        <v>0.3</v>
      </c>
      <c r="Z129" s="10">
        <f t="shared" si="25"/>
        <v>0.67675000000000007</v>
      </c>
      <c r="AA129" s="11">
        <v>140294</v>
      </c>
      <c r="AB129" s="11">
        <v>61771</v>
      </c>
      <c r="AC129" s="10">
        <f>ABS((AB129/(AB129+AA129))-(AA129/(AB129+AA129)))</f>
        <v>0.38860267735629628</v>
      </c>
      <c r="AD129" s="12">
        <v>0.71</v>
      </c>
      <c r="AE129" s="12">
        <v>0.28000000000000003</v>
      </c>
      <c r="AF129" s="10">
        <f t="shared" si="43"/>
        <v>0.67899999999999994</v>
      </c>
    </row>
    <row r="130" spans="1:36" x14ac:dyDescent="0.25">
      <c r="A130" s="8" t="s">
        <v>125</v>
      </c>
      <c r="B130" s="8">
        <v>14</v>
      </c>
      <c r="C130" s="8" t="s">
        <v>135</v>
      </c>
      <c r="D130" s="8" t="s">
        <v>476</v>
      </c>
      <c r="E130" s="61"/>
      <c r="F130" s="8"/>
      <c r="G130" s="27">
        <v>2010</v>
      </c>
      <c r="H130" s="82"/>
      <c r="I130" s="82">
        <v>1</v>
      </c>
      <c r="J130" s="82"/>
      <c r="K130" s="9">
        <f t="shared" si="20"/>
        <v>0</v>
      </c>
      <c r="L130" s="9">
        <f t="shared" si="21"/>
        <v>1</v>
      </c>
      <c r="M130" s="9">
        <f t="shared" si="22"/>
        <v>0</v>
      </c>
      <c r="N130" s="9">
        <f t="shared" si="23"/>
        <v>1</v>
      </c>
      <c r="O130" s="10">
        <f t="shared" si="24"/>
        <v>1</v>
      </c>
      <c r="P130" s="22">
        <v>59245</v>
      </c>
      <c r="Q130" s="8">
        <v>159947</v>
      </c>
      <c r="R130" s="8">
        <v>0</v>
      </c>
      <c r="S130" s="9">
        <v>0.27028814920252564</v>
      </c>
      <c r="T130" s="9">
        <v>0.72971185079747436</v>
      </c>
      <c r="U130" s="9">
        <f>S130/(S130+T130)</f>
        <v>0.27028814920252564</v>
      </c>
      <c r="V130" s="9">
        <f>T130/(T130+S130)</f>
        <v>0.72971185079747436</v>
      </c>
      <c r="W130" s="10">
        <f>ABS((T130/(T130+S130))-(S130/(T130+S130)))</f>
        <v>0.45942370159494872</v>
      </c>
      <c r="X130" s="9">
        <v>0.253</v>
      </c>
      <c r="Y130" s="9">
        <v>0.73199999999999998</v>
      </c>
      <c r="Z130" s="10">
        <f t="shared" si="25"/>
        <v>0.24125000000000002</v>
      </c>
      <c r="AA130" s="11">
        <v>0</v>
      </c>
      <c r="AB130" s="11">
        <v>173512</v>
      </c>
      <c r="AC130" s="10">
        <f>ABS((AB130/(AB130+AA130))-(AA130/(AB130+AA130)))</f>
        <v>1</v>
      </c>
      <c r="AD130" s="12">
        <v>0.24</v>
      </c>
      <c r="AE130" s="12">
        <v>0.75</v>
      </c>
      <c r="AF130" s="10">
        <f t="shared" si="43"/>
        <v>0.20899999999999996</v>
      </c>
    </row>
    <row r="131" spans="1:36" x14ac:dyDescent="0.25">
      <c r="A131" s="8" t="s">
        <v>136</v>
      </c>
      <c r="B131" s="8">
        <v>1</v>
      </c>
      <c r="C131" s="8" t="s">
        <v>549</v>
      </c>
      <c r="D131" s="8" t="s">
        <v>478</v>
      </c>
      <c r="E131" s="61"/>
      <c r="F131" s="8"/>
      <c r="G131" s="27">
        <v>2014</v>
      </c>
      <c r="H131" s="82">
        <v>0.52</v>
      </c>
      <c r="I131" s="82">
        <v>0.48</v>
      </c>
      <c r="J131" s="82"/>
      <c r="K131" s="9">
        <f t="shared" ref="K131:K194" si="44">H131/(H131+I131)</f>
        <v>0.52</v>
      </c>
      <c r="L131" s="9">
        <f t="shared" ref="L131:L194" si="45">I131/(I131+H131)</f>
        <v>0.48</v>
      </c>
      <c r="M131" s="9">
        <f t="shared" ref="M131:M194" si="46">K131/(K131+L131)</f>
        <v>0.52</v>
      </c>
      <c r="N131" s="9">
        <f t="shared" ref="N131:N194" si="47">L131/(L131+M131)</f>
        <v>0.48</v>
      </c>
      <c r="O131" s="10">
        <f t="shared" ref="O131:O194" si="48">ABS((L131/(L131+K131))-(K131/(L131+K131)))</f>
        <v>4.0000000000000036E-2</v>
      </c>
      <c r="Q131" s="8"/>
      <c r="R131" s="8"/>
      <c r="S131" s="9"/>
      <c r="T131" s="9"/>
      <c r="U131" s="9"/>
      <c r="V131" s="9"/>
      <c r="W131" s="10"/>
      <c r="X131" s="9">
        <v>0.69700000000000006</v>
      </c>
      <c r="Y131" s="9">
        <v>0.28999999999999998</v>
      </c>
      <c r="Z131" s="10">
        <f t="shared" ref="Z131:Z194" si="49">(X131-Y131-3.85%)/2+0.5</f>
        <v>0.68425000000000002</v>
      </c>
      <c r="AA131" s="11"/>
      <c r="AB131" s="11"/>
      <c r="AC131" s="10"/>
      <c r="AD131" s="12">
        <v>0.7</v>
      </c>
      <c r="AE131" s="12">
        <v>0.28000000000000003</v>
      </c>
      <c r="AF131" s="10">
        <f t="shared" si="43"/>
        <v>0.67399999999999993</v>
      </c>
      <c r="AJ131" s="8"/>
    </row>
    <row r="132" spans="1:36" x14ac:dyDescent="0.25">
      <c r="A132" s="8" t="s">
        <v>136</v>
      </c>
      <c r="B132" s="8">
        <v>2</v>
      </c>
      <c r="C132" s="8" t="s">
        <v>137</v>
      </c>
      <c r="D132" s="8" t="s">
        <v>478</v>
      </c>
      <c r="E132" s="61"/>
      <c r="F132" s="8"/>
      <c r="G132" s="27">
        <v>2012</v>
      </c>
      <c r="H132" s="82">
        <v>0.79</v>
      </c>
      <c r="I132" s="82">
        <v>0.19</v>
      </c>
      <c r="J132" s="82">
        <v>0.03</v>
      </c>
      <c r="K132" s="9">
        <f t="shared" si="44"/>
        <v>0.80612244897959184</v>
      </c>
      <c r="L132" s="9">
        <f t="shared" si="45"/>
        <v>0.19387755102040816</v>
      </c>
      <c r="M132" s="9">
        <f t="shared" si="46"/>
        <v>0.80612244897959184</v>
      </c>
      <c r="N132" s="9">
        <f t="shared" si="47"/>
        <v>0.19387755102040816</v>
      </c>
      <c r="O132" s="10">
        <f t="shared" si="48"/>
        <v>0.61224489795918369</v>
      </c>
      <c r="P132" s="22">
        <v>168503</v>
      </c>
      <c r="Q132" s="8">
        <v>40707</v>
      </c>
      <c r="R132" s="8">
        <v>0</v>
      </c>
      <c r="S132" s="9">
        <v>0.80542517088093302</v>
      </c>
      <c r="T132" s="9">
        <v>0.19457482911906696</v>
      </c>
      <c r="U132" s="9">
        <f t="shared" ref="U132:U145" si="50">S132/(S132+T132)</f>
        <v>0.80542517088093302</v>
      </c>
      <c r="V132" s="9">
        <f t="shared" ref="V132:V145" si="51">T132/(T132+S132)</f>
        <v>0.19457482911906696</v>
      </c>
      <c r="W132" s="10">
        <f>ABS((T132/(T132+S132))-(S132/(T132+S132)))</f>
        <v>0.61085034176186603</v>
      </c>
      <c r="X132" s="9">
        <v>0.71400000000000008</v>
      </c>
      <c r="Y132" s="9">
        <v>0.26700000000000002</v>
      </c>
      <c r="Z132" s="10">
        <f t="shared" si="49"/>
        <v>0.70425000000000004</v>
      </c>
      <c r="AA132" s="11"/>
      <c r="AB132" s="11"/>
      <c r="AC132" s="10"/>
      <c r="AD132" s="12"/>
      <c r="AE132" s="12"/>
      <c r="AF132" s="10"/>
    </row>
    <row r="133" spans="1:36" x14ac:dyDescent="0.25">
      <c r="A133" s="8" t="s">
        <v>138</v>
      </c>
      <c r="B133" s="8">
        <v>1</v>
      </c>
      <c r="C133" s="8" t="s">
        <v>139</v>
      </c>
      <c r="D133" s="8" t="s">
        <v>476</v>
      </c>
      <c r="E133" s="61"/>
      <c r="F133" s="8"/>
      <c r="G133" s="27">
        <v>2010</v>
      </c>
      <c r="H133" s="82">
        <v>0.35</v>
      </c>
      <c r="I133" s="82">
        <v>0.65</v>
      </c>
      <c r="J133" s="82"/>
      <c r="K133" s="9">
        <f t="shared" si="44"/>
        <v>0.35</v>
      </c>
      <c r="L133" s="9">
        <f t="shared" si="45"/>
        <v>0.65</v>
      </c>
      <c r="M133" s="9">
        <f t="shared" si="46"/>
        <v>0.35</v>
      </c>
      <c r="N133" s="9">
        <f t="shared" si="47"/>
        <v>0.65</v>
      </c>
      <c r="O133" s="10">
        <f t="shared" si="48"/>
        <v>0.30000000000000004</v>
      </c>
      <c r="P133" s="22">
        <v>97450</v>
      </c>
      <c r="Q133" s="8">
        <v>199402</v>
      </c>
      <c r="R133" s="8">
        <v>19872</v>
      </c>
      <c r="S133" s="9">
        <v>0.30768113562597088</v>
      </c>
      <c r="T133" s="9">
        <v>0.62957653982647355</v>
      </c>
      <c r="U133" s="9">
        <f t="shared" si="50"/>
        <v>0.32827806449004893</v>
      </c>
      <c r="V133" s="9">
        <f t="shared" si="51"/>
        <v>0.67172193550995107</v>
      </c>
      <c r="W133" s="10">
        <f>ABS((T133/(T133+S133))-(S133/(T133+S133)))</f>
        <v>0.34344387101990215</v>
      </c>
      <c r="X133" s="9">
        <v>0.32200000000000001</v>
      </c>
      <c r="Y133" s="9">
        <v>0.64900000000000002</v>
      </c>
      <c r="Z133" s="10">
        <f t="shared" si="49"/>
        <v>0.31725000000000003</v>
      </c>
      <c r="AA133" s="11">
        <v>102135</v>
      </c>
      <c r="AB133" s="11">
        <v>126231</v>
      </c>
      <c r="AC133" s="10">
        <f>ABS((AB133/(AB133+AA133))-(AA133/(AB133+AA133)))</f>
        <v>0.10551483145476998</v>
      </c>
      <c r="AD133" s="12">
        <v>0.36</v>
      </c>
      <c r="AE133" s="12">
        <v>0.62</v>
      </c>
      <c r="AF133" s="10">
        <f t="shared" ref="AF133:AF141" si="52">(AD133-AE133-7.2%)/2+0.5</f>
        <v>0.33399999999999996</v>
      </c>
      <c r="AJ133" s="8"/>
    </row>
    <row r="134" spans="1:36" x14ac:dyDescent="0.25">
      <c r="A134" s="8" t="s">
        <v>138</v>
      </c>
      <c r="B134" s="8">
        <v>2</v>
      </c>
      <c r="C134" s="8" t="s">
        <v>140</v>
      </c>
      <c r="D134" s="8" t="s">
        <v>476</v>
      </c>
      <c r="E134" s="61"/>
      <c r="F134" s="8"/>
      <c r="G134" s="27">
        <v>1998</v>
      </c>
      <c r="H134" s="82">
        <v>0.39</v>
      </c>
      <c r="I134" s="82">
        <v>0.61</v>
      </c>
      <c r="J134" s="82"/>
      <c r="K134" s="9">
        <f t="shared" si="44"/>
        <v>0.39</v>
      </c>
      <c r="L134" s="9">
        <f t="shared" si="45"/>
        <v>0.61</v>
      </c>
      <c r="M134" s="9">
        <f t="shared" si="46"/>
        <v>0.39</v>
      </c>
      <c r="N134" s="9">
        <f t="shared" si="47"/>
        <v>0.61</v>
      </c>
      <c r="O134" s="10">
        <f t="shared" si="48"/>
        <v>0.21999999999999997</v>
      </c>
      <c r="P134" s="22">
        <v>110847</v>
      </c>
      <c r="Q134" s="8">
        <v>207412</v>
      </c>
      <c r="R134" s="8">
        <v>235</v>
      </c>
      <c r="S134" s="9">
        <v>0.34803481384264695</v>
      </c>
      <c r="T134" s="9">
        <v>0.65122733866258076</v>
      </c>
      <c r="U134" s="9">
        <f t="shared" si="50"/>
        <v>0.34829180007478189</v>
      </c>
      <c r="V134" s="9">
        <f t="shared" si="51"/>
        <v>0.65170819992521822</v>
      </c>
      <c r="W134" s="10">
        <f>ABS((T134/(T134+S134))-(S134/(T134+S134)))</f>
        <v>0.30341639985043634</v>
      </c>
      <c r="X134" s="9">
        <v>0.33100000000000002</v>
      </c>
      <c r="Y134" s="9">
        <v>0.6409999999999999</v>
      </c>
      <c r="Z134" s="10">
        <f t="shared" si="49"/>
        <v>0.3257500000000001</v>
      </c>
      <c r="AA134" s="11">
        <v>48749</v>
      </c>
      <c r="AB134" s="11">
        <v>137468</v>
      </c>
      <c r="AC134" s="10">
        <f>ABS((AB134/(AB134+AA134))-(AA134/(AB134+AA134)))</f>
        <v>0.47642803825644275</v>
      </c>
      <c r="AD134" s="12">
        <v>0.36</v>
      </c>
      <c r="AE134" s="12">
        <v>0.61</v>
      </c>
      <c r="AF134" s="10">
        <f t="shared" si="52"/>
        <v>0.33899999999999997</v>
      </c>
    </row>
    <row r="135" spans="1:36" x14ac:dyDescent="0.25">
      <c r="A135" s="8" t="s">
        <v>141</v>
      </c>
      <c r="B135" s="8">
        <v>1</v>
      </c>
      <c r="C135" s="8" t="s">
        <v>142</v>
      </c>
      <c r="D135" s="8" t="s">
        <v>478</v>
      </c>
      <c r="E135" s="61"/>
      <c r="F135" s="8"/>
      <c r="G135" s="27">
        <v>1992</v>
      </c>
      <c r="H135" s="82">
        <v>0.72</v>
      </c>
      <c r="I135" s="82">
        <v>0.28000000000000003</v>
      </c>
      <c r="J135" s="82"/>
      <c r="K135" s="9">
        <f t="shared" si="44"/>
        <v>0.72</v>
      </c>
      <c r="L135" s="9">
        <f t="shared" si="45"/>
        <v>0.28000000000000003</v>
      </c>
      <c r="M135" s="9">
        <f t="shared" si="46"/>
        <v>0.72</v>
      </c>
      <c r="N135" s="9">
        <f t="shared" si="47"/>
        <v>0.28000000000000003</v>
      </c>
      <c r="O135" s="10">
        <f t="shared" si="48"/>
        <v>0.43999999999999995</v>
      </c>
      <c r="P135" s="22">
        <v>236854</v>
      </c>
      <c r="Q135" s="8">
        <v>83989</v>
      </c>
      <c r="R135" s="8">
        <v>1</v>
      </c>
      <c r="S135" s="9">
        <v>0.73822169029185525</v>
      </c>
      <c r="T135" s="9">
        <v>0.2617751929286507</v>
      </c>
      <c r="U135" s="9">
        <f t="shared" si="50"/>
        <v>0.73822399117325299</v>
      </c>
      <c r="V135" s="9">
        <f t="shared" si="51"/>
        <v>0.26177600882674706</v>
      </c>
      <c r="W135" s="10">
        <f>ABS((T135/(T135+S135))-(S135/(T135+S135)))</f>
        <v>0.47644798234650593</v>
      </c>
      <c r="X135" s="9">
        <v>0.79</v>
      </c>
      <c r="Y135" s="9">
        <v>0.20199999999999999</v>
      </c>
      <c r="Z135" s="10">
        <f t="shared" si="49"/>
        <v>0.77475000000000005</v>
      </c>
      <c r="AA135" s="11">
        <v>148170</v>
      </c>
      <c r="AB135" s="11">
        <v>29253</v>
      </c>
      <c r="AC135" s="10">
        <f>ABS((AB135/(AB135+AA135))-(AA135/(AB135+AA135)))</f>
        <v>0.67024568404321871</v>
      </c>
      <c r="AD135" s="12">
        <v>0.87</v>
      </c>
      <c r="AE135" s="12">
        <v>0.13</v>
      </c>
      <c r="AF135" s="10">
        <f t="shared" si="52"/>
        <v>0.83399999999999996</v>
      </c>
      <c r="AJ135" s="8"/>
    </row>
    <row r="136" spans="1:36" x14ac:dyDescent="0.25">
      <c r="A136" s="8" t="s">
        <v>141</v>
      </c>
      <c r="B136" s="8">
        <v>2</v>
      </c>
      <c r="C136" s="11" t="s">
        <v>492</v>
      </c>
      <c r="D136" s="11" t="s">
        <v>478</v>
      </c>
      <c r="E136" s="61"/>
      <c r="F136" s="8"/>
      <c r="G136" s="27"/>
      <c r="H136" s="82">
        <v>0.78</v>
      </c>
      <c r="I136" s="82">
        <v>0.22</v>
      </c>
      <c r="J136" s="82"/>
      <c r="K136" s="9">
        <f t="shared" si="44"/>
        <v>0.78</v>
      </c>
      <c r="L136" s="9">
        <f t="shared" si="45"/>
        <v>0.22</v>
      </c>
      <c r="M136" s="9">
        <f t="shared" si="46"/>
        <v>0.78</v>
      </c>
      <c r="N136" s="9">
        <f t="shared" si="47"/>
        <v>0.22</v>
      </c>
      <c r="O136" s="10">
        <f t="shared" si="48"/>
        <v>0.56000000000000005</v>
      </c>
      <c r="P136" s="18">
        <v>58142</v>
      </c>
      <c r="Q136" s="20">
        <v>18072</v>
      </c>
      <c r="R136" s="8"/>
      <c r="S136" s="9">
        <f>P136/(P136+Q136)</f>
        <v>0.76287821135224498</v>
      </c>
      <c r="T136" s="9">
        <f>Q136/(Q136+P136)</f>
        <v>0.23712178864775502</v>
      </c>
      <c r="U136" s="9">
        <f t="shared" si="50"/>
        <v>0.76287821135224498</v>
      </c>
      <c r="V136" s="9">
        <f t="shared" si="51"/>
        <v>0.23712178864775502</v>
      </c>
      <c r="W136" s="81">
        <f>ABS((U136/(U136+V136))-(V136/(U136+V136)))</f>
        <v>0.52575642270448997</v>
      </c>
      <c r="X136" s="9">
        <v>0.80700000000000005</v>
      </c>
      <c r="Y136" s="9">
        <v>0.185</v>
      </c>
      <c r="Z136" s="10">
        <f t="shared" si="49"/>
        <v>0.79175000000000006</v>
      </c>
      <c r="AA136" s="11"/>
      <c r="AB136" s="11"/>
      <c r="AC136" s="10"/>
      <c r="AD136" s="12">
        <v>0.9</v>
      </c>
      <c r="AE136" s="12">
        <v>0.1</v>
      </c>
      <c r="AF136" s="10">
        <f t="shared" si="52"/>
        <v>0.86399999999999999</v>
      </c>
    </row>
    <row r="137" spans="1:36" x14ac:dyDescent="0.25">
      <c r="A137" s="8" t="s">
        <v>141</v>
      </c>
      <c r="B137" s="8">
        <v>3</v>
      </c>
      <c r="C137" s="8" t="s">
        <v>143</v>
      </c>
      <c r="D137" s="8" t="s">
        <v>478</v>
      </c>
      <c r="E137" s="61"/>
      <c r="F137" s="8"/>
      <c r="G137" s="27">
        <v>2004</v>
      </c>
      <c r="H137" s="82">
        <v>0.64</v>
      </c>
      <c r="I137" s="82">
        <v>0.36</v>
      </c>
      <c r="J137" s="82"/>
      <c r="K137" s="9">
        <f t="shared" si="44"/>
        <v>0.64</v>
      </c>
      <c r="L137" s="9">
        <f t="shared" si="45"/>
        <v>0.36</v>
      </c>
      <c r="M137" s="9">
        <f t="shared" si="46"/>
        <v>0.64</v>
      </c>
      <c r="N137" s="9">
        <f t="shared" si="47"/>
        <v>0.36</v>
      </c>
      <c r="O137" s="10">
        <f t="shared" si="48"/>
        <v>0.28000000000000003</v>
      </c>
      <c r="P137" s="22">
        <v>168738</v>
      </c>
      <c r="Q137" s="8">
        <v>77653</v>
      </c>
      <c r="R137" s="8">
        <v>7</v>
      </c>
      <c r="S137" s="9">
        <v>0.68481887028303801</v>
      </c>
      <c r="T137" s="9">
        <v>0.31515272039545777</v>
      </c>
      <c r="U137" s="9">
        <f t="shared" si="50"/>
        <v>0.68483832607522188</v>
      </c>
      <c r="V137" s="9">
        <f t="shared" si="51"/>
        <v>0.31516167392477812</v>
      </c>
      <c r="W137" s="10">
        <f t="shared" ref="W137:W145" si="53">ABS((T137/(T137+S137))-(S137/(T137+S137)))</f>
        <v>0.36967665215044376</v>
      </c>
      <c r="X137" s="9">
        <v>0.55899999999999994</v>
      </c>
      <c r="Y137" s="9">
        <v>0.42599999999999999</v>
      </c>
      <c r="Z137" s="10">
        <f t="shared" si="49"/>
        <v>0.54725000000000001</v>
      </c>
      <c r="AA137" s="11">
        <v>116120</v>
      </c>
      <c r="AB137" s="11">
        <v>40479</v>
      </c>
      <c r="AC137" s="10">
        <f>ABS((AB137/(AB137+AA137))-(AA137/(AB137+AA137)))</f>
        <v>0.48302351866870158</v>
      </c>
      <c r="AD137" s="12">
        <v>0.64</v>
      </c>
      <c r="AE137" s="12">
        <v>0.35</v>
      </c>
      <c r="AF137" s="10">
        <f t="shared" si="52"/>
        <v>0.60899999999999999</v>
      </c>
    </row>
    <row r="138" spans="1:36" x14ac:dyDescent="0.25">
      <c r="A138" s="8" t="s">
        <v>141</v>
      </c>
      <c r="B138" s="8">
        <v>4</v>
      </c>
      <c r="C138" s="8" t="s">
        <v>144</v>
      </c>
      <c r="D138" s="8" t="s">
        <v>478</v>
      </c>
      <c r="E138" s="61"/>
      <c r="F138" s="8"/>
      <c r="G138" s="27">
        <v>1992</v>
      </c>
      <c r="H138" s="82">
        <v>0.78</v>
      </c>
      <c r="I138" s="82">
        <v>0.22</v>
      </c>
      <c r="J138" s="82"/>
      <c r="K138" s="9">
        <f t="shared" si="44"/>
        <v>0.78</v>
      </c>
      <c r="L138" s="9">
        <f t="shared" si="45"/>
        <v>0.22</v>
      </c>
      <c r="M138" s="9">
        <f t="shared" si="46"/>
        <v>0.78</v>
      </c>
      <c r="N138" s="9">
        <f t="shared" si="47"/>
        <v>0.22</v>
      </c>
      <c r="O138" s="10">
        <f t="shared" si="48"/>
        <v>0.56000000000000005</v>
      </c>
      <c r="P138" s="22">
        <v>133226</v>
      </c>
      <c r="Q138" s="8">
        <v>27279</v>
      </c>
      <c r="R138" s="8">
        <v>4</v>
      </c>
      <c r="S138" s="9">
        <v>0.83002199253624409</v>
      </c>
      <c r="T138" s="9">
        <v>0.16995308674279946</v>
      </c>
      <c r="U138" s="9">
        <f t="shared" si="50"/>
        <v>0.8300426777981994</v>
      </c>
      <c r="V138" s="9">
        <f t="shared" si="51"/>
        <v>0.16995732220180054</v>
      </c>
      <c r="W138" s="10">
        <f t="shared" si="53"/>
        <v>0.6600853555963988</v>
      </c>
      <c r="X138" s="9">
        <v>0.80900000000000005</v>
      </c>
      <c r="Y138" s="9">
        <v>0.17100000000000001</v>
      </c>
      <c r="Z138" s="10">
        <f t="shared" si="49"/>
        <v>0.79974999999999996</v>
      </c>
      <c r="AA138" s="11">
        <v>63273</v>
      </c>
      <c r="AB138" s="11">
        <v>11711</v>
      </c>
      <c r="AC138" s="10">
        <f>ABS((AB138/(AB138+AA138))-(AA138/(AB138+AA138)))</f>
        <v>0.68764002987303963</v>
      </c>
      <c r="AD138" s="12">
        <v>0.85</v>
      </c>
      <c r="AE138" s="12">
        <v>0.13</v>
      </c>
      <c r="AF138" s="10">
        <f t="shared" si="52"/>
        <v>0.82399999999999995</v>
      </c>
    </row>
    <row r="139" spans="1:36" x14ac:dyDescent="0.25">
      <c r="A139" s="8" t="s">
        <v>141</v>
      </c>
      <c r="B139" s="8">
        <v>5</v>
      </c>
      <c r="C139" s="8" t="s">
        <v>145</v>
      </c>
      <c r="D139" s="8" t="s">
        <v>478</v>
      </c>
      <c r="E139" s="61"/>
      <c r="F139" s="8"/>
      <c r="G139" s="27">
        <v>2009</v>
      </c>
      <c r="H139" s="82">
        <v>0.63</v>
      </c>
      <c r="I139" s="82">
        <v>0.31</v>
      </c>
      <c r="J139" s="82">
        <v>0.06</v>
      </c>
      <c r="K139" s="9">
        <f t="shared" si="44"/>
        <v>0.67021276595744683</v>
      </c>
      <c r="L139" s="9">
        <f t="shared" si="45"/>
        <v>0.32978723404255322</v>
      </c>
      <c r="M139" s="9">
        <f t="shared" si="46"/>
        <v>0.67021276595744683</v>
      </c>
      <c r="N139" s="9">
        <f t="shared" si="47"/>
        <v>0.32978723404255322</v>
      </c>
      <c r="O139" s="10">
        <f t="shared" si="48"/>
        <v>0.34042553191489361</v>
      </c>
      <c r="P139" s="22">
        <v>177729</v>
      </c>
      <c r="Q139" s="8">
        <v>77289</v>
      </c>
      <c r="R139" s="8">
        <v>15359</v>
      </c>
      <c r="S139" s="9">
        <v>0.65733771733542423</v>
      </c>
      <c r="T139" s="9">
        <v>0.28585641530159739</v>
      </c>
      <c r="U139" s="9">
        <f t="shared" si="50"/>
        <v>0.69692727572171376</v>
      </c>
      <c r="V139" s="9">
        <f t="shared" si="51"/>
        <v>0.30307272427828624</v>
      </c>
      <c r="W139" s="10">
        <f t="shared" si="53"/>
        <v>0.39385455144342751</v>
      </c>
      <c r="X139" s="9">
        <v>0.66</v>
      </c>
      <c r="Y139" s="9">
        <v>0.318</v>
      </c>
      <c r="Z139" s="10">
        <f t="shared" si="49"/>
        <v>0.65175000000000005</v>
      </c>
      <c r="AA139" s="11">
        <v>108360</v>
      </c>
      <c r="AB139" s="11">
        <v>38935</v>
      </c>
      <c r="AC139" s="10">
        <f>ABS((AB139/(AB139+AA139))-(AA139/(AB139+AA139)))</f>
        <v>0.47133303913914254</v>
      </c>
      <c r="AD139" s="12">
        <v>0.73</v>
      </c>
      <c r="AE139" s="12">
        <v>0.26</v>
      </c>
      <c r="AF139" s="10">
        <f t="shared" si="52"/>
        <v>0.69899999999999995</v>
      </c>
    </row>
    <row r="140" spans="1:36" x14ac:dyDescent="0.25">
      <c r="A140" s="8" t="s">
        <v>141</v>
      </c>
      <c r="B140" s="8">
        <v>6</v>
      </c>
      <c r="C140" s="8" t="s">
        <v>146</v>
      </c>
      <c r="D140" s="8" t="s">
        <v>476</v>
      </c>
      <c r="E140" s="61"/>
      <c r="F140" s="8"/>
      <c r="G140" s="27">
        <v>2006</v>
      </c>
      <c r="H140" s="82">
        <v>0.33</v>
      </c>
      <c r="I140" s="82">
        <v>0.67</v>
      </c>
      <c r="J140" s="82"/>
      <c r="K140" s="9">
        <f t="shared" si="44"/>
        <v>0.33</v>
      </c>
      <c r="L140" s="9">
        <f t="shared" si="45"/>
        <v>0.67</v>
      </c>
      <c r="M140" s="9">
        <f t="shared" si="46"/>
        <v>0.33</v>
      </c>
      <c r="N140" s="9">
        <f t="shared" si="47"/>
        <v>0.67</v>
      </c>
      <c r="O140" s="10">
        <f t="shared" si="48"/>
        <v>0.34</v>
      </c>
      <c r="P140" s="22">
        <v>132991</v>
      </c>
      <c r="Q140" s="8">
        <v>193138</v>
      </c>
      <c r="R140" s="8">
        <v>0</v>
      </c>
      <c r="S140" s="9">
        <v>0.40778648939530066</v>
      </c>
      <c r="T140" s="9">
        <v>0.5922135106046994</v>
      </c>
      <c r="U140" s="9">
        <f t="shared" si="50"/>
        <v>0.40778648939530066</v>
      </c>
      <c r="V140" s="9">
        <f t="shared" si="51"/>
        <v>0.5922135106046994</v>
      </c>
      <c r="W140" s="10">
        <f t="shared" si="53"/>
        <v>0.18442702120939874</v>
      </c>
      <c r="X140" s="9">
        <v>0.45100000000000001</v>
      </c>
      <c r="Y140" s="9">
        <v>0.53299999999999992</v>
      </c>
      <c r="Z140" s="10">
        <f t="shared" si="49"/>
        <v>0.43975000000000003</v>
      </c>
      <c r="AA140" s="11">
        <v>65379</v>
      </c>
      <c r="AB140" s="11">
        <v>114456</v>
      </c>
      <c r="AC140" s="10">
        <f>ABS((AB140/(AB140+AA140))-(AA140/(AB140+AA140)))</f>
        <v>0.27290015847860544</v>
      </c>
      <c r="AD140" s="12">
        <v>0.56000000000000005</v>
      </c>
      <c r="AE140" s="12">
        <v>0.43</v>
      </c>
      <c r="AF140" s="10">
        <f t="shared" si="52"/>
        <v>0.52900000000000003</v>
      </c>
    </row>
    <row r="141" spans="1:36" x14ac:dyDescent="0.25">
      <c r="A141" s="8" t="s">
        <v>141</v>
      </c>
      <c r="B141" s="8">
        <v>7</v>
      </c>
      <c r="C141" s="8" t="s">
        <v>147</v>
      </c>
      <c r="D141" s="8" t="s">
        <v>478</v>
      </c>
      <c r="E141" s="61"/>
      <c r="F141" s="8"/>
      <c r="G141" s="27">
        <v>1996</v>
      </c>
      <c r="H141" s="82">
        <v>0.85</v>
      </c>
      <c r="I141" s="82">
        <v>0.15</v>
      </c>
      <c r="J141" s="82"/>
      <c r="K141" s="9">
        <f t="shared" si="44"/>
        <v>0.85</v>
      </c>
      <c r="L141" s="9">
        <f t="shared" si="45"/>
        <v>0.15</v>
      </c>
      <c r="M141" s="9">
        <f t="shared" si="46"/>
        <v>0.85</v>
      </c>
      <c r="N141" s="9">
        <f t="shared" si="47"/>
        <v>0.15</v>
      </c>
      <c r="O141" s="10">
        <f t="shared" si="48"/>
        <v>0.7</v>
      </c>
      <c r="P141" s="22">
        <v>242439</v>
      </c>
      <c r="Q141" s="8">
        <v>31466</v>
      </c>
      <c r="R141" s="8">
        <v>12530</v>
      </c>
      <c r="S141" s="9">
        <v>0.84640145233648123</v>
      </c>
      <c r="T141" s="9">
        <v>0.10985389355351127</v>
      </c>
      <c r="U141" s="9">
        <f t="shared" si="50"/>
        <v>0.88512075354593744</v>
      </c>
      <c r="V141" s="9">
        <f t="shared" si="51"/>
        <v>0.11487924645406254</v>
      </c>
      <c r="W141" s="10">
        <f t="shared" si="53"/>
        <v>0.77024150709187489</v>
      </c>
      <c r="X141" s="9">
        <v>0.872</v>
      </c>
      <c r="Y141" s="9">
        <v>0.11800000000000001</v>
      </c>
      <c r="Z141" s="10">
        <f t="shared" si="49"/>
        <v>0.85775000000000001</v>
      </c>
      <c r="AA141" s="11">
        <v>149846</v>
      </c>
      <c r="AB141" s="11">
        <v>29575</v>
      </c>
      <c r="AC141" s="10">
        <f>ABS((AB141/(AB141+AA141))-(AA141/(AB141+AA141)))</f>
        <v>0.67032844538822101</v>
      </c>
      <c r="AD141" s="12">
        <v>0.88</v>
      </c>
      <c r="AE141" s="12">
        <v>0.12</v>
      </c>
      <c r="AF141" s="10">
        <f t="shared" si="52"/>
        <v>0.84399999999999997</v>
      </c>
    </row>
    <row r="142" spans="1:36" x14ac:dyDescent="0.25">
      <c r="A142" s="8" t="s">
        <v>141</v>
      </c>
      <c r="B142" s="8">
        <v>8</v>
      </c>
      <c r="C142" s="8" t="s">
        <v>148</v>
      </c>
      <c r="D142" s="8" t="s">
        <v>478</v>
      </c>
      <c r="E142" s="61"/>
      <c r="F142" s="8"/>
      <c r="G142" s="27">
        <v>2012</v>
      </c>
      <c r="H142" s="82">
        <v>0.55000000000000004</v>
      </c>
      <c r="I142" s="82">
        <v>0.45</v>
      </c>
      <c r="J142" s="82"/>
      <c r="K142" s="9">
        <f t="shared" si="44"/>
        <v>0.55000000000000004</v>
      </c>
      <c r="L142" s="9">
        <f t="shared" si="45"/>
        <v>0.45</v>
      </c>
      <c r="M142" s="9">
        <f t="shared" si="46"/>
        <v>0.55000000000000004</v>
      </c>
      <c r="N142" s="9">
        <f t="shared" si="47"/>
        <v>0.45</v>
      </c>
      <c r="O142" s="10">
        <f t="shared" si="48"/>
        <v>0.10000000000000003</v>
      </c>
      <c r="P142" s="22">
        <v>123206</v>
      </c>
      <c r="Q142" s="8">
        <v>101860</v>
      </c>
      <c r="R142" s="8">
        <v>0</v>
      </c>
      <c r="S142" s="9">
        <v>0.54742164520629499</v>
      </c>
      <c r="T142" s="9">
        <v>0.45257835479370495</v>
      </c>
      <c r="U142" s="9">
        <f t="shared" si="50"/>
        <v>0.54742164520629499</v>
      </c>
      <c r="V142" s="9">
        <f t="shared" si="51"/>
        <v>0.45257835479370495</v>
      </c>
      <c r="W142" s="10">
        <f t="shared" si="53"/>
        <v>9.4843290412590042E-2</v>
      </c>
      <c r="X142" s="9">
        <v>0.57399999999999995</v>
      </c>
      <c r="Y142" s="9">
        <v>0.40899999999999997</v>
      </c>
      <c r="Z142" s="10">
        <f t="shared" si="49"/>
        <v>0.56325000000000003</v>
      </c>
      <c r="AA142" s="11"/>
      <c r="AB142" s="11"/>
      <c r="AC142" s="10"/>
      <c r="AD142" s="12"/>
      <c r="AE142" s="12"/>
      <c r="AF142" s="10"/>
    </row>
    <row r="143" spans="1:36" x14ac:dyDescent="0.25">
      <c r="A143" s="8" t="s">
        <v>141</v>
      </c>
      <c r="B143" s="8">
        <v>9</v>
      </c>
      <c r="C143" s="8" t="s">
        <v>149</v>
      </c>
      <c r="D143" s="8" t="s">
        <v>478</v>
      </c>
      <c r="E143" s="61"/>
      <c r="F143" s="8"/>
      <c r="G143" s="27">
        <v>1998</v>
      </c>
      <c r="H143" s="82">
        <v>0.66</v>
      </c>
      <c r="I143" s="82">
        <v>0.34</v>
      </c>
      <c r="J143" s="82"/>
      <c r="K143" s="9">
        <f t="shared" si="44"/>
        <v>0.66</v>
      </c>
      <c r="L143" s="9">
        <f t="shared" si="45"/>
        <v>0.34</v>
      </c>
      <c r="M143" s="9">
        <f t="shared" si="46"/>
        <v>0.66</v>
      </c>
      <c r="N143" s="9">
        <f t="shared" si="47"/>
        <v>0.34</v>
      </c>
      <c r="O143" s="10">
        <f t="shared" si="48"/>
        <v>0.32</v>
      </c>
      <c r="P143" s="22">
        <v>194869</v>
      </c>
      <c r="Q143" s="8">
        <v>98924</v>
      </c>
      <c r="R143" s="8">
        <v>14</v>
      </c>
      <c r="S143" s="9">
        <v>0.66325513006837822</v>
      </c>
      <c r="T143" s="9">
        <v>0.33669721960334503</v>
      </c>
      <c r="U143" s="9">
        <f t="shared" si="50"/>
        <v>0.66328673589908538</v>
      </c>
      <c r="V143" s="9">
        <f t="shared" si="51"/>
        <v>0.33671326410091457</v>
      </c>
      <c r="W143" s="10">
        <f t="shared" si="53"/>
        <v>0.32657347179817081</v>
      </c>
      <c r="X143" s="9">
        <v>0.65</v>
      </c>
      <c r="Y143" s="9">
        <v>0.33299999999999996</v>
      </c>
      <c r="Z143" s="10">
        <f t="shared" si="49"/>
        <v>0.6392500000000001</v>
      </c>
      <c r="AA143" s="11">
        <v>117553</v>
      </c>
      <c r="AB143" s="11">
        <v>55182</v>
      </c>
      <c r="AC143" s="10">
        <f>ABS((AB143/(AB143+AA143))-(AA143/(AB143+AA143)))</f>
        <v>0.3610791096187802</v>
      </c>
      <c r="AD143" s="12">
        <v>0.72</v>
      </c>
      <c r="AE143" s="12">
        <v>0.26</v>
      </c>
      <c r="AF143" s="10">
        <f>(AD143-AE143-7.2%)/2+0.5</f>
        <v>0.69399999999999995</v>
      </c>
    </row>
    <row r="144" spans="1:36" x14ac:dyDescent="0.25">
      <c r="A144" s="8" t="s">
        <v>141</v>
      </c>
      <c r="B144" s="8">
        <v>10</v>
      </c>
      <c r="C144" s="8" t="s">
        <v>581</v>
      </c>
      <c r="D144" s="8" t="s">
        <v>476</v>
      </c>
      <c r="E144" s="61"/>
      <c r="F144" s="8"/>
      <c r="G144" s="27">
        <v>2014</v>
      </c>
      <c r="H144" s="82">
        <v>0.48</v>
      </c>
      <c r="I144" s="82">
        <v>0.52</v>
      </c>
      <c r="J144" s="82"/>
      <c r="K144" s="9">
        <f t="shared" si="44"/>
        <v>0.48</v>
      </c>
      <c r="L144" s="9">
        <f t="shared" si="45"/>
        <v>0.52</v>
      </c>
      <c r="M144" s="9">
        <f t="shared" si="46"/>
        <v>0.48</v>
      </c>
      <c r="N144" s="9">
        <f t="shared" si="47"/>
        <v>0.52</v>
      </c>
      <c r="O144" s="10">
        <f t="shared" si="48"/>
        <v>4.0000000000000036E-2</v>
      </c>
      <c r="P144" s="22">
        <v>133890</v>
      </c>
      <c r="Q144" s="8">
        <v>130564</v>
      </c>
      <c r="R144" s="8">
        <v>0</v>
      </c>
      <c r="S144" s="9">
        <v>0.50628842823326548</v>
      </c>
      <c r="T144" s="9">
        <v>0.49371157176673447</v>
      </c>
      <c r="U144" s="9">
        <f t="shared" si="50"/>
        <v>0.50628842823326548</v>
      </c>
      <c r="V144" s="9">
        <f t="shared" si="51"/>
        <v>0.49371157176673447</v>
      </c>
      <c r="W144" s="10">
        <f t="shared" si="53"/>
        <v>1.2576856466531006E-2</v>
      </c>
      <c r="X144" s="9">
        <v>0.57499999999999996</v>
      </c>
      <c r="Y144" s="9">
        <v>0.41100000000000003</v>
      </c>
      <c r="Z144" s="10">
        <f t="shared" si="49"/>
        <v>0.56274999999999997</v>
      </c>
      <c r="AA144" s="11"/>
      <c r="AB144" s="11"/>
      <c r="AC144" s="10"/>
      <c r="AD144" s="12"/>
      <c r="AE144" s="12"/>
      <c r="AF144" s="10"/>
    </row>
    <row r="145" spans="1:36" x14ac:dyDescent="0.25">
      <c r="A145" s="8" t="s">
        <v>141</v>
      </c>
      <c r="B145" s="8">
        <v>11</v>
      </c>
      <c r="C145" s="8" t="s">
        <v>150</v>
      </c>
      <c r="D145" s="8" t="s">
        <v>478</v>
      </c>
      <c r="E145" s="61"/>
      <c r="F145" s="8"/>
      <c r="G145" s="27">
        <v>2012</v>
      </c>
      <c r="H145" s="82">
        <v>0.53</v>
      </c>
      <c r="I145" s="82">
        <v>0.47</v>
      </c>
      <c r="J145" s="82"/>
      <c r="K145" s="9">
        <f t="shared" si="44"/>
        <v>0.53</v>
      </c>
      <c r="L145" s="9">
        <f t="shared" si="45"/>
        <v>0.47</v>
      </c>
      <c r="M145" s="9">
        <f t="shared" si="46"/>
        <v>0.53</v>
      </c>
      <c r="N145" s="9">
        <f t="shared" si="47"/>
        <v>0.47</v>
      </c>
      <c r="O145" s="10">
        <f t="shared" si="48"/>
        <v>6.0000000000000053E-2</v>
      </c>
      <c r="P145" s="22">
        <v>148928</v>
      </c>
      <c r="Q145" s="8">
        <v>105348</v>
      </c>
      <c r="R145" s="8">
        <v>19</v>
      </c>
      <c r="S145" s="9">
        <v>0.58565052399771922</v>
      </c>
      <c r="T145" s="9">
        <v>0.41427475962956412</v>
      </c>
      <c r="U145" s="9">
        <f t="shared" si="50"/>
        <v>0.58569428495021159</v>
      </c>
      <c r="V145" s="9">
        <f t="shared" si="51"/>
        <v>0.41430571504978841</v>
      </c>
      <c r="W145" s="10">
        <f t="shared" si="53"/>
        <v>0.17138856990042317</v>
      </c>
      <c r="X145" s="9">
        <v>0.57799999999999996</v>
      </c>
      <c r="Y145" s="9">
        <v>0.40600000000000003</v>
      </c>
      <c r="Z145" s="10">
        <f t="shared" si="49"/>
        <v>0.56674999999999998</v>
      </c>
      <c r="AA145" s="13">
        <v>98645</v>
      </c>
      <c r="AB145" s="13">
        <v>112369</v>
      </c>
      <c r="AC145" s="10">
        <f>-ABS((AB145/(AB145+AA145))-(AA145/(AB145+AA145)))</f>
        <v>-6.5038338688428288E-2</v>
      </c>
      <c r="AD145" s="12">
        <v>0.51900000000000002</v>
      </c>
      <c r="AE145" s="12">
        <v>0.48099999999999998</v>
      </c>
      <c r="AF145" s="10">
        <f>(AD145-AE145-7.2%)/2+0.5</f>
        <v>0.48299999999999998</v>
      </c>
    </row>
    <row r="146" spans="1:36" x14ac:dyDescent="0.25">
      <c r="A146" s="8" t="s">
        <v>141</v>
      </c>
      <c r="B146" s="8">
        <v>12</v>
      </c>
      <c r="C146" s="8" t="s">
        <v>582</v>
      </c>
      <c r="D146" s="8" t="s">
        <v>476</v>
      </c>
      <c r="E146" s="61"/>
      <c r="F146" s="8"/>
      <c r="G146" s="27">
        <v>2014</v>
      </c>
      <c r="H146" s="82">
        <v>0.42</v>
      </c>
      <c r="I146" s="82">
        <v>0.53</v>
      </c>
      <c r="J146" s="82">
        <v>0.06</v>
      </c>
      <c r="K146" s="9">
        <f t="shared" si="44"/>
        <v>0.44210526315789472</v>
      </c>
      <c r="L146" s="9">
        <f t="shared" si="45"/>
        <v>0.55789473684210533</v>
      </c>
      <c r="M146" s="9">
        <f t="shared" si="46"/>
        <v>0.44210526315789472</v>
      </c>
      <c r="N146" s="9">
        <f t="shared" si="47"/>
        <v>0.55789473684210533</v>
      </c>
      <c r="O146" s="10">
        <f t="shared" si="48"/>
        <v>0.11578947368421061</v>
      </c>
      <c r="Q146" s="8"/>
      <c r="R146" s="8"/>
      <c r="S146" s="9"/>
      <c r="T146" s="9"/>
      <c r="U146" s="9"/>
      <c r="V146" s="9"/>
      <c r="W146" s="10"/>
      <c r="X146" s="9">
        <v>0.49700000000000005</v>
      </c>
      <c r="Y146" s="9">
        <v>0.48200000000000004</v>
      </c>
      <c r="Z146" s="10">
        <f t="shared" si="49"/>
        <v>0.48825000000000002</v>
      </c>
      <c r="AA146" s="11"/>
      <c r="AB146" s="11"/>
      <c r="AC146" s="10"/>
      <c r="AD146" s="12"/>
      <c r="AE146" s="12"/>
      <c r="AF146" s="10"/>
    </row>
    <row r="147" spans="1:36" x14ac:dyDescent="0.25">
      <c r="A147" s="8" t="s">
        <v>141</v>
      </c>
      <c r="B147" s="8">
        <v>13</v>
      </c>
      <c r="C147" s="8" t="s">
        <v>151</v>
      </c>
      <c r="D147" s="8" t="s">
        <v>476</v>
      </c>
      <c r="E147" s="61"/>
      <c r="F147" s="8"/>
      <c r="G147" s="27">
        <v>2012</v>
      </c>
      <c r="H147" s="82">
        <v>0.41</v>
      </c>
      <c r="I147" s="82">
        <v>0.59</v>
      </c>
      <c r="J147" s="82"/>
      <c r="K147" s="9">
        <f t="shared" si="44"/>
        <v>0.41</v>
      </c>
      <c r="L147" s="9">
        <f t="shared" si="45"/>
        <v>0.59</v>
      </c>
      <c r="M147" s="9">
        <f t="shared" si="46"/>
        <v>0.41</v>
      </c>
      <c r="N147" s="9">
        <f t="shared" si="47"/>
        <v>0.59</v>
      </c>
      <c r="O147" s="10">
        <f t="shared" si="48"/>
        <v>0.18</v>
      </c>
      <c r="P147" s="22">
        <v>136032</v>
      </c>
      <c r="Q147" s="8">
        <v>137034</v>
      </c>
      <c r="R147" s="8">
        <v>21319</v>
      </c>
      <c r="S147" s="9">
        <v>0.46208876131596377</v>
      </c>
      <c r="T147" s="9">
        <v>0.46549246734718142</v>
      </c>
      <c r="U147" s="9">
        <f t="shared" ref="U147:U161" si="54">S147/(S147+T147)</f>
        <v>0.49816527872382499</v>
      </c>
      <c r="V147" s="9">
        <f t="shared" ref="V147:V161" si="55">T147/(T147+S147)</f>
        <v>0.50183472127617501</v>
      </c>
      <c r="W147" s="10">
        <f t="shared" ref="W147:W161" si="56">ABS((T147/(T147+S147))-(S147/(T147+S147)))</f>
        <v>3.6694425523500218E-3</v>
      </c>
      <c r="X147" s="9">
        <v>0.48599999999999999</v>
      </c>
      <c r="Y147" s="9">
        <v>0.48899999999999999</v>
      </c>
      <c r="Z147" s="10">
        <f t="shared" si="49"/>
        <v>0.47925000000000001</v>
      </c>
      <c r="AA147" s="11"/>
      <c r="AB147" s="11"/>
      <c r="AC147" s="10"/>
      <c r="AD147" s="12"/>
      <c r="AE147" s="12"/>
      <c r="AF147" s="10"/>
    </row>
    <row r="148" spans="1:36" x14ac:dyDescent="0.25">
      <c r="A148" s="8" t="s">
        <v>141</v>
      </c>
      <c r="B148" s="8">
        <v>14</v>
      </c>
      <c r="C148" s="8" t="s">
        <v>152</v>
      </c>
      <c r="D148" s="8" t="s">
        <v>476</v>
      </c>
      <c r="E148" s="61"/>
      <c r="F148" s="8"/>
      <c r="G148" s="27">
        <v>2010</v>
      </c>
      <c r="H148" s="82">
        <v>0.34</v>
      </c>
      <c r="I148" s="82">
        <v>0.66</v>
      </c>
      <c r="J148" s="82"/>
      <c r="K148" s="9">
        <f t="shared" si="44"/>
        <v>0.34</v>
      </c>
      <c r="L148" s="9">
        <f t="shared" si="45"/>
        <v>0.66</v>
      </c>
      <c r="M148" s="9">
        <f t="shared" si="46"/>
        <v>0.34</v>
      </c>
      <c r="N148" s="9">
        <f t="shared" si="47"/>
        <v>0.66</v>
      </c>
      <c r="O148" s="10">
        <f t="shared" si="48"/>
        <v>0.32</v>
      </c>
      <c r="P148" s="22">
        <v>124351</v>
      </c>
      <c r="Q148" s="8">
        <v>177603</v>
      </c>
      <c r="R148" s="8">
        <v>0</v>
      </c>
      <c r="S148" s="9">
        <v>0.41182100584857295</v>
      </c>
      <c r="T148" s="9">
        <v>0.58817899415142705</v>
      </c>
      <c r="U148" s="9">
        <f t="shared" si="54"/>
        <v>0.41182100584857295</v>
      </c>
      <c r="V148" s="9">
        <f t="shared" si="55"/>
        <v>0.58817899415142705</v>
      </c>
      <c r="W148" s="10">
        <f t="shared" si="56"/>
        <v>0.1763579883028541</v>
      </c>
      <c r="X148" s="9">
        <v>0.442</v>
      </c>
      <c r="Y148" s="9">
        <v>0.54200000000000004</v>
      </c>
      <c r="Z148" s="10">
        <f t="shared" si="49"/>
        <v>0.43074999999999997</v>
      </c>
      <c r="AA148" s="11">
        <v>98645</v>
      </c>
      <c r="AB148" s="11">
        <v>112369</v>
      </c>
      <c r="AC148" s="10">
        <f>ABS((AB148/(AB148+AA148))-(AA148/(AB148+AA148)))</f>
        <v>6.5038338688428288E-2</v>
      </c>
      <c r="AD148" s="12">
        <v>0.51900000000000002</v>
      </c>
      <c r="AE148" s="12">
        <v>0.48099999999999998</v>
      </c>
      <c r="AF148" s="10">
        <f>(AD148-AE148-7.2%)/2+0.5</f>
        <v>0.48299999999999998</v>
      </c>
    </row>
    <row r="149" spans="1:36" x14ac:dyDescent="0.25">
      <c r="A149" s="8" t="s">
        <v>141</v>
      </c>
      <c r="B149" s="8">
        <v>15</v>
      </c>
      <c r="C149" s="8" t="s">
        <v>153</v>
      </c>
      <c r="D149" s="8" t="s">
        <v>476</v>
      </c>
      <c r="E149" s="61"/>
      <c r="F149" s="8"/>
      <c r="G149" s="27">
        <v>1996</v>
      </c>
      <c r="H149" s="82">
        <v>0.25</v>
      </c>
      <c r="I149" s="82">
        <v>0.75</v>
      </c>
      <c r="J149" s="82"/>
      <c r="K149" s="9">
        <f t="shared" si="44"/>
        <v>0.25</v>
      </c>
      <c r="L149" s="9">
        <f t="shared" si="45"/>
        <v>0.75</v>
      </c>
      <c r="M149" s="9">
        <f t="shared" si="46"/>
        <v>0.25</v>
      </c>
      <c r="N149" s="9">
        <f t="shared" si="47"/>
        <v>0.75</v>
      </c>
      <c r="O149" s="10">
        <f t="shared" si="48"/>
        <v>0.5</v>
      </c>
      <c r="P149" s="22">
        <v>94162</v>
      </c>
      <c r="Q149" s="8">
        <v>205775</v>
      </c>
      <c r="R149" s="8">
        <v>0</v>
      </c>
      <c r="S149" s="9">
        <v>0.31393926057805471</v>
      </c>
      <c r="T149" s="9">
        <v>0.68606073942194523</v>
      </c>
      <c r="U149" s="9">
        <f t="shared" si="54"/>
        <v>0.31393926057805471</v>
      </c>
      <c r="V149" s="9">
        <f t="shared" si="55"/>
        <v>0.68606073942194523</v>
      </c>
      <c r="W149" s="10">
        <f t="shared" si="56"/>
        <v>0.37212147884389052</v>
      </c>
      <c r="X149" s="9">
        <v>0.34100000000000003</v>
      </c>
      <c r="Y149" s="9">
        <v>0.63900000000000001</v>
      </c>
      <c r="Z149" s="10">
        <f t="shared" si="49"/>
        <v>0.33174999999999999</v>
      </c>
      <c r="AA149" s="11">
        <v>67132</v>
      </c>
      <c r="AB149" s="11">
        <v>166166</v>
      </c>
      <c r="AC149" s="10">
        <f>ABS((AB149/(AB149+AA149))-(AA149/(AB149+AA149)))</f>
        <v>0.42449570935027303</v>
      </c>
      <c r="AD149" s="12">
        <v>0.44</v>
      </c>
      <c r="AE149" s="12">
        <v>0.54</v>
      </c>
      <c r="AF149" s="10">
        <f>(AD149-AE149-7.2%)/2+0.5</f>
        <v>0.41399999999999998</v>
      </c>
    </row>
    <row r="150" spans="1:36" x14ac:dyDescent="0.25">
      <c r="A150" s="8" t="s">
        <v>141</v>
      </c>
      <c r="B150" s="8">
        <v>16</v>
      </c>
      <c r="C150" s="8" t="s">
        <v>154</v>
      </c>
      <c r="D150" s="8" t="s">
        <v>476</v>
      </c>
      <c r="E150" s="61"/>
      <c r="F150" s="8"/>
      <c r="G150" s="27">
        <v>2010</v>
      </c>
      <c r="H150" s="82">
        <v>0.28999999999999998</v>
      </c>
      <c r="I150" s="82">
        <v>0.71</v>
      </c>
      <c r="J150" s="82"/>
      <c r="K150" s="9">
        <f t="shared" si="44"/>
        <v>0.28999999999999998</v>
      </c>
      <c r="L150" s="9">
        <f t="shared" si="45"/>
        <v>0.71</v>
      </c>
      <c r="M150" s="9">
        <f t="shared" si="46"/>
        <v>0.28999999999999998</v>
      </c>
      <c r="N150" s="9">
        <f t="shared" si="47"/>
        <v>0.71</v>
      </c>
      <c r="O150" s="10">
        <f t="shared" si="48"/>
        <v>0.42</v>
      </c>
      <c r="P150" s="22">
        <v>112301</v>
      </c>
      <c r="Q150" s="8">
        <v>181789</v>
      </c>
      <c r="R150" s="8">
        <v>0</v>
      </c>
      <c r="S150" s="9">
        <v>0.38185929477370872</v>
      </c>
      <c r="T150" s="9">
        <v>0.61814070522629128</v>
      </c>
      <c r="U150" s="9">
        <f t="shared" si="54"/>
        <v>0.38185929477370872</v>
      </c>
      <c r="V150" s="9">
        <f t="shared" si="55"/>
        <v>0.61814070522629128</v>
      </c>
      <c r="W150" s="10">
        <f t="shared" si="56"/>
        <v>0.23628141045258255</v>
      </c>
      <c r="X150" s="9">
        <v>0.45200000000000001</v>
      </c>
      <c r="Y150" s="9">
        <v>0.52900000000000003</v>
      </c>
      <c r="Z150" s="10">
        <f t="shared" si="49"/>
        <v>0.44224999999999998</v>
      </c>
      <c r="AA150" s="11">
        <v>96019</v>
      </c>
      <c r="AB150" s="11">
        <v>129108</v>
      </c>
      <c r="AC150" s="10">
        <f>ABS((AB150/(AB150+AA150))-(AA150/(AB150+AA150)))</f>
        <v>0.14697926059513078</v>
      </c>
      <c r="AD150" s="12">
        <v>0.53</v>
      </c>
      <c r="AE150" s="12">
        <v>0.45</v>
      </c>
      <c r="AF150" s="10">
        <f>(AD150-AE150-7.2%)/2+0.5</f>
        <v>0.504</v>
      </c>
      <c r="AJ150" s="8"/>
    </row>
    <row r="151" spans="1:36" x14ac:dyDescent="0.25">
      <c r="A151" s="8" t="s">
        <v>141</v>
      </c>
      <c r="B151" s="8">
        <v>17</v>
      </c>
      <c r="C151" s="8" t="s">
        <v>155</v>
      </c>
      <c r="D151" s="8" t="s">
        <v>478</v>
      </c>
      <c r="E151" s="61"/>
      <c r="F151" s="8"/>
      <c r="G151" s="27">
        <v>2012</v>
      </c>
      <c r="H151" s="82">
        <v>0.55000000000000004</v>
      </c>
      <c r="I151" s="82">
        <v>0.45</v>
      </c>
      <c r="J151" s="82"/>
      <c r="K151" s="9">
        <f t="shared" si="44"/>
        <v>0.55000000000000004</v>
      </c>
      <c r="L151" s="9">
        <f t="shared" si="45"/>
        <v>0.45</v>
      </c>
      <c r="M151" s="9">
        <f t="shared" si="46"/>
        <v>0.55000000000000004</v>
      </c>
      <c r="N151" s="9">
        <f t="shared" si="47"/>
        <v>0.45</v>
      </c>
      <c r="O151" s="10">
        <f t="shared" si="48"/>
        <v>0.10000000000000003</v>
      </c>
      <c r="P151" s="22">
        <v>153519</v>
      </c>
      <c r="Q151" s="8">
        <v>134623</v>
      </c>
      <c r="R151" s="8">
        <v>19</v>
      </c>
      <c r="S151" s="9">
        <v>0.53275425890387662</v>
      </c>
      <c r="T151" s="9">
        <v>0.4671798057336003</v>
      </c>
      <c r="U151" s="9">
        <f t="shared" si="54"/>
        <v>0.53278938856536018</v>
      </c>
      <c r="V151" s="9">
        <f t="shared" si="55"/>
        <v>0.46721061143463988</v>
      </c>
      <c r="W151" s="10">
        <f t="shared" si="56"/>
        <v>6.55787771307203E-2</v>
      </c>
      <c r="X151" s="9">
        <v>0.57600000000000007</v>
      </c>
      <c r="Y151" s="9">
        <v>0.40600000000000003</v>
      </c>
      <c r="Z151" s="10">
        <f t="shared" si="49"/>
        <v>0.56574999999999998</v>
      </c>
      <c r="AA151" s="11"/>
      <c r="AB151" s="11"/>
      <c r="AC151" s="10"/>
      <c r="AD151" s="12"/>
      <c r="AE151" s="12"/>
      <c r="AF151" s="10"/>
    </row>
    <row r="152" spans="1:36" x14ac:dyDescent="0.25">
      <c r="A152" s="8" t="s">
        <v>141</v>
      </c>
      <c r="B152" s="8">
        <v>18</v>
      </c>
      <c r="C152" s="8" t="s">
        <v>156</v>
      </c>
      <c r="D152" s="8" t="s">
        <v>476</v>
      </c>
      <c r="E152" s="61"/>
      <c r="F152" s="8"/>
      <c r="G152" s="27">
        <v>2008</v>
      </c>
      <c r="H152" s="82">
        <v>0.25</v>
      </c>
      <c r="I152" s="82">
        <v>0.75</v>
      </c>
      <c r="J152" s="82"/>
      <c r="K152" s="9">
        <f t="shared" si="44"/>
        <v>0.25</v>
      </c>
      <c r="L152" s="9">
        <f t="shared" si="45"/>
        <v>0.75</v>
      </c>
      <c r="M152" s="9">
        <f t="shared" si="46"/>
        <v>0.25</v>
      </c>
      <c r="N152" s="9">
        <f t="shared" si="47"/>
        <v>0.75</v>
      </c>
      <c r="O152" s="10">
        <f t="shared" si="48"/>
        <v>0.5</v>
      </c>
      <c r="P152" s="22">
        <v>85164</v>
      </c>
      <c r="Q152" s="8">
        <v>244467</v>
      </c>
      <c r="R152" s="8">
        <v>0</v>
      </c>
      <c r="S152" s="9">
        <v>0.25836162254156919</v>
      </c>
      <c r="T152" s="9">
        <v>0.74163837745843075</v>
      </c>
      <c r="U152" s="9">
        <f t="shared" si="54"/>
        <v>0.25836162254156919</v>
      </c>
      <c r="V152" s="9">
        <f t="shared" si="55"/>
        <v>0.74163837745843075</v>
      </c>
      <c r="W152" s="10">
        <f t="shared" si="56"/>
        <v>0.48327675491686156</v>
      </c>
      <c r="X152" s="9">
        <v>0.374</v>
      </c>
      <c r="Y152" s="9">
        <v>0.60699999999999998</v>
      </c>
      <c r="Z152" s="10">
        <f t="shared" si="49"/>
        <v>0.36425000000000002</v>
      </c>
      <c r="AA152" s="11">
        <v>57046</v>
      </c>
      <c r="AB152" s="11">
        <v>152868</v>
      </c>
      <c r="AC152" s="10">
        <f>ABS((AB152/(AB152+AA152))-(AA152/(AB152+AA152)))</f>
        <v>0.45648217841592276</v>
      </c>
      <c r="AD152" s="12">
        <v>0.48</v>
      </c>
      <c r="AE152" s="12">
        <v>0.5</v>
      </c>
      <c r="AF152" s="10">
        <f>(AD152-AE152-7.2%)/2+0.5</f>
        <v>0.45399999999999996</v>
      </c>
      <c r="AJ152" s="8"/>
    </row>
    <row r="153" spans="1:36" x14ac:dyDescent="0.25">
      <c r="A153" s="8" t="s">
        <v>157</v>
      </c>
      <c r="B153" s="8">
        <v>1</v>
      </c>
      <c r="C153" s="8" t="s">
        <v>158</v>
      </c>
      <c r="D153" s="8" t="s">
        <v>478</v>
      </c>
      <c r="E153" s="61"/>
      <c r="F153" s="8"/>
      <c r="G153" s="27">
        <v>1984</v>
      </c>
      <c r="H153" s="82">
        <v>0.61</v>
      </c>
      <c r="I153" s="82">
        <v>0.36</v>
      </c>
      <c r="J153" s="82">
        <v>0.03</v>
      </c>
      <c r="K153" s="9">
        <f t="shared" si="44"/>
        <v>0.62886597938144329</v>
      </c>
      <c r="L153" s="9">
        <f t="shared" si="45"/>
        <v>0.37113402061855671</v>
      </c>
      <c r="M153" s="9">
        <f t="shared" si="46"/>
        <v>0.62886597938144329</v>
      </c>
      <c r="N153" s="9">
        <f t="shared" si="47"/>
        <v>0.37113402061855671</v>
      </c>
      <c r="O153" s="10">
        <f t="shared" si="48"/>
        <v>0.25773195876288657</v>
      </c>
      <c r="P153" s="22">
        <v>187743</v>
      </c>
      <c r="Q153" s="8">
        <v>91291</v>
      </c>
      <c r="R153" s="8">
        <v>0</v>
      </c>
      <c r="S153" s="9">
        <v>0.67283198463269711</v>
      </c>
      <c r="T153" s="9">
        <v>0.32716801536730289</v>
      </c>
      <c r="U153" s="9">
        <f t="shared" si="54"/>
        <v>0.67283198463269711</v>
      </c>
      <c r="V153" s="9">
        <f t="shared" si="55"/>
        <v>0.32716801536730289</v>
      </c>
      <c r="W153" s="10">
        <f t="shared" si="56"/>
        <v>0.34566396926539422</v>
      </c>
      <c r="X153" s="9">
        <v>0.61199999999999999</v>
      </c>
      <c r="Y153" s="9">
        <v>0.374</v>
      </c>
      <c r="Z153" s="10">
        <f t="shared" si="49"/>
        <v>0.59975000000000001</v>
      </c>
      <c r="AA153" s="11">
        <v>99387</v>
      </c>
      <c r="AB153" s="11">
        <v>65558</v>
      </c>
      <c r="AC153" s="10">
        <f>ABS((AB153/(AB153+AA153))-(AA153/(AB153+AA153)))</f>
        <v>0.20509260662645129</v>
      </c>
      <c r="AD153" s="12">
        <v>0.62</v>
      </c>
      <c r="AE153" s="12">
        <v>0.37</v>
      </c>
      <c r="AF153" s="10">
        <f>(AD153-AE153-7.2%)/2+0.5</f>
        <v>0.58899999999999997</v>
      </c>
      <c r="AJ153" s="8"/>
    </row>
    <row r="154" spans="1:36" x14ac:dyDescent="0.25">
      <c r="A154" s="8" t="s">
        <v>157</v>
      </c>
      <c r="B154" s="8">
        <v>2</v>
      </c>
      <c r="C154" s="8" t="s">
        <v>159</v>
      </c>
      <c r="D154" s="8" t="s">
        <v>476</v>
      </c>
      <c r="E154" s="61"/>
      <c r="F154" s="8"/>
      <c r="G154" s="27">
        <v>2012</v>
      </c>
      <c r="H154" s="82">
        <v>0.38</v>
      </c>
      <c r="I154" s="82">
        <v>0.59</v>
      </c>
      <c r="J154" s="82">
        <v>0.03</v>
      </c>
      <c r="K154" s="9">
        <f t="shared" si="44"/>
        <v>0.39175257731958762</v>
      </c>
      <c r="L154" s="9">
        <f t="shared" si="45"/>
        <v>0.60824742268041232</v>
      </c>
      <c r="M154" s="9">
        <f t="shared" si="46"/>
        <v>0.39175257731958762</v>
      </c>
      <c r="N154" s="9">
        <f t="shared" si="47"/>
        <v>0.60824742268041232</v>
      </c>
      <c r="O154" s="10">
        <f t="shared" si="48"/>
        <v>0.21649484536082469</v>
      </c>
      <c r="P154" s="22">
        <v>130113</v>
      </c>
      <c r="Q154" s="8">
        <v>134033</v>
      </c>
      <c r="R154" s="8">
        <v>9329</v>
      </c>
      <c r="S154" s="9">
        <v>0.47577657921199379</v>
      </c>
      <c r="T154" s="9">
        <v>0.49011061340159062</v>
      </c>
      <c r="U154" s="9">
        <f t="shared" si="54"/>
        <v>0.49257986113740132</v>
      </c>
      <c r="V154" s="9">
        <f t="shared" si="55"/>
        <v>0.50742013886259874</v>
      </c>
      <c r="W154" s="10">
        <f t="shared" si="56"/>
        <v>1.4840277725197415E-2</v>
      </c>
      <c r="X154" s="9">
        <v>0.42100000000000004</v>
      </c>
      <c r="Y154" s="9">
        <v>0.56100000000000005</v>
      </c>
      <c r="Z154" s="10">
        <f t="shared" si="49"/>
        <v>0.41075</v>
      </c>
      <c r="AA154" s="11"/>
      <c r="AB154" s="11"/>
      <c r="AC154" s="10"/>
      <c r="AD154" s="12"/>
      <c r="AE154" s="12"/>
      <c r="AF154" s="10"/>
    </row>
    <row r="155" spans="1:36" x14ac:dyDescent="0.25">
      <c r="A155" s="8" t="s">
        <v>157</v>
      </c>
      <c r="B155" s="8">
        <v>3</v>
      </c>
      <c r="C155" s="8" t="s">
        <v>160</v>
      </c>
      <c r="D155" s="8" t="s">
        <v>476</v>
      </c>
      <c r="E155" s="61"/>
      <c r="F155" s="8"/>
      <c r="G155" s="27">
        <v>2010</v>
      </c>
      <c r="H155" s="82">
        <v>0.27</v>
      </c>
      <c r="I155" s="82">
        <v>0.69</v>
      </c>
      <c r="J155" s="82">
        <v>0.04</v>
      </c>
      <c r="K155" s="9">
        <f t="shared" si="44"/>
        <v>0.28125000000000006</v>
      </c>
      <c r="L155" s="9">
        <f t="shared" si="45"/>
        <v>0.71875</v>
      </c>
      <c r="M155" s="9">
        <f t="shared" si="46"/>
        <v>0.28125000000000006</v>
      </c>
      <c r="N155" s="9">
        <f t="shared" si="47"/>
        <v>0.71875</v>
      </c>
      <c r="O155" s="10">
        <f t="shared" si="48"/>
        <v>0.43749999999999994</v>
      </c>
      <c r="P155" s="22">
        <v>92363</v>
      </c>
      <c r="Q155" s="8">
        <v>187872</v>
      </c>
      <c r="R155" s="8">
        <v>0</v>
      </c>
      <c r="S155" s="9">
        <v>0.32959123592698986</v>
      </c>
      <c r="T155" s="9">
        <v>0.6704087640730102</v>
      </c>
      <c r="U155" s="9">
        <f t="shared" si="54"/>
        <v>0.32959123592698986</v>
      </c>
      <c r="V155" s="9">
        <f t="shared" si="55"/>
        <v>0.6704087640730102</v>
      </c>
      <c r="W155" s="10">
        <f t="shared" si="56"/>
        <v>0.34081752814602034</v>
      </c>
      <c r="X155" s="9">
        <v>0.35700000000000004</v>
      </c>
      <c r="Y155" s="9">
        <v>0.625</v>
      </c>
      <c r="Z155" s="10">
        <f t="shared" si="49"/>
        <v>0.34675</v>
      </c>
      <c r="AA155" s="11">
        <v>61267</v>
      </c>
      <c r="AB155" s="11">
        <v>116140</v>
      </c>
      <c r="AC155" s="10">
        <f>ABS((AB155/(AB155+AA155))-(AA155/(AB155+AA155)))</f>
        <v>0.30930572074382634</v>
      </c>
      <c r="AD155" s="12">
        <v>0.43</v>
      </c>
      <c r="AE155" s="12">
        <v>0.56000000000000005</v>
      </c>
      <c r="AF155" s="10">
        <f>(AD155-AE155-7.2%)/2+0.5</f>
        <v>0.39899999999999997</v>
      </c>
    </row>
    <row r="156" spans="1:36" x14ac:dyDescent="0.25">
      <c r="A156" s="8" t="s">
        <v>157</v>
      </c>
      <c r="B156" s="8">
        <v>4</v>
      </c>
      <c r="C156" s="8" t="s">
        <v>161</v>
      </c>
      <c r="D156" s="8" t="s">
        <v>476</v>
      </c>
      <c r="E156" s="61"/>
      <c r="F156" s="8"/>
      <c r="G156" s="27">
        <v>2010</v>
      </c>
      <c r="H156" s="82">
        <v>0.33</v>
      </c>
      <c r="I156" s="82">
        <v>0.67</v>
      </c>
      <c r="J156" s="82"/>
      <c r="K156" s="9">
        <f t="shared" si="44"/>
        <v>0.33</v>
      </c>
      <c r="L156" s="9">
        <f t="shared" si="45"/>
        <v>0.67</v>
      </c>
      <c r="M156" s="9">
        <f t="shared" si="46"/>
        <v>0.33</v>
      </c>
      <c r="N156" s="9">
        <f t="shared" si="47"/>
        <v>0.67</v>
      </c>
      <c r="O156" s="10">
        <f t="shared" si="48"/>
        <v>0.34</v>
      </c>
      <c r="P156" s="22">
        <v>93015</v>
      </c>
      <c r="Q156" s="8">
        <v>168688</v>
      </c>
      <c r="R156" s="8">
        <v>10565</v>
      </c>
      <c r="S156" s="9">
        <v>0.34163030543435147</v>
      </c>
      <c r="T156" s="9">
        <v>0.61956601583733673</v>
      </c>
      <c r="U156" s="9">
        <f t="shared" si="54"/>
        <v>0.35542198599175401</v>
      </c>
      <c r="V156" s="9">
        <f t="shared" si="55"/>
        <v>0.64457801400824599</v>
      </c>
      <c r="W156" s="10">
        <f t="shared" si="56"/>
        <v>0.28915602801649198</v>
      </c>
      <c r="X156" s="9">
        <v>0.36899999999999999</v>
      </c>
      <c r="Y156" s="9">
        <v>0.60899999999999999</v>
      </c>
      <c r="Z156" s="10">
        <f t="shared" si="49"/>
        <v>0.36075000000000002</v>
      </c>
      <c r="AA156" s="11">
        <v>53167</v>
      </c>
      <c r="AB156" s="11">
        <v>138732</v>
      </c>
      <c r="AC156" s="10">
        <f>ABS((AB156/(AB156+AA156))-(AA156/(AB156+AA156)))</f>
        <v>0.44588559606876532</v>
      </c>
      <c r="AD156" s="12">
        <v>0.43</v>
      </c>
      <c r="AE156" s="12">
        <v>0.56000000000000005</v>
      </c>
      <c r="AF156" s="10">
        <f>(AD156-AE156-7.2%)/2+0.5</f>
        <v>0.39899999999999997</v>
      </c>
    </row>
    <row r="157" spans="1:36" x14ac:dyDescent="0.25">
      <c r="A157" s="8" t="s">
        <v>157</v>
      </c>
      <c r="B157" s="8">
        <v>5</v>
      </c>
      <c r="C157" s="8" t="s">
        <v>162</v>
      </c>
      <c r="D157" s="8" t="s">
        <v>476</v>
      </c>
      <c r="E157" s="61"/>
      <c r="F157" s="8"/>
      <c r="G157" s="27">
        <v>2012</v>
      </c>
      <c r="H157" s="82">
        <v>0.31</v>
      </c>
      <c r="I157" s="82">
        <v>0.65</v>
      </c>
      <c r="J157" s="82">
        <v>0.04</v>
      </c>
      <c r="K157" s="9">
        <f t="shared" si="44"/>
        <v>0.32291666666666669</v>
      </c>
      <c r="L157" s="9">
        <f t="shared" si="45"/>
        <v>0.67708333333333337</v>
      </c>
      <c r="M157" s="9">
        <f t="shared" si="46"/>
        <v>0.32291666666666669</v>
      </c>
      <c r="N157" s="9">
        <f t="shared" si="47"/>
        <v>0.67708333333333337</v>
      </c>
      <c r="O157" s="10">
        <f t="shared" si="48"/>
        <v>0.35416666666666669</v>
      </c>
      <c r="P157" s="22">
        <v>125347</v>
      </c>
      <c r="Q157" s="8">
        <v>194570</v>
      </c>
      <c r="R157" s="8">
        <v>13442</v>
      </c>
      <c r="S157" s="9">
        <v>0.3760120470723754</v>
      </c>
      <c r="T157" s="9">
        <v>0.58366505779055011</v>
      </c>
      <c r="U157" s="9">
        <f t="shared" si="54"/>
        <v>0.39181100097837873</v>
      </c>
      <c r="V157" s="9">
        <f t="shared" si="55"/>
        <v>0.60818899902162116</v>
      </c>
      <c r="W157" s="10">
        <f t="shared" si="56"/>
        <v>0.21637799804324243</v>
      </c>
      <c r="X157" s="9">
        <v>0.40700000000000003</v>
      </c>
      <c r="Y157" s="9">
        <v>0.57499999999999996</v>
      </c>
      <c r="Z157" s="10">
        <f t="shared" si="49"/>
        <v>0.39675000000000005</v>
      </c>
      <c r="AA157" s="11"/>
      <c r="AB157" s="11"/>
      <c r="AC157" s="10"/>
      <c r="AD157" s="12"/>
      <c r="AE157" s="12"/>
      <c r="AF157" s="10"/>
    </row>
    <row r="158" spans="1:36" x14ac:dyDescent="0.25">
      <c r="A158" s="8" t="s">
        <v>157</v>
      </c>
      <c r="B158" s="8">
        <v>6</v>
      </c>
      <c r="C158" s="8" t="s">
        <v>163</v>
      </c>
      <c r="D158" s="8" t="s">
        <v>476</v>
      </c>
      <c r="E158" s="61"/>
      <c r="F158" s="8"/>
      <c r="G158" s="27">
        <v>2012</v>
      </c>
      <c r="H158" s="82">
        <v>0.28999999999999998</v>
      </c>
      <c r="I158" s="82">
        <v>0.66</v>
      </c>
      <c r="J158" s="82">
        <v>0.05</v>
      </c>
      <c r="K158" s="9">
        <f t="shared" si="44"/>
        <v>0.30526315789473685</v>
      </c>
      <c r="L158" s="9">
        <f t="shared" si="45"/>
        <v>0.69473684210526321</v>
      </c>
      <c r="M158" s="9">
        <f t="shared" si="46"/>
        <v>0.30526315789473685</v>
      </c>
      <c r="N158" s="9">
        <f t="shared" si="47"/>
        <v>0.69473684210526321</v>
      </c>
      <c r="O158" s="10">
        <f t="shared" si="48"/>
        <v>0.38947368421052636</v>
      </c>
      <c r="P158" s="22">
        <v>96678</v>
      </c>
      <c r="Q158" s="8">
        <v>162613</v>
      </c>
      <c r="R158" s="8">
        <v>15962</v>
      </c>
      <c r="S158" s="9">
        <v>0.35123322906562326</v>
      </c>
      <c r="T158" s="9">
        <v>0.59077648563321739</v>
      </c>
      <c r="U158" s="9">
        <f t="shared" si="54"/>
        <v>0.3728552090122681</v>
      </c>
      <c r="V158" s="9">
        <f t="shared" si="55"/>
        <v>0.6271447909877319</v>
      </c>
      <c r="W158" s="10">
        <f t="shared" si="56"/>
        <v>0.25428958197546381</v>
      </c>
      <c r="X158" s="9">
        <v>0.373</v>
      </c>
      <c r="Y158" s="9">
        <v>0.60399999999999998</v>
      </c>
      <c r="Z158" s="10">
        <f t="shared" si="49"/>
        <v>0.36525000000000002</v>
      </c>
      <c r="AA158" s="11"/>
      <c r="AB158" s="11"/>
      <c r="AC158" s="10"/>
      <c r="AD158" s="12"/>
      <c r="AE158" s="12"/>
      <c r="AF158" s="10"/>
    </row>
    <row r="159" spans="1:36" x14ac:dyDescent="0.25">
      <c r="A159" s="8" t="s">
        <v>157</v>
      </c>
      <c r="B159" s="8">
        <v>7</v>
      </c>
      <c r="C159" s="8" t="s">
        <v>164</v>
      </c>
      <c r="D159" s="8" t="s">
        <v>478</v>
      </c>
      <c r="E159" s="61"/>
      <c r="F159" s="8"/>
      <c r="G159" s="27">
        <v>2007.5</v>
      </c>
      <c r="H159" s="82">
        <v>0.55000000000000004</v>
      </c>
      <c r="I159" s="82">
        <v>0.42</v>
      </c>
      <c r="J159" s="82">
        <v>0.04</v>
      </c>
      <c r="K159" s="9">
        <f t="shared" si="44"/>
        <v>0.56701030927835061</v>
      </c>
      <c r="L159" s="9">
        <f t="shared" si="45"/>
        <v>0.4329896907216495</v>
      </c>
      <c r="M159" s="9">
        <f t="shared" si="46"/>
        <v>0.56701030927835061</v>
      </c>
      <c r="N159" s="9">
        <f t="shared" si="47"/>
        <v>0.4329896907216495</v>
      </c>
      <c r="O159" s="10">
        <f t="shared" si="48"/>
        <v>0.13402061855670111</v>
      </c>
      <c r="P159" s="22">
        <v>162122</v>
      </c>
      <c r="Q159" s="8">
        <v>95828</v>
      </c>
      <c r="R159" s="8">
        <v>0</v>
      </c>
      <c r="S159" s="9">
        <v>0.62850164760612526</v>
      </c>
      <c r="T159" s="9">
        <v>0.3714983523938748</v>
      </c>
      <c r="U159" s="9">
        <f t="shared" si="54"/>
        <v>0.62850164760612526</v>
      </c>
      <c r="V159" s="9">
        <f t="shared" si="55"/>
        <v>0.3714983523938748</v>
      </c>
      <c r="W159" s="10">
        <f t="shared" si="56"/>
        <v>0.25700329521225046</v>
      </c>
      <c r="X159" s="9">
        <v>0.629</v>
      </c>
      <c r="Y159" s="9">
        <v>0.35399999999999998</v>
      </c>
      <c r="Z159" s="10">
        <f t="shared" si="49"/>
        <v>0.61824999999999997</v>
      </c>
      <c r="AA159" s="11">
        <v>86011</v>
      </c>
      <c r="AB159" s="11">
        <v>55213</v>
      </c>
      <c r="AC159" s="10">
        <f>ABS((AB159/(AB159+AA159))-(AA159/(AB159+AA159)))</f>
        <v>0.21807908004305215</v>
      </c>
      <c r="AD159" s="12">
        <v>0.71</v>
      </c>
      <c r="AE159" s="12">
        <v>0.28000000000000003</v>
      </c>
      <c r="AF159" s="10">
        <f t="shared" ref="AF159:AF172" si="57">(AD159-AE159-7.2%)/2+0.5</f>
        <v>0.67899999999999994</v>
      </c>
    </row>
    <row r="160" spans="1:36" x14ac:dyDescent="0.25">
      <c r="A160" s="8" t="s">
        <v>157</v>
      </c>
      <c r="B160" s="8">
        <v>8</v>
      </c>
      <c r="C160" s="8" t="s">
        <v>165</v>
      </c>
      <c r="D160" s="8" t="s">
        <v>476</v>
      </c>
      <c r="E160" s="61"/>
      <c r="F160" s="8"/>
      <c r="G160" s="27">
        <v>2010</v>
      </c>
      <c r="H160" s="82">
        <v>0.36</v>
      </c>
      <c r="I160" s="82">
        <v>0.6</v>
      </c>
      <c r="J160" s="82">
        <v>0.04</v>
      </c>
      <c r="K160" s="9">
        <f t="shared" si="44"/>
        <v>0.375</v>
      </c>
      <c r="L160" s="9">
        <f t="shared" si="45"/>
        <v>0.625</v>
      </c>
      <c r="M160" s="9">
        <f t="shared" si="46"/>
        <v>0.375</v>
      </c>
      <c r="N160" s="9">
        <f t="shared" si="47"/>
        <v>0.625</v>
      </c>
      <c r="O160" s="10">
        <f t="shared" si="48"/>
        <v>0.25</v>
      </c>
      <c r="P160" s="22">
        <v>122325</v>
      </c>
      <c r="Q160" s="8">
        <v>151533</v>
      </c>
      <c r="R160" s="8">
        <v>10134</v>
      </c>
      <c r="S160" s="9">
        <v>0.4307339643370236</v>
      </c>
      <c r="T160" s="9">
        <v>0.53358193188540526</v>
      </c>
      <c r="U160" s="9">
        <f t="shared" si="54"/>
        <v>0.44667309335495037</v>
      </c>
      <c r="V160" s="9">
        <f t="shared" si="55"/>
        <v>0.55332690664504958</v>
      </c>
      <c r="W160" s="10">
        <f t="shared" si="56"/>
        <v>0.10665381329009921</v>
      </c>
      <c r="X160" s="9">
        <v>0.39600000000000002</v>
      </c>
      <c r="Y160" s="9">
        <v>0.58399999999999996</v>
      </c>
      <c r="Z160" s="10">
        <f t="shared" si="49"/>
        <v>0.38675000000000004</v>
      </c>
      <c r="AA160" s="11">
        <v>76265</v>
      </c>
      <c r="AB160" s="11">
        <v>117259</v>
      </c>
      <c r="AC160" s="10">
        <f>ABS((AB160/(AB160+AA160))-(AA160/(AB160+AA160)))</f>
        <v>0.21182902379033086</v>
      </c>
      <c r="AD160" s="12">
        <v>0.47</v>
      </c>
      <c r="AE160" s="12">
        <v>0.51</v>
      </c>
      <c r="AF160" s="10">
        <f t="shared" si="57"/>
        <v>0.44399999999999995</v>
      </c>
    </row>
    <row r="161" spans="1:36" x14ac:dyDescent="0.25">
      <c r="A161" s="8" t="s">
        <v>157</v>
      </c>
      <c r="B161" s="8">
        <v>9</v>
      </c>
      <c r="C161" s="8" t="s">
        <v>166</v>
      </c>
      <c r="D161" s="8" t="s">
        <v>476</v>
      </c>
      <c r="E161" s="61"/>
      <c r="F161" s="8"/>
      <c r="G161" s="27">
        <v>2010</v>
      </c>
      <c r="H161" s="82">
        <v>0.33</v>
      </c>
      <c r="I161" s="82">
        <v>0.63</v>
      </c>
      <c r="J161" s="82">
        <v>0.04</v>
      </c>
      <c r="K161" s="9">
        <f t="shared" si="44"/>
        <v>0.34375000000000006</v>
      </c>
      <c r="L161" s="9">
        <f t="shared" si="45"/>
        <v>0.65625</v>
      </c>
      <c r="M161" s="9">
        <f t="shared" si="46"/>
        <v>0.34375000000000006</v>
      </c>
      <c r="N161" s="9">
        <f t="shared" si="47"/>
        <v>0.65625</v>
      </c>
      <c r="O161" s="10">
        <f t="shared" si="48"/>
        <v>0.31249999999999994</v>
      </c>
      <c r="P161" s="22">
        <v>132848</v>
      </c>
      <c r="Q161" s="8">
        <v>165332</v>
      </c>
      <c r="R161" s="8">
        <v>0</v>
      </c>
      <c r="S161" s="9">
        <v>0.44552954591186533</v>
      </c>
      <c r="T161" s="9">
        <v>0.55447045408813467</v>
      </c>
      <c r="U161" s="9">
        <f t="shared" si="54"/>
        <v>0.44552954591186533</v>
      </c>
      <c r="V161" s="9">
        <f t="shared" si="55"/>
        <v>0.55447045408813467</v>
      </c>
      <c r="W161" s="10">
        <f t="shared" si="56"/>
        <v>0.10894090817626934</v>
      </c>
      <c r="X161" s="9">
        <v>0.40700000000000003</v>
      </c>
      <c r="Y161" s="9">
        <v>0.57200000000000006</v>
      </c>
      <c r="Z161" s="10">
        <f t="shared" si="49"/>
        <v>0.39824999999999999</v>
      </c>
      <c r="AA161" s="11">
        <v>95353</v>
      </c>
      <c r="AB161" s="11">
        <v>118040</v>
      </c>
      <c r="AC161" s="10">
        <f>ABS((AB161/(AB161+AA161))-(AA161/(AB161+AA161)))</f>
        <v>0.10631557736195663</v>
      </c>
      <c r="AD161" s="12">
        <v>0.49</v>
      </c>
      <c r="AE161" s="12">
        <v>0.5</v>
      </c>
      <c r="AF161" s="10">
        <f t="shared" si="57"/>
        <v>0.45899999999999996</v>
      </c>
    </row>
    <row r="162" spans="1:36" x14ac:dyDescent="0.25">
      <c r="A162" s="8" t="s">
        <v>167</v>
      </c>
      <c r="B162" s="8">
        <v>1</v>
      </c>
      <c r="C162" s="8" t="s">
        <v>550</v>
      </c>
      <c r="D162" s="8" t="s">
        <v>476</v>
      </c>
      <c r="E162" s="61"/>
      <c r="F162" s="8"/>
      <c r="G162" s="27">
        <v>2014</v>
      </c>
      <c r="H162" s="82">
        <v>0.49</v>
      </c>
      <c r="I162" s="82">
        <v>0.51</v>
      </c>
      <c r="J162" s="82"/>
      <c r="K162" s="9">
        <f t="shared" si="44"/>
        <v>0.49</v>
      </c>
      <c r="L162" s="9">
        <f t="shared" si="45"/>
        <v>0.51</v>
      </c>
      <c r="M162" s="9">
        <f t="shared" si="46"/>
        <v>0.49</v>
      </c>
      <c r="N162" s="9">
        <f t="shared" si="47"/>
        <v>0.51</v>
      </c>
      <c r="O162" s="10">
        <f t="shared" si="48"/>
        <v>2.0000000000000018E-2</v>
      </c>
      <c r="Q162" s="8"/>
      <c r="R162" s="8"/>
      <c r="S162" s="9"/>
      <c r="T162" s="9"/>
      <c r="U162" s="9"/>
      <c r="V162" s="9"/>
      <c r="W162" s="10"/>
      <c r="X162" s="9">
        <v>0.56200000000000006</v>
      </c>
      <c r="Y162" s="9">
        <v>0.42499999999999999</v>
      </c>
      <c r="Z162" s="10">
        <f t="shared" si="49"/>
        <v>0.54925000000000002</v>
      </c>
      <c r="AA162" s="11"/>
      <c r="AB162" s="11"/>
      <c r="AC162" s="10"/>
      <c r="AD162" s="12">
        <v>0.57999999999999996</v>
      </c>
      <c r="AE162" s="12">
        <v>0.41</v>
      </c>
      <c r="AF162" s="10">
        <f t="shared" si="57"/>
        <v>0.54899999999999993</v>
      </c>
      <c r="AJ162" s="8"/>
    </row>
    <row r="163" spans="1:36" x14ac:dyDescent="0.25">
      <c r="A163" s="8" t="s">
        <v>167</v>
      </c>
      <c r="B163" s="8">
        <v>2</v>
      </c>
      <c r="C163" s="8" t="s">
        <v>168</v>
      </c>
      <c r="D163" s="8" t="s">
        <v>478</v>
      </c>
      <c r="E163" s="61"/>
      <c r="F163" s="8"/>
      <c r="G163" s="27">
        <v>2006</v>
      </c>
      <c r="H163" s="82">
        <v>0.52</v>
      </c>
      <c r="I163" s="82">
        <v>0.48</v>
      </c>
      <c r="J163" s="82"/>
      <c r="K163" s="9">
        <f t="shared" si="44"/>
        <v>0.52</v>
      </c>
      <c r="L163" s="9">
        <f t="shared" si="45"/>
        <v>0.48</v>
      </c>
      <c r="M163" s="9">
        <f t="shared" si="46"/>
        <v>0.52</v>
      </c>
      <c r="N163" s="9">
        <f t="shared" si="47"/>
        <v>0.48</v>
      </c>
      <c r="O163" s="10">
        <f t="shared" si="48"/>
        <v>4.0000000000000036E-2</v>
      </c>
      <c r="P163" s="22">
        <v>211863</v>
      </c>
      <c r="Q163" s="8">
        <v>161977</v>
      </c>
      <c r="R163" s="8">
        <v>7435</v>
      </c>
      <c r="S163" s="9">
        <v>0.55566979214477741</v>
      </c>
      <c r="T163" s="9">
        <v>0.42482984722313288</v>
      </c>
      <c r="U163" s="9">
        <f>S163/(S163+T163)</f>
        <v>0.56672105713674303</v>
      </c>
      <c r="V163" s="9">
        <f>T163/(T163+S163)</f>
        <v>0.43327894286325697</v>
      </c>
      <c r="W163" s="10">
        <f>ABS((T163/(T163+S163))-(S163/(T163+S163)))</f>
        <v>0.13344211427348607</v>
      </c>
      <c r="X163" s="9">
        <v>0.55799999999999994</v>
      </c>
      <c r="Y163" s="9">
        <v>0.42700000000000005</v>
      </c>
      <c r="Z163" s="10">
        <f t="shared" si="49"/>
        <v>0.5462499999999999</v>
      </c>
      <c r="AA163" s="11">
        <v>115839</v>
      </c>
      <c r="AB163" s="11">
        <v>104319</v>
      </c>
      <c r="AC163" s="10">
        <f>ABS((AB163/(AB163+AA163))-(AA163/(AB163+AA163)))</f>
        <v>5.2326056741067772E-2</v>
      </c>
      <c r="AD163" s="12">
        <v>0.6</v>
      </c>
      <c r="AE163" s="12">
        <v>0.38</v>
      </c>
      <c r="AF163" s="10">
        <f t="shared" si="57"/>
        <v>0.57399999999999995</v>
      </c>
    </row>
    <row r="164" spans="1:36" x14ac:dyDescent="0.25">
      <c r="A164" s="8" t="s">
        <v>167</v>
      </c>
      <c r="B164" s="8">
        <v>3</v>
      </c>
      <c r="C164" s="8" t="s">
        <v>551</v>
      </c>
      <c r="D164" s="8" t="s">
        <v>476</v>
      </c>
      <c r="E164" s="61"/>
      <c r="F164" s="8"/>
      <c r="G164" s="27">
        <v>2014</v>
      </c>
      <c r="H164" s="82">
        <v>0.42</v>
      </c>
      <c r="I164" s="82">
        <v>0.53</v>
      </c>
      <c r="J164" s="82">
        <v>0.03</v>
      </c>
      <c r="K164" s="9">
        <f t="shared" si="44"/>
        <v>0.44210526315789472</v>
      </c>
      <c r="L164" s="9">
        <f t="shared" si="45"/>
        <v>0.55789473684210533</v>
      </c>
      <c r="M164" s="9">
        <f t="shared" si="46"/>
        <v>0.44210526315789472</v>
      </c>
      <c r="N164" s="9">
        <f t="shared" si="47"/>
        <v>0.55789473684210533</v>
      </c>
      <c r="O164" s="10">
        <f t="shared" si="48"/>
        <v>0.11578947368421061</v>
      </c>
      <c r="Q164" s="8"/>
      <c r="R164" s="8"/>
      <c r="S164" s="9"/>
      <c r="T164" s="9"/>
      <c r="U164" s="9"/>
      <c r="V164" s="9"/>
      <c r="W164" s="10"/>
      <c r="X164" s="9">
        <v>0.51400000000000001</v>
      </c>
      <c r="Y164" s="9">
        <v>0.47200000000000003</v>
      </c>
      <c r="Z164" s="10">
        <f t="shared" si="49"/>
        <v>0.50175000000000003</v>
      </c>
      <c r="AA164" s="11"/>
      <c r="AB164" s="11"/>
      <c r="AC164" s="10"/>
      <c r="AD164" s="12">
        <v>0.54</v>
      </c>
      <c r="AE164" s="12">
        <v>0.44</v>
      </c>
      <c r="AF164" s="10">
        <f t="shared" si="57"/>
        <v>0.51400000000000001</v>
      </c>
    </row>
    <row r="165" spans="1:36" x14ac:dyDescent="0.25">
      <c r="A165" s="8" t="s">
        <v>167</v>
      </c>
      <c r="B165" s="8">
        <v>4</v>
      </c>
      <c r="C165" s="8" t="s">
        <v>169</v>
      </c>
      <c r="D165" s="8" t="s">
        <v>476</v>
      </c>
      <c r="E165" s="61"/>
      <c r="F165" s="8"/>
      <c r="G165" s="27">
        <v>2002</v>
      </c>
      <c r="H165" s="82">
        <v>0.38</v>
      </c>
      <c r="I165" s="82">
        <v>0.62</v>
      </c>
      <c r="J165" s="82"/>
      <c r="K165" s="9">
        <f t="shared" si="44"/>
        <v>0.38</v>
      </c>
      <c r="L165" s="9">
        <f t="shared" si="45"/>
        <v>0.62</v>
      </c>
      <c r="M165" s="9">
        <f t="shared" si="46"/>
        <v>0.38</v>
      </c>
      <c r="N165" s="9">
        <f t="shared" si="47"/>
        <v>0.62</v>
      </c>
      <c r="O165" s="10">
        <f t="shared" si="48"/>
        <v>0.24</v>
      </c>
      <c r="P165" s="22">
        <v>169470</v>
      </c>
      <c r="Q165" s="8">
        <v>200063</v>
      </c>
      <c r="R165" s="8">
        <v>8350</v>
      </c>
      <c r="S165" s="9">
        <v>0.44847214614047204</v>
      </c>
      <c r="T165" s="9">
        <v>0.52943106728802303</v>
      </c>
      <c r="U165" s="9">
        <f t="shared" ref="U165:U182" si="58">S165/(S165+T165)</f>
        <v>0.45860586199338083</v>
      </c>
      <c r="V165" s="9">
        <f t="shared" ref="V165:V182" si="59">T165/(T165+S165)</f>
        <v>0.54139413800661917</v>
      </c>
      <c r="W165" s="10">
        <f t="shared" ref="W165:W182" si="60">ABS((T165/(T165+S165))-(S165/(T165+S165)))</f>
        <v>8.2788276013238349E-2</v>
      </c>
      <c r="X165" s="9">
        <v>0.45299999999999996</v>
      </c>
      <c r="Y165" s="9">
        <v>0.53400000000000003</v>
      </c>
      <c r="Z165" s="10">
        <f t="shared" si="49"/>
        <v>0.44024999999999997</v>
      </c>
      <c r="AA165" s="11">
        <v>63160</v>
      </c>
      <c r="AB165" s="11">
        <v>128363</v>
      </c>
      <c r="AC165" s="10">
        <f t="shared" ref="AC165:AC172" si="61">ABS((AB165/(AB165+AA165))-(AA165/(AB165+AA165)))</f>
        <v>0.34044475076100517</v>
      </c>
      <c r="AD165" s="12">
        <v>0.44</v>
      </c>
      <c r="AE165" s="12">
        <v>0.54</v>
      </c>
      <c r="AF165" s="10">
        <f t="shared" si="57"/>
        <v>0.41399999999999998</v>
      </c>
    </row>
    <row r="166" spans="1:36" x14ac:dyDescent="0.25">
      <c r="A166" s="8" t="s">
        <v>170</v>
      </c>
      <c r="B166" s="8">
        <v>1</v>
      </c>
      <c r="C166" s="8" t="s">
        <v>171</v>
      </c>
      <c r="D166" s="8" t="s">
        <v>476</v>
      </c>
      <c r="E166" s="61"/>
      <c r="F166" s="8"/>
      <c r="G166" s="27">
        <v>2010</v>
      </c>
      <c r="H166" s="82">
        <v>0.32</v>
      </c>
      <c r="I166" s="82">
        <v>0.68</v>
      </c>
      <c r="J166" s="82"/>
      <c r="K166" s="9">
        <f t="shared" si="44"/>
        <v>0.32</v>
      </c>
      <c r="L166" s="9">
        <f t="shared" si="45"/>
        <v>0.68</v>
      </c>
      <c r="M166" s="9">
        <f t="shared" si="46"/>
        <v>0.32</v>
      </c>
      <c r="N166" s="9">
        <f t="shared" si="47"/>
        <v>0.68</v>
      </c>
      <c r="O166" s="10">
        <f t="shared" si="48"/>
        <v>0.36000000000000004</v>
      </c>
      <c r="P166" s="22">
        <v>0</v>
      </c>
      <c r="Q166" s="8">
        <v>211337</v>
      </c>
      <c r="R166" s="8">
        <v>0</v>
      </c>
      <c r="S166" s="9">
        <v>0</v>
      </c>
      <c r="T166" s="9">
        <v>1</v>
      </c>
      <c r="U166" s="9">
        <f t="shared" si="58"/>
        <v>0</v>
      </c>
      <c r="V166" s="9">
        <f t="shared" si="59"/>
        <v>1</v>
      </c>
      <c r="W166" s="10">
        <f t="shared" si="60"/>
        <v>1</v>
      </c>
      <c r="X166" s="9">
        <v>0.27600000000000002</v>
      </c>
      <c r="Y166" s="9">
        <v>0.70099999999999996</v>
      </c>
      <c r="Z166" s="10">
        <f t="shared" si="49"/>
        <v>0.26825000000000004</v>
      </c>
      <c r="AA166" s="11">
        <v>44068</v>
      </c>
      <c r="AB166" s="11">
        <v>142281</v>
      </c>
      <c r="AC166" s="10">
        <f t="shared" si="61"/>
        <v>0.52703797712893552</v>
      </c>
      <c r="AD166" s="12">
        <v>0.3</v>
      </c>
      <c r="AE166" s="12">
        <v>0.69</v>
      </c>
      <c r="AF166" s="10">
        <f t="shared" si="57"/>
        <v>0.26900000000000002</v>
      </c>
    </row>
    <row r="167" spans="1:36" x14ac:dyDescent="0.25">
      <c r="A167" s="8" t="s">
        <v>170</v>
      </c>
      <c r="B167" s="8">
        <v>2</v>
      </c>
      <c r="C167" s="8" t="s">
        <v>172</v>
      </c>
      <c r="D167" s="8" t="s">
        <v>476</v>
      </c>
      <c r="E167" s="61"/>
      <c r="F167" s="8"/>
      <c r="G167" s="27">
        <v>2009</v>
      </c>
      <c r="H167" s="82">
        <v>0.38</v>
      </c>
      <c r="I167" s="82">
        <v>0.56999999999999995</v>
      </c>
      <c r="J167" s="82">
        <v>0.04</v>
      </c>
      <c r="K167" s="9">
        <f t="shared" si="44"/>
        <v>0.4</v>
      </c>
      <c r="L167" s="9">
        <f t="shared" si="45"/>
        <v>0.6</v>
      </c>
      <c r="M167" s="9">
        <f t="shared" si="46"/>
        <v>0.4</v>
      </c>
      <c r="N167" s="9">
        <f t="shared" si="47"/>
        <v>0.6</v>
      </c>
      <c r="O167" s="10">
        <f t="shared" si="48"/>
        <v>0.19999999999999996</v>
      </c>
      <c r="P167" s="22">
        <v>113735</v>
      </c>
      <c r="Q167" s="8">
        <v>167463</v>
      </c>
      <c r="R167" s="8">
        <v>12520</v>
      </c>
      <c r="S167" s="9">
        <v>0.38722516154951347</v>
      </c>
      <c r="T167" s="9">
        <v>0.57014891835025427</v>
      </c>
      <c r="U167" s="9">
        <f t="shared" si="58"/>
        <v>0.40446589236054314</v>
      </c>
      <c r="V167" s="9">
        <f t="shared" si="59"/>
        <v>0.59553410763945691</v>
      </c>
      <c r="W167" s="10">
        <f t="shared" si="60"/>
        <v>0.19106821527891377</v>
      </c>
      <c r="X167" s="9">
        <v>0.42</v>
      </c>
      <c r="Y167" s="9">
        <v>0.55600000000000005</v>
      </c>
      <c r="Z167" s="10">
        <f t="shared" si="49"/>
        <v>0.41274999999999995</v>
      </c>
      <c r="AA167" s="11">
        <v>66588</v>
      </c>
      <c r="AB167" s="11">
        <v>130034</v>
      </c>
      <c r="AC167" s="10">
        <f t="shared" si="61"/>
        <v>0.32268006632014729</v>
      </c>
      <c r="AD167" s="12">
        <v>0.43</v>
      </c>
      <c r="AE167" s="12">
        <v>0.55000000000000004</v>
      </c>
      <c r="AF167" s="10">
        <f t="shared" si="57"/>
        <v>0.40399999999999997</v>
      </c>
    </row>
    <row r="168" spans="1:36" x14ac:dyDescent="0.25">
      <c r="A168" s="8" t="s">
        <v>170</v>
      </c>
      <c r="B168" s="8">
        <v>3</v>
      </c>
      <c r="C168" s="8" t="s">
        <v>173</v>
      </c>
      <c r="D168" s="8" t="s">
        <v>476</v>
      </c>
      <c r="E168" s="61"/>
      <c r="F168" s="8"/>
      <c r="G168" s="27">
        <v>2010</v>
      </c>
      <c r="H168" s="82">
        <v>0.4</v>
      </c>
      <c r="I168" s="82">
        <v>0.6</v>
      </c>
      <c r="J168" s="82"/>
      <c r="K168" s="9">
        <f t="shared" si="44"/>
        <v>0.4</v>
      </c>
      <c r="L168" s="9">
        <f t="shared" si="45"/>
        <v>0.6</v>
      </c>
      <c r="M168" s="9">
        <f t="shared" si="46"/>
        <v>0.4</v>
      </c>
      <c r="N168" s="9">
        <f t="shared" si="47"/>
        <v>0.6</v>
      </c>
      <c r="O168" s="10">
        <f t="shared" si="48"/>
        <v>0.19999999999999996</v>
      </c>
      <c r="P168" s="22">
        <v>0</v>
      </c>
      <c r="Q168" s="8">
        <v>201087</v>
      </c>
      <c r="R168" s="8">
        <v>92675</v>
      </c>
      <c r="S168" s="9">
        <v>0</v>
      </c>
      <c r="T168" s="9">
        <v>0.68452352584745479</v>
      </c>
      <c r="U168" s="9">
        <f t="shared" si="58"/>
        <v>0</v>
      </c>
      <c r="V168" s="9">
        <f t="shared" si="59"/>
        <v>1</v>
      </c>
      <c r="W168" s="10">
        <f t="shared" si="60"/>
        <v>1</v>
      </c>
      <c r="X168" s="9">
        <v>0.44299999999999995</v>
      </c>
      <c r="Y168" s="9">
        <v>0.53799999999999992</v>
      </c>
      <c r="Z168" s="10">
        <f t="shared" si="49"/>
        <v>0.43325000000000002</v>
      </c>
      <c r="AA168" s="11">
        <v>90193</v>
      </c>
      <c r="AB168" s="11">
        <v>136246</v>
      </c>
      <c r="AC168" s="10">
        <f t="shared" si="61"/>
        <v>0.20337927653805221</v>
      </c>
      <c r="AD168" s="12">
        <v>0.51</v>
      </c>
      <c r="AE168" s="12">
        <v>0.48</v>
      </c>
      <c r="AF168" s="10">
        <f t="shared" si="57"/>
        <v>0.47899999999999998</v>
      </c>
    </row>
    <row r="169" spans="1:36" x14ac:dyDescent="0.25">
      <c r="A169" s="8" t="s">
        <v>170</v>
      </c>
      <c r="B169" s="8">
        <v>4</v>
      </c>
      <c r="C169" s="8" t="s">
        <v>174</v>
      </c>
      <c r="D169" s="8" t="s">
        <v>476</v>
      </c>
      <c r="E169" s="61"/>
      <c r="F169" s="8"/>
      <c r="G169" s="27">
        <v>2010</v>
      </c>
      <c r="H169" s="82">
        <v>0.33</v>
      </c>
      <c r="I169" s="82">
        <v>0.67</v>
      </c>
      <c r="J169" s="82"/>
      <c r="K169" s="9">
        <f t="shared" si="44"/>
        <v>0.33</v>
      </c>
      <c r="L169" s="9">
        <f t="shared" si="45"/>
        <v>0.67</v>
      </c>
      <c r="M169" s="9">
        <f t="shared" si="46"/>
        <v>0.33</v>
      </c>
      <c r="N169" s="9">
        <f t="shared" si="47"/>
        <v>0.67</v>
      </c>
      <c r="O169" s="10">
        <f t="shared" si="48"/>
        <v>0.34</v>
      </c>
      <c r="P169" s="22">
        <v>81770</v>
      </c>
      <c r="Q169" s="8">
        <v>161094</v>
      </c>
      <c r="R169" s="8">
        <v>16058</v>
      </c>
      <c r="S169" s="9">
        <v>0.31580939433497346</v>
      </c>
      <c r="T169" s="9">
        <v>0.62217192822548872</v>
      </c>
      <c r="U169" s="9">
        <f t="shared" si="58"/>
        <v>0.33669049344489099</v>
      </c>
      <c r="V169" s="9">
        <f t="shared" si="59"/>
        <v>0.66330950655510901</v>
      </c>
      <c r="W169" s="10">
        <f t="shared" si="60"/>
        <v>0.32661901311021801</v>
      </c>
      <c r="X169" s="9">
        <v>0.36099999999999999</v>
      </c>
      <c r="Y169" s="9">
        <v>0.61599999999999999</v>
      </c>
      <c r="Z169" s="10">
        <f t="shared" si="49"/>
        <v>0.35325000000000001</v>
      </c>
      <c r="AA169" s="11">
        <v>74143</v>
      </c>
      <c r="AB169" s="11">
        <v>119575</v>
      </c>
      <c r="AC169" s="10">
        <f t="shared" si="61"/>
        <v>0.23452647663097909</v>
      </c>
      <c r="AD169" s="12">
        <v>0.4</v>
      </c>
      <c r="AE169" s="12">
        <v>0.57999999999999996</v>
      </c>
      <c r="AF169" s="10">
        <f t="shared" si="57"/>
        <v>0.374</v>
      </c>
    </row>
    <row r="170" spans="1:36" x14ac:dyDescent="0.25">
      <c r="A170" s="8" t="s">
        <v>175</v>
      </c>
      <c r="B170" s="8">
        <v>1</v>
      </c>
      <c r="C170" s="8" t="s">
        <v>176</v>
      </c>
      <c r="D170" s="8" t="s">
        <v>476</v>
      </c>
      <c r="E170" s="61"/>
      <c r="F170" s="8"/>
      <c r="G170" s="27">
        <v>1994</v>
      </c>
      <c r="H170" s="82">
        <v>0.27</v>
      </c>
      <c r="I170" s="82">
        <v>0.73</v>
      </c>
      <c r="J170" s="82"/>
      <c r="K170" s="9">
        <f t="shared" si="44"/>
        <v>0.27</v>
      </c>
      <c r="L170" s="9">
        <f t="shared" si="45"/>
        <v>0.73</v>
      </c>
      <c r="M170" s="9">
        <f t="shared" si="46"/>
        <v>0.27</v>
      </c>
      <c r="N170" s="9">
        <f t="shared" si="47"/>
        <v>0.73</v>
      </c>
      <c r="O170" s="10">
        <f t="shared" si="48"/>
        <v>0.45999999999999996</v>
      </c>
      <c r="P170" s="22">
        <v>87196</v>
      </c>
      <c r="Q170" s="8">
        <v>199952</v>
      </c>
      <c r="R170" s="8">
        <v>0</v>
      </c>
      <c r="S170" s="9">
        <v>0.30366222296516082</v>
      </c>
      <c r="T170" s="9">
        <v>0.69633777703483912</v>
      </c>
      <c r="U170" s="9">
        <f t="shared" si="58"/>
        <v>0.30366222296516082</v>
      </c>
      <c r="V170" s="9">
        <f t="shared" si="59"/>
        <v>0.69633777703483912</v>
      </c>
      <c r="W170" s="10">
        <f t="shared" si="60"/>
        <v>0.3926755540696783</v>
      </c>
      <c r="X170" s="9">
        <v>0.32100000000000001</v>
      </c>
      <c r="Y170" s="9">
        <v>0.66400000000000003</v>
      </c>
      <c r="Z170" s="10">
        <f t="shared" si="49"/>
        <v>0.30925000000000002</v>
      </c>
      <c r="AA170" s="11">
        <v>61960</v>
      </c>
      <c r="AB170" s="11">
        <v>153519</v>
      </c>
      <c r="AC170" s="10">
        <f t="shared" si="61"/>
        <v>0.4249091558806195</v>
      </c>
      <c r="AD170" s="12">
        <v>0.37</v>
      </c>
      <c r="AE170" s="12">
        <v>0.62</v>
      </c>
      <c r="AF170" s="10">
        <f t="shared" si="57"/>
        <v>0.33899999999999997</v>
      </c>
    </row>
    <row r="171" spans="1:36" x14ac:dyDescent="0.25">
      <c r="A171" s="8" t="s">
        <v>175</v>
      </c>
      <c r="B171" s="8">
        <v>2</v>
      </c>
      <c r="C171" s="8" t="s">
        <v>177</v>
      </c>
      <c r="D171" s="8" t="s">
        <v>476</v>
      </c>
      <c r="E171" s="61"/>
      <c r="F171" s="8"/>
      <c r="G171" s="27">
        <v>2008</v>
      </c>
      <c r="H171" s="82">
        <v>0.31</v>
      </c>
      <c r="I171" s="82">
        <v>0.69</v>
      </c>
      <c r="J171" s="82"/>
      <c r="K171" s="9">
        <f t="shared" si="44"/>
        <v>0.31</v>
      </c>
      <c r="L171" s="9">
        <f t="shared" si="45"/>
        <v>0.69</v>
      </c>
      <c r="M171" s="9">
        <f t="shared" si="46"/>
        <v>0.31</v>
      </c>
      <c r="N171" s="9">
        <f t="shared" si="47"/>
        <v>0.69</v>
      </c>
      <c r="O171" s="10">
        <f t="shared" si="48"/>
        <v>0.37999999999999995</v>
      </c>
      <c r="P171" s="22">
        <v>89541</v>
      </c>
      <c r="Q171" s="8">
        <v>181508</v>
      </c>
      <c r="R171" s="8">
        <v>11218</v>
      </c>
      <c r="S171" s="9">
        <v>0.31722092912030098</v>
      </c>
      <c r="T171" s="9">
        <v>0.64303655758554845</v>
      </c>
      <c r="U171" s="9">
        <f t="shared" si="58"/>
        <v>0.3303498629399112</v>
      </c>
      <c r="V171" s="9">
        <f t="shared" si="59"/>
        <v>0.6696501370600888</v>
      </c>
      <c r="W171" s="10">
        <f t="shared" si="60"/>
        <v>0.3393002741201776</v>
      </c>
      <c r="X171" s="9">
        <v>0.35100000000000003</v>
      </c>
      <c r="Y171" s="9">
        <v>0.63300000000000001</v>
      </c>
      <c r="Z171" s="10">
        <f t="shared" si="49"/>
        <v>0.33975</v>
      </c>
      <c r="AA171" s="11">
        <v>73749</v>
      </c>
      <c r="AB171" s="11">
        <v>155906</v>
      </c>
      <c r="AC171" s="10">
        <f t="shared" si="61"/>
        <v>0.35774095926498445</v>
      </c>
      <c r="AD171" s="12">
        <v>0.38</v>
      </c>
      <c r="AE171" s="12">
        <v>0.61</v>
      </c>
      <c r="AF171" s="10">
        <f t="shared" si="57"/>
        <v>0.34899999999999998</v>
      </c>
    </row>
    <row r="172" spans="1:36" x14ac:dyDescent="0.25">
      <c r="A172" s="8" t="s">
        <v>175</v>
      </c>
      <c r="B172" s="8">
        <v>3</v>
      </c>
      <c r="C172" s="8" t="s">
        <v>178</v>
      </c>
      <c r="D172" s="8" t="s">
        <v>478</v>
      </c>
      <c r="E172" s="61"/>
      <c r="F172" s="8"/>
      <c r="G172" s="27">
        <v>2006</v>
      </c>
      <c r="H172" s="82">
        <v>0.63</v>
      </c>
      <c r="I172" s="82">
        <v>0.36</v>
      </c>
      <c r="J172" s="82">
        <v>0.01</v>
      </c>
      <c r="K172" s="9">
        <f t="shared" si="44"/>
        <v>0.63636363636363635</v>
      </c>
      <c r="L172" s="9">
        <f t="shared" si="45"/>
        <v>0.36363636363636365</v>
      </c>
      <c r="M172" s="9">
        <f t="shared" si="46"/>
        <v>0.63636363636363635</v>
      </c>
      <c r="N172" s="9">
        <f t="shared" si="47"/>
        <v>0.36363636363636365</v>
      </c>
      <c r="O172" s="10">
        <f t="shared" si="48"/>
        <v>0.27272727272727271</v>
      </c>
      <c r="P172" s="22">
        <v>206385</v>
      </c>
      <c r="Q172" s="8">
        <v>111452</v>
      </c>
      <c r="R172" s="8">
        <v>4819</v>
      </c>
      <c r="S172" s="9">
        <v>0.63964407914311217</v>
      </c>
      <c r="T172" s="9">
        <v>0.34542050976891797</v>
      </c>
      <c r="U172" s="9">
        <f t="shared" si="58"/>
        <v>0.6493422729260595</v>
      </c>
      <c r="V172" s="9">
        <f t="shared" si="59"/>
        <v>0.35065772707394038</v>
      </c>
      <c r="W172" s="10">
        <f t="shared" si="60"/>
        <v>0.29868454585211912</v>
      </c>
      <c r="X172" s="9">
        <v>0.55700000000000005</v>
      </c>
      <c r="Y172" s="9">
        <v>0.42799999999999999</v>
      </c>
      <c r="Z172" s="10">
        <f t="shared" si="49"/>
        <v>0.54525000000000001</v>
      </c>
      <c r="AA172" s="11">
        <v>139940</v>
      </c>
      <c r="AB172" s="11">
        <v>112627</v>
      </c>
      <c r="AC172" s="10">
        <f t="shared" si="61"/>
        <v>0.10814160203035234</v>
      </c>
      <c r="AD172" s="12">
        <v>0.56000000000000005</v>
      </c>
      <c r="AE172" s="12">
        <v>0.43</v>
      </c>
      <c r="AF172" s="10">
        <f t="shared" si="57"/>
        <v>0.52900000000000003</v>
      </c>
    </row>
    <row r="173" spans="1:36" x14ac:dyDescent="0.25">
      <c r="A173" s="8" t="s">
        <v>175</v>
      </c>
      <c r="B173" s="8">
        <v>4</v>
      </c>
      <c r="C173" s="8" t="s">
        <v>179</v>
      </c>
      <c r="D173" s="8" t="s">
        <v>476</v>
      </c>
      <c r="E173" s="61"/>
      <c r="F173" s="8"/>
      <c r="G173" s="27">
        <v>2012</v>
      </c>
      <c r="H173" s="82">
        <v>0.32</v>
      </c>
      <c r="I173" s="82">
        <v>0.68</v>
      </c>
      <c r="J173" s="82"/>
      <c r="K173" s="9">
        <f t="shared" si="44"/>
        <v>0.32</v>
      </c>
      <c r="L173" s="9">
        <f t="shared" si="45"/>
        <v>0.68</v>
      </c>
      <c r="M173" s="9">
        <f t="shared" si="46"/>
        <v>0.32</v>
      </c>
      <c r="N173" s="9">
        <f t="shared" si="47"/>
        <v>0.68</v>
      </c>
      <c r="O173" s="10">
        <f t="shared" si="48"/>
        <v>0.36000000000000004</v>
      </c>
      <c r="P173" s="22">
        <v>104733</v>
      </c>
      <c r="Q173" s="8">
        <v>186036</v>
      </c>
      <c r="R173" s="8">
        <v>8674</v>
      </c>
      <c r="S173" s="9">
        <v>0.34975938659444367</v>
      </c>
      <c r="T173" s="9">
        <v>0.62127349779423802</v>
      </c>
      <c r="U173" s="9">
        <f t="shared" si="58"/>
        <v>0.36019314301043093</v>
      </c>
      <c r="V173" s="9">
        <f t="shared" si="59"/>
        <v>0.63980685698956907</v>
      </c>
      <c r="W173" s="10">
        <f t="shared" si="60"/>
        <v>0.27961371397913815</v>
      </c>
      <c r="X173" s="9">
        <v>0.34799999999999998</v>
      </c>
      <c r="Y173" s="9">
        <v>0.63400000000000001</v>
      </c>
      <c r="Z173" s="10">
        <f t="shared" si="49"/>
        <v>0.33774999999999999</v>
      </c>
      <c r="AA173" s="11"/>
      <c r="AB173" s="11"/>
      <c r="AC173" s="10"/>
      <c r="AD173" s="12"/>
      <c r="AE173" s="12"/>
      <c r="AF173" s="10"/>
    </row>
    <row r="174" spans="1:36" x14ac:dyDescent="0.25">
      <c r="A174" s="8" t="s">
        <v>175</v>
      </c>
      <c r="B174" s="8">
        <v>5</v>
      </c>
      <c r="C174" s="8" t="s">
        <v>180</v>
      </c>
      <c r="D174" s="8" t="s">
        <v>476</v>
      </c>
      <c r="E174" s="61"/>
      <c r="F174" s="8"/>
      <c r="G174" s="27">
        <v>1980</v>
      </c>
      <c r="H174" s="82">
        <v>0.22</v>
      </c>
      <c r="I174" s="82">
        <v>0.78</v>
      </c>
      <c r="J174" s="82"/>
      <c r="K174" s="9">
        <f t="shared" si="44"/>
        <v>0.22</v>
      </c>
      <c r="L174" s="9">
        <f t="shared" si="45"/>
        <v>0.78</v>
      </c>
      <c r="M174" s="9">
        <f t="shared" si="46"/>
        <v>0.22</v>
      </c>
      <c r="N174" s="9">
        <f t="shared" si="47"/>
        <v>0.78</v>
      </c>
      <c r="O174" s="10">
        <f t="shared" si="48"/>
        <v>0.56000000000000005</v>
      </c>
      <c r="P174" s="22">
        <v>55447</v>
      </c>
      <c r="Q174" s="8">
        <v>195408</v>
      </c>
      <c r="R174" s="8">
        <v>0</v>
      </c>
      <c r="S174" s="9">
        <v>0.22103207031950728</v>
      </c>
      <c r="T174" s="9">
        <v>0.77896792968049267</v>
      </c>
      <c r="U174" s="9">
        <f t="shared" si="58"/>
        <v>0.22103207031950728</v>
      </c>
      <c r="V174" s="9">
        <f t="shared" si="59"/>
        <v>0.77896792968049267</v>
      </c>
      <c r="W174" s="10">
        <f t="shared" si="60"/>
        <v>0.55793585936098533</v>
      </c>
      <c r="X174" s="9">
        <v>0.23199999999999998</v>
      </c>
      <c r="Y174" s="9">
        <v>0.75</v>
      </c>
      <c r="Z174" s="10">
        <f t="shared" si="49"/>
        <v>0.22175</v>
      </c>
      <c r="AA174" s="11">
        <v>44034</v>
      </c>
      <c r="AB174" s="11">
        <v>151019</v>
      </c>
      <c r="AC174" s="10">
        <f>ABS((AB174/(AB174+AA174))-(AA174/(AB174+AA174)))</f>
        <v>0.54849194834224546</v>
      </c>
      <c r="AD174" s="12">
        <v>0.31</v>
      </c>
      <c r="AE174" s="12">
        <v>0.67</v>
      </c>
      <c r="AF174" s="10">
        <f>(AD174-AE174-7.2%)/2+0.5</f>
        <v>0.28399999999999997</v>
      </c>
    </row>
    <row r="175" spans="1:36" x14ac:dyDescent="0.25">
      <c r="A175" s="8" t="s">
        <v>175</v>
      </c>
      <c r="B175" s="8">
        <v>6</v>
      </c>
      <c r="C175" s="8" t="s">
        <v>181</v>
      </c>
      <c r="D175" s="8" t="s">
        <v>476</v>
      </c>
      <c r="E175" s="61"/>
      <c r="F175" s="8"/>
      <c r="G175" s="27">
        <v>2012</v>
      </c>
      <c r="H175" s="82">
        <v>0.4</v>
      </c>
      <c r="I175" s="82">
        <v>0.6</v>
      </c>
      <c r="J175" s="82"/>
      <c r="K175" s="9">
        <f t="shared" si="44"/>
        <v>0.4</v>
      </c>
      <c r="L175" s="9">
        <f t="shared" si="45"/>
        <v>0.6</v>
      </c>
      <c r="M175" s="9">
        <f t="shared" si="46"/>
        <v>0.4</v>
      </c>
      <c r="N175" s="9">
        <f t="shared" si="47"/>
        <v>0.6</v>
      </c>
      <c r="O175" s="10">
        <f t="shared" si="48"/>
        <v>0.19999999999999996</v>
      </c>
      <c r="P175" s="22">
        <v>141438</v>
      </c>
      <c r="Q175" s="8">
        <v>153223</v>
      </c>
      <c r="R175" s="8">
        <v>8340</v>
      </c>
      <c r="S175" s="9">
        <v>0.46679053864508696</v>
      </c>
      <c r="T175" s="9">
        <v>0.50568479972013292</v>
      </c>
      <c r="U175" s="9">
        <f t="shared" si="58"/>
        <v>0.48000244348590415</v>
      </c>
      <c r="V175" s="9">
        <f t="shared" si="59"/>
        <v>0.51999755651409585</v>
      </c>
      <c r="W175" s="10">
        <f t="shared" si="60"/>
        <v>3.9995113028191698E-2</v>
      </c>
      <c r="X175" s="9">
        <v>0.42200000000000004</v>
      </c>
      <c r="Y175" s="9">
        <v>0.55799999999999994</v>
      </c>
      <c r="Z175" s="10">
        <f t="shared" si="49"/>
        <v>0.41275000000000006</v>
      </c>
      <c r="AA175" s="11"/>
      <c r="AB175" s="11"/>
      <c r="AC175" s="10"/>
      <c r="AD175" s="12"/>
      <c r="AE175" s="12"/>
      <c r="AF175" s="10"/>
    </row>
    <row r="176" spans="1:36" x14ac:dyDescent="0.25">
      <c r="A176" s="8" t="s">
        <v>182</v>
      </c>
      <c r="B176" s="8">
        <v>1</v>
      </c>
      <c r="C176" s="8" t="s">
        <v>183</v>
      </c>
      <c r="D176" s="8" t="s">
        <v>476</v>
      </c>
      <c r="E176" s="61"/>
      <c r="F176" s="8"/>
      <c r="G176" s="27">
        <v>2007.5</v>
      </c>
      <c r="H176" s="82">
        <v>0.1</v>
      </c>
      <c r="I176" s="82">
        <v>0.78</v>
      </c>
      <c r="J176" s="82">
        <v>0.04</v>
      </c>
      <c r="K176" s="9">
        <f t="shared" si="44"/>
        <v>0.11363636363636365</v>
      </c>
      <c r="L176" s="9">
        <f t="shared" si="45"/>
        <v>0.88636363636363635</v>
      </c>
      <c r="M176" s="9">
        <f t="shared" si="46"/>
        <v>0.11363636363636365</v>
      </c>
      <c r="N176" s="9">
        <f t="shared" si="47"/>
        <v>0.88636363636363635</v>
      </c>
      <c r="O176" s="10">
        <f t="shared" si="48"/>
        <v>0.77272727272727271</v>
      </c>
      <c r="P176" s="22">
        <v>61703</v>
      </c>
      <c r="Q176" s="8">
        <v>218340</v>
      </c>
      <c r="R176" s="8">
        <v>10367</v>
      </c>
      <c r="S176" s="9">
        <v>0.21246857890568507</v>
      </c>
      <c r="T176" s="9">
        <v>0.75183361454495368</v>
      </c>
      <c r="U176" s="9">
        <f t="shared" si="58"/>
        <v>0.22033402013262252</v>
      </c>
      <c r="V176" s="9">
        <f t="shared" si="59"/>
        <v>0.77966597986737751</v>
      </c>
      <c r="W176" s="10">
        <f t="shared" si="60"/>
        <v>0.55933195973475502</v>
      </c>
      <c r="X176" s="9">
        <v>0.26899999999999996</v>
      </c>
      <c r="Y176" s="9">
        <v>0.70900000000000007</v>
      </c>
      <c r="Z176" s="10">
        <f t="shared" si="49"/>
        <v>0.26074999999999993</v>
      </c>
      <c r="AA176" s="11">
        <v>38416</v>
      </c>
      <c r="AB176" s="11">
        <v>157182</v>
      </c>
      <c r="AC176" s="10">
        <f t="shared" ref="AC176:AC182" si="62">ABS((AB176/(AB176+AA176))-(AA176/(AB176+AA176)))</f>
        <v>0.6071943475904662</v>
      </c>
      <c r="AD176" s="12">
        <v>0.26</v>
      </c>
      <c r="AE176" s="12">
        <v>0.73</v>
      </c>
      <c r="AF176" s="10">
        <f t="shared" ref="AF176:AF188" si="63">(AD176-AE176-7.2%)/2+0.5</f>
        <v>0.22899999999999998</v>
      </c>
    </row>
    <row r="177" spans="1:36" x14ac:dyDescent="0.25">
      <c r="A177" s="8" t="s">
        <v>182</v>
      </c>
      <c r="B177" s="8">
        <v>2</v>
      </c>
      <c r="C177" s="8" t="s">
        <v>184</v>
      </c>
      <c r="D177" s="8" t="s">
        <v>478</v>
      </c>
      <c r="E177" s="61"/>
      <c r="F177" s="8"/>
      <c r="G177" s="27">
        <v>2010</v>
      </c>
      <c r="H177" s="82">
        <v>0.69</v>
      </c>
      <c r="I177" s="82"/>
      <c r="J177" s="82">
        <v>7.0000000000000007E-2</v>
      </c>
      <c r="K177" s="9">
        <f t="shared" si="44"/>
        <v>1</v>
      </c>
      <c r="L177" s="9">
        <f t="shared" si="45"/>
        <v>0</v>
      </c>
      <c r="M177" s="9">
        <f t="shared" si="46"/>
        <v>1</v>
      </c>
      <c r="N177" s="9">
        <f t="shared" si="47"/>
        <v>0</v>
      </c>
      <c r="O177" s="10">
        <f t="shared" si="48"/>
        <v>1</v>
      </c>
      <c r="P177" s="22">
        <v>230417</v>
      </c>
      <c r="Q177" s="8">
        <v>50146</v>
      </c>
      <c r="R177" s="8">
        <v>6791</v>
      </c>
      <c r="S177" s="9">
        <v>0.80185763900972318</v>
      </c>
      <c r="T177" s="9">
        <v>0.17450949003667951</v>
      </c>
      <c r="U177" s="9">
        <f t="shared" si="58"/>
        <v>0.82126652480904472</v>
      </c>
      <c r="V177" s="9">
        <f t="shared" si="59"/>
        <v>0.17873347519095534</v>
      </c>
      <c r="W177" s="10">
        <f t="shared" si="60"/>
        <v>0.64253304961808944</v>
      </c>
      <c r="X177" s="9">
        <v>0.75800000000000001</v>
      </c>
      <c r="Y177" s="9">
        <v>0.22800000000000001</v>
      </c>
      <c r="Z177" s="10">
        <f t="shared" si="49"/>
        <v>0.74575000000000002</v>
      </c>
      <c r="AA177" s="11">
        <v>83705</v>
      </c>
      <c r="AB177" s="11">
        <v>43378</v>
      </c>
      <c r="AC177" s="10">
        <f t="shared" si="62"/>
        <v>0.31732804545061105</v>
      </c>
      <c r="AD177" s="12">
        <v>0.74</v>
      </c>
      <c r="AE177" s="12">
        <v>0.25</v>
      </c>
      <c r="AF177" s="10">
        <f t="shared" si="63"/>
        <v>0.70899999999999996</v>
      </c>
    </row>
    <row r="178" spans="1:36" x14ac:dyDescent="0.25">
      <c r="A178" s="8" t="s">
        <v>182</v>
      </c>
      <c r="B178" s="8">
        <v>3</v>
      </c>
      <c r="C178" s="8" t="s">
        <v>185</v>
      </c>
      <c r="D178" s="8" t="s">
        <v>476</v>
      </c>
      <c r="E178" s="61"/>
      <c r="F178" s="8"/>
      <c r="G178" s="27">
        <v>2004</v>
      </c>
      <c r="H178" s="82"/>
      <c r="I178" s="82">
        <v>0.79</v>
      </c>
      <c r="J178" s="82">
        <v>0.12</v>
      </c>
      <c r="K178" s="9">
        <f t="shared" si="44"/>
        <v>0</v>
      </c>
      <c r="L178" s="9">
        <f t="shared" si="45"/>
        <v>1</v>
      </c>
      <c r="M178" s="9">
        <f t="shared" si="46"/>
        <v>0</v>
      </c>
      <c r="N178" s="9">
        <f t="shared" si="47"/>
        <v>1</v>
      </c>
      <c r="O178" s="10">
        <f t="shared" si="48"/>
        <v>1</v>
      </c>
      <c r="P178" s="22">
        <v>67070</v>
      </c>
      <c r="Q178" s="8">
        <v>240558</v>
      </c>
      <c r="R178" s="8">
        <v>3765</v>
      </c>
      <c r="S178" s="9">
        <v>0.21538698686226088</v>
      </c>
      <c r="T178" s="9">
        <v>0.77252218257956984</v>
      </c>
      <c r="U178" s="9">
        <f t="shared" si="58"/>
        <v>0.21802306682096559</v>
      </c>
      <c r="V178" s="9">
        <f t="shared" si="59"/>
        <v>0.78197693317903438</v>
      </c>
      <c r="W178" s="10">
        <f t="shared" si="60"/>
        <v>0.56395386635806877</v>
      </c>
      <c r="X178" s="9">
        <v>0.32299999999999995</v>
      </c>
      <c r="Y178" s="9">
        <v>0.66099999999999992</v>
      </c>
      <c r="Z178" s="10">
        <f t="shared" si="49"/>
        <v>0.31175000000000003</v>
      </c>
      <c r="AA178" s="11">
        <v>0</v>
      </c>
      <c r="AB178" s="11">
        <v>127470</v>
      </c>
      <c r="AC178" s="10">
        <f t="shared" si="62"/>
        <v>1</v>
      </c>
      <c r="AD178" s="12">
        <v>0.35</v>
      </c>
      <c r="AE178" s="12">
        <v>0.63</v>
      </c>
      <c r="AF178" s="10">
        <f t="shared" si="63"/>
        <v>0.32399999999999995</v>
      </c>
    </row>
    <row r="179" spans="1:36" x14ac:dyDescent="0.25">
      <c r="A179" s="8" t="s">
        <v>182</v>
      </c>
      <c r="B179" s="8">
        <v>4</v>
      </c>
      <c r="C179" s="8" t="s">
        <v>186</v>
      </c>
      <c r="D179" s="8" t="s">
        <v>476</v>
      </c>
      <c r="E179" s="61"/>
      <c r="F179" s="8"/>
      <c r="G179" s="27">
        <v>2008</v>
      </c>
      <c r="H179" s="82"/>
      <c r="I179" s="82">
        <v>0.73</v>
      </c>
      <c r="J179" s="82">
        <v>0.27</v>
      </c>
      <c r="K179" s="9">
        <f t="shared" si="44"/>
        <v>0</v>
      </c>
      <c r="L179" s="9">
        <f t="shared" si="45"/>
        <v>1</v>
      </c>
      <c r="M179" s="9">
        <f t="shared" si="46"/>
        <v>0</v>
      </c>
      <c r="N179" s="9">
        <f t="shared" si="47"/>
        <v>1</v>
      </c>
      <c r="O179" s="10">
        <f t="shared" si="48"/>
        <v>1</v>
      </c>
      <c r="P179" s="22">
        <v>0</v>
      </c>
      <c r="Q179" s="8">
        <v>187894</v>
      </c>
      <c r="R179" s="8">
        <v>61637</v>
      </c>
      <c r="S179" s="9">
        <v>0</v>
      </c>
      <c r="T179" s="9">
        <v>0.7529886066260304</v>
      </c>
      <c r="U179" s="9">
        <f t="shared" si="58"/>
        <v>0</v>
      </c>
      <c r="V179" s="9">
        <f t="shared" si="59"/>
        <v>1</v>
      </c>
      <c r="W179" s="10">
        <f t="shared" si="60"/>
        <v>1</v>
      </c>
      <c r="X179" s="9">
        <v>0.39700000000000002</v>
      </c>
      <c r="Y179" s="9">
        <v>0.59</v>
      </c>
      <c r="Z179" s="10">
        <f t="shared" si="49"/>
        <v>0.38425000000000004</v>
      </c>
      <c r="AA179" s="11">
        <v>54609</v>
      </c>
      <c r="AB179" s="11">
        <v>105223</v>
      </c>
      <c r="AC179" s="10">
        <f t="shared" si="62"/>
        <v>0.31667000350367891</v>
      </c>
      <c r="AD179" s="12">
        <v>0.4</v>
      </c>
      <c r="AE179" s="12">
        <v>0.59</v>
      </c>
      <c r="AF179" s="10">
        <f t="shared" si="63"/>
        <v>0.36899999999999999</v>
      </c>
    </row>
    <row r="180" spans="1:36" x14ac:dyDescent="0.25">
      <c r="A180" s="8" t="s">
        <v>182</v>
      </c>
      <c r="B180" s="8">
        <v>5</v>
      </c>
      <c r="C180" s="11" t="s">
        <v>631</v>
      </c>
      <c r="D180" s="8" t="s">
        <v>476</v>
      </c>
      <c r="E180" s="61"/>
      <c r="F180" s="8"/>
      <c r="G180" s="27">
        <v>2014</v>
      </c>
      <c r="H180" s="82">
        <v>0.28000000000000003</v>
      </c>
      <c r="I180" s="82">
        <v>0.23</v>
      </c>
      <c r="J180" s="82">
        <v>0.01</v>
      </c>
      <c r="K180" s="9">
        <f t="shared" si="44"/>
        <v>0.5490196078431373</v>
      </c>
      <c r="L180" s="9">
        <f t="shared" si="45"/>
        <v>0.45098039215686275</v>
      </c>
      <c r="M180" s="9">
        <f t="shared" si="46"/>
        <v>0.5490196078431373</v>
      </c>
      <c r="N180" s="9">
        <f t="shared" si="47"/>
        <v>0.45098039215686275</v>
      </c>
      <c r="O180" s="10">
        <f t="shared" si="48"/>
        <v>9.803921568627455E-2</v>
      </c>
      <c r="P180" s="22">
        <v>0</v>
      </c>
      <c r="Q180" s="8">
        <v>54449</v>
      </c>
      <c r="R180" s="8">
        <v>36837</v>
      </c>
      <c r="S180" s="9">
        <v>0</v>
      </c>
      <c r="T180" s="9">
        <v>1</v>
      </c>
      <c r="U180" s="9">
        <f t="shared" si="58"/>
        <v>0</v>
      </c>
      <c r="V180" s="9">
        <f t="shared" si="59"/>
        <v>1</v>
      </c>
      <c r="W180" s="10">
        <f t="shared" si="60"/>
        <v>1</v>
      </c>
      <c r="X180" s="9">
        <v>0.377</v>
      </c>
      <c r="Y180" s="9">
        <v>0.61</v>
      </c>
      <c r="Z180" s="10">
        <f t="shared" si="49"/>
        <v>0.36425000000000002</v>
      </c>
      <c r="AA180" s="11">
        <v>0</v>
      </c>
      <c r="AB180" s="11">
        <v>122033</v>
      </c>
      <c r="AC180" s="10">
        <f t="shared" si="62"/>
        <v>1</v>
      </c>
      <c r="AD180" s="12">
        <v>0.37</v>
      </c>
      <c r="AE180" s="12">
        <v>0.62</v>
      </c>
      <c r="AF180" s="10">
        <f t="shared" si="63"/>
        <v>0.33899999999999997</v>
      </c>
    </row>
    <row r="181" spans="1:36" x14ac:dyDescent="0.25">
      <c r="A181" s="8" t="s">
        <v>182</v>
      </c>
      <c r="B181" s="8">
        <v>6</v>
      </c>
      <c r="C181" s="11" t="s">
        <v>630</v>
      </c>
      <c r="D181" s="8" t="s">
        <v>476</v>
      </c>
      <c r="E181" s="61"/>
      <c r="F181" s="8"/>
      <c r="G181" s="27">
        <v>2014</v>
      </c>
      <c r="H181" s="82">
        <v>0.3</v>
      </c>
      <c r="I181" s="82">
        <v>0.27</v>
      </c>
      <c r="J181" s="82">
        <v>0.01</v>
      </c>
      <c r="K181" s="9">
        <f t="shared" si="44"/>
        <v>0.52631578947368418</v>
      </c>
      <c r="L181" s="9">
        <f t="shared" si="45"/>
        <v>0.47368421052631576</v>
      </c>
      <c r="M181" s="9">
        <f t="shared" si="46"/>
        <v>0.52631578947368418</v>
      </c>
      <c r="N181" s="9">
        <f t="shared" si="47"/>
        <v>0.47368421052631576</v>
      </c>
      <c r="O181" s="10">
        <f t="shared" si="48"/>
        <v>5.2631578947368418E-2</v>
      </c>
      <c r="P181" s="22">
        <v>0</v>
      </c>
      <c r="Q181" s="8">
        <v>243553</v>
      </c>
      <c r="R181" s="8">
        <v>63160</v>
      </c>
      <c r="S181" s="9">
        <v>0</v>
      </c>
      <c r="T181" s="9">
        <v>0.79407459090420029</v>
      </c>
      <c r="U181" s="9">
        <f t="shared" si="58"/>
        <v>0</v>
      </c>
      <c r="V181" s="9">
        <f t="shared" si="59"/>
        <v>1</v>
      </c>
      <c r="W181" s="10">
        <f t="shared" si="60"/>
        <v>1</v>
      </c>
      <c r="X181" s="9">
        <v>0.32</v>
      </c>
      <c r="Y181" s="9">
        <v>0.66099999999999992</v>
      </c>
      <c r="Z181" s="10">
        <f t="shared" si="49"/>
        <v>0.31025000000000003</v>
      </c>
      <c r="AA181" s="11">
        <v>72577</v>
      </c>
      <c r="AB181" s="11">
        <v>138607</v>
      </c>
      <c r="AC181" s="10">
        <f t="shared" si="62"/>
        <v>0.31266573225244332</v>
      </c>
      <c r="AD181" s="12">
        <v>0.41</v>
      </c>
      <c r="AE181" s="12">
        <v>0.56999999999999995</v>
      </c>
      <c r="AF181" s="10">
        <f t="shared" si="63"/>
        <v>0.38400000000000001</v>
      </c>
    </row>
    <row r="182" spans="1:36" x14ac:dyDescent="0.25">
      <c r="A182" s="8" t="s">
        <v>187</v>
      </c>
      <c r="B182" s="8">
        <v>1</v>
      </c>
      <c r="C182" s="8" t="s">
        <v>188</v>
      </c>
      <c r="D182" s="8" t="s">
        <v>478</v>
      </c>
      <c r="E182" s="61"/>
      <c r="F182" s="8"/>
      <c r="G182" s="27">
        <v>2008</v>
      </c>
      <c r="H182" s="82">
        <v>0.6</v>
      </c>
      <c r="I182" s="82">
        <v>0.31</v>
      </c>
      <c r="J182" s="82">
        <v>0.09</v>
      </c>
      <c r="K182" s="9">
        <f t="shared" si="44"/>
        <v>0.65934065934065933</v>
      </c>
      <c r="L182" s="9">
        <f t="shared" si="45"/>
        <v>0.34065934065934067</v>
      </c>
      <c r="M182" s="9">
        <f t="shared" si="46"/>
        <v>0.65934065934065933</v>
      </c>
      <c r="N182" s="9">
        <f t="shared" si="47"/>
        <v>0.34065934065934067</v>
      </c>
      <c r="O182" s="10">
        <f t="shared" si="48"/>
        <v>0.31868131868131866</v>
      </c>
      <c r="P182" s="22">
        <v>236363</v>
      </c>
      <c r="Q182" s="8">
        <v>128440</v>
      </c>
      <c r="R182" s="8">
        <v>0</v>
      </c>
      <c r="S182" s="9">
        <v>0.64791956206500489</v>
      </c>
      <c r="T182" s="9">
        <v>0.35208043793499505</v>
      </c>
      <c r="U182" s="9">
        <f t="shared" si="58"/>
        <v>0.64791956206500489</v>
      </c>
      <c r="V182" s="9">
        <f t="shared" si="59"/>
        <v>0.35208043793499505</v>
      </c>
      <c r="W182" s="10">
        <f t="shared" si="60"/>
        <v>0.29583912413000985</v>
      </c>
      <c r="X182" s="9">
        <v>0.6</v>
      </c>
      <c r="Y182" s="9">
        <v>0.38</v>
      </c>
      <c r="Z182" s="10">
        <f t="shared" si="49"/>
        <v>0.59075</v>
      </c>
      <c r="AA182" s="11">
        <v>169114</v>
      </c>
      <c r="AB182" s="11">
        <v>128501</v>
      </c>
      <c r="AC182" s="10">
        <f t="shared" si="62"/>
        <v>0.13646153587688792</v>
      </c>
      <c r="AD182" s="12">
        <v>0.61</v>
      </c>
      <c r="AE182" s="12">
        <v>0.38</v>
      </c>
      <c r="AF182" s="10">
        <f t="shared" si="63"/>
        <v>0.57899999999999996</v>
      </c>
      <c r="AJ182" s="8"/>
    </row>
    <row r="183" spans="1:36" x14ac:dyDescent="0.25">
      <c r="A183" s="8" t="s">
        <v>187</v>
      </c>
      <c r="B183" s="8">
        <v>2</v>
      </c>
      <c r="C183" s="8" t="s">
        <v>552</v>
      </c>
      <c r="D183" s="8" t="s">
        <v>476</v>
      </c>
      <c r="E183" s="61"/>
      <c r="F183" s="8"/>
      <c r="G183" s="27">
        <v>2014</v>
      </c>
      <c r="H183" s="82">
        <v>0.42</v>
      </c>
      <c r="I183" s="82">
        <v>0.47</v>
      </c>
      <c r="J183" s="82">
        <v>0.11</v>
      </c>
      <c r="K183" s="9">
        <f t="shared" si="44"/>
        <v>0.4719101123595506</v>
      </c>
      <c r="L183" s="9">
        <f t="shared" si="45"/>
        <v>0.52808988764044951</v>
      </c>
      <c r="M183" s="9">
        <f t="shared" si="46"/>
        <v>0.4719101123595506</v>
      </c>
      <c r="N183" s="9">
        <f t="shared" si="47"/>
        <v>0.52808988764044951</v>
      </c>
      <c r="O183" s="10">
        <f t="shared" si="48"/>
        <v>5.6179775280898903E-2</v>
      </c>
      <c r="Q183" s="8"/>
      <c r="R183" s="8"/>
      <c r="S183" s="9"/>
      <c r="T183" s="9"/>
      <c r="U183" s="9"/>
      <c r="V183" s="9"/>
      <c r="W183" s="10"/>
      <c r="X183" s="9">
        <v>0.53</v>
      </c>
      <c r="Y183" s="9">
        <v>0.44</v>
      </c>
      <c r="Z183" s="10">
        <f t="shared" si="49"/>
        <v>0.52575000000000005</v>
      </c>
      <c r="AA183" s="11"/>
      <c r="AB183" s="11"/>
      <c r="AC183" s="10"/>
      <c r="AD183" s="12">
        <v>0.55000000000000004</v>
      </c>
      <c r="AE183" s="12">
        <v>0.43</v>
      </c>
      <c r="AF183" s="10">
        <f t="shared" si="63"/>
        <v>0.52400000000000002</v>
      </c>
    </row>
    <row r="184" spans="1:36" x14ac:dyDescent="0.25">
      <c r="A184" s="8" t="s">
        <v>189</v>
      </c>
      <c r="B184" s="8">
        <v>1</v>
      </c>
      <c r="C184" s="8" t="s">
        <v>190</v>
      </c>
      <c r="D184" s="8" t="s">
        <v>476</v>
      </c>
      <c r="E184" s="61"/>
      <c r="F184" s="8"/>
      <c r="G184" s="27">
        <v>2010</v>
      </c>
      <c r="H184" s="82">
        <v>0.28999999999999998</v>
      </c>
      <c r="I184" s="82">
        <v>0.71</v>
      </c>
      <c r="J184" s="82"/>
      <c r="K184" s="9">
        <f t="shared" si="44"/>
        <v>0.28999999999999998</v>
      </c>
      <c r="L184" s="9">
        <f t="shared" si="45"/>
        <v>0.71</v>
      </c>
      <c r="M184" s="9">
        <f t="shared" si="46"/>
        <v>0.28999999999999998</v>
      </c>
      <c r="N184" s="9">
        <f t="shared" si="47"/>
        <v>0.71</v>
      </c>
      <c r="O184" s="10">
        <f t="shared" si="48"/>
        <v>0.42</v>
      </c>
      <c r="P184" s="22">
        <v>92812</v>
      </c>
      <c r="Q184" s="8">
        <v>214204</v>
      </c>
      <c r="R184" s="8">
        <v>30744</v>
      </c>
      <c r="S184" s="9">
        <v>0.27478683088583611</v>
      </c>
      <c r="T184" s="9">
        <v>0.63418995736617712</v>
      </c>
      <c r="U184" s="9">
        <f t="shared" ref="U184:U196" si="64">S184/(S184+T184)</f>
        <v>0.30230346301169975</v>
      </c>
      <c r="V184" s="9">
        <f t="shared" ref="V184:V196" si="65">T184/(T184+S184)</f>
        <v>0.69769653698830025</v>
      </c>
      <c r="W184" s="10">
        <f t="shared" ref="W184:W196" si="66">ABS((T184/(T184+S184))-(S184/(T184+S184)))</f>
        <v>0.39539307397660051</v>
      </c>
      <c r="X184" s="9">
        <v>0.37799999999999995</v>
      </c>
      <c r="Y184" s="9">
        <v>0.60299999999999998</v>
      </c>
      <c r="Z184" s="10">
        <f t="shared" si="49"/>
        <v>0.36824999999999997</v>
      </c>
      <c r="AA184" s="11">
        <v>120400</v>
      </c>
      <c r="AB184" s="11">
        <v>155118</v>
      </c>
      <c r="AC184" s="10">
        <f>ABS((AB184/(AB184+AA184))-(AA184/(AB184+AA184)))</f>
        <v>0.12600991586756582</v>
      </c>
      <c r="AD184" s="12">
        <v>0.4</v>
      </c>
      <c r="AE184" s="12">
        <v>0.57999999999999996</v>
      </c>
      <c r="AF184" s="10">
        <f t="shared" si="63"/>
        <v>0.374</v>
      </c>
      <c r="AJ184" s="8"/>
    </row>
    <row r="185" spans="1:36" x14ac:dyDescent="0.25">
      <c r="A185" s="8" t="s">
        <v>189</v>
      </c>
      <c r="B185" s="8">
        <v>2</v>
      </c>
      <c r="C185" s="8" t="s">
        <v>191</v>
      </c>
      <c r="D185" s="8" t="s">
        <v>478</v>
      </c>
      <c r="E185" s="61"/>
      <c r="F185" s="8"/>
      <c r="G185" s="27">
        <v>2002</v>
      </c>
      <c r="H185" s="82">
        <v>0.61</v>
      </c>
      <c r="I185" s="82">
        <v>0.36</v>
      </c>
      <c r="J185" s="82">
        <v>0.03</v>
      </c>
      <c r="K185" s="9">
        <f t="shared" si="44"/>
        <v>0.62886597938144329</v>
      </c>
      <c r="L185" s="9">
        <f t="shared" si="45"/>
        <v>0.37113402061855671</v>
      </c>
      <c r="M185" s="9">
        <f t="shared" si="46"/>
        <v>0.62886597938144329</v>
      </c>
      <c r="N185" s="9">
        <f t="shared" si="47"/>
        <v>0.37113402061855671</v>
      </c>
      <c r="O185" s="10">
        <f t="shared" si="48"/>
        <v>0.25773195876288657</v>
      </c>
      <c r="P185" s="22">
        <v>194088</v>
      </c>
      <c r="Q185" s="8">
        <v>92071</v>
      </c>
      <c r="R185" s="8">
        <v>9781</v>
      </c>
      <c r="S185" s="9">
        <v>0.65583564235993785</v>
      </c>
      <c r="T185" s="9">
        <v>0.31111373927147395</v>
      </c>
      <c r="U185" s="9">
        <f t="shared" si="64"/>
        <v>0.67825230029459138</v>
      </c>
      <c r="V185" s="9">
        <f t="shared" si="65"/>
        <v>0.32174769970540851</v>
      </c>
      <c r="W185" s="10">
        <f t="shared" si="66"/>
        <v>0.35650460058918287</v>
      </c>
      <c r="X185" s="9">
        <v>0.629</v>
      </c>
      <c r="Y185" s="9">
        <v>0.35100000000000003</v>
      </c>
      <c r="Z185" s="10">
        <f t="shared" si="49"/>
        <v>0.61975000000000002</v>
      </c>
      <c r="AA185" s="11">
        <v>134133</v>
      </c>
      <c r="AB185" s="11">
        <v>69523</v>
      </c>
      <c r="AC185" s="10">
        <f>ABS((AB185/(AB185+AA185))-(AA185/(AB185+AA185)))</f>
        <v>0.31725065797226693</v>
      </c>
      <c r="AD185" s="12">
        <v>0.6</v>
      </c>
      <c r="AE185" s="12">
        <v>0.38</v>
      </c>
      <c r="AF185" s="10">
        <f t="shared" si="63"/>
        <v>0.57399999999999995</v>
      </c>
    </row>
    <row r="186" spans="1:36" x14ac:dyDescent="0.25">
      <c r="A186" s="8" t="s">
        <v>189</v>
      </c>
      <c r="B186" s="8">
        <v>3</v>
      </c>
      <c r="C186" s="8" t="s">
        <v>192</v>
      </c>
      <c r="D186" s="8" t="s">
        <v>478</v>
      </c>
      <c r="E186" s="61"/>
      <c r="F186" s="8"/>
      <c r="G186" s="27">
        <v>2006</v>
      </c>
      <c r="H186" s="82">
        <v>0.59</v>
      </c>
      <c r="I186" s="82">
        <v>0.41</v>
      </c>
      <c r="J186" s="82"/>
      <c r="K186" s="9">
        <f t="shared" si="44"/>
        <v>0.59</v>
      </c>
      <c r="L186" s="9">
        <f t="shared" si="45"/>
        <v>0.41</v>
      </c>
      <c r="M186" s="9">
        <f t="shared" si="46"/>
        <v>0.59</v>
      </c>
      <c r="N186" s="9">
        <f t="shared" si="47"/>
        <v>0.41</v>
      </c>
      <c r="O186" s="10">
        <f t="shared" si="48"/>
        <v>0.18</v>
      </c>
      <c r="P186" s="22">
        <v>213747</v>
      </c>
      <c r="Q186" s="8">
        <v>94549</v>
      </c>
      <c r="R186" s="8">
        <v>11563</v>
      </c>
      <c r="S186" s="9">
        <v>0.66825382434135039</v>
      </c>
      <c r="T186" s="9">
        <v>0.29559587193106962</v>
      </c>
      <c r="U186" s="9">
        <f t="shared" si="64"/>
        <v>0.69331746114124093</v>
      </c>
      <c r="V186" s="9">
        <f t="shared" si="65"/>
        <v>0.30668253885875912</v>
      </c>
      <c r="W186" s="10">
        <f t="shared" si="66"/>
        <v>0.38663492228248181</v>
      </c>
      <c r="X186" s="9">
        <v>0.60599999999999998</v>
      </c>
      <c r="Y186" s="9">
        <v>0.37200000000000005</v>
      </c>
      <c r="Z186" s="10">
        <f t="shared" si="49"/>
        <v>0.59775</v>
      </c>
      <c r="AA186" s="11">
        <v>147448</v>
      </c>
      <c r="AB186" s="11">
        <v>86947</v>
      </c>
      <c r="AC186" s="10">
        <f>ABS((AB186/(AB186+AA186))-(AA186/(AB186+AA186)))</f>
        <v>0.25811557413767355</v>
      </c>
      <c r="AD186" s="12">
        <v>0.59</v>
      </c>
      <c r="AE186" s="12">
        <v>0.39</v>
      </c>
      <c r="AF186" s="10">
        <f t="shared" si="63"/>
        <v>0.56399999999999995</v>
      </c>
    </row>
    <row r="187" spans="1:36" x14ac:dyDescent="0.25">
      <c r="A187" s="8" t="s">
        <v>189</v>
      </c>
      <c r="B187" s="8">
        <v>4</v>
      </c>
      <c r="C187" s="8" t="s">
        <v>193</v>
      </c>
      <c r="D187" s="8" t="s">
        <v>478</v>
      </c>
      <c r="E187" s="61"/>
      <c r="F187" s="8"/>
      <c r="G187" s="27">
        <v>2007.5</v>
      </c>
      <c r="H187" s="82">
        <v>0.7</v>
      </c>
      <c r="I187" s="82">
        <v>0.28999999999999998</v>
      </c>
      <c r="J187" s="82">
        <v>0.01</v>
      </c>
      <c r="K187" s="9">
        <f t="shared" si="44"/>
        <v>0.70707070707070707</v>
      </c>
      <c r="L187" s="9">
        <f t="shared" si="45"/>
        <v>0.29292929292929293</v>
      </c>
      <c r="M187" s="9">
        <f t="shared" si="46"/>
        <v>0.70707070707070707</v>
      </c>
      <c r="N187" s="9">
        <f t="shared" si="47"/>
        <v>0.29292929292929293</v>
      </c>
      <c r="O187" s="10">
        <f t="shared" si="48"/>
        <v>0.41414141414141414</v>
      </c>
      <c r="P187" s="22">
        <v>240385</v>
      </c>
      <c r="Q187" s="8">
        <v>64560</v>
      </c>
      <c r="R187" s="8">
        <v>6567</v>
      </c>
      <c r="S187" s="9">
        <v>0.77167171730142015</v>
      </c>
      <c r="T187" s="9">
        <v>0.20724723285138294</v>
      </c>
      <c r="U187" s="9">
        <f t="shared" si="64"/>
        <v>0.78828969158372819</v>
      </c>
      <c r="V187" s="9">
        <f t="shared" si="65"/>
        <v>0.21171030841627181</v>
      </c>
      <c r="W187" s="10">
        <f t="shared" si="66"/>
        <v>0.57657938316745638</v>
      </c>
      <c r="X187" s="9">
        <v>0.78299999999999992</v>
      </c>
      <c r="Y187" s="9">
        <v>0.20699999999999999</v>
      </c>
      <c r="Z187" s="10">
        <f t="shared" si="49"/>
        <v>0.76875000000000004</v>
      </c>
      <c r="AA187" s="11">
        <v>160228</v>
      </c>
      <c r="AB187" s="11">
        <v>31467</v>
      </c>
      <c r="AC187" s="10">
        <f>ABS((AB187/(AB187+AA187))-(AA187/(AB187+AA187)))</f>
        <v>0.67169722736638926</v>
      </c>
      <c r="AD187" s="12">
        <v>0.85</v>
      </c>
      <c r="AE187" s="12">
        <v>0.14000000000000001</v>
      </c>
      <c r="AF187" s="10">
        <f t="shared" si="63"/>
        <v>0.81899999999999995</v>
      </c>
    </row>
    <row r="188" spans="1:36" x14ac:dyDescent="0.25">
      <c r="A188" s="8" t="s">
        <v>189</v>
      </c>
      <c r="B188" s="8">
        <v>5</v>
      </c>
      <c r="C188" s="8" t="s">
        <v>194</v>
      </c>
      <c r="D188" s="8" t="s">
        <v>478</v>
      </c>
      <c r="E188" s="61"/>
      <c r="F188" s="8"/>
      <c r="G188" s="27">
        <v>1981</v>
      </c>
      <c r="H188" s="82">
        <v>0.64</v>
      </c>
      <c r="I188" s="82">
        <v>0.36</v>
      </c>
      <c r="J188" s="82"/>
      <c r="K188" s="9">
        <f t="shared" si="44"/>
        <v>0.64</v>
      </c>
      <c r="L188" s="9">
        <f t="shared" si="45"/>
        <v>0.36</v>
      </c>
      <c r="M188" s="9">
        <f t="shared" si="46"/>
        <v>0.64</v>
      </c>
      <c r="N188" s="9">
        <f t="shared" si="47"/>
        <v>0.36</v>
      </c>
      <c r="O188" s="10">
        <f t="shared" si="48"/>
        <v>0.28000000000000003</v>
      </c>
      <c r="P188" s="22">
        <v>238618</v>
      </c>
      <c r="Q188" s="8">
        <v>95271</v>
      </c>
      <c r="R188" s="8">
        <v>9931</v>
      </c>
      <c r="S188" s="9">
        <v>0.69402012681054037</v>
      </c>
      <c r="T188" s="9">
        <v>0.27709557326508055</v>
      </c>
      <c r="U188" s="9">
        <f t="shared" si="64"/>
        <v>0.71466265735019718</v>
      </c>
      <c r="V188" s="9">
        <f t="shared" si="65"/>
        <v>0.28533734264980276</v>
      </c>
      <c r="W188" s="10">
        <f t="shared" si="66"/>
        <v>0.42932531470039442</v>
      </c>
      <c r="X188" s="9">
        <v>0.66200000000000003</v>
      </c>
      <c r="Y188" s="9">
        <v>0.32299999999999995</v>
      </c>
      <c r="Z188" s="10">
        <f t="shared" si="49"/>
        <v>0.65024999999999999</v>
      </c>
      <c r="AA188" s="11">
        <v>155110</v>
      </c>
      <c r="AB188" s="11">
        <v>83575</v>
      </c>
      <c r="AC188" s="10">
        <f>ABS((AB188/(AB188+AA188))-(AA188/(AB188+AA188)))</f>
        <v>0.29970463162745875</v>
      </c>
      <c r="AD188" s="12">
        <v>0.65</v>
      </c>
      <c r="AE188" s="12">
        <v>0.33</v>
      </c>
      <c r="AF188" s="10">
        <f t="shared" si="63"/>
        <v>0.624</v>
      </c>
    </row>
    <row r="189" spans="1:36" x14ac:dyDescent="0.25">
      <c r="A189" s="8" t="s">
        <v>189</v>
      </c>
      <c r="B189" s="8">
        <v>6</v>
      </c>
      <c r="C189" s="8" t="s">
        <v>195</v>
      </c>
      <c r="D189" s="8" t="s">
        <v>478</v>
      </c>
      <c r="E189" s="61"/>
      <c r="F189" s="8"/>
      <c r="G189" s="27">
        <v>2012</v>
      </c>
      <c r="H189" s="82">
        <v>0.5</v>
      </c>
      <c r="I189" s="82">
        <v>0.48</v>
      </c>
      <c r="J189" s="82">
        <v>0.02</v>
      </c>
      <c r="K189" s="9">
        <f t="shared" si="44"/>
        <v>0.51020408163265307</v>
      </c>
      <c r="L189" s="9">
        <f t="shared" si="45"/>
        <v>0.48979591836734693</v>
      </c>
      <c r="M189" s="9">
        <f t="shared" si="46"/>
        <v>0.51020408163265307</v>
      </c>
      <c r="N189" s="9">
        <f t="shared" si="47"/>
        <v>0.48979591836734693</v>
      </c>
      <c r="O189" s="10">
        <f t="shared" si="48"/>
        <v>2.0408163265306145E-2</v>
      </c>
      <c r="P189" s="22">
        <v>181921</v>
      </c>
      <c r="Q189" s="8">
        <v>117313</v>
      </c>
      <c r="R189" s="8">
        <v>10315</v>
      </c>
      <c r="S189" s="9">
        <v>0.58769693974136561</v>
      </c>
      <c r="T189" s="9">
        <v>0.37898038759614794</v>
      </c>
      <c r="U189" s="9">
        <f t="shared" si="64"/>
        <v>0.60795564675137181</v>
      </c>
      <c r="V189" s="9">
        <f t="shared" si="65"/>
        <v>0.39204435324862819</v>
      </c>
      <c r="W189" s="10">
        <f t="shared" si="66"/>
        <v>0.21591129350274363</v>
      </c>
      <c r="X189" s="9">
        <v>0.55399999999999994</v>
      </c>
      <c r="Y189" s="9">
        <v>0.42599999999999999</v>
      </c>
      <c r="Z189" s="10">
        <f t="shared" si="49"/>
        <v>0.54474999999999996</v>
      </c>
      <c r="AA189" s="11"/>
      <c r="AB189" s="11"/>
      <c r="AC189" s="10"/>
      <c r="AD189" s="12"/>
      <c r="AE189" s="12"/>
      <c r="AF189" s="10"/>
    </row>
    <row r="190" spans="1:36" x14ac:dyDescent="0.25">
      <c r="A190" s="8" t="s">
        <v>189</v>
      </c>
      <c r="B190" s="8">
        <v>7</v>
      </c>
      <c r="C190" s="8" t="s">
        <v>196</v>
      </c>
      <c r="D190" s="8" t="s">
        <v>478</v>
      </c>
      <c r="E190" s="61"/>
      <c r="F190" s="8"/>
      <c r="G190" s="27">
        <v>1996</v>
      </c>
      <c r="H190" s="82">
        <v>0.7</v>
      </c>
      <c r="I190" s="82">
        <v>0.27</v>
      </c>
      <c r="J190" s="82">
        <v>0.03</v>
      </c>
      <c r="K190" s="9">
        <f t="shared" si="44"/>
        <v>0.72164948453608246</v>
      </c>
      <c r="L190" s="9">
        <f t="shared" si="45"/>
        <v>0.27835051546391754</v>
      </c>
      <c r="M190" s="9">
        <f t="shared" si="46"/>
        <v>0.72164948453608246</v>
      </c>
      <c r="N190" s="9">
        <f t="shared" si="47"/>
        <v>0.27835051546391754</v>
      </c>
      <c r="O190" s="10">
        <f t="shared" si="48"/>
        <v>0.44329896907216493</v>
      </c>
      <c r="P190" s="22">
        <v>247770</v>
      </c>
      <c r="Q190" s="8">
        <v>67405</v>
      </c>
      <c r="R190" s="8">
        <v>8643</v>
      </c>
      <c r="S190" s="9">
        <v>0.76515202984392472</v>
      </c>
      <c r="T190" s="9">
        <v>0.20815705118307198</v>
      </c>
      <c r="U190" s="9">
        <f t="shared" si="64"/>
        <v>0.78613468707860712</v>
      </c>
      <c r="V190" s="9">
        <f t="shared" si="65"/>
        <v>0.21386531292139288</v>
      </c>
      <c r="W190" s="10">
        <f t="shared" si="66"/>
        <v>0.57226937415721424</v>
      </c>
      <c r="X190" s="9">
        <v>0.76</v>
      </c>
      <c r="Y190" s="9">
        <v>0.22500000000000001</v>
      </c>
      <c r="Z190" s="10">
        <f t="shared" si="49"/>
        <v>0.74825000000000008</v>
      </c>
      <c r="AA190" s="11">
        <v>152669</v>
      </c>
      <c r="AB190" s="11">
        <v>46375</v>
      </c>
      <c r="AC190" s="10">
        <f>ABS((AB190/(AB190+AA190))-(AA190/(AB190+AA190)))</f>
        <v>0.53402262816261725</v>
      </c>
      <c r="AD190" s="12">
        <v>0.79</v>
      </c>
      <c r="AE190" s="12">
        <v>0.2</v>
      </c>
      <c r="AF190" s="10">
        <f>(AD190-AE190-7.2%)/2+0.5</f>
        <v>0.75900000000000001</v>
      </c>
    </row>
    <row r="191" spans="1:36" x14ac:dyDescent="0.25">
      <c r="A191" s="8" t="s">
        <v>189</v>
      </c>
      <c r="B191" s="8">
        <v>8</v>
      </c>
      <c r="C191" s="8" t="s">
        <v>197</v>
      </c>
      <c r="D191" s="8" t="s">
        <v>478</v>
      </c>
      <c r="E191" s="61"/>
      <c r="F191" s="8"/>
      <c r="G191" s="27">
        <v>2002</v>
      </c>
      <c r="H191" s="82">
        <v>0.6</v>
      </c>
      <c r="I191" s="82">
        <v>0.4</v>
      </c>
      <c r="J191" s="82"/>
      <c r="K191" s="9">
        <f t="shared" si="44"/>
        <v>0.6</v>
      </c>
      <c r="L191" s="9">
        <f t="shared" si="45"/>
        <v>0.4</v>
      </c>
      <c r="M191" s="9">
        <f t="shared" si="46"/>
        <v>0.6</v>
      </c>
      <c r="N191" s="9">
        <f t="shared" si="47"/>
        <v>0.4</v>
      </c>
      <c r="O191" s="10">
        <f t="shared" si="48"/>
        <v>0.19999999999999996</v>
      </c>
      <c r="P191" s="22">
        <v>217531</v>
      </c>
      <c r="Q191" s="8">
        <v>113033</v>
      </c>
      <c r="R191" s="8">
        <v>12692</v>
      </c>
      <c r="S191" s="9">
        <v>0.63372817955112215</v>
      </c>
      <c r="T191" s="9">
        <v>0.32929650173631342</v>
      </c>
      <c r="U191" s="9">
        <f t="shared" si="64"/>
        <v>0.65806016384119259</v>
      </c>
      <c r="V191" s="9">
        <f t="shared" si="65"/>
        <v>0.34193983615880741</v>
      </c>
      <c r="W191" s="10">
        <f t="shared" si="66"/>
        <v>0.31612032768238518</v>
      </c>
      <c r="X191" s="9">
        <v>0.62</v>
      </c>
      <c r="Y191" s="9">
        <v>0.36099999999999999</v>
      </c>
      <c r="Z191" s="10">
        <f t="shared" si="49"/>
        <v>0.61024999999999996</v>
      </c>
      <c r="AA191" s="11">
        <v>153613</v>
      </c>
      <c r="AB191" s="11">
        <v>52421</v>
      </c>
      <c r="AC191" s="10">
        <f>ABS((AB191/(AB191+AA191))-(AA191/(AB191+AA191)))</f>
        <v>0.49114223865963869</v>
      </c>
      <c r="AD191" s="12">
        <v>0.74</v>
      </c>
      <c r="AE191" s="12">
        <v>0.25</v>
      </c>
      <c r="AF191" s="10">
        <f>(AD191-AE191-7.2%)/2+0.5</f>
        <v>0.70899999999999996</v>
      </c>
    </row>
    <row r="192" spans="1:36" x14ac:dyDescent="0.25">
      <c r="A192" s="8" t="s">
        <v>198</v>
      </c>
      <c r="B192" s="8">
        <v>1</v>
      </c>
      <c r="C192" s="8" t="s">
        <v>199</v>
      </c>
      <c r="D192" s="8" t="s">
        <v>478</v>
      </c>
      <c r="E192" s="61"/>
      <c r="F192" s="8"/>
      <c r="G192" s="27">
        <v>1988</v>
      </c>
      <c r="H192" s="82">
        <v>1</v>
      </c>
      <c r="I192" s="82"/>
      <c r="J192" s="82"/>
      <c r="K192" s="9">
        <f t="shared" si="44"/>
        <v>1</v>
      </c>
      <c r="L192" s="9">
        <f t="shared" si="45"/>
        <v>0</v>
      </c>
      <c r="M192" s="9">
        <f t="shared" si="46"/>
        <v>1</v>
      </c>
      <c r="N192" s="9">
        <f t="shared" si="47"/>
        <v>0</v>
      </c>
      <c r="O192" s="10">
        <f t="shared" si="48"/>
        <v>1</v>
      </c>
      <c r="P192" s="22">
        <v>261936</v>
      </c>
      <c r="Q192" s="8">
        <v>0</v>
      </c>
      <c r="R192" s="8">
        <v>4197</v>
      </c>
      <c r="S192" s="9">
        <v>0.98422968966644497</v>
      </c>
      <c r="T192" s="9">
        <v>0</v>
      </c>
      <c r="U192" s="9">
        <f t="shared" si="64"/>
        <v>1</v>
      </c>
      <c r="V192" s="9">
        <f t="shared" si="65"/>
        <v>0</v>
      </c>
      <c r="W192" s="10">
        <f t="shared" si="66"/>
        <v>1</v>
      </c>
      <c r="X192" s="9">
        <v>0.64</v>
      </c>
      <c r="Y192" s="9">
        <v>0.34299999999999997</v>
      </c>
      <c r="Z192" s="10">
        <f t="shared" si="49"/>
        <v>0.62925000000000009</v>
      </c>
      <c r="AA192" s="11">
        <v>122751</v>
      </c>
      <c r="AB192" s="11">
        <v>91209</v>
      </c>
      <c r="AC192" s="10">
        <f>ABS((AB192/(AB192+AA192))-(AA192/(AB192+AA192)))</f>
        <v>0.14742007851934941</v>
      </c>
      <c r="AD192" s="12">
        <v>0.59</v>
      </c>
      <c r="AE192" s="12">
        <v>0.39</v>
      </c>
      <c r="AF192" s="10">
        <f>(AD192-AE192-7.2%)/2+0.5</f>
        <v>0.56399999999999995</v>
      </c>
    </row>
    <row r="193" spans="1:36" x14ac:dyDescent="0.25">
      <c r="A193" s="8" t="s">
        <v>198</v>
      </c>
      <c r="B193" s="8">
        <v>2</v>
      </c>
      <c r="C193" s="8" t="s">
        <v>200</v>
      </c>
      <c r="D193" s="8" t="s">
        <v>478</v>
      </c>
      <c r="E193" s="61"/>
      <c r="F193" s="8"/>
      <c r="G193" s="27">
        <v>1996</v>
      </c>
      <c r="H193" s="82">
        <v>1</v>
      </c>
      <c r="I193" s="82"/>
      <c r="J193" s="82"/>
      <c r="K193" s="9">
        <f t="shared" si="44"/>
        <v>1</v>
      </c>
      <c r="L193" s="9">
        <f t="shared" si="45"/>
        <v>0</v>
      </c>
      <c r="M193" s="9">
        <f t="shared" si="46"/>
        <v>1</v>
      </c>
      <c r="N193" s="9">
        <f t="shared" si="47"/>
        <v>0</v>
      </c>
      <c r="O193" s="10">
        <f t="shared" si="48"/>
        <v>1</v>
      </c>
      <c r="P193" s="22">
        <v>259257</v>
      </c>
      <c r="Q193" s="8">
        <v>0</v>
      </c>
      <c r="R193" s="8">
        <v>4078</v>
      </c>
      <c r="S193" s="9">
        <v>0.98451402206315153</v>
      </c>
      <c r="T193" s="9">
        <v>0</v>
      </c>
      <c r="U193" s="9">
        <f t="shared" si="64"/>
        <v>1</v>
      </c>
      <c r="V193" s="9">
        <f t="shared" si="65"/>
        <v>0</v>
      </c>
      <c r="W193" s="10">
        <f t="shared" si="66"/>
        <v>1</v>
      </c>
      <c r="X193" s="9">
        <v>0.58700000000000008</v>
      </c>
      <c r="Y193" s="9">
        <v>0.39200000000000002</v>
      </c>
      <c r="Z193" s="10">
        <f t="shared" si="49"/>
        <v>0.57825000000000004</v>
      </c>
      <c r="AA193" s="11">
        <v>122708</v>
      </c>
      <c r="AB193" s="11">
        <v>85124</v>
      </c>
      <c r="AC193" s="10">
        <f>ABS((AB193/(AB193+AA193))-(AA193/(AB193+AA193)))</f>
        <v>0.1808383694522499</v>
      </c>
      <c r="AD193" s="12">
        <v>0.59</v>
      </c>
      <c r="AE193" s="12">
        <v>0.39</v>
      </c>
      <c r="AF193" s="10">
        <f>(AD193-AE193-7.2%)/2+0.5</f>
        <v>0.56399999999999995</v>
      </c>
    </row>
    <row r="194" spans="1:36" x14ac:dyDescent="0.25">
      <c r="A194" s="8" t="s">
        <v>198</v>
      </c>
      <c r="B194" s="8">
        <v>3</v>
      </c>
      <c r="C194" s="8" t="s">
        <v>201</v>
      </c>
      <c r="D194" s="8" t="s">
        <v>478</v>
      </c>
      <c r="E194" s="61"/>
      <c r="F194" s="8"/>
      <c r="G194" s="27">
        <v>2007</v>
      </c>
      <c r="H194" s="82">
        <v>0.63</v>
      </c>
      <c r="I194" s="82">
        <v>0.37</v>
      </c>
      <c r="J194" s="82"/>
      <c r="K194" s="9">
        <f t="shared" si="44"/>
        <v>0.63</v>
      </c>
      <c r="L194" s="9">
        <f t="shared" si="45"/>
        <v>0.37</v>
      </c>
      <c r="M194" s="9">
        <f t="shared" si="46"/>
        <v>0.63</v>
      </c>
      <c r="N194" s="9">
        <f t="shared" si="47"/>
        <v>0.37</v>
      </c>
      <c r="O194" s="10">
        <f t="shared" si="48"/>
        <v>0.26</v>
      </c>
      <c r="P194" s="22">
        <v>212119</v>
      </c>
      <c r="Q194" s="8">
        <v>109372</v>
      </c>
      <c r="R194" s="8">
        <v>262</v>
      </c>
      <c r="S194" s="9">
        <v>0.65926036431672741</v>
      </c>
      <c r="T194" s="9">
        <v>0.33992534646141603</v>
      </c>
      <c r="U194" s="9">
        <f t="shared" si="64"/>
        <v>0.65979763041578143</v>
      </c>
      <c r="V194" s="9">
        <f t="shared" si="65"/>
        <v>0.34020236958421851</v>
      </c>
      <c r="W194" s="10">
        <f t="shared" si="66"/>
        <v>0.31959526083156292</v>
      </c>
      <c r="X194" s="9">
        <v>0.56899999999999995</v>
      </c>
      <c r="Y194" s="9">
        <v>0.41399999999999998</v>
      </c>
      <c r="Z194" s="10">
        <f t="shared" si="49"/>
        <v>0.55825000000000002</v>
      </c>
      <c r="AA194" s="11">
        <v>122858</v>
      </c>
      <c r="AB194" s="11">
        <v>94646</v>
      </c>
      <c r="AC194" s="10">
        <f>ABS((AB194/(AB194+AA194))-(AA194/(AB194+AA194)))</f>
        <v>0.12970795939385021</v>
      </c>
      <c r="AD194" s="12">
        <v>0.59</v>
      </c>
      <c r="AE194" s="12">
        <v>0.39</v>
      </c>
      <c r="AF194" s="10">
        <f>(AD194-AE194-7.2%)/2+0.5</f>
        <v>0.56399999999999995</v>
      </c>
    </row>
    <row r="195" spans="1:36" x14ac:dyDescent="0.25">
      <c r="A195" s="8" t="s">
        <v>198</v>
      </c>
      <c r="B195" s="8">
        <v>4</v>
      </c>
      <c r="C195" s="8" t="s">
        <v>202</v>
      </c>
      <c r="D195" s="8" t="s">
        <v>478</v>
      </c>
      <c r="E195" s="61"/>
      <c r="F195" s="8"/>
      <c r="G195" s="27">
        <v>2012</v>
      </c>
      <c r="H195" s="82">
        <v>1</v>
      </c>
      <c r="I195" s="82"/>
      <c r="J195" s="82"/>
      <c r="K195" s="9">
        <f t="shared" ref="K195:K258" si="67">H195/(H195+I195)</f>
        <v>1</v>
      </c>
      <c r="L195" s="9">
        <f t="shared" ref="L195:L258" si="68">I195/(I195+H195)</f>
        <v>0</v>
      </c>
      <c r="M195" s="9">
        <f t="shared" ref="M195:M258" si="69">K195/(K195+L195)</f>
        <v>1</v>
      </c>
      <c r="N195" s="9">
        <f t="shared" ref="N195:N258" si="70">L195/(L195+M195)</f>
        <v>0</v>
      </c>
      <c r="O195" s="10">
        <f t="shared" ref="O195:O258" si="71">ABS((L195/(L195+K195))-(K195/(L195+K195)))</f>
        <v>1</v>
      </c>
      <c r="P195" s="22">
        <v>221303</v>
      </c>
      <c r="Q195" s="8">
        <v>129936</v>
      </c>
      <c r="R195" s="8">
        <v>11006</v>
      </c>
      <c r="S195" s="9">
        <v>0.61092078565611674</v>
      </c>
      <c r="T195" s="9">
        <v>0.35869646233902469</v>
      </c>
      <c r="U195" s="9">
        <f t="shared" si="64"/>
        <v>0.63006385965112077</v>
      </c>
      <c r="V195" s="9">
        <f t="shared" si="65"/>
        <v>0.36993614034887923</v>
      </c>
      <c r="W195" s="10">
        <f t="shared" si="66"/>
        <v>0.26012771930224154</v>
      </c>
      <c r="X195" s="9">
        <v>0.57100000000000006</v>
      </c>
      <c r="Y195" s="9">
        <v>0.41299999999999998</v>
      </c>
      <c r="Z195" s="10">
        <f t="shared" ref="Z195:Z258" si="72">(X195-Y195-3.85%)/2+0.5</f>
        <v>0.55975000000000008</v>
      </c>
      <c r="AA195" s="11"/>
      <c r="AB195" s="11"/>
      <c r="AC195" s="10"/>
      <c r="AD195" s="12"/>
      <c r="AE195" s="12"/>
      <c r="AF195" s="10"/>
    </row>
    <row r="196" spans="1:36" x14ac:dyDescent="0.25">
      <c r="A196" s="8" t="s">
        <v>198</v>
      </c>
      <c r="B196" s="8">
        <v>5</v>
      </c>
      <c r="C196" s="8" t="s">
        <v>496</v>
      </c>
      <c r="D196" s="8" t="s">
        <v>478</v>
      </c>
      <c r="E196" s="61"/>
      <c r="F196" s="8"/>
      <c r="G196" s="27">
        <v>1976</v>
      </c>
      <c r="H196" s="82">
        <v>1</v>
      </c>
      <c r="I196" s="82"/>
      <c r="J196" s="82"/>
      <c r="K196" s="9">
        <f t="shared" si="67"/>
        <v>1</v>
      </c>
      <c r="L196" s="9">
        <f t="shared" si="68"/>
        <v>0</v>
      </c>
      <c r="M196" s="9">
        <f t="shared" si="69"/>
        <v>1</v>
      </c>
      <c r="N196" s="9">
        <f t="shared" si="70"/>
        <v>0</v>
      </c>
      <c r="O196" s="10">
        <f t="shared" si="71"/>
        <v>1</v>
      </c>
      <c r="P196" s="18">
        <v>40172</v>
      </c>
      <c r="Q196" s="20">
        <v>19319</v>
      </c>
      <c r="R196" s="8"/>
      <c r="S196" s="9">
        <f>P196/(P196+Q196)</f>
        <v>0.67526180430653371</v>
      </c>
      <c r="T196" s="9">
        <f>Q196/(Q196+P196)</f>
        <v>0.32473819569346624</v>
      </c>
      <c r="U196" s="9">
        <f t="shared" si="64"/>
        <v>0.67526180430653371</v>
      </c>
      <c r="V196" s="9">
        <f t="shared" si="65"/>
        <v>0.32473819569346624</v>
      </c>
      <c r="W196" s="10">
        <f t="shared" si="66"/>
        <v>0.35052360861306747</v>
      </c>
      <c r="X196" s="9">
        <v>0.65200000000000002</v>
      </c>
      <c r="Y196" s="9">
        <v>0.33100000000000002</v>
      </c>
      <c r="Z196" s="10">
        <f t="shared" si="72"/>
        <v>0.64124999999999999</v>
      </c>
      <c r="AA196" s="11">
        <v>145696</v>
      </c>
      <c r="AB196" s="11">
        <v>73467</v>
      </c>
      <c r="AC196" s="10">
        <f>ABS((AB196/(AB196+AA196))-(AA196/(AB196+AA196)))</f>
        <v>0.32956749086296505</v>
      </c>
      <c r="AD196" s="12">
        <v>0.65</v>
      </c>
      <c r="AE196" s="12">
        <v>0.33</v>
      </c>
      <c r="AF196" s="10">
        <f t="shared" ref="AF196:AF204" si="73">(AD196-AE196-7.2%)/2+0.5</f>
        <v>0.624</v>
      </c>
    </row>
    <row r="197" spans="1:36" x14ac:dyDescent="0.25">
      <c r="A197" s="8" t="s">
        <v>198</v>
      </c>
      <c r="B197" s="8">
        <v>6</v>
      </c>
      <c r="C197" s="8" t="s">
        <v>553</v>
      </c>
      <c r="D197" s="8" t="s">
        <v>478</v>
      </c>
      <c r="E197" s="61"/>
      <c r="F197" s="8"/>
      <c r="G197" s="27">
        <v>2014</v>
      </c>
      <c r="H197" s="82">
        <v>0.55000000000000004</v>
      </c>
      <c r="I197" s="82">
        <v>0.41</v>
      </c>
      <c r="J197" s="82">
        <v>0.04</v>
      </c>
      <c r="K197" s="9">
        <f t="shared" si="67"/>
        <v>0.57291666666666674</v>
      </c>
      <c r="L197" s="9">
        <f t="shared" si="68"/>
        <v>0.42708333333333331</v>
      </c>
      <c r="M197" s="9">
        <f t="shared" si="69"/>
        <v>0.57291666666666674</v>
      </c>
      <c r="N197" s="9">
        <f t="shared" si="70"/>
        <v>0.42708333333333331</v>
      </c>
      <c r="O197" s="10">
        <f t="shared" si="71"/>
        <v>0.14583333333333343</v>
      </c>
      <c r="Q197" s="8"/>
      <c r="R197" s="8"/>
      <c r="S197" s="9"/>
      <c r="T197" s="9"/>
      <c r="U197" s="9"/>
      <c r="V197" s="9"/>
      <c r="W197" s="10"/>
      <c r="X197" s="9">
        <v>0.54700000000000004</v>
      </c>
      <c r="Y197" s="9">
        <v>0.439</v>
      </c>
      <c r="Z197" s="10">
        <f t="shared" si="72"/>
        <v>0.53475000000000006</v>
      </c>
      <c r="AA197" s="11"/>
      <c r="AB197" s="11"/>
      <c r="AC197" s="10"/>
      <c r="AD197" s="12">
        <v>0.57999999999999996</v>
      </c>
      <c r="AE197" s="12">
        <v>0.41</v>
      </c>
      <c r="AF197" s="10">
        <f t="shared" si="73"/>
        <v>0.54899999999999993</v>
      </c>
    </row>
    <row r="198" spans="1:36" x14ac:dyDescent="0.25">
      <c r="A198" s="8" t="s">
        <v>198</v>
      </c>
      <c r="B198" s="8">
        <v>7</v>
      </c>
      <c r="C198" s="8" t="s">
        <v>203</v>
      </c>
      <c r="D198" s="8" t="s">
        <v>478</v>
      </c>
      <c r="E198" s="61"/>
      <c r="F198" s="8"/>
      <c r="G198" s="27">
        <v>1999</v>
      </c>
      <c r="H198" s="82">
        <v>1</v>
      </c>
      <c r="I198" s="82"/>
      <c r="J198" s="82"/>
      <c r="K198" s="9">
        <f t="shared" si="67"/>
        <v>1</v>
      </c>
      <c r="L198" s="9">
        <f t="shared" si="68"/>
        <v>0</v>
      </c>
      <c r="M198" s="9">
        <f t="shared" si="69"/>
        <v>1</v>
      </c>
      <c r="N198" s="9">
        <f t="shared" si="70"/>
        <v>0</v>
      </c>
      <c r="O198" s="10">
        <f t="shared" si="71"/>
        <v>1</v>
      </c>
      <c r="P198" s="22">
        <v>210794</v>
      </c>
      <c r="Q198" s="8">
        <v>0</v>
      </c>
      <c r="R198" s="8">
        <v>42042</v>
      </c>
      <c r="S198" s="9">
        <v>0.83371829960923283</v>
      </c>
      <c r="T198" s="9">
        <v>0</v>
      </c>
      <c r="U198" s="9">
        <f t="shared" ref="U198:U203" si="74">S198/(S198+T198)</f>
        <v>1</v>
      </c>
      <c r="V198" s="9">
        <f t="shared" ref="V198:V203" si="75">T198/(T198+S198)</f>
        <v>0</v>
      </c>
      <c r="W198" s="10">
        <f t="shared" ref="W198:W203" si="76">ABS((T198/(T198+S198))-(S198/(T198+S198)))</f>
        <v>1</v>
      </c>
      <c r="X198" s="9">
        <v>0.82499999999999996</v>
      </c>
      <c r="Y198" s="9">
        <v>0.156</v>
      </c>
      <c r="Z198" s="10">
        <f t="shared" si="72"/>
        <v>0.81525000000000003</v>
      </c>
      <c r="AA198" s="11">
        <v>134974</v>
      </c>
      <c r="AB198" s="11">
        <v>0</v>
      </c>
      <c r="AC198" s="10">
        <f t="shared" ref="AC198:AC203" si="77">ABS((AB198/(AB198+AA198))-(AA198/(AB198+AA198)))</f>
        <v>1</v>
      </c>
      <c r="AD198" s="12">
        <v>0.86</v>
      </c>
      <c r="AE198" s="12">
        <v>0.14000000000000001</v>
      </c>
      <c r="AF198" s="10">
        <f t="shared" si="73"/>
        <v>0.82399999999999995</v>
      </c>
    </row>
    <row r="199" spans="1:36" x14ac:dyDescent="0.25">
      <c r="A199" s="8" t="s">
        <v>198</v>
      </c>
      <c r="B199" s="8">
        <v>8</v>
      </c>
      <c r="C199" s="8" t="s">
        <v>204</v>
      </c>
      <c r="D199" s="8" t="s">
        <v>478</v>
      </c>
      <c r="E199" s="61"/>
      <c r="F199" s="8"/>
      <c r="G199" s="27">
        <v>2001</v>
      </c>
      <c r="H199" s="82">
        <v>1</v>
      </c>
      <c r="I199" s="82"/>
      <c r="J199" s="82"/>
      <c r="K199" s="9">
        <f t="shared" si="67"/>
        <v>1</v>
      </c>
      <c r="L199" s="9">
        <f t="shared" si="68"/>
        <v>0</v>
      </c>
      <c r="M199" s="9">
        <f t="shared" si="69"/>
        <v>1</v>
      </c>
      <c r="N199" s="9">
        <f t="shared" si="70"/>
        <v>0</v>
      </c>
      <c r="O199" s="10">
        <f t="shared" si="71"/>
        <v>1</v>
      </c>
      <c r="P199" s="22">
        <v>263999</v>
      </c>
      <c r="Q199" s="8">
        <v>82242</v>
      </c>
      <c r="R199" s="8">
        <v>570</v>
      </c>
      <c r="S199" s="9">
        <v>0.76121864646738424</v>
      </c>
      <c r="T199" s="9">
        <v>0.23713780704764267</v>
      </c>
      <c r="U199" s="9">
        <f t="shared" si="74"/>
        <v>0.7624718043212676</v>
      </c>
      <c r="V199" s="9">
        <f t="shared" si="75"/>
        <v>0.23752819567873246</v>
      </c>
      <c r="W199" s="10">
        <f t="shared" si="76"/>
        <v>0.5249436086425352</v>
      </c>
      <c r="X199" s="9">
        <v>0.57799999999999996</v>
      </c>
      <c r="Y199" s="9">
        <v>0.40799999999999997</v>
      </c>
      <c r="Z199" s="10">
        <f t="shared" si="72"/>
        <v>0.56574999999999998</v>
      </c>
      <c r="AA199" s="11">
        <v>157071</v>
      </c>
      <c r="AB199" s="11">
        <v>59965</v>
      </c>
      <c r="AC199" s="10">
        <f t="shared" si="77"/>
        <v>0.44741886138705095</v>
      </c>
      <c r="AD199" s="12">
        <v>0.6</v>
      </c>
      <c r="AE199" s="12">
        <v>0.39</v>
      </c>
      <c r="AF199" s="10">
        <f t="shared" si="73"/>
        <v>0.56899999999999995</v>
      </c>
    </row>
    <row r="200" spans="1:36" x14ac:dyDescent="0.25">
      <c r="A200" s="8" t="s">
        <v>198</v>
      </c>
      <c r="B200" s="8">
        <v>9</v>
      </c>
      <c r="C200" s="8" t="s">
        <v>205</v>
      </c>
      <c r="D200" s="8" t="s">
        <v>478</v>
      </c>
      <c r="E200" s="61"/>
      <c r="F200" s="8"/>
      <c r="G200" s="27">
        <v>2010</v>
      </c>
      <c r="H200" s="82">
        <v>0.55000000000000004</v>
      </c>
      <c r="I200" s="82">
        <v>0.45</v>
      </c>
      <c r="J200" s="82"/>
      <c r="K200" s="9">
        <f t="shared" si="67"/>
        <v>0.55000000000000004</v>
      </c>
      <c r="L200" s="9">
        <f t="shared" si="68"/>
        <v>0.45</v>
      </c>
      <c r="M200" s="9">
        <f t="shared" si="69"/>
        <v>0.55000000000000004</v>
      </c>
      <c r="N200" s="9">
        <f t="shared" si="70"/>
        <v>0.45</v>
      </c>
      <c r="O200" s="10">
        <f t="shared" si="71"/>
        <v>0.10000000000000003</v>
      </c>
      <c r="P200" s="22">
        <v>212754</v>
      </c>
      <c r="Q200" s="8">
        <v>116531</v>
      </c>
      <c r="R200" s="8">
        <v>33120</v>
      </c>
      <c r="S200" s="9">
        <v>0.58706143679033129</v>
      </c>
      <c r="T200" s="9">
        <v>0.32154909562506034</v>
      </c>
      <c r="U200" s="9">
        <f t="shared" si="74"/>
        <v>0.64610899372883668</v>
      </c>
      <c r="V200" s="9">
        <f t="shared" si="75"/>
        <v>0.35389100627116321</v>
      </c>
      <c r="W200" s="10">
        <f t="shared" si="76"/>
        <v>0.29221798745767347</v>
      </c>
      <c r="X200" s="9">
        <v>0.55500000000000005</v>
      </c>
      <c r="Y200" s="9">
        <v>0.43099999999999999</v>
      </c>
      <c r="Z200" s="10">
        <f t="shared" si="72"/>
        <v>0.54275000000000007</v>
      </c>
      <c r="AA200" s="11">
        <v>132743</v>
      </c>
      <c r="AB200" s="11">
        <v>120029</v>
      </c>
      <c r="AC200" s="10">
        <f t="shared" si="77"/>
        <v>5.0298292532400701E-2</v>
      </c>
      <c r="AD200" s="12">
        <v>0.55000000000000004</v>
      </c>
      <c r="AE200" s="12">
        <v>0.44</v>
      </c>
      <c r="AF200" s="10">
        <f t="shared" si="73"/>
        <v>0.51900000000000002</v>
      </c>
    </row>
    <row r="201" spans="1:36" x14ac:dyDescent="0.25">
      <c r="A201" s="8" t="s">
        <v>206</v>
      </c>
      <c r="B201" s="8">
        <v>1</v>
      </c>
      <c r="C201" s="8" t="s">
        <v>207</v>
      </c>
      <c r="D201" s="8" t="s">
        <v>476</v>
      </c>
      <c r="E201" s="61"/>
      <c r="F201" s="8"/>
      <c r="G201" s="27">
        <v>2010</v>
      </c>
      <c r="H201" s="82">
        <v>0.45</v>
      </c>
      <c r="I201" s="82">
        <v>0.52</v>
      </c>
      <c r="J201" s="82">
        <v>0.02</v>
      </c>
      <c r="K201" s="9">
        <f t="shared" si="67"/>
        <v>0.46391752577319589</v>
      </c>
      <c r="L201" s="9">
        <f t="shared" si="68"/>
        <v>0.53608247422680411</v>
      </c>
      <c r="M201" s="9">
        <f t="shared" si="69"/>
        <v>0.46391752577319589</v>
      </c>
      <c r="N201" s="9">
        <f t="shared" si="70"/>
        <v>0.53608247422680411</v>
      </c>
      <c r="O201" s="10">
        <f t="shared" si="71"/>
        <v>7.2164948453608213E-2</v>
      </c>
      <c r="P201" s="22">
        <v>165179</v>
      </c>
      <c r="Q201" s="8">
        <v>167060</v>
      </c>
      <c r="R201" s="8">
        <v>14798</v>
      </c>
      <c r="S201" s="9">
        <v>0.4759694211280065</v>
      </c>
      <c r="T201" s="9">
        <v>0.4813895924642041</v>
      </c>
      <c r="U201" s="9">
        <f t="shared" si="74"/>
        <v>0.49716920650495577</v>
      </c>
      <c r="V201" s="9">
        <f t="shared" si="75"/>
        <v>0.50283079349504423</v>
      </c>
      <c r="W201" s="10">
        <f t="shared" si="76"/>
        <v>5.6615869900884519E-3</v>
      </c>
      <c r="X201" s="9">
        <v>0.45299999999999996</v>
      </c>
      <c r="Y201" s="9">
        <v>0.53600000000000003</v>
      </c>
      <c r="Z201" s="10">
        <f t="shared" si="72"/>
        <v>0.43924999999999997</v>
      </c>
      <c r="AA201" s="11">
        <v>94824</v>
      </c>
      <c r="AB201" s="11">
        <v>120523</v>
      </c>
      <c r="AC201" s="10">
        <f t="shared" si="77"/>
        <v>0.1193376271784608</v>
      </c>
      <c r="AD201" s="12">
        <v>0.5</v>
      </c>
      <c r="AE201" s="12">
        <v>0.48</v>
      </c>
      <c r="AF201" s="10">
        <f t="shared" si="73"/>
        <v>0.47399999999999998</v>
      </c>
      <c r="AJ201" s="8"/>
    </row>
    <row r="202" spans="1:36" x14ac:dyDescent="0.25">
      <c r="A202" s="8" t="s">
        <v>206</v>
      </c>
      <c r="B202" s="8">
        <v>2</v>
      </c>
      <c r="C202" s="8" t="s">
        <v>208</v>
      </c>
      <c r="D202" s="8" t="s">
        <v>476</v>
      </c>
      <c r="E202" s="61"/>
      <c r="F202" s="8"/>
      <c r="G202" s="27">
        <v>2010</v>
      </c>
      <c r="H202" s="82">
        <v>0.33</v>
      </c>
      <c r="I202" s="82">
        <v>0.64</v>
      </c>
      <c r="J202" s="82">
        <v>0.02</v>
      </c>
      <c r="K202" s="9">
        <f t="shared" si="67"/>
        <v>0.34020618556701032</v>
      </c>
      <c r="L202" s="9">
        <f t="shared" si="68"/>
        <v>0.65979381443298968</v>
      </c>
      <c r="M202" s="9">
        <f t="shared" si="69"/>
        <v>0.34020618556701032</v>
      </c>
      <c r="N202" s="9">
        <f t="shared" si="70"/>
        <v>0.65979381443298968</v>
      </c>
      <c r="O202" s="10">
        <f t="shared" si="71"/>
        <v>0.31958762886597936</v>
      </c>
      <c r="P202" s="22">
        <v>108973</v>
      </c>
      <c r="Q202" s="8">
        <v>194653</v>
      </c>
      <c r="R202" s="8">
        <v>14641</v>
      </c>
      <c r="S202" s="9">
        <v>0.34239490742049916</v>
      </c>
      <c r="T202" s="9">
        <v>0.61160283661202697</v>
      </c>
      <c r="U202" s="9">
        <f t="shared" si="74"/>
        <v>0.35890536383577165</v>
      </c>
      <c r="V202" s="9">
        <f t="shared" si="75"/>
        <v>0.64109463616422835</v>
      </c>
      <c r="W202" s="10">
        <f t="shared" si="76"/>
        <v>0.2821892723284567</v>
      </c>
      <c r="X202" s="9">
        <v>0.43099999999999999</v>
      </c>
      <c r="Y202" s="9">
        <v>0.56000000000000005</v>
      </c>
      <c r="Z202" s="10">
        <f t="shared" si="72"/>
        <v>0.41624999999999995</v>
      </c>
      <c r="AA202" s="11">
        <v>72118</v>
      </c>
      <c r="AB202" s="11">
        <v>148864</v>
      </c>
      <c r="AC202" s="10">
        <f t="shared" si="77"/>
        <v>0.34729525481713441</v>
      </c>
      <c r="AD202" s="12">
        <v>0.48</v>
      </c>
      <c r="AE202" s="12">
        <v>0.51</v>
      </c>
      <c r="AF202" s="10">
        <f t="shared" si="73"/>
        <v>0.44899999999999995</v>
      </c>
    </row>
    <row r="203" spans="1:36" x14ac:dyDescent="0.25">
      <c r="A203" s="8" t="s">
        <v>206</v>
      </c>
      <c r="B203" s="8">
        <v>3</v>
      </c>
      <c r="C203" s="8" t="s">
        <v>209</v>
      </c>
      <c r="D203" s="8" t="s">
        <v>476</v>
      </c>
      <c r="E203" s="61"/>
      <c r="F203" s="8"/>
      <c r="G203" s="27">
        <v>2010</v>
      </c>
      <c r="H203" s="82">
        <v>0.39</v>
      </c>
      <c r="I203" s="82">
        <v>0.57999999999999996</v>
      </c>
      <c r="J203" s="82">
        <v>0.03</v>
      </c>
      <c r="K203" s="9">
        <f t="shared" si="67"/>
        <v>0.40206185567010311</v>
      </c>
      <c r="L203" s="9">
        <f t="shared" si="68"/>
        <v>0.59793814432989689</v>
      </c>
      <c r="M203" s="9">
        <f t="shared" si="69"/>
        <v>0.40206185567010311</v>
      </c>
      <c r="N203" s="9">
        <f t="shared" si="70"/>
        <v>0.59793814432989689</v>
      </c>
      <c r="O203" s="10">
        <f t="shared" si="71"/>
        <v>0.19587628865979378</v>
      </c>
      <c r="P203" s="22">
        <v>144108</v>
      </c>
      <c r="Q203" s="8">
        <v>171675</v>
      </c>
      <c r="R203" s="8">
        <v>10500</v>
      </c>
      <c r="S203" s="9">
        <v>0.44166567059883599</v>
      </c>
      <c r="T203" s="9">
        <v>0.52615367640974242</v>
      </c>
      <c r="U203" s="9">
        <f t="shared" si="74"/>
        <v>0.45635135520278169</v>
      </c>
      <c r="V203" s="9">
        <f t="shared" si="75"/>
        <v>0.54364864479721831</v>
      </c>
      <c r="W203" s="10">
        <f t="shared" si="76"/>
        <v>8.7297289594436611E-2</v>
      </c>
      <c r="X203" s="9">
        <v>0.45799999999999996</v>
      </c>
      <c r="Y203" s="9">
        <v>0.53100000000000003</v>
      </c>
      <c r="Z203" s="10">
        <f t="shared" si="72"/>
        <v>0.44424999999999998</v>
      </c>
      <c r="AA203" s="11">
        <v>83953</v>
      </c>
      <c r="AB203" s="11">
        <v>133714</v>
      </c>
      <c r="AC203" s="10">
        <f t="shared" si="77"/>
        <v>0.22861067594077195</v>
      </c>
      <c r="AD203" s="12">
        <v>0.49</v>
      </c>
      <c r="AE203" s="12">
        <v>0.49</v>
      </c>
      <c r="AF203" s="10">
        <f t="shared" si="73"/>
        <v>0.46399999999999997</v>
      </c>
    </row>
    <row r="204" spans="1:36" x14ac:dyDescent="0.25">
      <c r="A204" s="8" t="s">
        <v>206</v>
      </c>
      <c r="B204" s="8">
        <v>4</v>
      </c>
      <c r="C204" s="8" t="s">
        <v>594</v>
      </c>
      <c r="D204" s="8" t="s">
        <v>476</v>
      </c>
      <c r="E204" s="61"/>
      <c r="F204" s="8"/>
      <c r="G204" s="27">
        <v>2014</v>
      </c>
      <c r="H204" s="82">
        <v>0.39</v>
      </c>
      <c r="I204" s="82">
        <v>0.56000000000000005</v>
      </c>
      <c r="J204" s="82">
        <v>0.02</v>
      </c>
      <c r="K204" s="9">
        <f t="shared" si="67"/>
        <v>0.41052631578947368</v>
      </c>
      <c r="L204" s="9">
        <f t="shared" si="68"/>
        <v>0.58947368421052637</v>
      </c>
      <c r="M204" s="9">
        <f t="shared" si="69"/>
        <v>0.41052631578947368</v>
      </c>
      <c r="N204" s="9">
        <f t="shared" si="70"/>
        <v>0.58947368421052637</v>
      </c>
      <c r="O204" s="10">
        <f t="shared" si="71"/>
        <v>0.17894736842105269</v>
      </c>
      <c r="Q204" s="8"/>
      <c r="R204" s="8"/>
      <c r="S204" s="9"/>
      <c r="T204" s="9"/>
      <c r="U204" s="9"/>
      <c r="V204" s="9"/>
      <c r="W204" s="10"/>
      <c r="X204" s="9">
        <v>0.45500000000000002</v>
      </c>
      <c r="Y204" s="9">
        <v>0.53500000000000003</v>
      </c>
      <c r="Z204" s="10">
        <f t="shared" si="72"/>
        <v>0.44074999999999998</v>
      </c>
      <c r="AA204" s="11"/>
      <c r="AB204" s="11"/>
      <c r="AC204" s="10"/>
      <c r="AD204" s="12">
        <v>0.5</v>
      </c>
      <c r="AE204" s="12">
        <v>0.48</v>
      </c>
      <c r="AF204" s="10">
        <f t="shared" si="73"/>
        <v>0.47399999999999998</v>
      </c>
    </row>
    <row r="205" spans="1:36" x14ac:dyDescent="0.25">
      <c r="A205" s="8" t="s">
        <v>206</v>
      </c>
      <c r="B205" s="8">
        <v>5</v>
      </c>
      <c r="C205" s="8" t="s">
        <v>210</v>
      </c>
      <c r="D205" s="8" t="s">
        <v>478</v>
      </c>
      <c r="E205" s="61"/>
      <c r="F205" s="8"/>
      <c r="G205" s="27">
        <v>2012</v>
      </c>
      <c r="H205" s="82">
        <v>0.67</v>
      </c>
      <c r="I205" s="82">
        <v>0.31</v>
      </c>
      <c r="J205" s="82">
        <v>0.02</v>
      </c>
      <c r="K205" s="9">
        <f t="shared" si="67"/>
        <v>0.68367346938775519</v>
      </c>
      <c r="L205" s="9">
        <f t="shared" si="68"/>
        <v>0.31632653061224492</v>
      </c>
      <c r="M205" s="9">
        <f t="shared" si="69"/>
        <v>0.68367346938775519</v>
      </c>
      <c r="N205" s="9">
        <f t="shared" si="70"/>
        <v>0.31632653061224492</v>
      </c>
      <c r="O205" s="10">
        <f t="shared" si="71"/>
        <v>0.36734693877551028</v>
      </c>
      <c r="P205" s="22">
        <v>214531</v>
      </c>
      <c r="Q205" s="8">
        <v>103931</v>
      </c>
      <c r="R205" s="8">
        <v>11684</v>
      </c>
      <c r="S205" s="9">
        <v>0.64980644926789966</v>
      </c>
      <c r="T205" s="9">
        <v>0.31480314769829104</v>
      </c>
      <c r="U205" s="9">
        <f>S205/(S205+T205)</f>
        <v>0.67364709133271783</v>
      </c>
      <c r="V205" s="9">
        <f>T205/(T205+S205)</f>
        <v>0.32635290866728212</v>
      </c>
      <c r="W205" s="10">
        <f>ABS((T205/(T205+S205))-(S205/(T205+S205)))</f>
        <v>0.34729418266543571</v>
      </c>
      <c r="X205" s="9">
        <v>0.60699999999999998</v>
      </c>
      <c r="Y205" s="9">
        <v>0.38299999999999995</v>
      </c>
      <c r="Z205" s="10">
        <f t="shared" si="72"/>
        <v>0.59275</v>
      </c>
      <c r="AA205" s="11"/>
      <c r="AB205" s="11"/>
      <c r="AC205" s="10"/>
      <c r="AD205" s="12"/>
      <c r="AE205" s="12"/>
      <c r="AF205" s="10"/>
    </row>
    <row r="206" spans="1:36" x14ac:dyDescent="0.25">
      <c r="A206" s="8" t="s">
        <v>206</v>
      </c>
      <c r="B206" s="8">
        <v>6</v>
      </c>
      <c r="C206" s="8" t="s">
        <v>211</v>
      </c>
      <c r="D206" s="8" t="s">
        <v>476</v>
      </c>
      <c r="E206" s="61"/>
      <c r="F206" s="8"/>
      <c r="G206" s="27">
        <v>1986</v>
      </c>
      <c r="H206" s="82">
        <v>0.4</v>
      </c>
      <c r="I206" s="82">
        <v>0.56000000000000005</v>
      </c>
      <c r="J206" s="82">
        <v>0.03</v>
      </c>
      <c r="K206" s="9">
        <f t="shared" si="67"/>
        <v>0.41666666666666663</v>
      </c>
      <c r="L206" s="9">
        <f t="shared" si="68"/>
        <v>0.58333333333333337</v>
      </c>
      <c r="M206" s="9">
        <f t="shared" si="69"/>
        <v>0.41666666666666663</v>
      </c>
      <c r="N206" s="9">
        <f t="shared" si="70"/>
        <v>0.58333333333333337</v>
      </c>
      <c r="O206" s="10">
        <f t="shared" si="71"/>
        <v>0.16666666666666674</v>
      </c>
      <c r="P206" s="22">
        <v>136563</v>
      </c>
      <c r="Q206" s="8">
        <v>174955</v>
      </c>
      <c r="R206" s="8">
        <v>8957</v>
      </c>
      <c r="S206" s="9">
        <v>0.42612684296747017</v>
      </c>
      <c r="T206" s="9">
        <v>0.54592401903424603</v>
      </c>
      <c r="U206" s="9">
        <f>S206/(S206+T206)</f>
        <v>0.43837916268080818</v>
      </c>
      <c r="V206" s="9">
        <f>T206/(T206+S206)</f>
        <v>0.56162083731919177</v>
      </c>
      <c r="W206" s="10">
        <f>ABS((T206/(T206+S206))-(S206/(T206+S206)))</f>
        <v>0.12324167463838359</v>
      </c>
      <c r="X206" s="9">
        <v>0.48799999999999999</v>
      </c>
      <c r="Y206" s="9">
        <v>0.502</v>
      </c>
      <c r="Z206" s="10">
        <f t="shared" si="72"/>
        <v>0.47375</v>
      </c>
      <c r="AA206" s="11">
        <v>66729</v>
      </c>
      <c r="AB206" s="11">
        <v>123142</v>
      </c>
      <c r="AC206" s="10">
        <f>ABS((AB206/(AB206+AA206))-(AA206/(AB206+AA206)))</f>
        <v>0.29711224989598201</v>
      </c>
      <c r="AD206" s="12">
        <v>0.54</v>
      </c>
      <c r="AE206" s="12">
        <v>0.45</v>
      </c>
      <c r="AF206" s="10">
        <f t="shared" ref="AF206:AF221" si="78">(AD206-AE206-7.2%)/2+0.5</f>
        <v>0.50900000000000001</v>
      </c>
    </row>
    <row r="207" spans="1:36" x14ac:dyDescent="0.25">
      <c r="A207" s="8" t="s">
        <v>206</v>
      </c>
      <c r="B207" s="8">
        <v>7</v>
      </c>
      <c r="C207" s="8" t="s">
        <v>212</v>
      </c>
      <c r="D207" s="8" t="s">
        <v>476</v>
      </c>
      <c r="E207" s="61"/>
      <c r="F207" s="8"/>
      <c r="G207" s="27">
        <v>2010</v>
      </c>
      <c r="H207" s="82">
        <v>0.41</v>
      </c>
      <c r="I207" s="82">
        <v>0.53</v>
      </c>
      <c r="J207" s="82">
        <v>0.02</v>
      </c>
      <c r="K207" s="9">
        <f t="shared" si="67"/>
        <v>0.43617021276595747</v>
      </c>
      <c r="L207" s="9">
        <f t="shared" si="68"/>
        <v>0.56382978723404265</v>
      </c>
      <c r="M207" s="9">
        <f t="shared" si="69"/>
        <v>0.43617021276595747</v>
      </c>
      <c r="N207" s="9">
        <f t="shared" si="70"/>
        <v>0.56382978723404265</v>
      </c>
      <c r="O207" s="10">
        <f t="shared" si="71"/>
        <v>0.12765957446808518</v>
      </c>
      <c r="P207" s="22">
        <v>136849</v>
      </c>
      <c r="Q207" s="8">
        <v>169668</v>
      </c>
      <c r="R207" s="8">
        <v>11552</v>
      </c>
      <c r="S207" s="9">
        <v>0.43024941129126071</v>
      </c>
      <c r="T207" s="9">
        <v>0.53343142525678389</v>
      </c>
      <c r="U207" s="9">
        <f>S207/(S207+T207)</f>
        <v>0.44646463328298269</v>
      </c>
      <c r="V207" s="9">
        <f>T207/(T207+S207)</f>
        <v>0.55353536671701731</v>
      </c>
      <c r="W207" s="10">
        <f>ABS((T207/(T207+S207))-(S207/(T207+S207)))</f>
        <v>0.10707073343403462</v>
      </c>
      <c r="X207" s="9">
        <v>0.47899999999999998</v>
      </c>
      <c r="Y207" s="9">
        <v>0.51</v>
      </c>
      <c r="Z207" s="10">
        <f t="shared" si="72"/>
        <v>0.46525</v>
      </c>
      <c r="AA207" s="11">
        <v>102402</v>
      </c>
      <c r="AB207" s="11">
        <v>113185</v>
      </c>
      <c r="AC207" s="10">
        <f>ABS((AB207/(AB207+AA207))-(AA207/(AB207+AA207)))</f>
        <v>5.0016930519929337E-2</v>
      </c>
      <c r="AD207" s="12">
        <v>0.52</v>
      </c>
      <c r="AE207" s="12">
        <v>0.46</v>
      </c>
      <c r="AF207" s="10">
        <f t="shared" si="78"/>
        <v>0.49399999999999999</v>
      </c>
    </row>
    <row r="208" spans="1:36" x14ac:dyDescent="0.25">
      <c r="A208" s="8" t="s">
        <v>206</v>
      </c>
      <c r="B208" s="8">
        <v>8</v>
      </c>
      <c r="C208" s="8" t="s">
        <v>554</v>
      </c>
      <c r="D208" s="8" t="s">
        <v>476</v>
      </c>
      <c r="E208" s="61"/>
      <c r="F208" s="8"/>
      <c r="G208" s="27">
        <v>2014</v>
      </c>
      <c r="H208" s="82">
        <v>0.42</v>
      </c>
      <c r="I208" s="82">
        <v>0.55000000000000004</v>
      </c>
      <c r="J208" s="82">
        <v>0.02</v>
      </c>
      <c r="K208" s="9">
        <f t="shared" si="67"/>
        <v>0.4329896907216495</v>
      </c>
      <c r="L208" s="9">
        <f t="shared" si="68"/>
        <v>0.56701030927835061</v>
      </c>
      <c r="M208" s="9">
        <f t="shared" si="69"/>
        <v>0.4329896907216495</v>
      </c>
      <c r="N208" s="9">
        <f t="shared" si="70"/>
        <v>0.56701030927835061</v>
      </c>
      <c r="O208" s="10">
        <f t="shared" si="71"/>
        <v>0.13402061855670111</v>
      </c>
      <c r="Q208" s="8"/>
      <c r="R208" s="8"/>
      <c r="S208" s="9"/>
      <c r="T208" s="9"/>
      <c r="U208" s="9"/>
      <c r="V208" s="9"/>
      <c r="W208" s="10"/>
      <c r="X208" s="9">
        <v>0.48</v>
      </c>
      <c r="Y208" s="9">
        <v>0.51100000000000001</v>
      </c>
      <c r="Z208" s="10">
        <f t="shared" si="72"/>
        <v>0.46525</v>
      </c>
      <c r="AA208" s="11"/>
      <c r="AB208" s="11"/>
      <c r="AC208" s="10"/>
      <c r="AD208" s="12">
        <v>0.53</v>
      </c>
      <c r="AE208" s="12">
        <v>0.46</v>
      </c>
      <c r="AF208" s="10">
        <f t="shared" si="78"/>
        <v>0.499</v>
      </c>
    </row>
    <row r="209" spans="1:36" x14ac:dyDescent="0.25">
      <c r="A209" s="8" t="s">
        <v>206</v>
      </c>
      <c r="B209" s="8">
        <v>9</v>
      </c>
      <c r="C209" s="8" t="s">
        <v>213</v>
      </c>
      <c r="D209" s="8" t="s">
        <v>478</v>
      </c>
      <c r="E209" s="61"/>
      <c r="F209" s="8"/>
      <c r="G209" s="27">
        <v>1982</v>
      </c>
      <c r="H209" s="82">
        <v>0.6</v>
      </c>
      <c r="I209" s="82">
        <v>0.36</v>
      </c>
      <c r="J209" s="82">
        <v>0.02</v>
      </c>
      <c r="K209" s="9">
        <f t="shared" si="67"/>
        <v>0.625</v>
      </c>
      <c r="L209" s="9">
        <f t="shared" si="68"/>
        <v>0.375</v>
      </c>
      <c r="M209" s="9">
        <f t="shared" si="69"/>
        <v>0.625</v>
      </c>
      <c r="N209" s="9">
        <f t="shared" si="70"/>
        <v>0.375</v>
      </c>
      <c r="O209" s="10">
        <f t="shared" si="71"/>
        <v>0.25</v>
      </c>
      <c r="P209" s="22">
        <v>208846</v>
      </c>
      <c r="Q209" s="8">
        <v>114760</v>
      </c>
      <c r="R209" s="8">
        <v>13710</v>
      </c>
      <c r="S209" s="9">
        <v>0.61914050919612473</v>
      </c>
      <c r="T209" s="9">
        <v>0.34021510986730541</v>
      </c>
      <c r="U209" s="9">
        <f>S209/(S209+T209)</f>
        <v>0.64537122303047534</v>
      </c>
      <c r="V209" s="9">
        <f>T209/(T209+S209)</f>
        <v>0.35462877696952466</v>
      </c>
      <c r="W209" s="10">
        <f>ABS((T209/(T209+S209))-(S209/(T209+S209)))</f>
        <v>0.29074244606095068</v>
      </c>
      <c r="X209" s="9">
        <v>0.57200000000000006</v>
      </c>
      <c r="Y209" s="9">
        <v>0.41899999999999998</v>
      </c>
      <c r="Z209" s="10">
        <f t="shared" si="72"/>
        <v>0.55725000000000002</v>
      </c>
      <c r="AA209" s="11">
        <v>124671</v>
      </c>
      <c r="AB209" s="11">
        <v>71372</v>
      </c>
      <c r="AC209" s="10">
        <f>ABS((AB209/(AB209+AA209))-(AA209/(AB209+AA209)))</f>
        <v>0.27187402763679391</v>
      </c>
      <c r="AD209" s="12">
        <v>0.65</v>
      </c>
      <c r="AE209" s="12">
        <v>0.33</v>
      </c>
      <c r="AF209" s="10">
        <f t="shared" si="78"/>
        <v>0.624</v>
      </c>
    </row>
    <row r="210" spans="1:36" x14ac:dyDescent="0.25">
      <c r="A210" s="8" t="s">
        <v>206</v>
      </c>
      <c r="B210" s="8">
        <v>10</v>
      </c>
      <c r="C210" s="8" t="s">
        <v>214</v>
      </c>
      <c r="D210" s="8" t="s">
        <v>476</v>
      </c>
      <c r="E210" s="61"/>
      <c r="F210" s="8"/>
      <c r="G210" s="27">
        <v>2002</v>
      </c>
      <c r="H210" s="82">
        <v>0.28999999999999998</v>
      </c>
      <c r="I210" s="82">
        <v>0.69</v>
      </c>
      <c r="J210" s="82">
        <v>0.02</v>
      </c>
      <c r="K210" s="9">
        <f t="shared" si="67"/>
        <v>0.29591836734693877</v>
      </c>
      <c r="L210" s="9">
        <f t="shared" si="68"/>
        <v>0.70408163265306123</v>
      </c>
      <c r="M210" s="9">
        <f t="shared" si="69"/>
        <v>0.29591836734693877</v>
      </c>
      <c r="N210" s="9">
        <f t="shared" si="70"/>
        <v>0.70408163265306123</v>
      </c>
      <c r="O210" s="10">
        <f t="shared" si="71"/>
        <v>0.40816326530612246</v>
      </c>
      <c r="P210" s="22">
        <v>97734</v>
      </c>
      <c r="Q210" s="8">
        <v>226075</v>
      </c>
      <c r="R210" s="8">
        <v>4803</v>
      </c>
      <c r="S210" s="9">
        <v>0.29741458011271654</v>
      </c>
      <c r="T210" s="9">
        <v>0.68796939856122119</v>
      </c>
      <c r="U210" s="9">
        <f>S210/(S210+T210)</f>
        <v>0.30182607648335902</v>
      </c>
      <c r="V210" s="9">
        <f>T210/(T210+S210)</f>
        <v>0.69817392351664098</v>
      </c>
      <c r="W210" s="10">
        <f>ABS((T210/(T210+S210))-(S210/(T210+S210)))</f>
        <v>0.39634784703328196</v>
      </c>
      <c r="X210" s="9">
        <v>0.43700000000000006</v>
      </c>
      <c r="Y210" s="9">
        <v>0.55299999999999994</v>
      </c>
      <c r="Z210" s="10">
        <f t="shared" si="72"/>
        <v>0.42275000000000007</v>
      </c>
      <c r="AA210" s="11">
        <v>58530</v>
      </c>
      <c r="AB210" s="11">
        <v>168364</v>
      </c>
      <c r="AC210" s="10">
        <f>ABS((AB210/(AB210+AA210))-(AA210/(AB210+AA210)))</f>
        <v>0.48407626468747522</v>
      </c>
      <c r="AD210" s="12">
        <v>0.48</v>
      </c>
      <c r="AE210" s="12">
        <v>0.5</v>
      </c>
      <c r="AF210" s="10">
        <f t="shared" si="78"/>
        <v>0.45399999999999996</v>
      </c>
    </row>
    <row r="211" spans="1:36" x14ac:dyDescent="0.25">
      <c r="A211" s="8" t="s">
        <v>206</v>
      </c>
      <c r="B211" s="8">
        <v>11</v>
      </c>
      <c r="C211" s="8" t="s">
        <v>555</v>
      </c>
      <c r="D211" s="8" t="s">
        <v>476</v>
      </c>
      <c r="E211" s="61"/>
      <c r="F211" s="8"/>
      <c r="G211" s="27">
        <v>2014</v>
      </c>
      <c r="H211" s="82">
        <v>0.41</v>
      </c>
      <c r="I211" s="82">
        <v>0.56000000000000005</v>
      </c>
      <c r="J211" s="82">
        <v>0.03</v>
      </c>
      <c r="K211" s="9">
        <f t="shared" si="67"/>
        <v>0.42268041237113402</v>
      </c>
      <c r="L211" s="9">
        <f t="shared" si="68"/>
        <v>0.57731958762886604</v>
      </c>
      <c r="M211" s="9">
        <f t="shared" si="69"/>
        <v>0.42268041237113402</v>
      </c>
      <c r="N211" s="9">
        <f t="shared" si="70"/>
        <v>0.57731958762886604</v>
      </c>
      <c r="O211" s="10">
        <f t="shared" si="71"/>
        <v>0.15463917525773202</v>
      </c>
      <c r="Q211" s="8"/>
      <c r="R211" s="8"/>
      <c r="S211" s="9"/>
      <c r="T211" s="9"/>
      <c r="U211" s="9"/>
      <c r="V211" s="9"/>
      <c r="W211" s="10"/>
      <c r="X211" s="9">
        <v>0.46899999999999997</v>
      </c>
      <c r="Y211" s="9">
        <v>0.52300000000000002</v>
      </c>
      <c r="Z211" s="10">
        <f t="shared" si="72"/>
        <v>0.45374999999999999</v>
      </c>
      <c r="AA211" s="20"/>
      <c r="AB211" s="20"/>
      <c r="AC211" s="10"/>
      <c r="AD211" s="12">
        <v>0.54</v>
      </c>
      <c r="AE211" s="12">
        <v>0.45</v>
      </c>
      <c r="AF211" s="10">
        <f t="shared" si="78"/>
        <v>0.50900000000000001</v>
      </c>
    </row>
    <row r="212" spans="1:36" x14ac:dyDescent="0.25">
      <c r="A212" s="8" t="s">
        <v>206</v>
      </c>
      <c r="B212" s="8">
        <v>12</v>
      </c>
      <c r="C212" s="8" t="s">
        <v>556</v>
      </c>
      <c r="D212" s="8" t="s">
        <v>478</v>
      </c>
      <c r="E212" s="61"/>
      <c r="F212" s="8"/>
      <c r="G212" s="27">
        <v>2014</v>
      </c>
      <c r="H212" s="82">
        <v>0.65</v>
      </c>
      <c r="I212" s="82">
        <v>0.31</v>
      </c>
      <c r="J212" s="82">
        <v>0.02</v>
      </c>
      <c r="K212" s="9">
        <f t="shared" si="67"/>
        <v>0.67708333333333337</v>
      </c>
      <c r="L212" s="9">
        <f t="shared" si="68"/>
        <v>0.32291666666666669</v>
      </c>
      <c r="M212" s="9">
        <f t="shared" si="69"/>
        <v>0.67708333333333337</v>
      </c>
      <c r="N212" s="9">
        <f t="shared" si="70"/>
        <v>0.32291666666666669</v>
      </c>
      <c r="O212" s="10">
        <f t="shared" si="71"/>
        <v>0.35416666666666669</v>
      </c>
      <c r="Q212" s="8"/>
      <c r="R212" s="8"/>
      <c r="S212" s="9"/>
      <c r="T212" s="9"/>
      <c r="U212" s="9"/>
      <c r="V212" s="9"/>
      <c r="W212" s="10"/>
      <c r="X212" s="9">
        <v>0.66200000000000003</v>
      </c>
      <c r="Y212" s="9">
        <v>0.32799999999999996</v>
      </c>
      <c r="Z212" s="10">
        <f t="shared" si="72"/>
        <v>0.64775000000000005</v>
      </c>
      <c r="AA212" s="11"/>
      <c r="AB212" s="11"/>
      <c r="AC212" s="10"/>
      <c r="AD212" s="12">
        <v>0.66</v>
      </c>
      <c r="AE212" s="12">
        <v>0.33</v>
      </c>
      <c r="AF212" s="10">
        <f t="shared" si="78"/>
        <v>0.629</v>
      </c>
    </row>
    <row r="213" spans="1:36" x14ac:dyDescent="0.25">
      <c r="A213" s="8" t="s">
        <v>206</v>
      </c>
      <c r="B213" s="8">
        <v>13</v>
      </c>
      <c r="C213" s="8" t="s">
        <v>216</v>
      </c>
      <c r="D213" s="8" t="s">
        <v>478</v>
      </c>
      <c r="E213" s="61"/>
      <c r="F213" s="8"/>
      <c r="G213" s="27">
        <v>1964</v>
      </c>
      <c r="H213" s="82">
        <v>0.8</v>
      </c>
      <c r="I213" s="82">
        <v>0.16</v>
      </c>
      <c r="J213" s="82">
        <v>0.02</v>
      </c>
      <c r="K213" s="9">
        <f t="shared" si="67"/>
        <v>0.83333333333333326</v>
      </c>
      <c r="L213" s="9">
        <f t="shared" si="68"/>
        <v>0.16666666666666666</v>
      </c>
      <c r="M213" s="9">
        <f t="shared" si="69"/>
        <v>0.83333333333333337</v>
      </c>
      <c r="N213" s="9">
        <f t="shared" si="70"/>
        <v>0.16666666666666666</v>
      </c>
      <c r="O213" s="10">
        <f t="shared" si="71"/>
        <v>0.66666666666666674</v>
      </c>
      <c r="P213" s="22">
        <v>235336</v>
      </c>
      <c r="Q213" s="8">
        <v>38769</v>
      </c>
      <c r="R213" s="8">
        <v>10165</v>
      </c>
      <c r="S213" s="9">
        <v>0.82786083652865239</v>
      </c>
      <c r="T213" s="9">
        <v>0.13638090547718718</v>
      </c>
      <c r="U213" s="9">
        <f>S213/(S213+T213)</f>
        <v>0.85856150015505006</v>
      </c>
      <c r="V213" s="9">
        <f>T213/(T213+S213)</f>
        <v>0.14143849984494991</v>
      </c>
      <c r="W213" s="10">
        <f>ABS((T213/(T213+S213))-(S213/(T213+S213)))</f>
        <v>0.71712300031010012</v>
      </c>
      <c r="X213" s="9">
        <v>0.85199999999999998</v>
      </c>
      <c r="Y213" s="9">
        <v>0.14300000000000002</v>
      </c>
      <c r="Z213" s="10">
        <f t="shared" si="72"/>
        <v>0.83525000000000005</v>
      </c>
      <c r="AA213" s="11">
        <v>115511</v>
      </c>
      <c r="AB213" s="11">
        <v>29902</v>
      </c>
      <c r="AC213" s="10">
        <f>ABS((AB213/(AB213+AA213))-(AA213/(AB213+AA213)))</f>
        <v>0.58873003101510868</v>
      </c>
      <c r="AD213" s="12">
        <v>0.86</v>
      </c>
      <c r="AE213" s="12">
        <v>0.14000000000000001</v>
      </c>
      <c r="AF213" s="10">
        <f t="shared" si="78"/>
        <v>0.82399999999999995</v>
      </c>
    </row>
    <row r="214" spans="1:36" x14ac:dyDescent="0.25">
      <c r="A214" s="8" t="s">
        <v>206</v>
      </c>
      <c r="B214" s="8">
        <v>14</v>
      </c>
      <c r="C214" s="8" t="s">
        <v>557</v>
      </c>
      <c r="D214" s="8" t="s">
        <v>478</v>
      </c>
      <c r="E214" s="61"/>
      <c r="F214" s="8"/>
      <c r="G214" s="27">
        <v>2014</v>
      </c>
      <c r="H214" s="82">
        <v>0.78</v>
      </c>
      <c r="I214" s="82">
        <v>0.2</v>
      </c>
      <c r="J214" s="82">
        <v>0.02</v>
      </c>
      <c r="K214" s="9">
        <f t="shared" si="67"/>
        <v>0.79591836734693877</v>
      </c>
      <c r="L214" s="9">
        <f t="shared" si="68"/>
        <v>0.20408163265306123</v>
      </c>
      <c r="M214" s="9">
        <f t="shared" si="69"/>
        <v>0.79591836734693877</v>
      </c>
      <c r="N214" s="9">
        <f t="shared" si="70"/>
        <v>0.20408163265306123</v>
      </c>
      <c r="O214" s="10">
        <f t="shared" si="71"/>
        <v>0.59183673469387754</v>
      </c>
      <c r="Q214" s="8"/>
      <c r="R214" s="8"/>
      <c r="S214" s="9"/>
      <c r="T214" s="9"/>
      <c r="U214" s="9"/>
      <c r="V214" s="9"/>
      <c r="W214" s="10"/>
      <c r="X214" s="9">
        <v>0.81</v>
      </c>
      <c r="Y214" s="9">
        <v>0.18600000000000003</v>
      </c>
      <c r="Z214" s="10">
        <f t="shared" si="72"/>
        <v>0.79275000000000007</v>
      </c>
      <c r="AA214" s="16"/>
      <c r="AB214" s="16"/>
      <c r="AC214" s="10"/>
      <c r="AD214" s="12">
        <v>0.52900000000000003</v>
      </c>
      <c r="AE214" s="12">
        <v>0.47099999999999997</v>
      </c>
      <c r="AF214" s="10">
        <f t="shared" si="78"/>
        <v>0.49299999999999999</v>
      </c>
    </row>
    <row r="215" spans="1:36" x14ac:dyDescent="0.25">
      <c r="A215" s="8" t="s">
        <v>217</v>
      </c>
      <c r="B215" s="8">
        <v>1</v>
      </c>
      <c r="C215" s="8" t="s">
        <v>218</v>
      </c>
      <c r="D215" s="8" t="s">
        <v>478</v>
      </c>
      <c r="E215" s="61"/>
      <c r="F215" s="8"/>
      <c r="G215" s="27">
        <v>2006</v>
      </c>
      <c r="H215" s="82">
        <v>0.54</v>
      </c>
      <c r="I215" s="82">
        <v>0.46</v>
      </c>
      <c r="J215" s="82"/>
      <c r="K215" s="9">
        <f t="shared" si="67"/>
        <v>0.54</v>
      </c>
      <c r="L215" s="9">
        <f t="shared" si="68"/>
        <v>0.46</v>
      </c>
      <c r="M215" s="9">
        <f t="shared" si="69"/>
        <v>0.54</v>
      </c>
      <c r="N215" s="9">
        <f t="shared" si="70"/>
        <v>0.46</v>
      </c>
      <c r="O215" s="10">
        <f t="shared" si="71"/>
        <v>8.0000000000000016E-2</v>
      </c>
      <c r="P215" s="22">
        <v>193211</v>
      </c>
      <c r="Q215" s="8">
        <v>142164</v>
      </c>
      <c r="R215" s="8">
        <v>505</v>
      </c>
      <c r="S215" s="9">
        <v>0.57523818030248897</v>
      </c>
      <c r="T215" s="9">
        <v>0.4232583065380493</v>
      </c>
      <c r="U215" s="9">
        <f>S215/(S215+T215)</f>
        <v>0.57610436079016025</v>
      </c>
      <c r="V215" s="9">
        <f>T215/(T215+S215)</f>
        <v>0.42389563920983975</v>
      </c>
      <c r="W215" s="10">
        <f>ABS((T215/(T215+S215))-(S215/(T215+S215)))</f>
        <v>0.15220872158032051</v>
      </c>
      <c r="X215" s="9">
        <v>0.496</v>
      </c>
      <c r="Y215" s="9">
        <v>0.48200000000000004</v>
      </c>
      <c r="Z215" s="10">
        <f t="shared" si="72"/>
        <v>0.48774999999999996</v>
      </c>
      <c r="AA215" s="11">
        <v>122365</v>
      </c>
      <c r="AB215" s="11">
        <v>109242</v>
      </c>
      <c r="AC215" s="10">
        <f>ABS((AB215/(AB215+AA215))-(AA215/(AB215+AA215)))</f>
        <v>5.6660636336552883E-2</v>
      </c>
      <c r="AD215" s="12">
        <v>0.51</v>
      </c>
      <c r="AE215" s="12">
        <v>0.47</v>
      </c>
      <c r="AF215" s="10">
        <f t="shared" si="78"/>
        <v>0.48399999999999999</v>
      </c>
      <c r="AJ215" s="8"/>
    </row>
    <row r="216" spans="1:36" x14ac:dyDescent="0.25">
      <c r="A216" s="8" t="s">
        <v>217</v>
      </c>
      <c r="B216" s="8">
        <v>2</v>
      </c>
      <c r="C216" s="8" t="s">
        <v>219</v>
      </c>
      <c r="D216" s="8" t="s">
        <v>476</v>
      </c>
      <c r="E216" s="61"/>
      <c r="F216" s="8"/>
      <c r="G216" s="27">
        <v>2002</v>
      </c>
      <c r="H216" s="82">
        <v>0.39</v>
      </c>
      <c r="I216" s="82">
        <v>0.56000000000000005</v>
      </c>
      <c r="J216" s="82">
        <v>0.05</v>
      </c>
      <c r="K216" s="9">
        <f t="shared" si="67"/>
        <v>0.41052631578947368</v>
      </c>
      <c r="L216" s="9">
        <f t="shared" si="68"/>
        <v>0.58947368421052637</v>
      </c>
      <c r="M216" s="9">
        <f t="shared" si="69"/>
        <v>0.41052631578947368</v>
      </c>
      <c r="N216" s="9">
        <f t="shared" si="70"/>
        <v>0.58947368421052637</v>
      </c>
      <c r="O216" s="10">
        <f t="shared" si="71"/>
        <v>0.17894736842105269</v>
      </c>
      <c r="P216" s="22">
        <v>164338</v>
      </c>
      <c r="Q216" s="8">
        <v>193587</v>
      </c>
      <c r="R216" s="8">
        <v>521</v>
      </c>
      <c r="S216" s="9">
        <v>0.45847352181360651</v>
      </c>
      <c r="T216" s="9">
        <v>0.54007298170435714</v>
      </c>
      <c r="U216" s="9">
        <f>S216/(S216+T216)</f>
        <v>0.4591408814695816</v>
      </c>
      <c r="V216" s="9">
        <f>T216/(T216+S216)</f>
        <v>0.54085911853041835</v>
      </c>
      <c r="W216" s="10">
        <f>ABS((T216/(T216+S216))-(S216/(T216+S216)))</f>
        <v>8.1718237060836751E-2</v>
      </c>
      <c r="X216" s="9">
        <v>0.49099999999999999</v>
      </c>
      <c r="Y216" s="9">
        <v>0.49</v>
      </c>
      <c r="Z216" s="10">
        <f t="shared" si="72"/>
        <v>0.48125000000000001</v>
      </c>
      <c r="AA216" s="11">
        <v>104809</v>
      </c>
      <c r="AB216" s="11">
        <v>181341</v>
      </c>
      <c r="AC216" s="10">
        <f>ABS((AB216/(AB216+AA216))-(AA216/(AB216+AA216)))</f>
        <v>0.2674541324480168</v>
      </c>
      <c r="AD216" s="12">
        <v>0.48</v>
      </c>
      <c r="AE216" s="12">
        <v>0.5</v>
      </c>
      <c r="AF216" s="10">
        <f t="shared" si="78"/>
        <v>0.45399999999999996</v>
      </c>
    </row>
    <row r="217" spans="1:36" x14ac:dyDescent="0.25">
      <c r="A217" s="8" t="s">
        <v>217</v>
      </c>
      <c r="B217" s="8">
        <v>3</v>
      </c>
      <c r="C217" s="8" t="s">
        <v>220</v>
      </c>
      <c r="D217" s="8" t="s">
        <v>476</v>
      </c>
      <c r="E217" s="61"/>
      <c r="F217" s="8"/>
      <c r="G217" s="27">
        <v>2008</v>
      </c>
      <c r="H217" s="82">
        <v>0.38</v>
      </c>
      <c r="I217" s="82">
        <v>0.62</v>
      </c>
      <c r="J217" s="82"/>
      <c r="K217" s="9">
        <f t="shared" si="67"/>
        <v>0.38</v>
      </c>
      <c r="L217" s="9">
        <f t="shared" si="68"/>
        <v>0.62</v>
      </c>
      <c r="M217" s="9">
        <f t="shared" si="69"/>
        <v>0.38</v>
      </c>
      <c r="N217" s="9">
        <f t="shared" si="70"/>
        <v>0.62</v>
      </c>
      <c r="O217" s="10">
        <f t="shared" si="71"/>
        <v>0.24</v>
      </c>
      <c r="P217" s="22">
        <v>159937</v>
      </c>
      <c r="Q217" s="8">
        <v>222335</v>
      </c>
      <c r="R217" s="8">
        <v>433</v>
      </c>
      <c r="S217" s="9">
        <v>0.41791196874877518</v>
      </c>
      <c r="T217" s="9">
        <v>0.58095661148926714</v>
      </c>
      <c r="U217" s="9">
        <f>S217/(S217+T217)</f>
        <v>0.41838533818851498</v>
      </c>
      <c r="V217" s="9">
        <f>T217/(T217+S217)</f>
        <v>0.58161466181148491</v>
      </c>
      <c r="W217" s="10">
        <f>ABS((T217/(T217+S217))-(S217/(T217+S217)))</f>
        <v>0.16322932362296994</v>
      </c>
      <c r="X217" s="9">
        <v>0.496</v>
      </c>
      <c r="Y217" s="9">
        <v>0.48799999999999999</v>
      </c>
      <c r="Z217" s="10">
        <f t="shared" si="72"/>
        <v>0.48475000000000001</v>
      </c>
      <c r="AA217" s="11">
        <v>100240</v>
      </c>
      <c r="AB217" s="11">
        <v>161177</v>
      </c>
      <c r="AC217" s="10">
        <f>ABS((AB217/(AB217+AA217))-(AA217/(AB217+AA217)))</f>
        <v>0.23310266738582414</v>
      </c>
      <c r="AD217" s="12">
        <v>0.52</v>
      </c>
      <c r="AE217" s="12">
        <v>0.46</v>
      </c>
      <c r="AF217" s="10">
        <f t="shared" si="78"/>
        <v>0.49399999999999999</v>
      </c>
    </row>
    <row r="218" spans="1:36" x14ac:dyDescent="0.25">
      <c r="A218" s="8" t="s">
        <v>217</v>
      </c>
      <c r="B218" s="8">
        <v>4</v>
      </c>
      <c r="C218" s="8" t="s">
        <v>221</v>
      </c>
      <c r="D218" s="8" t="s">
        <v>478</v>
      </c>
      <c r="E218" s="61"/>
      <c r="F218" s="8"/>
      <c r="G218" s="27">
        <v>2000</v>
      </c>
      <c r="H218" s="82">
        <v>0.61</v>
      </c>
      <c r="I218" s="82">
        <v>0.33</v>
      </c>
      <c r="J218" s="82">
        <v>0.06</v>
      </c>
      <c r="K218" s="9">
        <f t="shared" si="67"/>
        <v>0.64893617021276595</v>
      </c>
      <c r="L218" s="9">
        <f t="shared" si="68"/>
        <v>0.35106382978723411</v>
      </c>
      <c r="M218" s="9">
        <f t="shared" si="69"/>
        <v>0.64893617021276595</v>
      </c>
      <c r="N218" s="9">
        <f t="shared" si="70"/>
        <v>0.35106382978723411</v>
      </c>
      <c r="O218" s="10">
        <f t="shared" si="71"/>
        <v>0.29787234042553185</v>
      </c>
      <c r="P218" s="22">
        <v>216685</v>
      </c>
      <c r="Q218" s="8">
        <v>109659</v>
      </c>
      <c r="R218" s="8">
        <v>21647</v>
      </c>
      <c r="S218" s="9">
        <v>0.62267414961881196</v>
      </c>
      <c r="T218" s="9">
        <v>0.31512021862634376</v>
      </c>
      <c r="U218" s="9">
        <f>S218/(S218+T218)</f>
        <v>0.66397727551295571</v>
      </c>
      <c r="V218" s="9">
        <f>T218/(T218+S218)</f>
        <v>0.33602272448704434</v>
      </c>
      <c r="W218" s="10">
        <f>ABS((T218/(T218+S218))-(S218/(T218+S218)))</f>
        <v>0.32795455102591137</v>
      </c>
      <c r="X218" s="9">
        <v>0.625</v>
      </c>
      <c r="Y218" s="9">
        <v>0.35499999999999998</v>
      </c>
      <c r="Z218" s="10">
        <f t="shared" si="72"/>
        <v>0.61575000000000002</v>
      </c>
      <c r="AA218" s="11">
        <v>136746</v>
      </c>
      <c r="AB218" s="11">
        <v>80141</v>
      </c>
      <c r="AC218" s="10">
        <f>ABS((AB218/(AB218+AA218))-(AA218/(AB218+AA218)))</f>
        <v>0.26098844098539797</v>
      </c>
      <c r="AD218" s="12">
        <v>0.64</v>
      </c>
      <c r="AE218" s="12">
        <v>0.34</v>
      </c>
      <c r="AF218" s="10">
        <f t="shared" si="78"/>
        <v>0.61399999999999999</v>
      </c>
    </row>
    <row r="219" spans="1:36" x14ac:dyDescent="0.25">
      <c r="A219" s="8" t="s">
        <v>217</v>
      </c>
      <c r="B219" s="8">
        <v>5</v>
      </c>
      <c r="C219" s="8" t="s">
        <v>222</v>
      </c>
      <c r="D219" s="8" t="s">
        <v>478</v>
      </c>
      <c r="E219" s="61"/>
      <c r="F219" s="8"/>
      <c r="G219" s="27">
        <v>2006</v>
      </c>
      <c r="H219" s="82">
        <v>0.71</v>
      </c>
      <c r="I219" s="82">
        <v>0.24</v>
      </c>
      <c r="J219" s="82">
        <v>0.05</v>
      </c>
      <c r="K219" s="9">
        <f t="shared" si="67"/>
        <v>0.74736842105263157</v>
      </c>
      <c r="L219" s="9">
        <f t="shared" si="68"/>
        <v>0.25263157894736843</v>
      </c>
      <c r="M219" s="9">
        <f t="shared" si="69"/>
        <v>0.74736842105263157</v>
      </c>
      <c r="N219" s="9">
        <f t="shared" si="70"/>
        <v>0.25263157894736843</v>
      </c>
      <c r="O219" s="10">
        <f t="shared" si="71"/>
        <v>0.49473684210526314</v>
      </c>
      <c r="P219" s="22">
        <v>262102</v>
      </c>
      <c r="Q219" s="8">
        <v>88753</v>
      </c>
      <c r="R219" s="8">
        <v>1114</v>
      </c>
      <c r="S219" s="9">
        <v>0.74467353658987012</v>
      </c>
      <c r="T219" s="9">
        <v>0.25216141194252906</v>
      </c>
      <c r="U219" s="9">
        <f>S219/(S219+T219)</f>
        <v>0.74703795015034702</v>
      </c>
      <c r="V219" s="9">
        <f>T219/(T219+S219)</f>
        <v>0.25296204984965304</v>
      </c>
      <c r="W219" s="10">
        <f>ABS((T219/(T219+S219))-(S219/(T219+S219)))</f>
        <v>0.49407590030069398</v>
      </c>
      <c r="X219" s="9">
        <v>0.73499999999999999</v>
      </c>
      <c r="Y219" s="9">
        <v>0.24</v>
      </c>
      <c r="Z219" s="10">
        <f t="shared" si="72"/>
        <v>0.72825000000000006</v>
      </c>
      <c r="AA219" s="11">
        <v>154833</v>
      </c>
      <c r="AB219" s="11">
        <v>55222</v>
      </c>
      <c r="AC219" s="10">
        <f>ABS((AB219/(AB219+AA219))-(AA219/(AB219+AA219)))</f>
        <v>0.47421389636047701</v>
      </c>
      <c r="AD219" s="12">
        <v>0.74</v>
      </c>
      <c r="AE219" s="12">
        <v>0.24</v>
      </c>
      <c r="AF219" s="10">
        <f t="shared" si="78"/>
        <v>0.71399999999999997</v>
      </c>
    </row>
    <row r="220" spans="1:36" x14ac:dyDescent="0.25">
      <c r="A220" s="8" t="s">
        <v>217</v>
      </c>
      <c r="B220" s="8">
        <v>6</v>
      </c>
      <c r="C220" s="8" t="s">
        <v>558</v>
      </c>
      <c r="D220" s="8" t="s">
        <v>476</v>
      </c>
      <c r="E220" s="61"/>
      <c r="F220" s="8"/>
      <c r="G220" s="27">
        <v>2014</v>
      </c>
      <c r="H220" s="82">
        <v>0.38</v>
      </c>
      <c r="I220" s="82">
        <v>0.56000000000000005</v>
      </c>
      <c r="J220" s="82">
        <v>0.05</v>
      </c>
      <c r="K220" s="9">
        <f t="shared" si="67"/>
        <v>0.40425531914893614</v>
      </c>
      <c r="L220" s="9">
        <f t="shared" si="68"/>
        <v>0.5957446808510638</v>
      </c>
      <c r="M220" s="9">
        <f t="shared" si="69"/>
        <v>0.40425531914893614</v>
      </c>
      <c r="N220" s="9">
        <f t="shared" si="70"/>
        <v>0.5957446808510638</v>
      </c>
      <c r="O220" s="10">
        <f t="shared" si="71"/>
        <v>0.19148936170212766</v>
      </c>
      <c r="Q220" s="8"/>
      <c r="R220" s="8"/>
      <c r="S220" s="9"/>
      <c r="T220" s="9"/>
      <c r="U220" s="9"/>
      <c r="V220" s="9"/>
      <c r="W220" s="10"/>
      <c r="X220" s="9">
        <v>0.41499999999999998</v>
      </c>
      <c r="Y220" s="9">
        <v>0.56499999999999995</v>
      </c>
      <c r="Z220" s="10">
        <f t="shared" si="72"/>
        <v>0.40575</v>
      </c>
      <c r="AA220" s="11"/>
      <c r="AB220" s="11"/>
      <c r="AC220" s="10"/>
      <c r="AD220" s="12">
        <v>0.45</v>
      </c>
      <c r="AE220" s="12">
        <v>0.53</v>
      </c>
      <c r="AF220" s="10">
        <f t="shared" si="78"/>
        <v>0.42399999999999999</v>
      </c>
    </row>
    <row r="221" spans="1:36" x14ac:dyDescent="0.25">
      <c r="A221" s="8" t="s">
        <v>217</v>
      </c>
      <c r="B221" s="8">
        <v>7</v>
      </c>
      <c r="C221" s="8" t="s">
        <v>223</v>
      </c>
      <c r="D221" s="8" t="s">
        <v>478</v>
      </c>
      <c r="E221" s="61"/>
      <c r="F221" s="8"/>
      <c r="G221" s="27">
        <v>1990</v>
      </c>
      <c r="H221" s="82">
        <v>0.54</v>
      </c>
      <c r="I221" s="82">
        <v>0.46</v>
      </c>
      <c r="J221" s="82"/>
      <c r="K221" s="9">
        <f t="shared" si="67"/>
        <v>0.54</v>
      </c>
      <c r="L221" s="9">
        <f t="shared" si="68"/>
        <v>0.46</v>
      </c>
      <c r="M221" s="9">
        <f t="shared" si="69"/>
        <v>0.54</v>
      </c>
      <c r="N221" s="9">
        <f t="shared" si="70"/>
        <v>0.46</v>
      </c>
      <c r="O221" s="10">
        <f t="shared" si="71"/>
        <v>8.0000000000000016E-2</v>
      </c>
      <c r="P221" s="22">
        <v>197791</v>
      </c>
      <c r="Q221" s="8">
        <v>114151</v>
      </c>
      <c r="R221" s="8">
        <v>15634</v>
      </c>
      <c r="S221" s="9">
        <v>0.60380186582655626</v>
      </c>
      <c r="T221" s="9">
        <v>0.34847180501624053</v>
      </c>
      <c r="U221" s="9">
        <f t="shared" ref="U221:U234" si="79">S221/(S221+T221)</f>
        <v>0.6340633835777163</v>
      </c>
      <c r="V221" s="9">
        <f t="shared" ref="V221:V234" si="80">T221/(T221+S221)</f>
        <v>0.36593661642228364</v>
      </c>
      <c r="W221" s="10">
        <f t="shared" ref="W221:W233" si="81">ABS((T221/(T221+S221))-(S221/(T221+S221)))</f>
        <v>0.26812676715543265</v>
      </c>
      <c r="X221" s="9">
        <v>0.441</v>
      </c>
      <c r="Y221" s="9">
        <v>0.53900000000000003</v>
      </c>
      <c r="Z221" s="10">
        <f t="shared" si="72"/>
        <v>0.43174999999999997</v>
      </c>
      <c r="AA221" s="11">
        <v>133096</v>
      </c>
      <c r="AB221" s="11">
        <v>90652</v>
      </c>
      <c r="AC221" s="10">
        <f>ABS((AB221/(AB221+AA221))-(AA221/(AB221+AA221)))</f>
        <v>0.18969555035128804</v>
      </c>
      <c r="AD221" s="12">
        <v>0.47</v>
      </c>
      <c r="AE221" s="12">
        <v>0.5</v>
      </c>
      <c r="AF221" s="10">
        <f t="shared" si="78"/>
        <v>0.44899999999999995</v>
      </c>
    </row>
    <row r="222" spans="1:36" x14ac:dyDescent="0.25">
      <c r="A222" s="8" t="s">
        <v>217</v>
      </c>
      <c r="B222" s="8">
        <v>8</v>
      </c>
      <c r="C222" s="8" t="s">
        <v>224</v>
      </c>
      <c r="D222" s="8" t="s">
        <v>478</v>
      </c>
      <c r="E222" s="61"/>
      <c r="F222" s="8"/>
      <c r="G222" s="27">
        <v>2012</v>
      </c>
      <c r="H222" s="82">
        <v>0.49</v>
      </c>
      <c r="I222" s="82">
        <v>0.47</v>
      </c>
      <c r="J222" s="82">
        <v>0.04</v>
      </c>
      <c r="K222" s="9">
        <f t="shared" si="67"/>
        <v>0.51041666666666663</v>
      </c>
      <c r="L222" s="9">
        <f t="shared" si="68"/>
        <v>0.48958333333333331</v>
      </c>
      <c r="M222" s="9">
        <f t="shared" si="69"/>
        <v>0.51041666666666663</v>
      </c>
      <c r="N222" s="9">
        <f t="shared" si="70"/>
        <v>0.48958333333333331</v>
      </c>
      <c r="O222" s="10">
        <f t="shared" si="71"/>
        <v>2.0833333333333315E-2</v>
      </c>
      <c r="P222" s="22">
        <v>191976</v>
      </c>
      <c r="Q222" s="8">
        <v>160520</v>
      </c>
      <c r="R222" s="8">
        <v>1167</v>
      </c>
      <c r="S222" s="9">
        <v>0.54282183886920599</v>
      </c>
      <c r="T222" s="9">
        <v>0.45387840967248483</v>
      </c>
      <c r="U222" s="9">
        <f t="shared" si="79"/>
        <v>0.54461894603059324</v>
      </c>
      <c r="V222" s="9">
        <f t="shared" si="80"/>
        <v>0.45538105396940676</v>
      </c>
      <c r="W222" s="10">
        <f t="shared" si="81"/>
        <v>8.9237892061186486E-2</v>
      </c>
      <c r="X222" s="9">
        <v>0.51700000000000002</v>
      </c>
      <c r="Y222" s="9">
        <v>0.46200000000000002</v>
      </c>
      <c r="Z222" s="10">
        <f t="shared" si="72"/>
        <v>0.50824999999999998</v>
      </c>
      <c r="AA222" s="11"/>
      <c r="AB222" s="11"/>
      <c r="AC222" s="10"/>
      <c r="AD222" s="12"/>
      <c r="AE222" s="12"/>
      <c r="AF222" s="10"/>
    </row>
    <row r="223" spans="1:36" x14ac:dyDescent="0.25">
      <c r="A223" s="8" t="s">
        <v>225</v>
      </c>
      <c r="B223" s="8">
        <v>1</v>
      </c>
      <c r="C223" s="8" t="s">
        <v>226</v>
      </c>
      <c r="D223" s="8" t="s">
        <v>476</v>
      </c>
      <c r="E223" s="61"/>
      <c r="F223" s="8"/>
      <c r="G223" s="27">
        <v>2010</v>
      </c>
      <c r="H223" s="82">
        <v>0.28999999999999998</v>
      </c>
      <c r="I223" s="82">
        <v>0.68</v>
      </c>
      <c r="J223" s="82">
        <v>0.03</v>
      </c>
      <c r="K223" s="9">
        <f t="shared" si="67"/>
        <v>0.29896907216494845</v>
      </c>
      <c r="L223" s="9">
        <f t="shared" si="68"/>
        <v>0.70103092783505161</v>
      </c>
      <c r="M223" s="9">
        <f t="shared" si="69"/>
        <v>0.29896907216494845</v>
      </c>
      <c r="N223" s="9">
        <f t="shared" si="70"/>
        <v>0.70103092783505161</v>
      </c>
      <c r="O223" s="10">
        <f t="shared" si="71"/>
        <v>0.40206185567010316</v>
      </c>
      <c r="P223" s="22">
        <v>114076</v>
      </c>
      <c r="Q223" s="8">
        <v>186760</v>
      </c>
      <c r="R223" s="8">
        <v>8341</v>
      </c>
      <c r="S223" s="9">
        <v>0.36896664370247462</v>
      </c>
      <c r="T223" s="9">
        <v>0.60405528224932648</v>
      </c>
      <c r="U223" s="9">
        <f t="shared" si="79"/>
        <v>0.37919663870015552</v>
      </c>
      <c r="V223" s="9">
        <f t="shared" si="80"/>
        <v>0.62080336129984437</v>
      </c>
      <c r="W223" s="10">
        <f t="shared" si="81"/>
        <v>0.24160672259968885</v>
      </c>
      <c r="X223" s="9">
        <v>0.37</v>
      </c>
      <c r="Y223" s="9">
        <v>0.61899999999999999</v>
      </c>
      <c r="Z223" s="10">
        <f t="shared" si="72"/>
        <v>0.35625000000000001</v>
      </c>
      <c r="AA223" s="11">
        <v>89388</v>
      </c>
      <c r="AB223" s="11">
        <v>121074</v>
      </c>
      <c r="AC223" s="10">
        <f>ABS((AB223/(AB223+AA223))-(AA223/(AB223+AA223)))</f>
        <v>0.15055449439803859</v>
      </c>
      <c r="AD223" s="12">
        <v>0.38</v>
      </c>
      <c r="AE223" s="12">
        <v>0.62</v>
      </c>
      <c r="AF223" s="10">
        <f>(AD223-AE223-7.2%)/2+0.5</f>
        <v>0.34399999999999997</v>
      </c>
      <c r="AJ223" s="8"/>
    </row>
    <row r="224" spans="1:36" x14ac:dyDescent="0.25">
      <c r="A224" s="8" t="s">
        <v>225</v>
      </c>
      <c r="B224" s="8">
        <v>2</v>
      </c>
      <c r="C224" s="8" t="s">
        <v>227</v>
      </c>
      <c r="D224" s="8" t="s">
        <v>478</v>
      </c>
      <c r="E224" s="61"/>
      <c r="F224" s="8"/>
      <c r="G224" s="27">
        <v>1993</v>
      </c>
      <c r="H224" s="82">
        <v>0.68</v>
      </c>
      <c r="I224" s="82"/>
      <c r="J224" s="82">
        <v>0.25</v>
      </c>
      <c r="K224" s="9">
        <f t="shared" si="67"/>
        <v>1</v>
      </c>
      <c r="L224" s="9">
        <f t="shared" si="68"/>
        <v>0</v>
      </c>
      <c r="M224" s="9">
        <f t="shared" si="69"/>
        <v>1</v>
      </c>
      <c r="N224" s="9">
        <f t="shared" si="70"/>
        <v>0</v>
      </c>
      <c r="O224" s="10">
        <f t="shared" si="71"/>
        <v>1</v>
      </c>
      <c r="P224" s="22">
        <v>214978</v>
      </c>
      <c r="Q224" s="8">
        <v>99160</v>
      </c>
      <c r="R224" s="8">
        <v>6106</v>
      </c>
      <c r="S224" s="9">
        <v>0.67129438802912778</v>
      </c>
      <c r="T224" s="9">
        <v>0.3096389003384919</v>
      </c>
      <c r="U224" s="9">
        <f t="shared" si="79"/>
        <v>0.68434255008945122</v>
      </c>
      <c r="V224" s="9">
        <f t="shared" si="80"/>
        <v>0.31565744991054889</v>
      </c>
      <c r="W224" s="10">
        <f t="shared" si="81"/>
        <v>0.36868510017890233</v>
      </c>
      <c r="X224" s="9">
        <v>0.66400000000000003</v>
      </c>
      <c r="Y224" s="9">
        <v>0.33</v>
      </c>
      <c r="Z224" s="10">
        <f t="shared" si="72"/>
        <v>0.64775000000000005</v>
      </c>
      <c r="AA224" s="11">
        <v>105327</v>
      </c>
      <c r="AB224" s="11">
        <v>64499</v>
      </c>
      <c r="AC224" s="10">
        <f>ABS((AB224/(AB224+AA224))-(AA224/(AB224+AA224)))</f>
        <v>0.24041077337981226</v>
      </c>
      <c r="AD224" s="12">
        <v>0.66</v>
      </c>
      <c r="AE224" s="12">
        <v>0.34</v>
      </c>
      <c r="AF224" s="10">
        <f>(AD224-AE224-7.2%)/2+0.5</f>
        <v>0.624</v>
      </c>
    </row>
    <row r="225" spans="1:36" x14ac:dyDescent="0.25">
      <c r="A225" s="8" t="s">
        <v>225</v>
      </c>
      <c r="B225" s="8">
        <v>3</v>
      </c>
      <c r="C225" s="8" t="s">
        <v>228</v>
      </c>
      <c r="D225" s="8" t="s">
        <v>476</v>
      </c>
      <c r="E225" s="61"/>
      <c r="F225" s="8"/>
      <c r="G225" s="27">
        <v>2008</v>
      </c>
      <c r="H225" s="82">
        <v>0.28000000000000003</v>
      </c>
      <c r="I225" s="82">
        <v>0.69</v>
      </c>
      <c r="J225" s="82">
        <v>0.02</v>
      </c>
      <c r="K225" s="9">
        <f t="shared" si="67"/>
        <v>0.28865979381443302</v>
      </c>
      <c r="L225" s="9">
        <f t="shared" si="68"/>
        <v>0.71134020618556693</v>
      </c>
      <c r="M225" s="9">
        <f t="shared" si="69"/>
        <v>0.28865979381443302</v>
      </c>
      <c r="N225" s="9">
        <f t="shared" si="70"/>
        <v>0.71134020618556693</v>
      </c>
      <c r="O225" s="10">
        <f t="shared" si="71"/>
        <v>0.42268041237113391</v>
      </c>
      <c r="P225" s="22">
        <v>0</v>
      </c>
      <c r="Q225" s="8">
        <v>234717</v>
      </c>
      <c r="R225" s="8">
        <v>58605</v>
      </c>
      <c r="S225" s="9">
        <v>0</v>
      </c>
      <c r="T225" s="9">
        <v>0.80020250782416591</v>
      </c>
      <c r="U225" s="9">
        <f t="shared" si="79"/>
        <v>0</v>
      </c>
      <c r="V225" s="9">
        <f t="shared" si="80"/>
        <v>1</v>
      </c>
      <c r="W225" s="10">
        <f t="shared" si="81"/>
        <v>1</v>
      </c>
      <c r="X225" s="9">
        <v>0.39100000000000001</v>
      </c>
      <c r="Y225" s="9">
        <v>0.6</v>
      </c>
      <c r="Z225" s="10">
        <f t="shared" si="72"/>
        <v>0.37625000000000003</v>
      </c>
      <c r="AA225" s="11">
        <v>60737</v>
      </c>
      <c r="AB225" s="11">
        <v>132393</v>
      </c>
      <c r="AC225" s="10">
        <f>ABS((AB225/(AB225+AA225))-(AA225/(AB225+AA225)))</f>
        <v>0.37102469838968566</v>
      </c>
      <c r="AD225" s="12">
        <v>0.38</v>
      </c>
      <c r="AE225" s="12">
        <v>0.62</v>
      </c>
      <c r="AF225" s="10">
        <f>(AD225-AE225-7.2%)/2+0.5</f>
        <v>0.34399999999999997</v>
      </c>
    </row>
    <row r="226" spans="1:36" x14ac:dyDescent="0.25">
      <c r="A226" s="8" t="s">
        <v>225</v>
      </c>
      <c r="B226" s="8">
        <v>4</v>
      </c>
      <c r="C226" s="8" t="s">
        <v>229</v>
      </c>
      <c r="D226" s="8" t="s">
        <v>476</v>
      </c>
      <c r="E226" s="61"/>
      <c r="F226" s="8"/>
      <c r="G226" s="27">
        <v>2010</v>
      </c>
      <c r="H226" s="82">
        <v>0.24</v>
      </c>
      <c r="I226" s="82">
        <v>0.7</v>
      </c>
      <c r="J226" s="82">
        <v>0.02</v>
      </c>
      <c r="K226" s="9">
        <f t="shared" si="67"/>
        <v>0.25531914893617019</v>
      </c>
      <c r="L226" s="9">
        <f t="shared" si="68"/>
        <v>0.74468085106382975</v>
      </c>
      <c r="M226" s="9">
        <f t="shared" si="69"/>
        <v>0.25531914893617019</v>
      </c>
      <c r="N226" s="9">
        <f t="shared" si="70"/>
        <v>0.74468085106382975</v>
      </c>
      <c r="O226" s="10">
        <f t="shared" si="71"/>
        <v>0.48936170212765956</v>
      </c>
      <c r="P226" s="22">
        <v>82344</v>
      </c>
      <c r="Q226" s="8">
        <v>182998</v>
      </c>
      <c r="R226" s="8">
        <v>20090</v>
      </c>
      <c r="S226" s="9">
        <v>0.2884890271588329</v>
      </c>
      <c r="T226" s="9">
        <v>0.64112643291572069</v>
      </c>
      <c r="U226" s="9">
        <f t="shared" si="79"/>
        <v>0.31033157208432888</v>
      </c>
      <c r="V226" s="9">
        <f t="shared" si="80"/>
        <v>0.68966842791567107</v>
      </c>
      <c r="W226" s="10">
        <f t="shared" si="81"/>
        <v>0.37933685583134219</v>
      </c>
      <c r="X226" s="9">
        <v>0.312</v>
      </c>
      <c r="Y226" s="9">
        <v>0.67599999999999993</v>
      </c>
      <c r="Z226" s="10">
        <f t="shared" si="72"/>
        <v>0.29875000000000007</v>
      </c>
      <c r="AA226" s="11">
        <v>95243</v>
      </c>
      <c r="AB226" s="11">
        <v>105613</v>
      </c>
      <c r="AC226" s="10">
        <f>ABS((AB226/(AB226+AA226))-(AA226/(AB226+AA226)))</f>
        <v>5.1629027761182167E-2</v>
      </c>
      <c r="AD226" s="12">
        <v>0.32</v>
      </c>
      <c r="AE226" s="12">
        <v>0.68</v>
      </c>
      <c r="AF226" s="10">
        <f>(AD226-AE226-7.2%)/2+0.5</f>
        <v>0.28399999999999997</v>
      </c>
    </row>
    <row r="227" spans="1:36" x14ac:dyDescent="0.25">
      <c r="A227" s="8" t="s">
        <v>230</v>
      </c>
      <c r="B227" s="8">
        <v>1</v>
      </c>
      <c r="C227" s="8" t="s">
        <v>231</v>
      </c>
      <c r="D227" s="8" t="s">
        <v>478</v>
      </c>
      <c r="E227" s="61"/>
      <c r="F227" s="8"/>
      <c r="G227" s="27">
        <v>2000</v>
      </c>
      <c r="H227" s="82">
        <v>0.73</v>
      </c>
      <c r="I227" s="82">
        <v>0.22</v>
      </c>
      <c r="J227" s="82">
        <v>0.05</v>
      </c>
      <c r="K227" s="9">
        <f t="shared" si="67"/>
        <v>0.768421052631579</v>
      </c>
      <c r="L227" s="9">
        <f t="shared" si="68"/>
        <v>0.23157894736842105</v>
      </c>
      <c r="M227" s="9">
        <f t="shared" si="69"/>
        <v>0.768421052631579</v>
      </c>
      <c r="N227" s="9">
        <f t="shared" si="70"/>
        <v>0.23157894736842105</v>
      </c>
      <c r="O227" s="10">
        <f t="shared" si="71"/>
        <v>0.53684210526315801</v>
      </c>
      <c r="P227" s="22">
        <v>267927</v>
      </c>
      <c r="Q227" s="8">
        <v>60832</v>
      </c>
      <c r="R227" s="8">
        <v>11824</v>
      </c>
      <c r="S227" s="9">
        <v>0.78667167768209223</v>
      </c>
      <c r="T227" s="9">
        <v>0.17861138107304239</v>
      </c>
      <c r="U227" s="9">
        <f t="shared" si="79"/>
        <v>0.81496476142098007</v>
      </c>
      <c r="V227" s="9">
        <f t="shared" si="80"/>
        <v>0.18503523857901988</v>
      </c>
      <c r="W227" s="10">
        <f t="shared" si="81"/>
        <v>0.62992952284196013</v>
      </c>
      <c r="X227" s="9">
        <v>0.79900000000000004</v>
      </c>
      <c r="Y227" s="9">
        <v>0.18899999999999997</v>
      </c>
      <c r="Z227" s="10">
        <f t="shared" si="72"/>
        <v>0.78575000000000006</v>
      </c>
      <c r="AA227" s="11">
        <v>135907</v>
      </c>
      <c r="AB227" s="11">
        <v>43649</v>
      </c>
      <c r="AC227" s="10">
        <f>ABS((AB227/(AB227+AA227))-(AA227/(AB227+AA227)))</f>
        <v>0.51381184700037874</v>
      </c>
      <c r="AD227" s="12">
        <v>0.8</v>
      </c>
      <c r="AE227" s="12">
        <v>0.19</v>
      </c>
      <c r="AF227" s="10">
        <f>(AD227-AE227-7.2%)/2+0.5</f>
        <v>0.76900000000000002</v>
      </c>
    </row>
    <row r="228" spans="1:36" x14ac:dyDescent="0.25">
      <c r="A228" s="8" t="s">
        <v>230</v>
      </c>
      <c r="B228" s="8">
        <v>2</v>
      </c>
      <c r="C228" s="8" t="s">
        <v>232</v>
      </c>
      <c r="D228" s="8" t="s">
        <v>476</v>
      </c>
      <c r="E228" s="61"/>
      <c r="F228" s="8"/>
      <c r="G228" s="27">
        <v>2012</v>
      </c>
      <c r="H228" s="82">
        <v>0.33</v>
      </c>
      <c r="I228" s="82">
        <v>0.64</v>
      </c>
      <c r="J228" s="82">
        <v>0.03</v>
      </c>
      <c r="K228" s="9">
        <f t="shared" si="67"/>
        <v>0.34020618556701032</v>
      </c>
      <c r="L228" s="9">
        <f t="shared" si="68"/>
        <v>0.65979381443298968</v>
      </c>
      <c r="M228" s="9">
        <f t="shared" si="69"/>
        <v>0.34020618556701032</v>
      </c>
      <c r="N228" s="9">
        <f t="shared" si="70"/>
        <v>0.65979381443298968</v>
      </c>
      <c r="O228" s="10">
        <f t="shared" si="71"/>
        <v>0.31958762886597936</v>
      </c>
      <c r="P228" s="22">
        <v>146272</v>
      </c>
      <c r="Q228" s="8">
        <v>236971</v>
      </c>
      <c r="R228" s="8">
        <v>11205</v>
      </c>
      <c r="S228" s="9">
        <v>0.37082707986857583</v>
      </c>
      <c r="T228" s="9">
        <v>0.6007661339390743</v>
      </c>
      <c r="U228" s="9">
        <f t="shared" si="79"/>
        <v>0.3816690715812161</v>
      </c>
      <c r="V228" s="9">
        <f t="shared" si="80"/>
        <v>0.6183309284187839</v>
      </c>
      <c r="W228" s="10">
        <f t="shared" si="81"/>
        <v>0.2366618568375678</v>
      </c>
      <c r="X228" s="9">
        <v>0.41399999999999998</v>
      </c>
      <c r="Y228" s="9">
        <v>0.57100000000000006</v>
      </c>
      <c r="Z228" s="10">
        <f t="shared" si="72"/>
        <v>0.40224999999999994</v>
      </c>
      <c r="AA228" s="11"/>
      <c r="AB228" s="11"/>
      <c r="AC228" s="10"/>
      <c r="AD228" s="12"/>
      <c r="AE228" s="12"/>
      <c r="AF228" s="10"/>
    </row>
    <row r="229" spans="1:36" x14ac:dyDescent="0.25">
      <c r="A229" s="8" t="s">
        <v>230</v>
      </c>
      <c r="B229" s="8">
        <v>3</v>
      </c>
      <c r="C229" s="8" t="s">
        <v>233</v>
      </c>
      <c r="D229" s="8" t="s">
        <v>476</v>
      </c>
      <c r="E229" s="61"/>
      <c r="F229" s="8"/>
      <c r="G229" s="27">
        <v>2008</v>
      </c>
      <c r="H229" s="82">
        <v>0.27</v>
      </c>
      <c r="I229" s="82">
        <v>0.68</v>
      </c>
      <c r="J229" s="82">
        <v>0.04</v>
      </c>
      <c r="K229" s="9">
        <f t="shared" si="67"/>
        <v>0.28421052631578947</v>
      </c>
      <c r="L229" s="9">
        <f t="shared" si="68"/>
        <v>0.71578947368421053</v>
      </c>
      <c r="M229" s="9">
        <f t="shared" si="69"/>
        <v>0.28421052631578947</v>
      </c>
      <c r="N229" s="9">
        <f t="shared" si="70"/>
        <v>0.71578947368421053</v>
      </c>
      <c r="O229" s="10">
        <f t="shared" si="71"/>
        <v>0.43157894736842106</v>
      </c>
      <c r="P229" s="22">
        <v>111189</v>
      </c>
      <c r="Q229" s="8">
        <v>214843</v>
      </c>
      <c r="R229" s="8">
        <v>12353</v>
      </c>
      <c r="S229" s="9">
        <v>0.3285872600735848</v>
      </c>
      <c r="T229" s="9">
        <v>0.6349069846476646</v>
      </c>
      <c r="U229" s="9">
        <f t="shared" si="79"/>
        <v>0.34103707611522799</v>
      </c>
      <c r="V229" s="9">
        <f t="shared" si="80"/>
        <v>0.65896292388477207</v>
      </c>
      <c r="W229" s="10">
        <f t="shared" si="81"/>
        <v>0.31792584776954408</v>
      </c>
      <c r="X229" s="9">
        <v>0.36099999999999999</v>
      </c>
      <c r="Y229" s="9">
        <v>0.62</v>
      </c>
      <c r="Z229" s="10">
        <f t="shared" si="72"/>
        <v>0.35125000000000001</v>
      </c>
      <c r="AA229" s="11">
        <v>0</v>
      </c>
      <c r="AB229" s="11">
        <v>162724</v>
      </c>
      <c r="AC229" s="10">
        <f>ABS((AB229/(AB229+AA229))-(AA229/(AB229+AA229)))</f>
        <v>1</v>
      </c>
      <c r="AD229" s="12">
        <v>0.44</v>
      </c>
      <c r="AE229" s="12">
        <v>0.55000000000000004</v>
      </c>
      <c r="AF229" s="10">
        <f t="shared" ref="AF229:AF234" si="82">(AD229-AE229-7.2%)/2+0.5</f>
        <v>0.40899999999999997</v>
      </c>
    </row>
    <row r="230" spans="1:36" x14ac:dyDescent="0.25">
      <c r="A230" s="8" t="s">
        <v>230</v>
      </c>
      <c r="B230" s="8">
        <v>4</v>
      </c>
      <c r="C230" s="8" t="s">
        <v>234</v>
      </c>
      <c r="D230" s="8" t="s">
        <v>476</v>
      </c>
      <c r="E230" s="61"/>
      <c r="F230" s="8"/>
      <c r="G230" s="27">
        <v>2010</v>
      </c>
      <c r="H230" s="82">
        <v>0.26</v>
      </c>
      <c r="I230" s="82">
        <v>0.68</v>
      </c>
      <c r="J230" s="82">
        <v>0.06</v>
      </c>
      <c r="K230" s="9">
        <f t="shared" si="67"/>
        <v>0.27659574468085107</v>
      </c>
      <c r="L230" s="9">
        <f t="shared" si="68"/>
        <v>0.72340425531914898</v>
      </c>
      <c r="M230" s="9">
        <f t="shared" si="69"/>
        <v>0.27659574468085107</v>
      </c>
      <c r="N230" s="9">
        <f t="shared" si="70"/>
        <v>0.72340425531914898</v>
      </c>
      <c r="O230" s="10">
        <f t="shared" si="71"/>
        <v>0.44680851063829791</v>
      </c>
      <c r="P230" s="22">
        <v>113120</v>
      </c>
      <c r="Q230" s="8">
        <v>192237</v>
      </c>
      <c r="R230" s="8">
        <v>13366</v>
      </c>
      <c r="S230" s="9">
        <v>0.35491633801137668</v>
      </c>
      <c r="T230" s="9">
        <v>0.60314756073455633</v>
      </c>
      <c r="U230" s="9">
        <f t="shared" si="79"/>
        <v>0.37045163529901071</v>
      </c>
      <c r="V230" s="9">
        <f t="shared" si="80"/>
        <v>0.62954836470098929</v>
      </c>
      <c r="W230" s="10">
        <f t="shared" si="81"/>
        <v>0.25909672940197859</v>
      </c>
      <c r="X230" s="9">
        <v>0.36399999999999999</v>
      </c>
      <c r="Y230" s="9">
        <v>0.61199999999999999</v>
      </c>
      <c r="Z230" s="10">
        <f t="shared" si="72"/>
        <v>0.35675000000000001</v>
      </c>
      <c r="AA230" s="11">
        <v>101532</v>
      </c>
      <c r="AB230" s="11">
        <v>113489</v>
      </c>
      <c r="AC230" s="10">
        <f>ABS((AB230/(AB230+AA230))-(AA230/(AB230+AA230)))</f>
        <v>5.5608521958320389E-2</v>
      </c>
      <c r="AD230" s="12">
        <v>0.38</v>
      </c>
      <c r="AE230" s="12">
        <v>0.61</v>
      </c>
      <c r="AF230" s="10">
        <f t="shared" si="82"/>
        <v>0.34899999999999998</v>
      </c>
    </row>
    <row r="231" spans="1:36" x14ac:dyDescent="0.25">
      <c r="A231" s="8" t="s">
        <v>230</v>
      </c>
      <c r="B231" s="8">
        <v>5</v>
      </c>
      <c r="C231" s="8" t="s">
        <v>235</v>
      </c>
      <c r="D231" s="8" t="s">
        <v>478</v>
      </c>
      <c r="E231" s="61"/>
      <c r="F231" s="8"/>
      <c r="G231" s="27">
        <v>2004</v>
      </c>
      <c r="H231" s="82">
        <v>0.52</v>
      </c>
      <c r="I231" s="82">
        <v>0.45</v>
      </c>
      <c r="J231" s="82">
        <v>0.03</v>
      </c>
      <c r="K231" s="9">
        <f t="shared" si="67"/>
        <v>0.53608247422680411</v>
      </c>
      <c r="L231" s="9">
        <f t="shared" si="68"/>
        <v>0.46391752577319589</v>
      </c>
      <c r="M231" s="9">
        <f t="shared" si="69"/>
        <v>0.53608247422680411</v>
      </c>
      <c r="N231" s="9">
        <f t="shared" si="70"/>
        <v>0.46391752577319589</v>
      </c>
      <c r="O231" s="10">
        <f t="shared" si="71"/>
        <v>7.2164948453608213E-2</v>
      </c>
      <c r="P231" s="22">
        <v>200290</v>
      </c>
      <c r="Q231" s="8">
        <v>122149</v>
      </c>
      <c r="R231" s="8">
        <v>8503</v>
      </c>
      <c r="S231" s="9">
        <v>0.60521178937699049</v>
      </c>
      <c r="T231" s="9">
        <v>0.36909488671731</v>
      </c>
      <c r="U231" s="9">
        <f t="shared" si="79"/>
        <v>0.62117175651828715</v>
      </c>
      <c r="V231" s="9">
        <f t="shared" si="80"/>
        <v>0.37882824348171285</v>
      </c>
      <c r="W231" s="10">
        <f t="shared" si="81"/>
        <v>0.24234351303657431</v>
      </c>
      <c r="X231" s="9">
        <v>0.58899999999999997</v>
      </c>
      <c r="Y231" s="9">
        <v>0.39399999999999996</v>
      </c>
      <c r="Z231" s="10">
        <f t="shared" si="72"/>
        <v>0.57825000000000004</v>
      </c>
      <c r="AA231" s="11">
        <v>102076</v>
      </c>
      <c r="AB231" s="11">
        <v>84578</v>
      </c>
      <c r="AC231" s="10">
        <f>ABS((AB231/(AB231+AA231))-(AA231/(AB231+AA231)))</f>
        <v>9.3745647026048207E-2</v>
      </c>
      <c r="AD231" s="12">
        <v>0.64</v>
      </c>
      <c r="AE231" s="12">
        <v>0.35</v>
      </c>
      <c r="AF231" s="10">
        <f t="shared" si="82"/>
        <v>0.60899999999999999</v>
      </c>
    </row>
    <row r="232" spans="1:36" x14ac:dyDescent="0.25">
      <c r="A232" s="8" t="s">
        <v>230</v>
      </c>
      <c r="B232" s="8">
        <v>6</v>
      </c>
      <c r="C232" s="8" t="s">
        <v>236</v>
      </c>
      <c r="D232" s="8" t="s">
        <v>476</v>
      </c>
      <c r="E232" s="61"/>
      <c r="F232" s="8"/>
      <c r="G232" s="27">
        <v>2000</v>
      </c>
      <c r="H232" s="82">
        <v>0.3</v>
      </c>
      <c r="I232" s="82">
        <v>0.67</v>
      </c>
      <c r="J232" s="82">
        <v>0.04</v>
      </c>
      <c r="K232" s="9">
        <f t="shared" si="67"/>
        <v>0.30927835051546393</v>
      </c>
      <c r="L232" s="9">
        <f t="shared" si="68"/>
        <v>0.69072164948453618</v>
      </c>
      <c r="M232" s="9">
        <f t="shared" si="69"/>
        <v>0.30927835051546393</v>
      </c>
      <c r="N232" s="9">
        <f t="shared" si="70"/>
        <v>0.69072164948453618</v>
      </c>
      <c r="O232" s="10">
        <f t="shared" si="71"/>
        <v>0.38144329896907225</v>
      </c>
      <c r="P232" s="22">
        <v>108503</v>
      </c>
      <c r="Q232" s="8">
        <v>216906</v>
      </c>
      <c r="R232" s="8">
        <v>8279</v>
      </c>
      <c r="S232" s="9">
        <v>0.3251630265397617</v>
      </c>
      <c r="T232" s="9">
        <v>0.65002637194025559</v>
      </c>
      <c r="U232" s="9">
        <f t="shared" si="79"/>
        <v>0.33343576852514833</v>
      </c>
      <c r="V232" s="9">
        <f t="shared" si="80"/>
        <v>0.66656423147485167</v>
      </c>
      <c r="W232" s="10">
        <f t="shared" si="81"/>
        <v>0.33312846294970333</v>
      </c>
      <c r="X232" s="9">
        <v>0.379</v>
      </c>
      <c r="Y232" s="9">
        <v>0.6</v>
      </c>
      <c r="Z232" s="10">
        <f t="shared" si="72"/>
        <v>0.37025000000000002</v>
      </c>
      <c r="AA232" s="11">
        <v>67762</v>
      </c>
      <c r="AB232" s="11">
        <v>154103</v>
      </c>
      <c r="AC232" s="10">
        <f>ABS((AB232/(AB232+AA232))-(AA232/(AB232+AA232)))</f>
        <v>0.38916007482027354</v>
      </c>
      <c r="AD232" s="12">
        <v>0.45</v>
      </c>
      <c r="AE232" s="12">
        <v>0.54</v>
      </c>
      <c r="AF232" s="10">
        <f t="shared" si="82"/>
        <v>0.41899999999999998</v>
      </c>
    </row>
    <row r="233" spans="1:36" x14ac:dyDescent="0.25">
      <c r="A233" s="8" t="s">
        <v>230</v>
      </c>
      <c r="B233" s="8">
        <v>7</v>
      </c>
      <c r="C233" s="8" t="s">
        <v>237</v>
      </c>
      <c r="D233" s="8" t="s">
        <v>476</v>
      </c>
      <c r="E233" s="61"/>
      <c r="F233" s="8"/>
      <c r="G233" s="27">
        <v>2010</v>
      </c>
      <c r="H233" s="82">
        <v>0.28999999999999998</v>
      </c>
      <c r="I233" s="82">
        <v>0.63</v>
      </c>
      <c r="J233" s="82">
        <v>0.08</v>
      </c>
      <c r="K233" s="9">
        <f t="shared" si="67"/>
        <v>0.31521739130434784</v>
      </c>
      <c r="L233" s="9">
        <f t="shared" si="68"/>
        <v>0.68478260869565222</v>
      </c>
      <c r="M233" s="9">
        <f t="shared" si="69"/>
        <v>0.31521739130434784</v>
      </c>
      <c r="N233" s="9">
        <f t="shared" si="70"/>
        <v>0.68478260869565222</v>
      </c>
      <c r="O233" s="10">
        <f t="shared" si="71"/>
        <v>0.36956521739130438</v>
      </c>
      <c r="P233" s="22">
        <v>98498</v>
      </c>
      <c r="Q233" s="8">
        <v>203565</v>
      </c>
      <c r="R233" s="8">
        <v>16677</v>
      </c>
      <c r="S233" s="9">
        <v>0.30902302817343291</v>
      </c>
      <c r="T233" s="9">
        <v>0.63865533036330546</v>
      </c>
      <c r="U233" s="9">
        <f t="shared" si="79"/>
        <v>0.32608429367383629</v>
      </c>
      <c r="V233" s="9">
        <f t="shared" si="80"/>
        <v>0.67391570632616371</v>
      </c>
      <c r="W233" s="10">
        <f t="shared" si="81"/>
        <v>0.34783141265232742</v>
      </c>
      <c r="X233" s="9">
        <v>0.30299999999999999</v>
      </c>
      <c r="Y233" s="9">
        <v>0.67599999999999993</v>
      </c>
      <c r="Z233" s="10">
        <f t="shared" si="72"/>
        <v>0.29425000000000001</v>
      </c>
      <c r="AA233" s="11">
        <v>67545</v>
      </c>
      <c r="AB233" s="11">
        <v>141010</v>
      </c>
      <c r="AC233" s="10">
        <f>ABS((AB233/(AB233+AA233))-(AA233/(AB233+AA233)))</f>
        <v>0.35225719834096525</v>
      </c>
      <c r="AD233" s="12">
        <v>0.35</v>
      </c>
      <c r="AE233" s="12">
        <v>0.63</v>
      </c>
      <c r="AF233" s="10">
        <f t="shared" si="82"/>
        <v>0.32399999999999995</v>
      </c>
    </row>
    <row r="234" spans="1:36" x14ac:dyDescent="0.25">
      <c r="A234" s="8" t="s">
        <v>230</v>
      </c>
      <c r="B234" s="8">
        <v>8</v>
      </c>
      <c r="C234" s="11" t="s">
        <v>494</v>
      </c>
      <c r="D234" s="11" t="s">
        <v>476</v>
      </c>
      <c r="E234" s="61"/>
      <c r="F234" s="8"/>
      <c r="G234" s="27">
        <v>2013</v>
      </c>
      <c r="H234" s="82">
        <v>0.24</v>
      </c>
      <c r="I234" s="82">
        <v>0.67</v>
      </c>
      <c r="J234" s="82">
        <v>0.04</v>
      </c>
      <c r="K234" s="9">
        <f t="shared" si="67"/>
        <v>0.26373626373626374</v>
      </c>
      <c r="L234" s="9">
        <f t="shared" si="68"/>
        <v>0.73626373626373631</v>
      </c>
      <c r="M234" s="9">
        <f t="shared" si="69"/>
        <v>0.26373626373626374</v>
      </c>
      <c r="N234" s="9">
        <f t="shared" si="70"/>
        <v>0.73626373626373631</v>
      </c>
      <c r="O234" s="10">
        <f t="shared" si="71"/>
        <v>0.47252747252747257</v>
      </c>
      <c r="P234" s="18">
        <v>17203</v>
      </c>
      <c r="Q234" s="20">
        <v>42145</v>
      </c>
      <c r="R234" s="8"/>
      <c r="S234" s="9">
        <f>P234/(P234+Q234)</f>
        <v>0.2898665498416122</v>
      </c>
      <c r="T234" s="9">
        <f>Q234/(Q234+P234)</f>
        <v>0.7101334501583878</v>
      </c>
      <c r="U234" s="9">
        <f t="shared" si="79"/>
        <v>0.2898665498416122</v>
      </c>
      <c r="V234" s="9">
        <f t="shared" si="80"/>
        <v>0.7101334501583878</v>
      </c>
      <c r="W234" s="81">
        <f>ABS((U234/(U234+V234))-(V234/(U234+V234)))</f>
        <v>0.4202669003167756</v>
      </c>
      <c r="X234" s="9">
        <v>0.32</v>
      </c>
      <c r="Y234" s="9">
        <v>0.65900000000000003</v>
      </c>
      <c r="Z234" s="10">
        <f t="shared" si="72"/>
        <v>0.31125000000000003</v>
      </c>
      <c r="AA234" s="11"/>
      <c r="AB234" s="11"/>
      <c r="AC234" s="10"/>
      <c r="AD234" s="12">
        <v>0.36</v>
      </c>
      <c r="AE234" s="12">
        <v>0.62</v>
      </c>
      <c r="AF234" s="10">
        <f t="shared" si="82"/>
        <v>0.33399999999999996</v>
      </c>
      <c r="AJ234" s="8"/>
    </row>
    <row r="235" spans="1:36" x14ac:dyDescent="0.25">
      <c r="A235" s="8" t="s">
        <v>238</v>
      </c>
      <c r="B235" s="8" t="s">
        <v>27</v>
      </c>
      <c r="C235" s="8" t="s">
        <v>559</v>
      </c>
      <c r="D235" s="8" t="s">
        <v>476</v>
      </c>
      <c r="E235" s="61"/>
      <c r="F235" s="8"/>
      <c r="G235" s="27">
        <v>2014</v>
      </c>
      <c r="H235" s="82">
        <v>0.4</v>
      </c>
      <c r="I235" s="82">
        <v>0.55000000000000004</v>
      </c>
      <c r="J235" s="82">
        <v>0.04</v>
      </c>
      <c r="K235" s="9">
        <f t="shared" si="67"/>
        <v>0.42105263157894735</v>
      </c>
      <c r="L235" s="9">
        <f t="shared" si="68"/>
        <v>0.57894736842105265</v>
      </c>
      <c r="M235" s="9">
        <f t="shared" si="69"/>
        <v>0.42105263157894735</v>
      </c>
      <c r="N235" s="9">
        <f t="shared" si="70"/>
        <v>0.57894736842105265</v>
      </c>
      <c r="O235" s="10">
        <f t="shared" si="71"/>
        <v>0.15789473684210531</v>
      </c>
      <c r="Q235" s="8"/>
      <c r="R235" s="8"/>
      <c r="S235" s="9"/>
      <c r="T235" s="9"/>
      <c r="U235" s="9"/>
      <c r="V235" s="9"/>
      <c r="W235" s="10"/>
      <c r="X235" s="9">
        <v>0.41700000000000004</v>
      </c>
      <c r="Y235" s="9">
        <v>0.55399999999999994</v>
      </c>
      <c r="Z235" s="10">
        <f t="shared" si="72"/>
        <v>0.41225000000000006</v>
      </c>
      <c r="AA235" s="11"/>
      <c r="AB235" s="11"/>
      <c r="AC235" s="10"/>
      <c r="AD235" s="12"/>
      <c r="AE235" s="12"/>
      <c r="AF235" s="10"/>
    </row>
    <row r="236" spans="1:36" x14ac:dyDescent="0.25">
      <c r="A236" s="8" t="s">
        <v>239</v>
      </c>
      <c r="B236" s="8">
        <v>1</v>
      </c>
      <c r="C236" s="8" t="s">
        <v>240</v>
      </c>
      <c r="D236" s="8" t="s">
        <v>476</v>
      </c>
      <c r="E236" s="61"/>
      <c r="F236" s="8"/>
      <c r="G236" s="27">
        <v>2004</v>
      </c>
      <c r="H236" s="82">
        <v>0.31</v>
      </c>
      <c r="I236" s="82">
        <v>0.69</v>
      </c>
      <c r="J236" s="82"/>
      <c r="K236" s="9">
        <f t="shared" si="67"/>
        <v>0.31</v>
      </c>
      <c r="L236" s="9">
        <f t="shared" si="68"/>
        <v>0.69</v>
      </c>
      <c r="M236" s="9">
        <f t="shared" si="69"/>
        <v>0.31</v>
      </c>
      <c r="N236" s="9">
        <f t="shared" si="70"/>
        <v>0.69</v>
      </c>
      <c r="O236" s="10">
        <f t="shared" si="71"/>
        <v>0.37999999999999995</v>
      </c>
      <c r="P236" s="22">
        <v>81206</v>
      </c>
      <c r="Q236" s="8">
        <v>174889</v>
      </c>
      <c r="R236" s="8">
        <v>0</v>
      </c>
      <c r="S236" s="9">
        <v>0.31709326617075695</v>
      </c>
      <c r="T236" s="9">
        <v>0.68290673382924305</v>
      </c>
      <c r="U236" s="9">
        <f>S236/(S236+T236)</f>
        <v>0.31709326617075695</v>
      </c>
      <c r="V236" s="9">
        <f>T236/(T236+S236)</f>
        <v>0.68290673382924305</v>
      </c>
      <c r="W236" s="10">
        <f>ABS((T236/(T236+S236))-(S236/(T236+S236)))</f>
        <v>0.3658134676584861</v>
      </c>
      <c r="X236" s="9">
        <v>0.41</v>
      </c>
      <c r="Y236" s="9">
        <v>0.56999999999999995</v>
      </c>
      <c r="Z236" s="10">
        <f t="shared" si="72"/>
        <v>0.40075</v>
      </c>
      <c r="AA236" s="11">
        <v>47106</v>
      </c>
      <c r="AB236" s="11">
        <v>116871</v>
      </c>
      <c r="AC236" s="10">
        <f>ABS((AB236/(AB236+AA236))-(AA236/(AB236+AA236)))</f>
        <v>0.42545600907444342</v>
      </c>
      <c r="AD236" s="12">
        <v>0.44</v>
      </c>
      <c r="AE236" s="12">
        <v>0.54</v>
      </c>
      <c r="AF236" s="10">
        <f t="shared" ref="AF236:AF241" si="83">(AD236-AE236-7.2%)/2+0.5</f>
        <v>0.41399999999999998</v>
      </c>
    </row>
    <row r="237" spans="1:36" x14ac:dyDescent="0.25">
      <c r="A237" s="8" t="s">
        <v>239</v>
      </c>
      <c r="B237" s="8">
        <v>2</v>
      </c>
      <c r="C237" s="8" t="s">
        <v>589</v>
      </c>
      <c r="D237" s="8" t="s">
        <v>478</v>
      </c>
      <c r="E237" s="61"/>
      <c r="F237" s="8"/>
      <c r="G237" s="27">
        <v>2014</v>
      </c>
      <c r="H237" s="82">
        <v>0.49</v>
      </c>
      <c r="I237" s="82">
        <v>0.46</v>
      </c>
      <c r="J237" s="82">
        <v>0.05</v>
      </c>
      <c r="K237" s="9">
        <f t="shared" si="67"/>
        <v>0.51578947368421058</v>
      </c>
      <c r="L237" s="9">
        <f t="shared" si="68"/>
        <v>0.48421052631578954</v>
      </c>
      <c r="M237" s="9">
        <f t="shared" si="69"/>
        <v>0.51578947368421058</v>
      </c>
      <c r="N237" s="9">
        <f t="shared" si="70"/>
        <v>0.48421052631578954</v>
      </c>
      <c r="O237" s="10">
        <f t="shared" si="71"/>
        <v>3.157894736842104E-2</v>
      </c>
      <c r="Q237" s="8"/>
      <c r="R237" s="8"/>
      <c r="S237" s="9"/>
      <c r="T237" s="9"/>
      <c r="U237" s="9"/>
      <c r="V237" s="9"/>
      <c r="W237" s="10"/>
      <c r="X237" s="9">
        <v>0.46</v>
      </c>
      <c r="Y237" s="9">
        <v>0.53</v>
      </c>
      <c r="Z237" s="10">
        <f t="shared" si="72"/>
        <v>0.44574999999999998</v>
      </c>
      <c r="AA237" s="11"/>
      <c r="AB237" s="11"/>
      <c r="AC237" s="10"/>
      <c r="AD237" s="12">
        <v>0.5</v>
      </c>
      <c r="AE237" s="12">
        <v>0.49</v>
      </c>
      <c r="AF237" s="10">
        <f t="shared" si="83"/>
        <v>0.46899999999999997</v>
      </c>
    </row>
    <row r="238" spans="1:36" x14ac:dyDescent="0.25">
      <c r="A238" s="8" t="s">
        <v>239</v>
      </c>
      <c r="B238" s="8">
        <v>3</v>
      </c>
      <c r="C238" s="8" t="s">
        <v>241</v>
      </c>
      <c r="D238" s="8" t="s">
        <v>476</v>
      </c>
      <c r="E238" s="61"/>
      <c r="F238" s="8"/>
      <c r="G238" s="27">
        <v>2006</v>
      </c>
      <c r="H238" s="82">
        <v>0.25</v>
      </c>
      <c r="I238" s="82">
        <v>0.76</v>
      </c>
      <c r="J238" s="82"/>
      <c r="K238" s="9">
        <f t="shared" si="67"/>
        <v>0.24752475247524752</v>
      </c>
      <c r="L238" s="9">
        <f t="shared" si="68"/>
        <v>0.75247524752475248</v>
      </c>
      <c r="M238" s="9">
        <f t="shared" si="69"/>
        <v>0.24752475247524752</v>
      </c>
      <c r="N238" s="9">
        <f t="shared" si="70"/>
        <v>0.75247524752475248</v>
      </c>
      <c r="O238" s="10">
        <f t="shared" si="71"/>
        <v>0.50495049504950495</v>
      </c>
      <c r="P238" s="22">
        <v>65266</v>
      </c>
      <c r="Q238" s="8">
        <v>187423</v>
      </c>
      <c r="R238" s="8">
        <v>0</v>
      </c>
      <c r="S238" s="9">
        <v>0.25828587710584949</v>
      </c>
      <c r="T238" s="9">
        <v>0.74171412289415051</v>
      </c>
      <c r="U238" s="9">
        <f>S238/(S238+T238)</f>
        <v>0.25828587710584949</v>
      </c>
      <c r="V238" s="9">
        <f>T238/(T238+S238)</f>
        <v>0.74171412289415051</v>
      </c>
      <c r="W238" s="10">
        <f>ABS((T238/(T238+S238))-(S238/(T238+S238)))</f>
        <v>0.48342824578830101</v>
      </c>
      <c r="X238" s="9">
        <v>0.28000000000000003</v>
      </c>
      <c r="Y238" s="9">
        <v>0.7</v>
      </c>
      <c r="Z238" s="10">
        <f t="shared" si="72"/>
        <v>0.27075000000000005</v>
      </c>
      <c r="AA238" s="11">
        <v>29932</v>
      </c>
      <c r="AB238" s="11">
        <v>117275</v>
      </c>
      <c r="AC238" s="10">
        <f>ABS((AB238/(AB238+AA238))-(AA238/(AB238+AA238)))</f>
        <v>0.59333455610127239</v>
      </c>
      <c r="AD238" s="12">
        <v>0.3</v>
      </c>
      <c r="AE238" s="12">
        <v>0.69</v>
      </c>
      <c r="AF238" s="10">
        <f t="shared" si="83"/>
        <v>0.26900000000000002</v>
      </c>
      <c r="AJ238" s="8"/>
    </row>
    <row r="239" spans="1:36" x14ac:dyDescent="0.25">
      <c r="A239" s="8" t="s">
        <v>242</v>
      </c>
      <c r="B239" s="8">
        <v>1</v>
      </c>
      <c r="C239" s="8" t="s">
        <v>243</v>
      </c>
      <c r="D239" s="8" t="s">
        <v>478</v>
      </c>
      <c r="E239" s="61"/>
      <c r="F239" s="8"/>
      <c r="G239" s="27">
        <v>2012</v>
      </c>
      <c r="H239" s="82">
        <v>0.56999999999999995</v>
      </c>
      <c r="I239" s="82">
        <v>0.38</v>
      </c>
      <c r="J239" s="82">
        <v>0.03</v>
      </c>
      <c r="K239" s="9">
        <f t="shared" si="67"/>
        <v>0.6</v>
      </c>
      <c r="L239" s="9">
        <f t="shared" si="68"/>
        <v>0.4</v>
      </c>
      <c r="M239" s="9">
        <f t="shared" si="69"/>
        <v>0.6</v>
      </c>
      <c r="N239" s="9">
        <f t="shared" si="70"/>
        <v>0.4</v>
      </c>
      <c r="O239" s="10">
        <f t="shared" si="71"/>
        <v>0.19999999999999996</v>
      </c>
      <c r="P239" s="22">
        <v>113967</v>
      </c>
      <c r="Q239" s="8">
        <v>56521</v>
      </c>
      <c r="R239" s="8">
        <v>8790</v>
      </c>
      <c r="S239" s="9">
        <v>0.63569986278294044</v>
      </c>
      <c r="T239" s="9">
        <v>0.3152701391135555</v>
      </c>
      <c r="U239" s="9">
        <f>S239/(S239+T239)</f>
        <v>0.66847520060062882</v>
      </c>
      <c r="V239" s="9">
        <f>T239/(T239+S239)</f>
        <v>0.33152479939937124</v>
      </c>
      <c r="W239" s="10">
        <f>ABS((T239/(T239+S239))-(S239/(T239+S239)))</f>
        <v>0.33695040120125758</v>
      </c>
      <c r="X239" s="9">
        <v>0.65599999999999992</v>
      </c>
      <c r="Y239" s="9">
        <v>0.32400000000000001</v>
      </c>
      <c r="Z239" s="10">
        <f t="shared" si="72"/>
        <v>0.64674999999999994</v>
      </c>
      <c r="AA239" s="13">
        <v>127168</v>
      </c>
      <c r="AB239" s="13">
        <v>128916</v>
      </c>
      <c r="AC239" s="10">
        <f>-ABS((AB239/(AB239+AA239))-(AA239/(AB239+AA239)))</f>
        <v>-6.8258852564002659E-3</v>
      </c>
      <c r="AD239" s="12">
        <v>0.52400000000000002</v>
      </c>
      <c r="AE239" s="12">
        <v>0.47599999999999998</v>
      </c>
      <c r="AF239" s="10">
        <f t="shared" si="83"/>
        <v>0.48799999999999999</v>
      </c>
      <c r="AJ239" s="8"/>
    </row>
    <row r="240" spans="1:36" x14ac:dyDescent="0.25">
      <c r="A240" s="8" t="s">
        <v>242</v>
      </c>
      <c r="B240" s="8">
        <v>2</v>
      </c>
      <c r="C240" s="8" t="s">
        <v>244</v>
      </c>
      <c r="D240" s="8" t="s">
        <v>476</v>
      </c>
      <c r="E240" s="61"/>
      <c r="F240" s="8"/>
      <c r="G240" s="27">
        <v>2011</v>
      </c>
      <c r="H240" s="82">
        <v>0.28000000000000003</v>
      </c>
      <c r="I240" s="82">
        <v>0.66</v>
      </c>
      <c r="J240" s="82">
        <v>0.06</v>
      </c>
      <c r="K240" s="9">
        <f t="shared" si="67"/>
        <v>0.2978723404255319</v>
      </c>
      <c r="L240" s="9">
        <f t="shared" si="68"/>
        <v>0.7021276595744681</v>
      </c>
      <c r="M240" s="9">
        <f t="shared" si="69"/>
        <v>0.2978723404255319</v>
      </c>
      <c r="N240" s="9">
        <f t="shared" si="70"/>
        <v>0.7021276595744681</v>
      </c>
      <c r="O240" s="10">
        <f t="shared" si="71"/>
        <v>0.4042553191489362</v>
      </c>
      <c r="P240" s="22">
        <v>102019</v>
      </c>
      <c r="Q240" s="8">
        <v>162213</v>
      </c>
      <c r="R240" s="8">
        <v>17217</v>
      </c>
      <c r="S240" s="9">
        <v>0.36247774907709746</v>
      </c>
      <c r="T240" s="9">
        <v>0.57634953401859657</v>
      </c>
      <c r="U240" s="9">
        <f>S240/(S240+T240)</f>
        <v>0.38609630930394501</v>
      </c>
      <c r="V240" s="9">
        <f>T240/(T240+S240)</f>
        <v>0.61390369069605488</v>
      </c>
      <c r="W240" s="10">
        <f>ABS((T240/(T240+S240))-(S240/(T240+S240)))</f>
        <v>0.22780738139210988</v>
      </c>
      <c r="X240" s="9">
        <v>0.44799999999999995</v>
      </c>
      <c r="Y240" s="9">
        <v>0.52900000000000003</v>
      </c>
      <c r="Z240" s="10">
        <f t="shared" si="72"/>
        <v>0.44024999999999997</v>
      </c>
      <c r="AA240" s="11"/>
      <c r="AB240" s="11"/>
      <c r="AC240" s="10"/>
      <c r="AD240" s="12">
        <v>0.49</v>
      </c>
      <c r="AE240" s="12">
        <v>0.49</v>
      </c>
      <c r="AF240" s="10">
        <f t="shared" si="83"/>
        <v>0.46399999999999997</v>
      </c>
    </row>
    <row r="241" spans="1:36" x14ac:dyDescent="0.25">
      <c r="A241" s="8" t="s">
        <v>242</v>
      </c>
      <c r="B241" s="8">
        <v>3</v>
      </c>
      <c r="C241" s="8" t="s">
        <v>245</v>
      </c>
      <c r="D241" s="8" t="s">
        <v>476</v>
      </c>
      <c r="E241" s="61"/>
      <c r="F241" s="8"/>
      <c r="G241" s="27">
        <v>2010</v>
      </c>
      <c r="H241" s="82">
        <v>0.36</v>
      </c>
      <c r="I241" s="82">
        <v>0.61</v>
      </c>
      <c r="J241" s="82">
        <v>0.01</v>
      </c>
      <c r="K241" s="9">
        <f t="shared" si="67"/>
        <v>0.37113402061855671</v>
      </c>
      <c r="L241" s="9">
        <f t="shared" si="68"/>
        <v>0.62886597938144329</v>
      </c>
      <c r="M241" s="9">
        <f t="shared" si="69"/>
        <v>0.37113402061855671</v>
      </c>
      <c r="N241" s="9">
        <f t="shared" si="70"/>
        <v>0.62886597938144329</v>
      </c>
      <c r="O241" s="10">
        <f t="shared" si="71"/>
        <v>0.25773195876288657</v>
      </c>
      <c r="P241" s="22">
        <v>116823</v>
      </c>
      <c r="Q241" s="8">
        <v>137244</v>
      </c>
      <c r="R241" s="8">
        <v>18456</v>
      </c>
      <c r="S241" s="9">
        <v>0.42867207538446295</v>
      </c>
      <c r="T241" s="9">
        <v>0.50360520029502098</v>
      </c>
      <c r="U241" s="9">
        <f>S241/(S241+T241)</f>
        <v>0.45981178193153771</v>
      </c>
      <c r="V241" s="9">
        <f>T241/(T241+S241)</f>
        <v>0.54018821806846229</v>
      </c>
      <c r="W241" s="10">
        <f>ABS((T241/(T241+S241))-(S241/(T241+S241)))</f>
        <v>8.0376436136924578E-2</v>
      </c>
      <c r="X241" s="9">
        <v>0.495</v>
      </c>
      <c r="Y241" s="9">
        <v>0.48700000000000004</v>
      </c>
      <c r="Z241" s="10">
        <f t="shared" si="72"/>
        <v>0.48474999999999996</v>
      </c>
      <c r="AA241" s="11">
        <v>127168</v>
      </c>
      <c r="AB241" s="11">
        <v>128916</v>
      </c>
      <c r="AC241" s="10">
        <f>ABS((AB241/(AB241+AA241))-(AA241/(AB241+AA241)))</f>
        <v>6.8258852564002659E-3</v>
      </c>
      <c r="AD241" s="12">
        <v>0.55000000000000004</v>
      </c>
      <c r="AE241" s="12">
        <v>0.43</v>
      </c>
      <c r="AF241" s="10">
        <f t="shared" si="83"/>
        <v>0.52400000000000002</v>
      </c>
    </row>
    <row r="242" spans="1:36" x14ac:dyDescent="0.25">
      <c r="A242" s="8" t="s">
        <v>242</v>
      </c>
      <c r="B242" s="8">
        <v>4</v>
      </c>
      <c r="C242" s="8" t="s">
        <v>583</v>
      </c>
      <c r="D242" s="8" t="s">
        <v>476</v>
      </c>
      <c r="E242" s="61"/>
      <c r="F242" s="8"/>
      <c r="G242" s="27">
        <v>2014</v>
      </c>
      <c r="H242" s="82">
        <v>0.46</v>
      </c>
      <c r="I242" s="82">
        <v>0.49</v>
      </c>
      <c r="J242" s="82">
        <v>0.03</v>
      </c>
      <c r="K242" s="9">
        <f t="shared" si="67"/>
        <v>0.48421052631578954</v>
      </c>
      <c r="L242" s="9">
        <f t="shared" si="68"/>
        <v>0.51578947368421058</v>
      </c>
      <c r="M242" s="9">
        <f t="shared" si="69"/>
        <v>0.48421052631578954</v>
      </c>
      <c r="N242" s="9">
        <f t="shared" si="70"/>
        <v>0.51578947368421058</v>
      </c>
      <c r="O242" s="10">
        <f t="shared" si="71"/>
        <v>3.157894736842104E-2</v>
      </c>
      <c r="Q242" s="8"/>
      <c r="R242" s="8"/>
      <c r="S242" s="9"/>
      <c r="T242" s="9"/>
      <c r="U242" s="9"/>
      <c r="V242" s="9"/>
      <c r="W242" s="10"/>
      <c r="X242" s="9">
        <v>0.54400000000000004</v>
      </c>
      <c r="Y242" s="9">
        <v>0.43700000000000006</v>
      </c>
      <c r="Z242" s="10">
        <f t="shared" si="72"/>
        <v>0.53425</v>
      </c>
      <c r="AA242" s="11"/>
      <c r="AB242" s="11"/>
      <c r="AC242" s="10"/>
      <c r="AD242" s="12"/>
      <c r="AE242" s="12"/>
      <c r="AF242" s="10"/>
    </row>
    <row r="243" spans="1:36" x14ac:dyDescent="0.25">
      <c r="A243" s="8" t="s">
        <v>246</v>
      </c>
      <c r="B243" s="8">
        <v>1</v>
      </c>
      <c r="C243" s="8" t="s">
        <v>584</v>
      </c>
      <c r="D243" s="8" t="s">
        <v>476</v>
      </c>
      <c r="E243" s="61"/>
      <c r="F243" s="8"/>
      <c r="G243" s="27">
        <v>2014</v>
      </c>
      <c r="H243" s="82">
        <v>0.48</v>
      </c>
      <c r="I243" s="82">
        <v>0.52</v>
      </c>
      <c r="J243" s="82"/>
      <c r="K243" s="9">
        <f t="shared" si="67"/>
        <v>0.48</v>
      </c>
      <c r="L243" s="9">
        <f t="shared" si="68"/>
        <v>0.52</v>
      </c>
      <c r="M243" s="9">
        <f t="shared" si="69"/>
        <v>0.48</v>
      </c>
      <c r="N243" s="9">
        <f t="shared" si="70"/>
        <v>0.52</v>
      </c>
      <c r="O243" s="10">
        <f t="shared" si="71"/>
        <v>4.0000000000000036E-2</v>
      </c>
      <c r="P243" s="22">
        <v>171650</v>
      </c>
      <c r="Q243" s="8">
        <v>158659</v>
      </c>
      <c r="R243" s="8">
        <v>14713</v>
      </c>
      <c r="S243" s="9">
        <v>0.49750450695897652</v>
      </c>
      <c r="T243" s="9">
        <v>0.45985183553512532</v>
      </c>
      <c r="U243" s="9">
        <f>S243/(S243+T243)</f>
        <v>0.51966491981750418</v>
      </c>
      <c r="V243" s="9">
        <f>T243/(T243+S243)</f>
        <v>0.48033508018249582</v>
      </c>
      <c r="W243" s="10">
        <f>ABS((T243/(T243+S243))-(S243/(T243+S243)))</f>
        <v>3.9329839635008357E-2</v>
      </c>
      <c r="X243" s="9">
        <v>0.502</v>
      </c>
      <c r="Y243" s="9">
        <v>0.48599999999999999</v>
      </c>
      <c r="Z243" s="10">
        <f t="shared" si="72"/>
        <v>0.48875000000000002</v>
      </c>
      <c r="AA243" s="13">
        <v>95503</v>
      </c>
      <c r="AB243" s="13">
        <v>121655</v>
      </c>
      <c r="AC243" s="9">
        <f>-ABS((AB243/(AB243+AA243))-(AA243/(AB243+AA243)))</f>
        <v>-0.12042844380589246</v>
      </c>
      <c r="AD243" s="12">
        <v>0.53</v>
      </c>
      <c r="AE243" s="15">
        <v>0.47</v>
      </c>
      <c r="AF243" s="10">
        <f>(AD243-AE243-7.2%)/2+0.5</f>
        <v>0.49399999999999999</v>
      </c>
      <c r="AJ243" s="8"/>
    </row>
    <row r="244" spans="1:36" x14ac:dyDescent="0.25">
      <c r="A244" s="8" t="s">
        <v>246</v>
      </c>
      <c r="B244" s="8">
        <v>2</v>
      </c>
      <c r="C244" s="8" t="s">
        <v>247</v>
      </c>
      <c r="D244" s="8" t="s">
        <v>478</v>
      </c>
      <c r="E244" s="61"/>
      <c r="F244" s="8"/>
      <c r="G244" s="27">
        <v>2012</v>
      </c>
      <c r="H244" s="82">
        <v>0.55000000000000004</v>
      </c>
      <c r="I244" s="82">
        <v>0.45</v>
      </c>
      <c r="J244" s="82"/>
      <c r="K244" s="9">
        <f t="shared" si="67"/>
        <v>0.55000000000000004</v>
      </c>
      <c r="L244" s="9">
        <f t="shared" si="68"/>
        <v>0.45</v>
      </c>
      <c r="M244" s="9">
        <f t="shared" si="69"/>
        <v>0.55000000000000004</v>
      </c>
      <c r="N244" s="9">
        <f t="shared" si="70"/>
        <v>0.45</v>
      </c>
      <c r="O244" s="10">
        <f t="shared" si="71"/>
        <v>0.10000000000000003</v>
      </c>
      <c r="P244" s="22">
        <v>169275</v>
      </c>
      <c r="Q244" s="8">
        <v>152977</v>
      </c>
      <c r="R244" s="8">
        <v>15142</v>
      </c>
      <c r="S244" s="9">
        <v>0.50171313064251288</v>
      </c>
      <c r="T244" s="9">
        <v>0.45340758875380122</v>
      </c>
      <c r="U244" s="9">
        <f>S244/(S244+T244)</f>
        <v>0.52528766307113683</v>
      </c>
      <c r="V244" s="9">
        <f>T244/(T244+S244)</f>
        <v>0.47471233692886317</v>
      </c>
      <c r="W244" s="10">
        <f>ABS((T244/(T244+S244))-(S244/(T244+S244)))</f>
        <v>5.0575326142273669E-2</v>
      </c>
      <c r="X244" s="9">
        <v>0.54200000000000004</v>
      </c>
      <c r="Y244" s="9">
        <v>0.44500000000000001</v>
      </c>
      <c r="Z244" s="10">
        <f t="shared" si="72"/>
        <v>0.52925</v>
      </c>
      <c r="AA244" s="11"/>
      <c r="AB244" s="11"/>
      <c r="AC244" s="10"/>
      <c r="AD244" s="12"/>
      <c r="AE244" s="12"/>
      <c r="AF244" s="10"/>
      <c r="AJ244" s="8"/>
    </row>
    <row r="245" spans="1:36" x14ac:dyDescent="0.25">
      <c r="A245" s="8" t="s">
        <v>248</v>
      </c>
      <c r="B245" s="8">
        <v>1</v>
      </c>
      <c r="C245" s="8" t="s">
        <v>596</v>
      </c>
      <c r="D245" s="8" t="s">
        <v>478</v>
      </c>
      <c r="E245" s="61"/>
      <c r="F245" s="8"/>
      <c r="G245" s="27">
        <v>2014</v>
      </c>
      <c r="H245" s="82">
        <v>0.56999999999999995</v>
      </c>
      <c r="I245" s="82">
        <v>0.4</v>
      </c>
      <c r="J245" s="82">
        <v>0.01</v>
      </c>
      <c r="K245" s="9">
        <f t="shared" si="67"/>
        <v>0.58762886597938135</v>
      </c>
      <c r="L245" s="9">
        <f t="shared" si="68"/>
        <v>0.41237113402061859</v>
      </c>
      <c r="M245" s="9">
        <f t="shared" si="69"/>
        <v>0.58762886597938135</v>
      </c>
      <c r="N245" s="9">
        <f t="shared" si="70"/>
        <v>0.41237113402061859</v>
      </c>
      <c r="O245" s="10">
        <f t="shared" si="71"/>
        <v>0.17525773195876276</v>
      </c>
      <c r="Q245" s="8"/>
      <c r="R245" s="8"/>
      <c r="S245" s="9"/>
      <c r="T245" s="9"/>
      <c r="U245" s="9"/>
      <c r="V245" s="9"/>
      <c r="W245" s="10"/>
      <c r="X245" s="9">
        <v>0.65099999999999991</v>
      </c>
      <c r="Y245" s="9">
        <v>0.33799999999999997</v>
      </c>
      <c r="Z245" s="10">
        <f t="shared" si="72"/>
        <v>0.63724999999999998</v>
      </c>
      <c r="AA245" s="11"/>
      <c r="AB245" s="11"/>
      <c r="AC245" s="10"/>
      <c r="AD245" s="12">
        <v>0.65</v>
      </c>
      <c r="AE245" s="12">
        <v>0.34</v>
      </c>
      <c r="AF245" s="10">
        <f t="shared" ref="AF245:AF253" si="84">(AD245-AE245-7.2%)/2+0.5</f>
        <v>0.61899999999999999</v>
      </c>
      <c r="AJ245" s="8"/>
    </row>
    <row r="246" spans="1:36" x14ac:dyDescent="0.25">
      <c r="A246" s="8" t="s">
        <v>248</v>
      </c>
      <c r="B246" s="8">
        <v>2</v>
      </c>
      <c r="C246" s="8" t="s">
        <v>249</v>
      </c>
      <c r="D246" s="8" t="s">
        <v>476</v>
      </c>
      <c r="E246" s="61"/>
      <c r="F246" s="8"/>
      <c r="G246" s="27">
        <v>1994</v>
      </c>
      <c r="H246" s="82">
        <v>0.37</v>
      </c>
      <c r="I246" s="82">
        <v>0.62</v>
      </c>
      <c r="J246" s="82">
        <v>0</v>
      </c>
      <c r="K246" s="9">
        <f t="shared" si="67"/>
        <v>0.37373737373737376</v>
      </c>
      <c r="L246" s="9">
        <f t="shared" si="68"/>
        <v>0.6262626262626263</v>
      </c>
      <c r="M246" s="9">
        <f t="shared" si="69"/>
        <v>0.37373737373737376</v>
      </c>
      <c r="N246" s="9">
        <f t="shared" si="70"/>
        <v>0.6262626262626263</v>
      </c>
      <c r="O246" s="10">
        <f t="shared" si="71"/>
        <v>0.25252525252525254</v>
      </c>
      <c r="P246" s="22">
        <v>116463</v>
      </c>
      <c r="Q246" s="8">
        <v>166679</v>
      </c>
      <c r="R246" s="8">
        <v>5930</v>
      </c>
      <c r="S246" s="9">
        <v>0.40288578624010629</v>
      </c>
      <c r="T246" s="9">
        <v>0.57660029335252116</v>
      </c>
      <c r="U246" s="9">
        <f>S246/(S246+T246)</f>
        <v>0.41132364679206901</v>
      </c>
      <c r="V246" s="9">
        <f>T246/(T246+S246)</f>
        <v>0.58867635320793099</v>
      </c>
      <c r="W246" s="10">
        <f>ABS((T246/(T246+S246))-(S246/(T246+S246)))</f>
        <v>0.17735270641586198</v>
      </c>
      <c r="X246" s="9">
        <v>0.53500000000000003</v>
      </c>
      <c r="Y246" s="9">
        <v>0.45399999999999996</v>
      </c>
      <c r="Z246" s="10">
        <f t="shared" si="72"/>
        <v>0.52124999999999999</v>
      </c>
      <c r="AA246" s="11">
        <v>51690</v>
      </c>
      <c r="AB246" s="11">
        <v>109460</v>
      </c>
      <c r="AC246" s="10">
        <f>ABS((AB246/(AB246+AA246))-(AA246/(AB246+AA246)))</f>
        <v>0.35848588271796467</v>
      </c>
      <c r="AD246" s="12">
        <v>0.54</v>
      </c>
      <c r="AE246" s="12">
        <v>0.45</v>
      </c>
      <c r="AF246" s="10">
        <f t="shared" si="84"/>
        <v>0.50900000000000001</v>
      </c>
    </row>
    <row r="247" spans="1:36" x14ac:dyDescent="0.25">
      <c r="A247" s="8" t="s">
        <v>248</v>
      </c>
      <c r="B247" s="8">
        <v>3</v>
      </c>
      <c r="C247" s="8" t="s">
        <v>560</v>
      </c>
      <c r="D247" s="8" t="s">
        <v>476</v>
      </c>
      <c r="E247" s="61"/>
      <c r="F247" s="8"/>
      <c r="G247" s="27">
        <v>2014</v>
      </c>
      <c r="H247" s="82">
        <v>0.44</v>
      </c>
      <c r="I247" s="82">
        <v>0.54</v>
      </c>
      <c r="J247" s="82">
        <v>0.02</v>
      </c>
      <c r="K247" s="9">
        <f t="shared" si="67"/>
        <v>0.44897959183673469</v>
      </c>
      <c r="L247" s="9">
        <f t="shared" si="68"/>
        <v>0.55102040816326536</v>
      </c>
      <c r="M247" s="9">
        <f t="shared" si="69"/>
        <v>0.44897959183673469</v>
      </c>
      <c r="N247" s="9">
        <f t="shared" si="70"/>
        <v>0.55102040816326536</v>
      </c>
      <c r="O247" s="10">
        <f t="shared" si="71"/>
        <v>0.10204081632653067</v>
      </c>
      <c r="Q247" s="8"/>
      <c r="R247" s="8"/>
      <c r="S247" s="9"/>
      <c r="T247" s="9"/>
      <c r="U247" s="9"/>
      <c r="V247" s="9"/>
      <c r="W247" s="10"/>
      <c r="X247" s="9">
        <v>0.51800000000000002</v>
      </c>
      <c r="Y247" s="9">
        <v>0.47200000000000003</v>
      </c>
      <c r="Z247" s="10">
        <f t="shared" si="72"/>
        <v>0.50375000000000003</v>
      </c>
      <c r="AA247" s="11"/>
      <c r="AB247" s="11"/>
      <c r="AC247" s="10"/>
      <c r="AD247" s="12">
        <v>0.52</v>
      </c>
      <c r="AE247" s="12">
        <v>0.47</v>
      </c>
      <c r="AF247" s="10">
        <f t="shared" si="84"/>
        <v>0.48899999999999999</v>
      </c>
    </row>
    <row r="248" spans="1:36" x14ac:dyDescent="0.25">
      <c r="A248" s="8" t="s">
        <v>248</v>
      </c>
      <c r="B248" s="8">
        <v>4</v>
      </c>
      <c r="C248" s="8" t="s">
        <v>250</v>
      </c>
      <c r="D248" s="8" t="s">
        <v>476</v>
      </c>
      <c r="E248" s="61"/>
      <c r="F248" s="8"/>
      <c r="G248" s="27">
        <v>1980</v>
      </c>
      <c r="H248" s="82">
        <v>0.31</v>
      </c>
      <c r="I248" s="82">
        <v>0.68</v>
      </c>
      <c r="J248" s="82">
        <v>0.01</v>
      </c>
      <c r="K248" s="9">
        <f t="shared" si="67"/>
        <v>0.31313131313131315</v>
      </c>
      <c r="L248" s="9">
        <f t="shared" si="68"/>
        <v>0.68686868686868696</v>
      </c>
      <c r="M248" s="9">
        <f t="shared" si="69"/>
        <v>0.31313131313131315</v>
      </c>
      <c r="N248" s="9">
        <f t="shared" si="70"/>
        <v>0.68686868686868696</v>
      </c>
      <c r="O248" s="10">
        <f t="shared" si="71"/>
        <v>0.37373737373737381</v>
      </c>
      <c r="P248" s="22">
        <v>107992</v>
      </c>
      <c r="Q248" s="8">
        <v>195146</v>
      </c>
      <c r="R248" s="8">
        <v>3111</v>
      </c>
      <c r="S248" s="9">
        <v>0.35262809021417213</v>
      </c>
      <c r="T248" s="9">
        <v>0.63721350926860165</v>
      </c>
      <c r="U248" s="9">
        <f t="shared" ref="U248:U255" si="85">S248/(S248+T248)</f>
        <v>0.35624698981981801</v>
      </c>
      <c r="V248" s="9">
        <f t="shared" ref="V248:V255" si="86">T248/(T248+S248)</f>
        <v>0.64375301018018194</v>
      </c>
      <c r="W248" s="10">
        <f t="shared" ref="W248:W255" si="87">ABS((T248/(T248+S248))-(S248/(T248+S248)))</f>
        <v>0.28750602036036393</v>
      </c>
      <c r="X248" s="9">
        <v>0.44700000000000001</v>
      </c>
      <c r="Y248" s="9">
        <v>0.54200000000000004</v>
      </c>
      <c r="Z248" s="10">
        <f t="shared" si="72"/>
        <v>0.43324999999999997</v>
      </c>
      <c r="AA248" s="11">
        <v>52118</v>
      </c>
      <c r="AB248" s="11">
        <v>129752</v>
      </c>
      <c r="AC248" s="10">
        <f t="shared" ref="AC248:AC253" si="88">ABS((AB248/(AB248+AA248))-(AA248/(AB248+AA248)))</f>
        <v>0.4268653433771375</v>
      </c>
      <c r="AD248" s="12">
        <v>0.47</v>
      </c>
      <c r="AE248" s="12">
        <v>0.52</v>
      </c>
      <c r="AF248" s="10">
        <f t="shared" si="84"/>
        <v>0.43899999999999995</v>
      </c>
    </row>
    <row r="249" spans="1:36" x14ac:dyDescent="0.25">
      <c r="A249" s="8" t="s">
        <v>248</v>
      </c>
      <c r="B249" s="8">
        <v>5</v>
      </c>
      <c r="C249" s="8" t="s">
        <v>251</v>
      </c>
      <c r="D249" s="8" t="s">
        <v>476</v>
      </c>
      <c r="E249" s="61"/>
      <c r="F249" s="8"/>
      <c r="G249" s="27">
        <v>2002</v>
      </c>
      <c r="H249" s="82">
        <v>0.43</v>
      </c>
      <c r="I249" s="82">
        <v>0.56000000000000005</v>
      </c>
      <c r="J249" s="82">
        <v>0.01</v>
      </c>
      <c r="K249" s="9">
        <f t="shared" si="67"/>
        <v>0.43434343434343436</v>
      </c>
      <c r="L249" s="9">
        <f t="shared" si="68"/>
        <v>0.56565656565656575</v>
      </c>
      <c r="M249" s="9">
        <f t="shared" si="69"/>
        <v>0.43434343434343436</v>
      </c>
      <c r="N249" s="9">
        <f t="shared" si="70"/>
        <v>0.56565656565656575</v>
      </c>
      <c r="O249" s="10">
        <f t="shared" si="71"/>
        <v>0.13131313131313138</v>
      </c>
      <c r="P249" s="22">
        <v>130102</v>
      </c>
      <c r="Q249" s="8">
        <v>167503</v>
      </c>
      <c r="R249" s="8">
        <v>6772</v>
      </c>
      <c r="S249" s="9">
        <v>0.4274370271078301</v>
      </c>
      <c r="T249" s="9">
        <v>0.5503142484484701</v>
      </c>
      <c r="U249" s="9">
        <f t="shared" si="85"/>
        <v>0.43716335411031404</v>
      </c>
      <c r="V249" s="9">
        <f t="shared" si="86"/>
        <v>0.56283664588968596</v>
      </c>
      <c r="W249" s="10">
        <f t="shared" si="87"/>
        <v>0.12567329177937192</v>
      </c>
      <c r="X249" s="9">
        <v>0.47899999999999998</v>
      </c>
      <c r="Y249" s="9">
        <v>0.51</v>
      </c>
      <c r="Z249" s="10">
        <f t="shared" si="72"/>
        <v>0.46525</v>
      </c>
      <c r="AA249" s="11">
        <v>62634</v>
      </c>
      <c r="AB249" s="11">
        <v>124030</v>
      </c>
      <c r="AC249" s="10">
        <f t="shared" si="88"/>
        <v>0.32891184159773706</v>
      </c>
      <c r="AD249" s="12">
        <v>0.45</v>
      </c>
      <c r="AE249" s="12">
        <v>0.54</v>
      </c>
      <c r="AF249" s="10">
        <f t="shared" si="84"/>
        <v>0.41899999999999998</v>
      </c>
    </row>
    <row r="250" spans="1:36" x14ac:dyDescent="0.25">
      <c r="A250" s="8" t="s">
        <v>248</v>
      </c>
      <c r="B250" s="8">
        <v>6</v>
      </c>
      <c r="C250" s="8" t="s">
        <v>252</v>
      </c>
      <c r="D250" s="8" t="s">
        <v>478</v>
      </c>
      <c r="E250" s="61"/>
      <c r="F250" s="8"/>
      <c r="G250" s="27">
        <v>1988</v>
      </c>
      <c r="H250" s="82">
        <v>0.6</v>
      </c>
      <c r="I250" s="82">
        <v>0.39</v>
      </c>
      <c r="J250" s="82">
        <v>0.01</v>
      </c>
      <c r="K250" s="9">
        <f t="shared" si="67"/>
        <v>0.60606060606060608</v>
      </c>
      <c r="L250" s="9">
        <f t="shared" si="68"/>
        <v>0.39393939393939398</v>
      </c>
      <c r="M250" s="9">
        <f t="shared" si="69"/>
        <v>0.60606060606060608</v>
      </c>
      <c r="N250" s="9">
        <f t="shared" si="70"/>
        <v>0.39393939393939398</v>
      </c>
      <c r="O250" s="10">
        <f t="shared" si="71"/>
        <v>0.2121212121212121</v>
      </c>
      <c r="P250" s="22">
        <v>151782</v>
      </c>
      <c r="Q250" s="8">
        <v>84360</v>
      </c>
      <c r="R250" s="8">
        <v>3496</v>
      </c>
      <c r="S250" s="9">
        <v>0.63338034869261139</v>
      </c>
      <c r="T250" s="9">
        <v>0.35203098006159289</v>
      </c>
      <c r="U250" s="9">
        <f t="shared" si="85"/>
        <v>0.6427573239830271</v>
      </c>
      <c r="V250" s="9">
        <f t="shared" si="86"/>
        <v>0.35724267601697279</v>
      </c>
      <c r="W250" s="10">
        <f t="shared" si="87"/>
        <v>0.2855146479660543</v>
      </c>
      <c r="X250" s="9">
        <v>0.61399999999999999</v>
      </c>
      <c r="Y250" s="9">
        <v>0.374</v>
      </c>
      <c r="Z250" s="10">
        <f t="shared" si="72"/>
        <v>0.60075000000000001</v>
      </c>
      <c r="AA250" s="11">
        <v>81933</v>
      </c>
      <c r="AB250" s="11">
        <v>65413</v>
      </c>
      <c r="AC250" s="10">
        <f t="shared" si="88"/>
        <v>0.11211705780950959</v>
      </c>
      <c r="AD250" s="12">
        <v>0.6</v>
      </c>
      <c r="AE250" s="12">
        <v>0.39</v>
      </c>
      <c r="AF250" s="10">
        <f t="shared" si="84"/>
        <v>0.56899999999999995</v>
      </c>
    </row>
    <row r="251" spans="1:36" x14ac:dyDescent="0.25">
      <c r="A251" s="8" t="s">
        <v>248</v>
      </c>
      <c r="B251" s="8">
        <v>7</v>
      </c>
      <c r="C251" s="8" t="s">
        <v>253</v>
      </c>
      <c r="D251" s="8" t="s">
        <v>476</v>
      </c>
      <c r="E251" s="61"/>
      <c r="F251" s="8"/>
      <c r="G251" s="27">
        <v>2008</v>
      </c>
      <c r="H251" s="82">
        <v>0.39</v>
      </c>
      <c r="I251" s="82">
        <v>0.59</v>
      </c>
      <c r="J251" s="82">
        <v>0.02</v>
      </c>
      <c r="K251" s="9">
        <f t="shared" si="67"/>
        <v>0.39795918367346939</v>
      </c>
      <c r="L251" s="9">
        <f t="shared" si="68"/>
        <v>0.60204081632653061</v>
      </c>
      <c r="M251" s="9">
        <f t="shared" si="69"/>
        <v>0.39795918367346939</v>
      </c>
      <c r="N251" s="9">
        <f t="shared" si="70"/>
        <v>0.60204081632653061</v>
      </c>
      <c r="O251" s="10">
        <f t="shared" si="71"/>
        <v>0.20408163265306123</v>
      </c>
      <c r="P251" s="22">
        <v>123090</v>
      </c>
      <c r="Q251" s="8">
        <v>175704</v>
      </c>
      <c r="R251" s="8">
        <v>8601</v>
      </c>
      <c r="S251" s="9">
        <v>0.40042941492216855</v>
      </c>
      <c r="T251" s="9">
        <v>0.57159029912653103</v>
      </c>
      <c r="U251" s="9">
        <f t="shared" si="85"/>
        <v>0.41195606337476653</v>
      </c>
      <c r="V251" s="9">
        <f t="shared" si="86"/>
        <v>0.58804393662523347</v>
      </c>
      <c r="W251" s="10">
        <f t="shared" si="87"/>
        <v>0.17608787325046693</v>
      </c>
      <c r="X251" s="9">
        <v>0.46299999999999997</v>
      </c>
      <c r="Y251" s="9">
        <v>0.52500000000000002</v>
      </c>
      <c r="Z251" s="10">
        <f t="shared" si="72"/>
        <v>0.44974999999999998</v>
      </c>
      <c r="AA251" s="11">
        <v>71902</v>
      </c>
      <c r="AB251" s="11">
        <v>105084</v>
      </c>
      <c r="AC251" s="10">
        <f t="shared" si="88"/>
        <v>0.18748375577729309</v>
      </c>
      <c r="AD251" s="12">
        <v>0.51</v>
      </c>
      <c r="AE251" s="12">
        <v>0.48</v>
      </c>
      <c r="AF251" s="10">
        <f t="shared" si="84"/>
        <v>0.47899999999999998</v>
      </c>
    </row>
    <row r="252" spans="1:36" x14ac:dyDescent="0.25">
      <c r="A252" s="8" t="s">
        <v>248</v>
      </c>
      <c r="B252" s="8">
        <v>8</v>
      </c>
      <c r="C252" s="8" t="s">
        <v>254</v>
      </c>
      <c r="D252" s="8" t="s">
        <v>478</v>
      </c>
      <c r="E252" s="61"/>
      <c r="F252" s="8"/>
      <c r="G252" s="27">
        <v>2006</v>
      </c>
      <c r="H252" s="82">
        <v>0.77</v>
      </c>
      <c r="I252" s="82">
        <v>0.19</v>
      </c>
      <c r="J252" s="82">
        <v>0.02</v>
      </c>
      <c r="K252" s="9">
        <f t="shared" si="67"/>
        <v>0.80208333333333337</v>
      </c>
      <c r="L252" s="9">
        <f t="shared" si="68"/>
        <v>0.19791666666666669</v>
      </c>
      <c r="M252" s="9">
        <f t="shared" si="69"/>
        <v>0.80208333333333337</v>
      </c>
      <c r="N252" s="9">
        <f t="shared" si="70"/>
        <v>0.19791666666666669</v>
      </c>
      <c r="O252" s="10">
        <f t="shared" si="71"/>
        <v>0.60416666666666674</v>
      </c>
      <c r="P252" s="22">
        <v>130857</v>
      </c>
      <c r="Q252" s="8">
        <v>31767</v>
      </c>
      <c r="R252" s="8">
        <v>5176</v>
      </c>
      <c r="S252" s="9">
        <v>0.77983909415971397</v>
      </c>
      <c r="T252" s="9">
        <v>0.18931466030989272</v>
      </c>
      <c r="U252" s="9">
        <f t="shared" si="85"/>
        <v>0.80465982880755604</v>
      </c>
      <c r="V252" s="9">
        <f t="shared" si="86"/>
        <v>0.1953401711924439</v>
      </c>
      <c r="W252" s="10">
        <f t="shared" si="87"/>
        <v>0.60931965761511209</v>
      </c>
      <c r="X252" s="9">
        <v>0.78299999999999992</v>
      </c>
      <c r="Y252" s="9">
        <v>0.20699999999999999</v>
      </c>
      <c r="Z252" s="10">
        <f t="shared" si="72"/>
        <v>0.76875000000000004</v>
      </c>
      <c r="AA252" s="11">
        <v>62840</v>
      </c>
      <c r="AB252" s="11">
        <v>19538</v>
      </c>
      <c r="AC252" s="10">
        <f t="shared" si="88"/>
        <v>0.52565005219840244</v>
      </c>
      <c r="AD252" s="12">
        <v>0.75</v>
      </c>
      <c r="AE252" s="12">
        <v>0.24</v>
      </c>
      <c r="AF252" s="10">
        <f t="shared" si="84"/>
        <v>0.71899999999999997</v>
      </c>
      <c r="AJ252" s="8"/>
    </row>
    <row r="253" spans="1:36" x14ac:dyDescent="0.25">
      <c r="A253" s="8" t="s">
        <v>248</v>
      </c>
      <c r="B253" s="8">
        <v>9</v>
      </c>
      <c r="C253" s="8" t="s">
        <v>255</v>
      </c>
      <c r="D253" s="8" t="s">
        <v>478</v>
      </c>
      <c r="E253" s="61"/>
      <c r="F253" s="8"/>
      <c r="G253" s="27">
        <v>1996</v>
      </c>
      <c r="H253" s="82">
        <v>0.68</v>
      </c>
      <c r="I253" s="82">
        <v>0.3</v>
      </c>
      <c r="J253" s="82">
        <v>0.01</v>
      </c>
      <c r="K253" s="9">
        <f t="shared" si="67"/>
        <v>0.69387755102040827</v>
      </c>
      <c r="L253" s="9">
        <f t="shared" si="68"/>
        <v>0.30612244897959184</v>
      </c>
      <c r="M253" s="9">
        <f t="shared" si="69"/>
        <v>0.69387755102040827</v>
      </c>
      <c r="N253" s="9">
        <f t="shared" si="70"/>
        <v>0.30612244897959184</v>
      </c>
      <c r="O253" s="10">
        <f t="shared" si="71"/>
        <v>0.38775510204081642</v>
      </c>
      <c r="P253" s="22">
        <v>162834</v>
      </c>
      <c r="Q253" s="8">
        <v>55094</v>
      </c>
      <c r="R253" s="8">
        <v>2220</v>
      </c>
      <c r="S253" s="9">
        <v>0.73965695804640519</v>
      </c>
      <c r="T253" s="9">
        <v>0.25025891672874612</v>
      </c>
      <c r="U253" s="9">
        <f t="shared" si="85"/>
        <v>0.74719173304944753</v>
      </c>
      <c r="V253" s="9">
        <f t="shared" si="86"/>
        <v>0.25280826695055247</v>
      </c>
      <c r="W253" s="10">
        <f t="shared" si="87"/>
        <v>0.49438346609889505</v>
      </c>
      <c r="X253" s="9">
        <v>0.68299999999999994</v>
      </c>
      <c r="Y253" s="9">
        <v>0.308</v>
      </c>
      <c r="Z253" s="10">
        <f t="shared" si="72"/>
        <v>0.66825000000000001</v>
      </c>
      <c r="AA253" s="11">
        <v>88478</v>
      </c>
      <c r="AB253" s="11">
        <v>51023</v>
      </c>
      <c r="AC253" s="10">
        <f t="shared" si="88"/>
        <v>0.26849269897706823</v>
      </c>
      <c r="AD253" s="12">
        <v>0.63</v>
      </c>
      <c r="AE253" s="12">
        <v>0.36</v>
      </c>
      <c r="AF253" s="10">
        <f t="shared" si="84"/>
        <v>0.59899999999999998</v>
      </c>
    </row>
    <row r="254" spans="1:36" x14ac:dyDescent="0.25">
      <c r="A254" s="8" t="s">
        <v>248</v>
      </c>
      <c r="B254" s="8">
        <v>10</v>
      </c>
      <c r="C254" s="8" t="s">
        <v>256</v>
      </c>
      <c r="D254" s="8" t="s">
        <v>478</v>
      </c>
      <c r="E254" s="61"/>
      <c r="F254" s="8"/>
      <c r="G254" s="27">
        <v>2012</v>
      </c>
      <c r="H254" s="82">
        <v>0.85</v>
      </c>
      <c r="I254" s="82">
        <v>0.13</v>
      </c>
      <c r="J254" s="82">
        <v>0.01</v>
      </c>
      <c r="K254" s="9">
        <f t="shared" si="67"/>
        <v>0.86734693877551017</v>
      </c>
      <c r="L254" s="9">
        <f t="shared" si="68"/>
        <v>0.1326530612244898</v>
      </c>
      <c r="M254" s="9">
        <f t="shared" si="69"/>
        <v>0.86734693877551017</v>
      </c>
      <c r="N254" s="9">
        <f t="shared" si="70"/>
        <v>0.1326530612244898</v>
      </c>
      <c r="O254" s="10">
        <f t="shared" si="71"/>
        <v>0.73469387755102034</v>
      </c>
      <c r="P254" s="22">
        <v>201435</v>
      </c>
      <c r="Q254" s="8">
        <v>24271</v>
      </c>
      <c r="R254" s="8">
        <v>4354</v>
      </c>
      <c r="S254" s="9">
        <v>0.87557593671216205</v>
      </c>
      <c r="T254" s="9">
        <v>0.1054985655915848</v>
      </c>
      <c r="U254" s="9">
        <f t="shared" si="85"/>
        <v>0.89246630572514696</v>
      </c>
      <c r="V254" s="9">
        <f t="shared" si="86"/>
        <v>0.10753369427485313</v>
      </c>
      <c r="W254" s="10">
        <f t="shared" si="87"/>
        <v>0.7849326114502938</v>
      </c>
      <c r="X254" s="9">
        <v>0.879</v>
      </c>
      <c r="Y254" s="9">
        <v>0.115</v>
      </c>
      <c r="Z254" s="10">
        <f t="shared" si="72"/>
        <v>0.86275000000000002</v>
      </c>
      <c r="AA254" s="11"/>
      <c r="AB254" s="11"/>
      <c r="AC254" s="10"/>
      <c r="AD254" s="12"/>
      <c r="AE254" s="12"/>
      <c r="AF254" s="10"/>
      <c r="AJ254" s="8"/>
    </row>
    <row r="255" spans="1:36" x14ac:dyDescent="0.25">
      <c r="A255" s="8" t="s">
        <v>248</v>
      </c>
      <c r="B255" s="8">
        <v>11</v>
      </c>
      <c r="C255" s="8" t="s">
        <v>257</v>
      </c>
      <c r="D255" s="8" t="s">
        <v>476</v>
      </c>
      <c r="E255" s="61"/>
      <c r="F255" s="8"/>
      <c r="G255" s="27">
        <v>1994</v>
      </c>
      <c r="H255" s="82">
        <v>0.37</v>
      </c>
      <c r="I255" s="82">
        <v>0.63</v>
      </c>
      <c r="J255" s="82"/>
      <c r="K255" s="9">
        <f t="shared" si="67"/>
        <v>0.37</v>
      </c>
      <c r="L255" s="9">
        <f t="shared" si="68"/>
        <v>0.63</v>
      </c>
      <c r="M255" s="9">
        <f t="shared" si="69"/>
        <v>0.37</v>
      </c>
      <c r="N255" s="9">
        <f t="shared" si="70"/>
        <v>0.63</v>
      </c>
      <c r="O255" s="10">
        <f t="shared" si="71"/>
        <v>0.26</v>
      </c>
      <c r="P255" s="22">
        <v>123935</v>
      </c>
      <c r="Q255" s="8">
        <v>182239</v>
      </c>
      <c r="R255" s="8">
        <v>3725</v>
      </c>
      <c r="S255" s="9">
        <v>0.39992061929854567</v>
      </c>
      <c r="T255" s="9">
        <v>0.58805933546090827</v>
      </c>
      <c r="U255" s="9">
        <f t="shared" si="85"/>
        <v>0.4047861673427528</v>
      </c>
      <c r="V255" s="9">
        <f t="shared" si="86"/>
        <v>0.59521383265724725</v>
      </c>
      <c r="W255" s="10">
        <f t="shared" si="87"/>
        <v>0.19042766531449445</v>
      </c>
      <c r="X255" s="9">
        <v>0.46600000000000003</v>
      </c>
      <c r="Y255" s="9">
        <v>0.52400000000000002</v>
      </c>
      <c r="Z255" s="10">
        <f t="shared" si="72"/>
        <v>0.45174999999999998</v>
      </c>
      <c r="AA255" s="11">
        <v>55472</v>
      </c>
      <c r="AB255" s="11">
        <v>122149</v>
      </c>
      <c r="AC255" s="10">
        <f>ABS((AB255/(AB255+AA255))-(AA255/(AB255+AA255)))</f>
        <v>0.37538917132546268</v>
      </c>
      <c r="AD255" s="12">
        <v>0.45</v>
      </c>
      <c r="AE255" s="12">
        <v>0.54</v>
      </c>
      <c r="AF255" s="10">
        <f>(AD255-AE255-7.2%)/2+0.5</f>
        <v>0.41899999999999998</v>
      </c>
    </row>
    <row r="256" spans="1:36" x14ac:dyDescent="0.25">
      <c r="A256" s="8" t="s">
        <v>248</v>
      </c>
      <c r="B256" s="8">
        <v>12</v>
      </c>
      <c r="C256" s="8" t="s">
        <v>561</v>
      </c>
      <c r="D256" s="8" t="s">
        <v>478</v>
      </c>
      <c r="E256" s="61"/>
      <c r="F256" s="8"/>
      <c r="G256" s="27">
        <v>2014</v>
      </c>
      <c r="H256" s="82">
        <v>0.61</v>
      </c>
      <c r="I256" s="82">
        <v>0.37</v>
      </c>
      <c r="J256" s="82">
        <v>0.01</v>
      </c>
      <c r="K256" s="9">
        <f t="shared" si="67"/>
        <v>0.62244897959183676</v>
      </c>
      <c r="L256" s="9">
        <f t="shared" si="68"/>
        <v>0.37755102040816324</v>
      </c>
      <c r="M256" s="9">
        <f t="shared" si="69"/>
        <v>0.62244897959183676</v>
      </c>
      <c r="N256" s="9">
        <f t="shared" si="70"/>
        <v>0.37755102040816324</v>
      </c>
      <c r="O256" s="10">
        <f t="shared" si="71"/>
        <v>0.24489795918367352</v>
      </c>
      <c r="Q256" s="8"/>
      <c r="R256" s="8"/>
      <c r="S256" s="9"/>
      <c r="T256" s="9"/>
      <c r="U256" s="9"/>
      <c r="V256" s="9"/>
      <c r="W256" s="10"/>
      <c r="X256" s="9">
        <v>0.66500000000000004</v>
      </c>
      <c r="Y256" s="9">
        <v>0.32400000000000001</v>
      </c>
      <c r="Z256" s="10">
        <f t="shared" si="72"/>
        <v>0.65125</v>
      </c>
      <c r="AA256" s="11"/>
      <c r="AB256" s="11"/>
      <c r="AC256" s="10"/>
      <c r="AD256" s="12">
        <v>0.57999999999999996</v>
      </c>
      <c r="AE256" s="12">
        <v>0.41</v>
      </c>
      <c r="AF256" s="10">
        <f>(AD256-AE256-7.2%)/2+0.5</f>
        <v>0.54899999999999993</v>
      </c>
    </row>
    <row r="257" spans="1:36" x14ac:dyDescent="0.25">
      <c r="A257" s="8" t="s">
        <v>258</v>
      </c>
      <c r="B257" s="8">
        <v>1</v>
      </c>
      <c r="C257" s="8" t="s">
        <v>259</v>
      </c>
      <c r="D257" s="8" t="s">
        <v>478</v>
      </c>
      <c r="E257" s="61"/>
      <c r="F257" s="8"/>
      <c r="G257" s="27">
        <v>2012</v>
      </c>
      <c r="H257" s="82">
        <v>0.59</v>
      </c>
      <c r="I257" s="82">
        <v>0.41</v>
      </c>
      <c r="J257" s="82"/>
      <c r="K257" s="9">
        <f t="shared" si="67"/>
        <v>0.59</v>
      </c>
      <c r="L257" s="9">
        <f t="shared" si="68"/>
        <v>0.41</v>
      </c>
      <c r="M257" s="9">
        <f t="shared" si="69"/>
        <v>0.59</v>
      </c>
      <c r="N257" s="9">
        <f t="shared" si="70"/>
        <v>0.41</v>
      </c>
      <c r="O257" s="10">
        <f t="shared" si="71"/>
        <v>0.18</v>
      </c>
      <c r="P257" s="22">
        <v>162924</v>
      </c>
      <c r="Q257" s="8">
        <v>112473</v>
      </c>
      <c r="R257" s="8">
        <v>459</v>
      </c>
      <c r="S257" s="9">
        <v>0.59061249347485645</v>
      </c>
      <c r="T257" s="9">
        <v>0.40772359491908822</v>
      </c>
      <c r="U257" s="9">
        <f>S257/(S257+T257)</f>
        <v>0.59159685835357678</v>
      </c>
      <c r="V257" s="9">
        <f>T257/(T257+S257)</f>
        <v>0.40840314164642316</v>
      </c>
      <c r="W257" s="10">
        <f>ABS((T257/(T257+S257))-(S257/(T257+S257)))</f>
        <v>0.18319371670715362</v>
      </c>
      <c r="X257" s="9">
        <v>0.55299999999999994</v>
      </c>
      <c r="Y257" s="9">
        <v>0.39600000000000002</v>
      </c>
      <c r="Z257" s="10">
        <f t="shared" si="72"/>
        <v>0.55924999999999991</v>
      </c>
      <c r="AA257" s="11"/>
      <c r="AB257" s="11"/>
      <c r="AC257" s="10"/>
      <c r="AD257" s="12"/>
      <c r="AE257" s="12"/>
      <c r="AF257" s="10"/>
      <c r="AJ257" s="8"/>
    </row>
    <row r="258" spans="1:36" x14ac:dyDescent="0.25">
      <c r="A258" s="8" t="s">
        <v>258</v>
      </c>
      <c r="B258" s="8">
        <v>2</v>
      </c>
      <c r="C258" s="8" t="s">
        <v>260</v>
      </c>
      <c r="D258" s="8" t="s">
        <v>476</v>
      </c>
      <c r="E258" s="61"/>
      <c r="F258" s="8"/>
      <c r="G258" s="27">
        <v>2010</v>
      </c>
      <c r="H258" s="82">
        <v>0.35</v>
      </c>
      <c r="I258" s="82">
        <v>0.65</v>
      </c>
      <c r="J258" s="82"/>
      <c r="K258" s="9">
        <f t="shared" si="67"/>
        <v>0.35</v>
      </c>
      <c r="L258" s="9">
        <f t="shared" si="68"/>
        <v>0.65</v>
      </c>
      <c r="M258" s="9">
        <f t="shared" si="69"/>
        <v>0.35</v>
      </c>
      <c r="N258" s="9">
        <f t="shared" si="70"/>
        <v>0.65</v>
      </c>
      <c r="O258" s="10">
        <f t="shared" si="71"/>
        <v>0.30000000000000004</v>
      </c>
      <c r="P258" s="22">
        <v>92162</v>
      </c>
      <c r="Q258" s="8">
        <v>133180</v>
      </c>
      <c r="R258" s="8">
        <v>173</v>
      </c>
      <c r="S258" s="9">
        <v>0.40867348069973175</v>
      </c>
      <c r="T258" s="9">
        <v>0.59055938629359461</v>
      </c>
      <c r="U258" s="9">
        <f>S258/(S258+T258)</f>
        <v>0.40898722830187006</v>
      </c>
      <c r="V258" s="9">
        <f>T258/(T258+S258)</f>
        <v>0.59101277169812994</v>
      </c>
      <c r="W258" s="10">
        <f>ABS((T258/(T258+S258))-(S258/(T258+S258)))</f>
        <v>0.18202554339625987</v>
      </c>
      <c r="X258" s="9">
        <v>0.44900000000000001</v>
      </c>
      <c r="Y258" s="9">
        <v>0.51700000000000002</v>
      </c>
      <c r="Z258" s="10">
        <f t="shared" si="72"/>
        <v>0.44674999999999998</v>
      </c>
      <c r="AA258" s="11">
        <v>75709</v>
      </c>
      <c r="AB258" s="11">
        <v>94053</v>
      </c>
      <c r="AC258" s="10">
        <f>ABS((AB258/(AB258+AA258))-(AA258/(AB258+AA258)))</f>
        <v>0.10805716238027352</v>
      </c>
      <c r="AD258" s="12">
        <v>0.49</v>
      </c>
      <c r="AE258" s="12">
        <v>0.5</v>
      </c>
      <c r="AF258" s="10">
        <f t="shared" ref="AF258:AF264" si="89">(AD258-AE258-7.2%)/2+0.5</f>
        <v>0.45899999999999996</v>
      </c>
    </row>
    <row r="259" spans="1:36" x14ac:dyDescent="0.25">
      <c r="A259" s="8" t="s">
        <v>258</v>
      </c>
      <c r="B259" s="8">
        <v>3</v>
      </c>
      <c r="C259" s="8" t="s">
        <v>261</v>
      </c>
      <c r="D259" s="8" t="s">
        <v>478</v>
      </c>
      <c r="E259" s="61"/>
      <c r="F259" s="8"/>
      <c r="G259" s="27">
        <v>2008</v>
      </c>
      <c r="H259" s="82">
        <v>0.61</v>
      </c>
      <c r="I259" s="82">
        <v>0.39</v>
      </c>
      <c r="J259" s="82"/>
      <c r="K259" s="9">
        <f t="shared" ref="K259:K322" si="90">H259/(H259+I259)</f>
        <v>0.61</v>
      </c>
      <c r="L259" s="9">
        <f t="shared" ref="L259:L322" si="91">I259/(I259+H259)</f>
        <v>0.39</v>
      </c>
      <c r="M259" s="9">
        <f t="shared" ref="M259:M322" si="92">K259/(K259+L259)</f>
        <v>0.61</v>
      </c>
      <c r="N259" s="9">
        <f t="shared" ref="N259:N322" si="93">L259/(L259+M259)</f>
        <v>0.39</v>
      </c>
      <c r="O259" s="10">
        <f t="shared" ref="O259:O322" si="94">ABS((L259/(L259+K259))-(K259/(L259+K259)))</f>
        <v>0.21999999999999997</v>
      </c>
      <c r="P259" s="22">
        <v>167103</v>
      </c>
      <c r="Q259" s="8">
        <v>97616</v>
      </c>
      <c r="R259" s="8">
        <v>0</v>
      </c>
      <c r="S259" s="9">
        <v>0.63124671821818612</v>
      </c>
      <c r="T259" s="9">
        <v>0.36875328178181394</v>
      </c>
      <c r="U259" s="9">
        <f>S259/(S259+T259)</f>
        <v>0.63124671821818612</v>
      </c>
      <c r="V259" s="9">
        <f>T259/(T259+S259)</f>
        <v>0.36875328178181394</v>
      </c>
      <c r="W259" s="10">
        <f>ABS((T259/(T259+S259))-(S259/(T259+S259)))</f>
        <v>0.26249343643637219</v>
      </c>
      <c r="X259" s="9">
        <v>0.57499999999999996</v>
      </c>
      <c r="Y259" s="9">
        <v>0.38700000000000001</v>
      </c>
      <c r="Z259" s="10">
        <f t="shared" ref="Z259:Z322" si="95">(X259-Y259-3.85%)/2+0.5</f>
        <v>0.57474999999999998</v>
      </c>
      <c r="AA259" s="11">
        <v>120057</v>
      </c>
      <c r="AB259" s="11">
        <v>90621</v>
      </c>
      <c r="AC259" s="10">
        <f>ABS((AB259/(AB259+AA259))-(AA259/(AB259+AA259)))</f>
        <v>0.13972033150115343</v>
      </c>
      <c r="AD259" s="12">
        <v>0.61</v>
      </c>
      <c r="AE259" s="12">
        <v>0.38</v>
      </c>
      <c r="AF259" s="10">
        <f t="shared" si="89"/>
        <v>0.57899999999999996</v>
      </c>
    </row>
    <row r="260" spans="1:36" x14ac:dyDescent="0.25">
      <c r="A260" s="8" t="s">
        <v>262</v>
      </c>
      <c r="B260" s="8">
        <v>1</v>
      </c>
      <c r="C260" s="8" t="s">
        <v>585</v>
      </c>
      <c r="D260" s="8" t="s">
        <v>476</v>
      </c>
      <c r="E260" s="61"/>
      <c r="F260" s="8"/>
      <c r="G260" s="27">
        <v>2014</v>
      </c>
      <c r="H260" s="82">
        <v>0.45</v>
      </c>
      <c r="I260" s="82">
        <v>0.55000000000000004</v>
      </c>
      <c r="J260" s="82"/>
      <c r="K260" s="9">
        <f t="shared" si="90"/>
        <v>0.45</v>
      </c>
      <c r="L260" s="9">
        <f t="shared" si="91"/>
        <v>0.55000000000000004</v>
      </c>
      <c r="M260" s="9">
        <f t="shared" si="92"/>
        <v>0.45</v>
      </c>
      <c r="N260" s="9">
        <f t="shared" si="93"/>
        <v>0.55000000000000004</v>
      </c>
      <c r="O260" s="10">
        <f t="shared" si="94"/>
        <v>0.10000000000000003</v>
      </c>
      <c r="Q260" s="8"/>
      <c r="R260" s="8"/>
      <c r="S260" s="9"/>
      <c r="T260" s="9"/>
      <c r="U260" s="9"/>
      <c r="V260" s="9"/>
      <c r="W260" s="10"/>
      <c r="X260" s="9">
        <v>0.496</v>
      </c>
      <c r="Y260" s="9">
        <v>0.49099999999999999</v>
      </c>
      <c r="Z260" s="10">
        <f t="shared" si="95"/>
        <v>0.48325000000000001</v>
      </c>
      <c r="AA260" s="11"/>
      <c r="AB260" s="11"/>
      <c r="AC260" s="10"/>
      <c r="AD260" s="12">
        <v>0.52</v>
      </c>
      <c r="AE260" s="12">
        <v>0.48</v>
      </c>
      <c r="AF260" s="10">
        <f t="shared" si="89"/>
        <v>0.48399999999999999</v>
      </c>
      <c r="AJ260" s="8"/>
    </row>
    <row r="261" spans="1:36" x14ac:dyDescent="0.25">
      <c r="A261" s="8" t="s">
        <v>262</v>
      </c>
      <c r="B261" s="8">
        <v>2</v>
      </c>
      <c r="C261" s="8" t="s">
        <v>263</v>
      </c>
      <c r="D261" s="8" t="s">
        <v>476</v>
      </c>
      <c r="E261" s="61"/>
      <c r="F261" s="8"/>
      <c r="G261" s="27">
        <v>1992</v>
      </c>
      <c r="H261" s="82">
        <v>0.3</v>
      </c>
      <c r="I261" s="82">
        <v>0.68</v>
      </c>
      <c r="J261" s="82">
        <v>0.02</v>
      </c>
      <c r="K261" s="9">
        <f t="shared" si="90"/>
        <v>0.30612244897959184</v>
      </c>
      <c r="L261" s="9">
        <f t="shared" si="91"/>
        <v>0.69387755102040827</v>
      </c>
      <c r="M261" s="9">
        <f t="shared" si="92"/>
        <v>0.30612244897959184</v>
      </c>
      <c r="N261" s="9">
        <f t="shared" si="93"/>
        <v>0.69387755102040827</v>
      </c>
      <c r="O261" s="10">
        <f t="shared" si="94"/>
        <v>0.38775510204081642</v>
      </c>
      <c r="P261" s="22">
        <v>100545</v>
      </c>
      <c r="Q261" s="8">
        <v>142309</v>
      </c>
      <c r="R261" s="8">
        <v>89</v>
      </c>
      <c r="S261" s="9">
        <v>0.41386251095936083</v>
      </c>
      <c r="T261" s="9">
        <v>0.58577114796474894</v>
      </c>
      <c r="U261" s="9">
        <f>S261/(S261+T261)</f>
        <v>0.41401418135999407</v>
      </c>
      <c r="V261" s="9">
        <f>T261/(T261+S261)</f>
        <v>0.58598581864000598</v>
      </c>
      <c r="W261" s="10">
        <f>ABS((T261/(T261+S261))-(S261/(T261+S261)))</f>
        <v>0.17197163728001191</v>
      </c>
      <c r="X261" s="9">
        <v>0.51600000000000001</v>
      </c>
      <c r="Y261" s="9">
        <v>0.47199999999999998</v>
      </c>
      <c r="Z261" s="10">
        <f t="shared" si="95"/>
        <v>0.50275000000000003</v>
      </c>
      <c r="AA261" s="11">
        <v>51346</v>
      </c>
      <c r="AB261" s="11">
        <v>131674</v>
      </c>
      <c r="AC261" s="10">
        <f>ABS((AB261/(AB261+AA261))-(AA261/(AB261+AA261)))</f>
        <v>0.43890285214730634</v>
      </c>
      <c r="AD261" s="12">
        <v>0.47</v>
      </c>
      <c r="AE261" s="12">
        <v>0.52</v>
      </c>
      <c r="AF261" s="10">
        <f t="shared" si="89"/>
        <v>0.43899999999999995</v>
      </c>
    </row>
    <row r="262" spans="1:36" x14ac:dyDescent="0.25">
      <c r="A262" s="8" t="s">
        <v>262</v>
      </c>
      <c r="B262" s="8">
        <v>3</v>
      </c>
      <c r="C262" s="8" t="s">
        <v>264</v>
      </c>
      <c r="D262" s="8" t="s">
        <v>478</v>
      </c>
      <c r="E262" s="61"/>
      <c r="F262" s="8"/>
      <c r="G262" s="27">
        <v>2000</v>
      </c>
      <c r="H262" s="82">
        <v>0.55000000000000004</v>
      </c>
      <c r="I262" s="82">
        <v>0.46</v>
      </c>
      <c r="J262" s="82"/>
      <c r="K262" s="9">
        <f t="shared" si="90"/>
        <v>0.54455445544554459</v>
      </c>
      <c r="L262" s="9">
        <f t="shared" si="91"/>
        <v>0.45544554455445546</v>
      </c>
      <c r="M262" s="9">
        <f t="shared" si="92"/>
        <v>0.54455445544554459</v>
      </c>
      <c r="N262" s="9">
        <f t="shared" si="93"/>
        <v>0.45544554455445546</v>
      </c>
      <c r="O262" s="10">
        <f t="shared" si="94"/>
        <v>8.9108910891089133E-2</v>
      </c>
      <c r="P262" s="22">
        <v>157880</v>
      </c>
      <c r="Q262" s="8">
        <v>113203</v>
      </c>
      <c r="R262" s="8">
        <v>2088</v>
      </c>
      <c r="S262" s="9">
        <v>0.57795300379615699</v>
      </c>
      <c r="T262" s="9">
        <v>0.41440343228234328</v>
      </c>
      <c r="U262" s="9">
        <f>S262/(S262+T262)</f>
        <v>0.58240465097405592</v>
      </c>
      <c r="V262" s="9">
        <f>T262/(T262+S262)</f>
        <v>0.41759534902594408</v>
      </c>
      <c r="W262" s="10">
        <f>ABS((T262/(T262+S262))-(S262/(T262+S262)))</f>
        <v>0.16480930194811183</v>
      </c>
      <c r="X262" s="9">
        <v>0.50800000000000001</v>
      </c>
      <c r="Y262" s="9">
        <v>0.48199999999999998</v>
      </c>
      <c r="Z262" s="10">
        <f t="shared" si="95"/>
        <v>0.49375000000000002</v>
      </c>
      <c r="AA262" s="11">
        <v>94694</v>
      </c>
      <c r="AB262" s="11">
        <v>72115</v>
      </c>
      <c r="AC262" s="10">
        <f>ABS((AB262/(AB262+AA262))-(AA262/(AB262+AA262)))</f>
        <v>0.13535840392304976</v>
      </c>
      <c r="AD262" s="12">
        <v>0.56000000000000005</v>
      </c>
      <c r="AE262" s="12">
        <v>0.43</v>
      </c>
      <c r="AF262" s="10">
        <f t="shared" si="89"/>
        <v>0.52900000000000003</v>
      </c>
    </row>
    <row r="263" spans="1:36" x14ac:dyDescent="0.25">
      <c r="A263" s="8" t="s">
        <v>262</v>
      </c>
      <c r="B263" s="8">
        <v>4</v>
      </c>
      <c r="C263" s="8" t="s">
        <v>562</v>
      </c>
      <c r="D263" s="8" t="s">
        <v>478</v>
      </c>
      <c r="E263" s="61"/>
      <c r="F263" s="8"/>
      <c r="G263" s="27">
        <v>2014</v>
      </c>
      <c r="H263" s="82">
        <v>0.64</v>
      </c>
      <c r="I263" s="82">
        <v>0.36</v>
      </c>
      <c r="J263" s="82"/>
      <c r="K263" s="9">
        <f t="shared" si="90"/>
        <v>0.64</v>
      </c>
      <c r="L263" s="9">
        <f t="shared" si="91"/>
        <v>0.36</v>
      </c>
      <c r="M263" s="9">
        <f t="shared" si="92"/>
        <v>0.64</v>
      </c>
      <c r="N263" s="9">
        <f t="shared" si="93"/>
        <v>0.36</v>
      </c>
      <c r="O263" s="10">
        <f t="shared" si="94"/>
        <v>0.28000000000000003</v>
      </c>
      <c r="Q263" s="8"/>
      <c r="R263" s="8"/>
      <c r="S263" s="9"/>
      <c r="T263" s="9"/>
      <c r="U263" s="9"/>
      <c r="V263" s="9"/>
      <c r="W263" s="10"/>
      <c r="X263" s="9">
        <v>0.56299999999999994</v>
      </c>
      <c r="Y263" s="9">
        <v>0.42799999999999999</v>
      </c>
      <c r="Z263" s="10">
        <f t="shared" si="95"/>
        <v>0.54825000000000002</v>
      </c>
      <c r="AA263" s="11"/>
      <c r="AB263" s="11"/>
      <c r="AC263" s="10"/>
      <c r="AD263" s="12">
        <v>0.57999999999999996</v>
      </c>
      <c r="AE263" s="12">
        <v>0.41</v>
      </c>
      <c r="AF263" s="10">
        <f t="shared" si="89"/>
        <v>0.54899999999999993</v>
      </c>
    </row>
    <row r="264" spans="1:36" x14ac:dyDescent="0.25">
      <c r="A264" s="8" t="s">
        <v>262</v>
      </c>
      <c r="B264" s="8">
        <v>5</v>
      </c>
      <c r="C264" s="8" t="s">
        <v>265</v>
      </c>
      <c r="D264" s="8" t="s">
        <v>478</v>
      </c>
      <c r="E264" s="61"/>
      <c r="F264" s="8"/>
      <c r="G264" s="27">
        <v>1998</v>
      </c>
      <c r="H264" s="82">
        <v>0.95</v>
      </c>
      <c r="I264" s="82"/>
      <c r="J264" s="82">
        <v>0.05</v>
      </c>
      <c r="K264" s="9">
        <f t="shared" si="90"/>
        <v>1</v>
      </c>
      <c r="L264" s="9">
        <f t="shared" si="91"/>
        <v>0</v>
      </c>
      <c r="M264" s="9">
        <f t="shared" si="92"/>
        <v>1</v>
      </c>
      <c r="N264" s="9">
        <f t="shared" si="93"/>
        <v>0</v>
      </c>
      <c r="O264" s="10">
        <f t="shared" si="94"/>
        <v>1</v>
      </c>
      <c r="P264" s="22">
        <v>167836</v>
      </c>
      <c r="Q264" s="8">
        <v>17875</v>
      </c>
      <c r="R264" s="8">
        <v>1430</v>
      </c>
      <c r="S264" s="9">
        <v>0.8968424877498784</v>
      </c>
      <c r="T264" s="9">
        <v>9.5516215046408864E-2</v>
      </c>
      <c r="U264" s="9">
        <f t="shared" ref="U264:U279" si="96">S264/(S264+T264)</f>
        <v>0.90374829708525617</v>
      </c>
      <c r="V264" s="9">
        <f t="shared" ref="V264:V279" si="97">T264/(T264+S264)</f>
        <v>9.6251702914743886E-2</v>
      </c>
      <c r="W264" s="10">
        <f t="shared" ref="W264:W279" si="98">ABS((T264/(T264+S264))-(S264/(T264+S264)))</f>
        <v>0.80749659417051234</v>
      </c>
      <c r="X264" s="9">
        <v>0.90600000000000003</v>
      </c>
      <c r="Y264" s="9">
        <v>9.0999999999999998E-2</v>
      </c>
      <c r="Z264" s="10">
        <f t="shared" si="95"/>
        <v>0.88824999999999998</v>
      </c>
      <c r="AA264" s="11">
        <v>85096</v>
      </c>
      <c r="AB264" s="11">
        <v>11826</v>
      </c>
      <c r="AC264" s="10">
        <f>ABS((AB264/(AB264+AA264))-(AA264/(AB264+AA264)))</f>
        <v>0.75596871711272984</v>
      </c>
      <c r="AD264" s="12">
        <v>0.89</v>
      </c>
      <c r="AE264" s="12">
        <v>0.11</v>
      </c>
      <c r="AF264" s="10">
        <f t="shared" si="89"/>
        <v>0.85399999999999998</v>
      </c>
    </row>
    <row r="265" spans="1:36" x14ac:dyDescent="0.25">
      <c r="A265" s="8" t="s">
        <v>262</v>
      </c>
      <c r="B265" s="8">
        <v>6</v>
      </c>
      <c r="C265" s="8" t="s">
        <v>266</v>
      </c>
      <c r="D265" s="8" t="s">
        <v>478</v>
      </c>
      <c r="E265" s="61"/>
      <c r="F265" s="8"/>
      <c r="G265" s="27">
        <v>2012</v>
      </c>
      <c r="H265" s="82">
        <v>1</v>
      </c>
      <c r="I265" s="82"/>
      <c r="J265" s="82"/>
      <c r="K265" s="9">
        <f t="shared" si="90"/>
        <v>1</v>
      </c>
      <c r="L265" s="9">
        <f t="shared" si="91"/>
        <v>0</v>
      </c>
      <c r="M265" s="9">
        <f t="shared" si="92"/>
        <v>1</v>
      </c>
      <c r="N265" s="9">
        <f t="shared" si="93"/>
        <v>0</v>
      </c>
      <c r="O265" s="10">
        <f t="shared" si="94"/>
        <v>1</v>
      </c>
      <c r="P265" s="22">
        <v>111501</v>
      </c>
      <c r="Q265" s="8">
        <v>50846</v>
      </c>
      <c r="R265" s="8">
        <v>2027</v>
      </c>
      <c r="S265" s="9">
        <v>0.67833720661418473</v>
      </c>
      <c r="T265" s="9">
        <v>0.30933115942910677</v>
      </c>
      <c r="U265" s="9">
        <f t="shared" si="96"/>
        <v>0.68680665488121129</v>
      </c>
      <c r="V265" s="9">
        <f t="shared" si="97"/>
        <v>0.31319334511878877</v>
      </c>
      <c r="W265" s="10">
        <f t="shared" si="98"/>
        <v>0.37361330976242252</v>
      </c>
      <c r="X265" s="9">
        <v>0.67799999999999994</v>
      </c>
      <c r="Y265" s="9">
        <v>0.31</v>
      </c>
      <c r="Z265" s="10">
        <f t="shared" si="95"/>
        <v>0.66474999999999995</v>
      </c>
      <c r="AA265" s="11"/>
      <c r="AB265" s="11"/>
      <c r="AC265" s="10"/>
      <c r="AD265" s="12"/>
      <c r="AE265" s="12"/>
      <c r="AF265" s="10"/>
    </row>
    <row r="266" spans="1:36" x14ac:dyDescent="0.25">
      <c r="A266" s="8" t="s">
        <v>262</v>
      </c>
      <c r="B266" s="8">
        <v>7</v>
      </c>
      <c r="C266" s="8" t="s">
        <v>267</v>
      </c>
      <c r="D266" s="8" t="s">
        <v>478</v>
      </c>
      <c r="E266" s="61"/>
      <c r="F266" s="8"/>
      <c r="G266" s="27">
        <v>1992</v>
      </c>
      <c r="H266" s="82">
        <v>0.89</v>
      </c>
      <c r="I266" s="82">
        <v>0.09</v>
      </c>
      <c r="J266" s="82">
        <v>0.02</v>
      </c>
      <c r="K266" s="9">
        <f t="shared" si="90"/>
        <v>0.90816326530612246</v>
      </c>
      <c r="L266" s="9">
        <f t="shared" si="91"/>
        <v>9.1836734693877556E-2</v>
      </c>
      <c r="M266" s="9">
        <f t="shared" si="92"/>
        <v>0.90816326530612246</v>
      </c>
      <c r="N266" s="9">
        <f t="shared" si="93"/>
        <v>9.1836734693877556E-2</v>
      </c>
      <c r="O266" s="10">
        <f t="shared" si="94"/>
        <v>0.81632653061224492</v>
      </c>
      <c r="P266" s="22">
        <v>141354</v>
      </c>
      <c r="Q266" s="8">
        <v>0</v>
      </c>
      <c r="R266" s="8">
        <v>8025</v>
      </c>
      <c r="S266" s="9">
        <v>0.94627758921936822</v>
      </c>
      <c r="T266" s="9">
        <v>0</v>
      </c>
      <c r="U266" s="9">
        <f t="shared" si="96"/>
        <v>1</v>
      </c>
      <c r="V266" s="9">
        <f t="shared" si="97"/>
        <v>0</v>
      </c>
      <c r="W266" s="10">
        <f t="shared" si="98"/>
        <v>1</v>
      </c>
      <c r="X266" s="9">
        <v>0.88400000000000001</v>
      </c>
      <c r="Y266" s="9">
        <v>0.10300000000000001</v>
      </c>
      <c r="Z266" s="10">
        <f t="shared" si="95"/>
        <v>0.87125000000000008</v>
      </c>
      <c r="AA266" s="11">
        <v>68624</v>
      </c>
      <c r="AB266" s="11">
        <v>4482</v>
      </c>
      <c r="AC266" s="10">
        <f t="shared" ref="AC266:AC276" si="99">ABS((AB266/(AB266+AA266))-(AA266/(AB266+AA266)))</f>
        <v>0.87738352529204167</v>
      </c>
      <c r="AD266" s="12">
        <v>0.86</v>
      </c>
      <c r="AE266" s="12">
        <v>0.13</v>
      </c>
      <c r="AF266" s="10">
        <f t="shared" ref="AF266:AF276" si="100">(AD266-AE266-7.2%)/2+0.5</f>
        <v>0.82899999999999996</v>
      </c>
    </row>
    <row r="267" spans="1:36" x14ac:dyDescent="0.25">
      <c r="A267" s="8" t="s">
        <v>262</v>
      </c>
      <c r="B267" s="8">
        <v>8</v>
      </c>
      <c r="C267" s="8" t="s">
        <v>268</v>
      </c>
      <c r="D267" s="8" t="s">
        <v>478</v>
      </c>
      <c r="E267" s="61"/>
      <c r="F267" s="8"/>
      <c r="G267" s="27">
        <v>1982</v>
      </c>
      <c r="H267" s="82">
        <v>0.92</v>
      </c>
      <c r="I267" s="82"/>
      <c r="J267" s="82">
        <v>0.08</v>
      </c>
      <c r="K267" s="9">
        <f t="shared" si="90"/>
        <v>1</v>
      </c>
      <c r="L267" s="9">
        <f t="shared" si="91"/>
        <v>0</v>
      </c>
      <c r="M267" s="9">
        <f t="shared" si="92"/>
        <v>1</v>
      </c>
      <c r="N267" s="9">
        <f t="shared" si="93"/>
        <v>0</v>
      </c>
      <c r="O267" s="10">
        <f t="shared" si="94"/>
        <v>1</v>
      </c>
      <c r="P267" s="22">
        <v>184039</v>
      </c>
      <c r="Q267" s="8">
        <v>17650</v>
      </c>
      <c r="R267" s="8">
        <v>2518</v>
      </c>
      <c r="S267" s="9">
        <v>0.90123746982228814</v>
      </c>
      <c r="T267" s="9">
        <v>8.6431904880831703E-2</v>
      </c>
      <c r="U267" s="9">
        <f t="shared" si="96"/>
        <v>0.91248903014046379</v>
      </c>
      <c r="V267" s="9">
        <f t="shared" si="97"/>
        <v>8.7510969859536214E-2</v>
      </c>
      <c r="W267" s="10">
        <f t="shared" si="98"/>
        <v>0.82497806028092757</v>
      </c>
      <c r="X267" s="9">
        <v>0.89200000000000002</v>
      </c>
      <c r="Y267" s="9">
        <v>0.10199999999999999</v>
      </c>
      <c r="Z267" s="10">
        <f t="shared" si="95"/>
        <v>0.87575000000000003</v>
      </c>
      <c r="AA267" s="11">
        <v>95485</v>
      </c>
      <c r="AB267" s="11">
        <v>7419</v>
      </c>
      <c r="AC267" s="10">
        <f t="shared" si="99"/>
        <v>0.85580735442742761</v>
      </c>
      <c r="AD267" s="12">
        <v>0.91</v>
      </c>
      <c r="AE267" s="12">
        <v>0.09</v>
      </c>
      <c r="AF267" s="10">
        <f t="shared" si="100"/>
        <v>0.874</v>
      </c>
    </row>
    <row r="268" spans="1:36" x14ac:dyDescent="0.25">
      <c r="A268" s="8" t="s">
        <v>262</v>
      </c>
      <c r="B268" s="8">
        <v>9</v>
      </c>
      <c r="C268" s="8" t="s">
        <v>269</v>
      </c>
      <c r="D268" s="8" t="s">
        <v>478</v>
      </c>
      <c r="E268" s="61"/>
      <c r="F268" s="8"/>
      <c r="G268" s="27">
        <v>2006</v>
      </c>
      <c r="H268" s="82">
        <v>0.9</v>
      </c>
      <c r="I268" s="82"/>
      <c r="J268" s="82">
        <v>0.1</v>
      </c>
      <c r="K268" s="9">
        <f t="shared" si="90"/>
        <v>1</v>
      </c>
      <c r="L268" s="9">
        <f t="shared" si="91"/>
        <v>0</v>
      </c>
      <c r="M268" s="9">
        <f t="shared" si="92"/>
        <v>1</v>
      </c>
      <c r="N268" s="9">
        <f t="shared" si="93"/>
        <v>0</v>
      </c>
      <c r="O268" s="10">
        <f t="shared" si="94"/>
        <v>1</v>
      </c>
      <c r="P268" s="22">
        <v>186141</v>
      </c>
      <c r="Q268" s="8">
        <v>24164</v>
      </c>
      <c r="R268" s="8">
        <v>3126</v>
      </c>
      <c r="S268" s="9">
        <v>0.87213666243422938</v>
      </c>
      <c r="T268" s="9">
        <v>0.11321691787978316</v>
      </c>
      <c r="U268" s="9">
        <f t="shared" si="96"/>
        <v>0.88510021159744179</v>
      </c>
      <c r="V268" s="9">
        <f t="shared" si="97"/>
        <v>0.11489978840255818</v>
      </c>
      <c r="W268" s="10">
        <f t="shared" si="98"/>
        <v>0.77020042319488358</v>
      </c>
      <c r="X268" s="9">
        <v>0.85199999999999998</v>
      </c>
      <c r="Y268" s="9">
        <v>0.13900000000000001</v>
      </c>
      <c r="Z268" s="10">
        <f t="shared" si="95"/>
        <v>0.83725000000000005</v>
      </c>
      <c r="AA268" s="11">
        <v>104297</v>
      </c>
      <c r="AB268" s="11">
        <v>10858</v>
      </c>
      <c r="AC268" s="10">
        <f t="shared" si="99"/>
        <v>0.81141939125526474</v>
      </c>
      <c r="AD268" s="12">
        <v>0.91</v>
      </c>
      <c r="AE268" s="12">
        <v>0.09</v>
      </c>
      <c r="AF268" s="10">
        <f t="shared" si="100"/>
        <v>0.874</v>
      </c>
    </row>
    <row r="269" spans="1:36" x14ac:dyDescent="0.25">
      <c r="A269" s="8" t="s">
        <v>262</v>
      </c>
      <c r="B269" s="8">
        <v>10</v>
      </c>
      <c r="C269" s="8" t="s">
        <v>270</v>
      </c>
      <c r="D269" s="8" t="s">
        <v>478</v>
      </c>
      <c r="E269" s="61"/>
      <c r="F269" s="8"/>
      <c r="G269" s="27">
        <v>1992</v>
      </c>
      <c r="H269" s="82">
        <v>0.88</v>
      </c>
      <c r="I269" s="82"/>
      <c r="J269" s="82">
        <v>0.12</v>
      </c>
      <c r="K269" s="9">
        <f t="shared" si="90"/>
        <v>1</v>
      </c>
      <c r="L269" s="9">
        <f t="shared" si="91"/>
        <v>0</v>
      </c>
      <c r="M269" s="9">
        <f t="shared" si="92"/>
        <v>1</v>
      </c>
      <c r="N269" s="9">
        <f t="shared" si="93"/>
        <v>0</v>
      </c>
      <c r="O269" s="10">
        <f t="shared" si="94"/>
        <v>1</v>
      </c>
      <c r="P269" s="22">
        <v>165604</v>
      </c>
      <c r="Q269" s="8">
        <v>39404</v>
      </c>
      <c r="R269" s="8">
        <v>193</v>
      </c>
      <c r="S269" s="9">
        <v>0.80703310412717288</v>
      </c>
      <c r="T269" s="9">
        <v>0.19202635464739451</v>
      </c>
      <c r="U269" s="9">
        <f t="shared" si="96"/>
        <v>0.80779286661983929</v>
      </c>
      <c r="V269" s="9">
        <f t="shared" si="97"/>
        <v>0.19220713338016077</v>
      </c>
      <c r="W269" s="10">
        <f t="shared" si="98"/>
        <v>0.61558573323967858</v>
      </c>
      <c r="X269" s="9">
        <v>0.73599999999999999</v>
      </c>
      <c r="Y269" s="9">
        <v>0.251</v>
      </c>
      <c r="Z269" s="10">
        <f t="shared" si="95"/>
        <v>0.72324999999999995</v>
      </c>
      <c r="AA269" s="11">
        <v>98839</v>
      </c>
      <c r="AB269" s="11">
        <v>31996</v>
      </c>
      <c r="AC269" s="10">
        <f t="shared" si="99"/>
        <v>0.51089540260633615</v>
      </c>
      <c r="AD269" s="12">
        <v>0.74</v>
      </c>
      <c r="AE269" s="12">
        <v>0.26</v>
      </c>
      <c r="AF269" s="10">
        <f t="shared" si="100"/>
        <v>0.70399999999999996</v>
      </c>
    </row>
    <row r="270" spans="1:36" x14ac:dyDescent="0.25">
      <c r="A270" s="8" t="s">
        <v>262</v>
      </c>
      <c r="B270" s="8">
        <v>11</v>
      </c>
      <c r="C270" s="8" t="s">
        <v>271</v>
      </c>
      <c r="D270" s="8" t="s">
        <v>476</v>
      </c>
      <c r="E270" s="61"/>
      <c r="F270" s="8"/>
      <c r="G270" s="27">
        <v>2010</v>
      </c>
      <c r="H270" s="82">
        <v>0.42</v>
      </c>
      <c r="I270" s="82">
        <v>0.55000000000000004</v>
      </c>
      <c r="J270" s="82">
        <v>0.03</v>
      </c>
      <c r="K270" s="9">
        <f t="shared" si="90"/>
        <v>0.4329896907216495</v>
      </c>
      <c r="L270" s="9">
        <f t="shared" si="91"/>
        <v>0.56701030927835061</v>
      </c>
      <c r="M270" s="9">
        <f t="shared" si="92"/>
        <v>0.4329896907216495</v>
      </c>
      <c r="N270" s="9">
        <f t="shared" si="93"/>
        <v>0.56701030927835061</v>
      </c>
      <c r="O270" s="10">
        <f t="shared" si="94"/>
        <v>0.13402061855670111</v>
      </c>
      <c r="P270" s="22">
        <v>92430</v>
      </c>
      <c r="Q270" s="8">
        <v>103118</v>
      </c>
      <c r="R270" s="8">
        <v>2087</v>
      </c>
      <c r="S270" s="9">
        <v>0.46768031978141522</v>
      </c>
      <c r="T270" s="9">
        <v>0.52175980975029723</v>
      </c>
      <c r="U270" s="9">
        <f t="shared" si="96"/>
        <v>0.4726716714054861</v>
      </c>
      <c r="V270" s="9">
        <f t="shared" si="97"/>
        <v>0.52732832859451384</v>
      </c>
      <c r="W270" s="10">
        <f t="shared" si="98"/>
        <v>5.4656657189027735E-2</v>
      </c>
      <c r="X270" s="9">
        <v>0.51600000000000001</v>
      </c>
      <c r="Y270" s="9">
        <v>0.47299999999999998</v>
      </c>
      <c r="Z270" s="10">
        <f t="shared" si="95"/>
        <v>0.50224999999999997</v>
      </c>
      <c r="AA270" s="11">
        <v>60773</v>
      </c>
      <c r="AB270" s="11">
        <v>65024</v>
      </c>
      <c r="AC270" s="10">
        <f t="shared" si="99"/>
        <v>3.3792538772784708E-2</v>
      </c>
      <c r="AD270" s="12">
        <v>0.49</v>
      </c>
      <c r="AE270" s="12">
        <v>0.51</v>
      </c>
      <c r="AF270" s="10">
        <f t="shared" si="100"/>
        <v>0.45399999999999996</v>
      </c>
    </row>
    <row r="271" spans="1:36" x14ac:dyDescent="0.25">
      <c r="A271" s="8" t="s">
        <v>262</v>
      </c>
      <c r="B271" s="8">
        <v>12</v>
      </c>
      <c r="C271" s="8" t="s">
        <v>272</v>
      </c>
      <c r="D271" s="8" t="s">
        <v>478</v>
      </c>
      <c r="E271" s="61"/>
      <c r="F271" s="8"/>
      <c r="G271" s="27">
        <v>1992</v>
      </c>
      <c r="H271" s="82">
        <v>0.8</v>
      </c>
      <c r="I271" s="82">
        <v>0.2</v>
      </c>
      <c r="J271" s="82"/>
      <c r="K271" s="9">
        <f t="shared" si="90"/>
        <v>0.8</v>
      </c>
      <c r="L271" s="9">
        <f t="shared" si="91"/>
        <v>0.2</v>
      </c>
      <c r="M271" s="9">
        <f t="shared" si="92"/>
        <v>0.8</v>
      </c>
      <c r="N271" s="9">
        <f t="shared" si="93"/>
        <v>0.2</v>
      </c>
      <c r="O271" s="10">
        <f t="shared" si="94"/>
        <v>0.60000000000000009</v>
      </c>
      <c r="P271" s="22">
        <v>194188</v>
      </c>
      <c r="Q271" s="8">
        <v>46791</v>
      </c>
      <c r="R271" s="8">
        <v>215</v>
      </c>
      <c r="S271" s="9">
        <v>0.80511123825634134</v>
      </c>
      <c r="T271" s="9">
        <v>0.19399736311848553</v>
      </c>
      <c r="U271" s="9">
        <f t="shared" si="96"/>
        <v>0.80582955361255537</v>
      </c>
      <c r="V271" s="9">
        <f t="shared" si="97"/>
        <v>0.19417044638744455</v>
      </c>
      <c r="W271" s="10">
        <f t="shared" si="98"/>
        <v>0.61165910722511085</v>
      </c>
      <c r="X271" s="9">
        <v>0.76900000000000002</v>
      </c>
      <c r="Y271" s="9">
        <v>0.215</v>
      </c>
      <c r="Z271" s="10">
        <f t="shared" si="95"/>
        <v>0.75775000000000003</v>
      </c>
      <c r="AA271" s="11">
        <v>107327</v>
      </c>
      <c r="AB271" s="11">
        <v>32065</v>
      </c>
      <c r="AC271" s="10">
        <f t="shared" si="99"/>
        <v>0.53993055555555558</v>
      </c>
      <c r="AD271" s="12">
        <v>0.78</v>
      </c>
      <c r="AE271" s="12">
        <v>0.21</v>
      </c>
      <c r="AF271" s="10">
        <f t="shared" si="100"/>
        <v>0.749</v>
      </c>
    </row>
    <row r="272" spans="1:36" x14ac:dyDescent="0.25">
      <c r="A272" s="8" t="s">
        <v>262</v>
      </c>
      <c r="B272" s="8">
        <v>13</v>
      </c>
      <c r="C272" s="8" t="s">
        <v>273</v>
      </c>
      <c r="D272" s="8" t="s">
        <v>478</v>
      </c>
      <c r="E272" s="61"/>
      <c r="F272" s="8"/>
      <c r="G272" s="27">
        <v>1970</v>
      </c>
      <c r="H272" s="82">
        <v>0.87</v>
      </c>
      <c r="I272" s="82"/>
      <c r="J272" s="82">
        <v>0.13</v>
      </c>
      <c r="K272" s="9">
        <f t="shared" si="90"/>
        <v>1</v>
      </c>
      <c r="L272" s="9">
        <f t="shared" si="91"/>
        <v>0</v>
      </c>
      <c r="M272" s="9">
        <f t="shared" si="92"/>
        <v>1</v>
      </c>
      <c r="N272" s="9">
        <f t="shared" si="93"/>
        <v>0</v>
      </c>
      <c r="O272" s="10">
        <f t="shared" si="94"/>
        <v>1</v>
      </c>
      <c r="P272" s="22">
        <v>175000</v>
      </c>
      <c r="Q272" s="8">
        <v>12147</v>
      </c>
      <c r="R272" s="8">
        <v>5750</v>
      </c>
      <c r="S272" s="9">
        <v>0.90721991529158053</v>
      </c>
      <c r="T272" s="9">
        <v>6.2971430348839022E-2</v>
      </c>
      <c r="U272" s="9">
        <f t="shared" si="96"/>
        <v>0.93509380326695057</v>
      </c>
      <c r="V272" s="9">
        <f t="shared" si="97"/>
        <v>6.4906196733049426E-2</v>
      </c>
      <c r="W272" s="10">
        <f t="shared" si="98"/>
        <v>0.87018760653390115</v>
      </c>
      <c r="X272" s="9">
        <v>0.94599999999999995</v>
      </c>
      <c r="Y272" s="9">
        <v>4.5999999999999999E-2</v>
      </c>
      <c r="Z272" s="10">
        <f t="shared" si="95"/>
        <v>0.93074999999999997</v>
      </c>
      <c r="AA272" s="11">
        <v>91225</v>
      </c>
      <c r="AB272" s="11">
        <v>11754</v>
      </c>
      <c r="AC272" s="10">
        <f t="shared" si="99"/>
        <v>0.77172044785830129</v>
      </c>
      <c r="AD272" s="12">
        <v>0.93</v>
      </c>
      <c r="AE272" s="12">
        <v>0.06</v>
      </c>
      <c r="AF272" s="10">
        <f t="shared" si="100"/>
        <v>0.89900000000000002</v>
      </c>
    </row>
    <row r="273" spans="1:32" x14ac:dyDescent="0.25">
      <c r="A273" s="8" t="s">
        <v>262</v>
      </c>
      <c r="B273" s="8">
        <v>14</v>
      </c>
      <c r="C273" s="8" t="s">
        <v>274</v>
      </c>
      <c r="D273" s="8" t="s">
        <v>478</v>
      </c>
      <c r="E273" s="61"/>
      <c r="F273" s="8"/>
      <c r="G273" s="27">
        <v>1998</v>
      </c>
      <c r="H273" s="82">
        <v>0.88</v>
      </c>
      <c r="I273" s="82"/>
      <c r="J273" s="82">
        <v>0.12</v>
      </c>
      <c r="K273" s="9">
        <f t="shared" si="90"/>
        <v>1</v>
      </c>
      <c r="L273" s="9">
        <f t="shared" si="91"/>
        <v>0</v>
      </c>
      <c r="M273" s="9">
        <f t="shared" si="92"/>
        <v>1</v>
      </c>
      <c r="N273" s="9">
        <f t="shared" si="93"/>
        <v>0</v>
      </c>
      <c r="O273" s="10">
        <f t="shared" si="94"/>
        <v>1</v>
      </c>
      <c r="P273" s="22">
        <v>120761</v>
      </c>
      <c r="Q273" s="8">
        <v>21755</v>
      </c>
      <c r="R273" s="8">
        <v>2674</v>
      </c>
      <c r="S273" s="9">
        <v>0.83174461051036574</v>
      </c>
      <c r="T273" s="9">
        <v>0.14983814312280461</v>
      </c>
      <c r="U273" s="9">
        <f t="shared" si="96"/>
        <v>0.84735047292935528</v>
      </c>
      <c r="V273" s="9">
        <f t="shared" si="97"/>
        <v>0.15264952707064469</v>
      </c>
      <c r="W273" s="10">
        <f t="shared" si="98"/>
        <v>0.69470094585871056</v>
      </c>
      <c r="X273" s="9">
        <v>0.80700000000000005</v>
      </c>
      <c r="Y273" s="9">
        <v>0.183</v>
      </c>
      <c r="Z273" s="10">
        <f t="shared" si="95"/>
        <v>0.79275000000000007</v>
      </c>
      <c r="AA273" s="11">
        <v>71247</v>
      </c>
      <c r="AB273" s="11">
        <v>16145</v>
      </c>
      <c r="AC273" s="10">
        <f t="shared" si="99"/>
        <v>0.63051537898205789</v>
      </c>
      <c r="AD273" s="12">
        <v>0.79</v>
      </c>
      <c r="AE273" s="12">
        <v>0.2</v>
      </c>
      <c r="AF273" s="10">
        <f t="shared" si="100"/>
        <v>0.75900000000000001</v>
      </c>
    </row>
    <row r="274" spans="1:32" x14ac:dyDescent="0.25">
      <c r="A274" s="8" t="s">
        <v>262</v>
      </c>
      <c r="B274" s="8">
        <v>15</v>
      </c>
      <c r="C274" s="8" t="s">
        <v>275</v>
      </c>
      <c r="D274" s="8" t="s">
        <v>478</v>
      </c>
      <c r="E274" s="61"/>
      <c r="F274" s="8"/>
      <c r="G274" s="27">
        <v>1990</v>
      </c>
      <c r="H274" s="82">
        <v>0.97</v>
      </c>
      <c r="I274" s="82"/>
      <c r="J274" s="82">
        <v>0.02</v>
      </c>
      <c r="K274" s="9">
        <f t="shared" si="90"/>
        <v>1</v>
      </c>
      <c r="L274" s="9">
        <f t="shared" si="91"/>
        <v>0</v>
      </c>
      <c r="M274" s="9">
        <f t="shared" si="92"/>
        <v>1</v>
      </c>
      <c r="N274" s="9">
        <f t="shared" si="93"/>
        <v>0</v>
      </c>
      <c r="O274" s="10">
        <f t="shared" si="94"/>
        <v>1</v>
      </c>
      <c r="P274" s="22">
        <v>152661</v>
      </c>
      <c r="Q274" s="8">
        <v>4427</v>
      </c>
      <c r="R274" s="8">
        <v>27</v>
      </c>
      <c r="S274" s="9">
        <v>0.97165133819177041</v>
      </c>
      <c r="T274" s="9">
        <v>2.8176813162333322E-2</v>
      </c>
      <c r="U274" s="9">
        <f t="shared" si="96"/>
        <v>0.97181834385821964</v>
      </c>
      <c r="V274" s="9">
        <f t="shared" si="97"/>
        <v>2.8181656141780403E-2</v>
      </c>
      <c r="W274" s="10">
        <f t="shared" si="98"/>
        <v>0.94363668771643927</v>
      </c>
      <c r="X274" s="9">
        <v>0.96700000000000008</v>
      </c>
      <c r="Y274" s="9">
        <v>0.03</v>
      </c>
      <c r="Z274" s="10">
        <f t="shared" si="95"/>
        <v>0.94925000000000004</v>
      </c>
      <c r="AA274" s="11">
        <v>61642</v>
      </c>
      <c r="AB274" s="11">
        <v>2758</v>
      </c>
      <c r="AC274" s="10">
        <f t="shared" si="99"/>
        <v>0.91434782608695642</v>
      </c>
      <c r="AD274" s="12">
        <v>0.95</v>
      </c>
      <c r="AE274" s="12">
        <v>0.05</v>
      </c>
      <c r="AF274" s="10">
        <f t="shared" si="100"/>
        <v>0.91399999999999992</v>
      </c>
    </row>
    <row r="275" spans="1:32" x14ac:dyDescent="0.25">
      <c r="A275" s="8" t="s">
        <v>262</v>
      </c>
      <c r="B275" s="8">
        <v>16</v>
      </c>
      <c r="C275" s="8" t="s">
        <v>276</v>
      </c>
      <c r="D275" s="8" t="s">
        <v>478</v>
      </c>
      <c r="E275" s="61"/>
      <c r="F275" s="8"/>
      <c r="G275" s="27">
        <v>1988</v>
      </c>
      <c r="H275" s="82">
        <v>1</v>
      </c>
      <c r="I275" s="82"/>
      <c r="J275" s="82"/>
      <c r="K275" s="9">
        <f t="shared" si="90"/>
        <v>1</v>
      </c>
      <c r="L275" s="9">
        <f t="shared" si="91"/>
        <v>0</v>
      </c>
      <c r="M275" s="9">
        <f t="shared" si="92"/>
        <v>1</v>
      </c>
      <c r="N275" s="9">
        <f t="shared" si="93"/>
        <v>0</v>
      </c>
      <c r="O275" s="10">
        <f t="shared" si="94"/>
        <v>1</v>
      </c>
      <c r="P275" s="22">
        <v>179561</v>
      </c>
      <c r="Q275" s="8">
        <v>53935</v>
      </c>
      <c r="R275" s="8">
        <v>3056</v>
      </c>
      <c r="S275" s="9">
        <v>0.75907622848253242</v>
      </c>
      <c r="T275" s="9">
        <v>0.22800483614596367</v>
      </c>
      <c r="U275" s="9">
        <f t="shared" si="96"/>
        <v>0.76901103230890466</v>
      </c>
      <c r="V275" s="9">
        <f t="shared" si="97"/>
        <v>0.23098896769109534</v>
      </c>
      <c r="W275" s="10">
        <f t="shared" si="98"/>
        <v>0.53802206461780933</v>
      </c>
      <c r="X275" s="9">
        <v>0.73699999999999999</v>
      </c>
      <c r="Y275" s="9">
        <v>0.255</v>
      </c>
      <c r="Z275" s="10">
        <f t="shared" si="95"/>
        <v>0.72175</v>
      </c>
      <c r="AA275" s="11">
        <v>95346</v>
      </c>
      <c r="AB275" s="11">
        <v>29792</v>
      </c>
      <c r="AC275" s="10">
        <f t="shared" si="99"/>
        <v>0.52385366555322932</v>
      </c>
      <c r="AD275" s="12">
        <v>0.72</v>
      </c>
      <c r="AE275" s="12">
        <v>0.28000000000000003</v>
      </c>
      <c r="AF275" s="10">
        <f t="shared" si="100"/>
        <v>0.68399999999999994</v>
      </c>
    </row>
    <row r="276" spans="1:32" x14ac:dyDescent="0.25">
      <c r="A276" s="8" t="s">
        <v>262</v>
      </c>
      <c r="B276" s="8">
        <v>17</v>
      </c>
      <c r="C276" s="8" t="s">
        <v>277</v>
      </c>
      <c r="D276" s="8" t="s">
        <v>478</v>
      </c>
      <c r="E276" s="61"/>
      <c r="F276" s="8"/>
      <c r="G276" s="27">
        <v>1988</v>
      </c>
      <c r="H276" s="82">
        <v>0.56000000000000005</v>
      </c>
      <c r="I276" s="82">
        <v>0.44</v>
      </c>
      <c r="J276" s="82"/>
      <c r="K276" s="9">
        <f t="shared" si="90"/>
        <v>0.56000000000000005</v>
      </c>
      <c r="L276" s="9">
        <f t="shared" si="91"/>
        <v>0.44</v>
      </c>
      <c r="M276" s="9">
        <f t="shared" si="92"/>
        <v>0.56000000000000005</v>
      </c>
      <c r="N276" s="9">
        <f t="shared" si="93"/>
        <v>0.44</v>
      </c>
      <c r="O276" s="10">
        <f t="shared" si="94"/>
        <v>0.12000000000000005</v>
      </c>
      <c r="P276" s="22">
        <v>171417</v>
      </c>
      <c r="Q276" s="8">
        <v>91899</v>
      </c>
      <c r="R276" s="8">
        <v>2889</v>
      </c>
      <c r="S276" s="9">
        <v>0.64392855130444582</v>
      </c>
      <c r="T276" s="9">
        <v>0.34521891023835016</v>
      </c>
      <c r="U276" s="9">
        <f t="shared" si="96"/>
        <v>0.65099348311534433</v>
      </c>
      <c r="V276" s="9">
        <f t="shared" si="97"/>
        <v>0.34900651688465573</v>
      </c>
      <c r="W276" s="10">
        <f t="shared" si="98"/>
        <v>0.3019869662306886</v>
      </c>
      <c r="X276" s="9">
        <v>0.57100000000000006</v>
      </c>
      <c r="Y276" s="9">
        <v>0.41899999999999998</v>
      </c>
      <c r="Z276" s="10">
        <f t="shared" si="95"/>
        <v>0.55675000000000008</v>
      </c>
      <c r="AA276" s="11">
        <v>115619</v>
      </c>
      <c r="AB276" s="11">
        <v>70413</v>
      </c>
      <c r="AC276" s="10">
        <f t="shared" si="99"/>
        <v>0.24300120409391934</v>
      </c>
      <c r="AD276" s="12">
        <v>0.62</v>
      </c>
      <c r="AE276" s="12">
        <v>0.38</v>
      </c>
      <c r="AF276" s="10">
        <f t="shared" si="100"/>
        <v>0.58399999999999996</v>
      </c>
    </row>
    <row r="277" spans="1:32" x14ac:dyDescent="0.25">
      <c r="A277" s="8" t="s">
        <v>262</v>
      </c>
      <c r="B277" s="8">
        <v>18</v>
      </c>
      <c r="C277" s="8" t="s">
        <v>278</v>
      </c>
      <c r="D277" s="8" t="s">
        <v>478</v>
      </c>
      <c r="E277" s="61"/>
      <c r="F277" s="8"/>
      <c r="G277" s="27">
        <v>2012</v>
      </c>
      <c r="H277" s="82">
        <v>0.5</v>
      </c>
      <c r="I277" s="82">
        <v>0.48</v>
      </c>
      <c r="J277" s="82">
        <v>0.02</v>
      </c>
      <c r="K277" s="9">
        <f t="shared" si="90"/>
        <v>0.51020408163265307</v>
      </c>
      <c r="L277" s="9">
        <f t="shared" si="91"/>
        <v>0.48979591836734693</v>
      </c>
      <c r="M277" s="9">
        <f t="shared" si="92"/>
        <v>0.51020408163265307</v>
      </c>
      <c r="N277" s="9">
        <f t="shared" si="93"/>
        <v>0.48979591836734693</v>
      </c>
      <c r="O277" s="10">
        <f t="shared" si="94"/>
        <v>2.0408163265306145E-2</v>
      </c>
      <c r="P277" s="22">
        <v>143845</v>
      </c>
      <c r="Q277" s="8">
        <v>133049</v>
      </c>
      <c r="R277" s="8">
        <v>169</v>
      </c>
      <c r="S277" s="9">
        <v>0.5191779486975886</v>
      </c>
      <c r="T277" s="9">
        <v>0.48021208172870428</v>
      </c>
      <c r="U277" s="9">
        <f t="shared" si="96"/>
        <v>0.51949482473437492</v>
      </c>
      <c r="V277" s="9">
        <f t="shared" si="97"/>
        <v>0.48050517526562514</v>
      </c>
      <c r="W277" s="10">
        <f t="shared" si="98"/>
        <v>3.8989649468749776E-2</v>
      </c>
      <c r="X277" s="9">
        <v>0.51400000000000001</v>
      </c>
      <c r="Y277" s="9">
        <v>0.47100000000000003</v>
      </c>
      <c r="Z277" s="10">
        <f t="shared" si="95"/>
        <v>0.50224999999999997</v>
      </c>
      <c r="AA277" s="11"/>
      <c r="AB277" s="11"/>
      <c r="AC277" s="10"/>
      <c r="AD277" s="12"/>
      <c r="AE277" s="12"/>
      <c r="AF277" s="10"/>
    </row>
    <row r="278" spans="1:32" x14ac:dyDescent="0.25">
      <c r="A278" s="8" t="s">
        <v>262</v>
      </c>
      <c r="B278" s="8">
        <v>19</v>
      </c>
      <c r="C278" s="8" t="s">
        <v>279</v>
      </c>
      <c r="D278" s="8" t="s">
        <v>476</v>
      </c>
      <c r="E278" s="61"/>
      <c r="F278" s="8"/>
      <c r="G278" s="27">
        <v>2010</v>
      </c>
      <c r="H278" s="82">
        <v>0.35</v>
      </c>
      <c r="I278" s="82">
        <v>0.65</v>
      </c>
      <c r="J278" s="82"/>
      <c r="K278" s="9">
        <f t="shared" si="90"/>
        <v>0.35</v>
      </c>
      <c r="L278" s="9">
        <f t="shared" si="91"/>
        <v>0.65</v>
      </c>
      <c r="M278" s="9">
        <f t="shared" si="92"/>
        <v>0.35</v>
      </c>
      <c r="N278" s="9">
        <f t="shared" si="93"/>
        <v>0.65</v>
      </c>
      <c r="O278" s="10">
        <f t="shared" si="94"/>
        <v>0.30000000000000004</v>
      </c>
      <c r="P278" s="22">
        <v>133653</v>
      </c>
      <c r="Q278" s="8">
        <v>149852</v>
      </c>
      <c r="R278" s="8">
        <v>139</v>
      </c>
      <c r="S278" s="9">
        <v>0.47119981385116555</v>
      </c>
      <c r="T278" s="9">
        <v>0.52831013523994863</v>
      </c>
      <c r="U278" s="9">
        <f t="shared" si="96"/>
        <v>0.47143083896227583</v>
      </c>
      <c r="V278" s="9">
        <f t="shared" si="97"/>
        <v>0.52856916103772422</v>
      </c>
      <c r="W278" s="10">
        <f t="shared" si="98"/>
        <v>5.7138322075448389E-2</v>
      </c>
      <c r="X278" s="9">
        <v>0.52100000000000002</v>
      </c>
      <c r="Y278" s="9">
        <v>0.45899999999999996</v>
      </c>
      <c r="Z278" s="10">
        <f t="shared" si="95"/>
        <v>0.51175000000000004</v>
      </c>
      <c r="AA278" s="11">
        <v>107077</v>
      </c>
      <c r="AB278" s="11">
        <v>130176</v>
      </c>
      <c r="AC278" s="10">
        <f>ABS((AB278/(AB278+AA278))-(AA278/(AB278+AA278)))</f>
        <v>9.7360201978478722E-2</v>
      </c>
      <c r="AD278" s="12">
        <v>0.51</v>
      </c>
      <c r="AE278" s="12">
        <v>0.48</v>
      </c>
      <c r="AF278" s="10">
        <f t="shared" ref="AF278:AF285" si="101">(AD278-AE278-7.2%)/2+0.5</f>
        <v>0.47899999999999998</v>
      </c>
    </row>
    <row r="279" spans="1:32" x14ac:dyDescent="0.25">
      <c r="A279" s="8" t="s">
        <v>262</v>
      </c>
      <c r="B279" s="8">
        <v>20</v>
      </c>
      <c r="C279" s="8" t="s">
        <v>280</v>
      </c>
      <c r="D279" s="8" t="s">
        <v>478</v>
      </c>
      <c r="E279" s="61"/>
      <c r="F279" s="8"/>
      <c r="G279" s="27">
        <v>2008</v>
      </c>
      <c r="H279" s="82">
        <v>0.61</v>
      </c>
      <c r="I279" s="82">
        <v>0.39</v>
      </c>
      <c r="J279" s="82"/>
      <c r="K279" s="9">
        <f t="shared" si="90"/>
        <v>0.61</v>
      </c>
      <c r="L279" s="9">
        <f t="shared" si="91"/>
        <v>0.39</v>
      </c>
      <c r="M279" s="9">
        <f t="shared" si="92"/>
        <v>0.61</v>
      </c>
      <c r="N279" s="9">
        <f t="shared" si="93"/>
        <v>0.39</v>
      </c>
      <c r="O279" s="10">
        <f t="shared" si="94"/>
        <v>0.21999999999999997</v>
      </c>
      <c r="P279" s="22">
        <v>203401</v>
      </c>
      <c r="Q279" s="8">
        <v>93778</v>
      </c>
      <c r="R279" s="8">
        <v>135</v>
      </c>
      <c r="S279" s="9">
        <v>0.6841285644133811</v>
      </c>
      <c r="T279" s="9">
        <v>0.31541737018774763</v>
      </c>
      <c r="U279" s="9">
        <f t="shared" si="96"/>
        <v>0.68443934463740708</v>
      </c>
      <c r="V279" s="9">
        <f t="shared" si="97"/>
        <v>0.31556065536259292</v>
      </c>
      <c r="W279" s="10">
        <f t="shared" si="98"/>
        <v>0.36887868927481415</v>
      </c>
      <c r="X279" s="9">
        <v>0.59200000000000008</v>
      </c>
      <c r="Y279" s="9">
        <v>0.38799999999999996</v>
      </c>
      <c r="Z279" s="10">
        <f t="shared" si="95"/>
        <v>0.5827500000000001</v>
      </c>
      <c r="AA279" s="11">
        <v>124889</v>
      </c>
      <c r="AB279" s="11">
        <v>85752</v>
      </c>
      <c r="AC279" s="10">
        <f>ABS((AB279/(AB279+AA279))-(AA279/(AB279+AA279)))</f>
        <v>0.18579953570292584</v>
      </c>
      <c r="AD279" s="12">
        <v>0.57999999999999996</v>
      </c>
      <c r="AE279" s="12">
        <v>0.4</v>
      </c>
      <c r="AF279" s="10">
        <f t="shared" si="101"/>
        <v>0.55399999999999994</v>
      </c>
    </row>
    <row r="280" spans="1:32" x14ac:dyDescent="0.25">
      <c r="A280" s="8" t="s">
        <v>262</v>
      </c>
      <c r="B280" s="8">
        <v>21</v>
      </c>
      <c r="C280" s="8" t="s">
        <v>563</v>
      </c>
      <c r="D280" s="8" t="s">
        <v>476</v>
      </c>
      <c r="E280" s="61"/>
      <c r="F280" s="8"/>
      <c r="G280" s="27">
        <v>2014</v>
      </c>
      <c r="H280" s="82">
        <v>0.34</v>
      </c>
      <c r="I280" s="82">
        <v>0.55000000000000004</v>
      </c>
      <c r="J280" s="82">
        <v>0.11</v>
      </c>
      <c r="K280" s="9">
        <f t="shared" si="90"/>
        <v>0.38202247191011235</v>
      </c>
      <c r="L280" s="9">
        <f t="shared" si="91"/>
        <v>0.6179775280898876</v>
      </c>
      <c r="M280" s="9">
        <f t="shared" si="92"/>
        <v>0.38202247191011235</v>
      </c>
      <c r="N280" s="9">
        <f t="shared" si="93"/>
        <v>0.6179775280898876</v>
      </c>
      <c r="O280" s="10">
        <f t="shared" si="94"/>
        <v>0.23595505617977525</v>
      </c>
      <c r="Q280" s="8"/>
      <c r="R280" s="8"/>
      <c r="S280" s="9"/>
      <c r="T280" s="9"/>
      <c r="U280" s="9"/>
      <c r="V280" s="9"/>
      <c r="W280" s="10"/>
      <c r="X280" s="9">
        <v>0.52200000000000002</v>
      </c>
      <c r="Y280" s="9">
        <v>0.46100000000000002</v>
      </c>
      <c r="Z280" s="10">
        <f t="shared" si="95"/>
        <v>0.51124999999999998</v>
      </c>
      <c r="AA280" s="11"/>
      <c r="AB280" s="11"/>
      <c r="AC280" s="10"/>
      <c r="AD280" s="12">
        <v>0.52</v>
      </c>
      <c r="AE280" s="12">
        <v>0.47</v>
      </c>
      <c r="AF280" s="10">
        <f t="shared" si="101"/>
        <v>0.48899999999999999</v>
      </c>
    </row>
    <row r="281" spans="1:32" x14ac:dyDescent="0.25">
      <c r="A281" s="8" t="s">
        <v>262</v>
      </c>
      <c r="B281" s="8">
        <v>22</v>
      </c>
      <c r="C281" s="8" t="s">
        <v>281</v>
      </c>
      <c r="D281" s="8" t="s">
        <v>476</v>
      </c>
      <c r="E281" s="61"/>
      <c r="F281" s="8"/>
      <c r="G281" s="27">
        <v>2010</v>
      </c>
      <c r="H281" s="82"/>
      <c r="I281" s="82">
        <v>1</v>
      </c>
      <c r="J281" s="82"/>
      <c r="K281" s="9">
        <f t="shared" si="90"/>
        <v>0</v>
      </c>
      <c r="L281" s="9">
        <f t="shared" si="91"/>
        <v>1</v>
      </c>
      <c r="M281" s="9">
        <f t="shared" si="92"/>
        <v>0</v>
      </c>
      <c r="N281" s="9">
        <f t="shared" si="93"/>
        <v>1</v>
      </c>
      <c r="O281" s="10">
        <f t="shared" si="94"/>
        <v>1</v>
      </c>
      <c r="P281" s="22">
        <v>102080</v>
      </c>
      <c r="Q281" s="8">
        <v>157941</v>
      </c>
      <c r="R281" s="8">
        <v>842</v>
      </c>
      <c r="S281" s="9">
        <v>0.39131651479895579</v>
      </c>
      <c r="T281" s="9">
        <v>0.60545573730272206</v>
      </c>
      <c r="U281" s="9">
        <f>S281/(S281+T281)</f>
        <v>0.39258367593386689</v>
      </c>
      <c r="V281" s="9">
        <f>T281/(T281+S281)</f>
        <v>0.60741632406613311</v>
      </c>
      <c r="W281" s="10">
        <f>ABS((T281/(T281+S281))-(S281/(T281+S281)))</f>
        <v>0.21483264813226621</v>
      </c>
      <c r="X281" s="9">
        <v>0.48799999999999999</v>
      </c>
      <c r="Y281" s="9">
        <v>0.49200000000000005</v>
      </c>
      <c r="Z281" s="10">
        <f t="shared" si="95"/>
        <v>0.47874999999999995</v>
      </c>
      <c r="AA281" s="11">
        <v>89809</v>
      </c>
      <c r="AB281" s="11">
        <v>101599</v>
      </c>
      <c r="AC281" s="10">
        <f>ABS((AB281/(AB281+AA281))-(AA281/(AB281+AA281)))</f>
        <v>6.1596171528880694E-2</v>
      </c>
      <c r="AD281" s="12">
        <v>0.51</v>
      </c>
      <c r="AE281" s="12">
        <v>0.48</v>
      </c>
      <c r="AF281" s="10">
        <f t="shared" si="101"/>
        <v>0.47899999999999998</v>
      </c>
    </row>
    <row r="282" spans="1:32" x14ac:dyDescent="0.25">
      <c r="A282" s="8" t="s">
        <v>262</v>
      </c>
      <c r="B282" s="8">
        <v>23</v>
      </c>
      <c r="C282" s="8" t="s">
        <v>282</v>
      </c>
      <c r="D282" s="8" t="s">
        <v>476</v>
      </c>
      <c r="E282" s="61"/>
      <c r="F282" s="8"/>
      <c r="G282" s="27">
        <v>2010</v>
      </c>
      <c r="H282" s="82">
        <v>0.37</v>
      </c>
      <c r="I282" s="82">
        <v>0.63</v>
      </c>
      <c r="J282" s="82"/>
      <c r="K282" s="9">
        <f t="shared" si="90"/>
        <v>0.37</v>
      </c>
      <c r="L282" s="9">
        <f t="shared" si="91"/>
        <v>0.63</v>
      </c>
      <c r="M282" s="9">
        <f t="shared" si="92"/>
        <v>0.37</v>
      </c>
      <c r="N282" s="9">
        <f t="shared" si="93"/>
        <v>0.63</v>
      </c>
      <c r="O282" s="10">
        <f t="shared" si="94"/>
        <v>0.26</v>
      </c>
      <c r="P282" s="22">
        <v>127535</v>
      </c>
      <c r="Q282" s="8">
        <v>137669</v>
      </c>
      <c r="R282" s="8">
        <v>78</v>
      </c>
      <c r="S282" s="9">
        <v>0.48075255765562686</v>
      </c>
      <c r="T282" s="9">
        <v>0.51895341561055786</v>
      </c>
      <c r="U282" s="9">
        <f>S282/(S282+T282)</f>
        <v>0.48089395333403717</v>
      </c>
      <c r="V282" s="9">
        <f>T282/(T282+S282)</f>
        <v>0.51910604666596283</v>
      </c>
      <c r="W282" s="10">
        <f>ABS((T282/(T282+S282))-(S282/(T282+S282)))</f>
        <v>3.8212093331925656E-2</v>
      </c>
      <c r="X282" s="9">
        <v>0.48399999999999999</v>
      </c>
      <c r="Y282" s="9">
        <v>0.496</v>
      </c>
      <c r="Z282" s="10">
        <f t="shared" si="95"/>
        <v>0.47475000000000001</v>
      </c>
      <c r="AA282" s="11">
        <v>86099</v>
      </c>
      <c r="AB282" s="11">
        <v>112314</v>
      </c>
      <c r="AC282" s="10">
        <f>ABS((AB282/(AB282+AA282))-(AA282/(AB282+AA282)))</f>
        <v>0.13212339917243326</v>
      </c>
      <c r="AD282" s="12">
        <v>0.48</v>
      </c>
      <c r="AE282" s="12">
        <v>0.51</v>
      </c>
      <c r="AF282" s="10">
        <f t="shared" si="101"/>
        <v>0.44899999999999995</v>
      </c>
    </row>
    <row r="283" spans="1:32" x14ac:dyDescent="0.25">
      <c r="A283" s="8" t="s">
        <v>262</v>
      </c>
      <c r="B283" s="8">
        <v>24</v>
      </c>
      <c r="C283" s="8" t="s">
        <v>586</v>
      </c>
      <c r="D283" s="8" t="s">
        <v>476</v>
      </c>
      <c r="E283" s="61"/>
      <c r="F283" s="8"/>
      <c r="G283" s="27">
        <v>2014</v>
      </c>
      <c r="H283" s="82">
        <v>0.4</v>
      </c>
      <c r="I283" s="82">
        <v>0.6</v>
      </c>
      <c r="J283" s="82"/>
      <c r="K283" s="9">
        <f t="shared" si="90"/>
        <v>0.4</v>
      </c>
      <c r="L283" s="9">
        <f t="shared" si="91"/>
        <v>0.6</v>
      </c>
      <c r="M283" s="9">
        <f t="shared" si="92"/>
        <v>0.4</v>
      </c>
      <c r="N283" s="9">
        <f t="shared" si="93"/>
        <v>0.6</v>
      </c>
      <c r="O283" s="10">
        <f t="shared" si="94"/>
        <v>0.19999999999999996</v>
      </c>
      <c r="Q283" s="8"/>
      <c r="R283" s="8"/>
      <c r="S283" s="9"/>
      <c r="T283" s="9"/>
      <c r="U283" s="9"/>
      <c r="V283" s="9"/>
      <c r="W283" s="10"/>
      <c r="X283" s="9">
        <v>0.56999999999999995</v>
      </c>
      <c r="Y283" s="9">
        <v>0.41100000000000003</v>
      </c>
      <c r="Z283" s="10">
        <f t="shared" si="95"/>
        <v>0.56024999999999991</v>
      </c>
      <c r="AA283" s="16"/>
      <c r="AB283" s="16"/>
      <c r="AC283" s="10"/>
      <c r="AD283" s="12">
        <v>0.56000000000000005</v>
      </c>
      <c r="AE283" s="12">
        <v>0.43</v>
      </c>
      <c r="AF283" s="10">
        <f t="shared" si="101"/>
        <v>0.52900000000000003</v>
      </c>
    </row>
    <row r="284" spans="1:32" x14ac:dyDescent="0.25">
      <c r="A284" s="8" t="s">
        <v>262</v>
      </c>
      <c r="B284" s="8">
        <v>25</v>
      </c>
      <c r="C284" s="8" t="s">
        <v>283</v>
      </c>
      <c r="D284" s="8" t="s">
        <v>478</v>
      </c>
      <c r="E284" s="61"/>
      <c r="F284" s="8"/>
      <c r="G284" s="27">
        <v>1986</v>
      </c>
      <c r="H284" s="82">
        <v>0.5</v>
      </c>
      <c r="I284" s="82">
        <v>0.5</v>
      </c>
      <c r="J284" s="82"/>
      <c r="K284" s="9">
        <f t="shared" si="90"/>
        <v>0.5</v>
      </c>
      <c r="L284" s="9">
        <f t="shared" si="91"/>
        <v>0.5</v>
      </c>
      <c r="M284" s="9">
        <f t="shared" si="92"/>
        <v>0.5</v>
      </c>
      <c r="N284" s="9">
        <f t="shared" si="93"/>
        <v>0.5</v>
      </c>
      <c r="O284" s="10">
        <f t="shared" si="94"/>
        <v>0</v>
      </c>
      <c r="P284" s="22">
        <v>179810</v>
      </c>
      <c r="Q284" s="8">
        <v>133389</v>
      </c>
      <c r="R284" s="8">
        <v>253</v>
      </c>
      <c r="S284" s="9">
        <v>0.57364444954889426</v>
      </c>
      <c r="T284" s="9">
        <v>0.42554840932582977</v>
      </c>
      <c r="U284" s="9">
        <f t="shared" ref="U284:U291" si="102">S284/(S284+T284)</f>
        <v>0.57410783559334477</v>
      </c>
      <c r="V284" s="9">
        <f t="shared" ref="V284:V291" si="103">T284/(T284+S284)</f>
        <v>0.42589216440665517</v>
      </c>
      <c r="W284" s="10">
        <f t="shared" ref="W284:W291" si="104">ABS((T284/(T284+S284))-(S284/(T284+S284)))</f>
        <v>0.1482156711866896</v>
      </c>
      <c r="X284" s="9">
        <v>0.58799999999999997</v>
      </c>
      <c r="Y284" s="9">
        <v>0.39399999999999996</v>
      </c>
      <c r="Z284" s="10">
        <f t="shared" si="95"/>
        <v>0.57774999999999999</v>
      </c>
      <c r="AA284" s="11">
        <v>102514</v>
      </c>
      <c r="AB284" s="11">
        <v>55392</v>
      </c>
      <c r="AC284" s="10">
        <f>ABS((AB284/(AB284+AA284))-(AA284/(AB284+AA284)))</f>
        <v>0.29841804617937256</v>
      </c>
      <c r="AD284" s="12">
        <v>0.69</v>
      </c>
      <c r="AE284" s="12">
        <v>0.3</v>
      </c>
      <c r="AF284" s="10">
        <f t="shared" si="101"/>
        <v>0.65900000000000003</v>
      </c>
    </row>
    <row r="285" spans="1:32" x14ac:dyDescent="0.25">
      <c r="A285" s="8" t="s">
        <v>262</v>
      </c>
      <c r="B285" s="8">
        <v>26</v>
      </c>
      <c r="C285" s="8" t="s">
        <v>284</v>
      </c>
      <c r="D285" s="8" t="s">
        <v>478</v>
      </c>
      <c r="E285" s="61"/>
      <c r="F285" s="8"/>
      <c r="G285" s="27">
        <v>2004</v>
      </c>
      <c r="H285" s="82">
        <v>0.69</v>
      </c>
      <c r="I285" s="82">
        <v>0.31</v>
      </c>
      <c r="J285" s="82"/>
      <c r="K285" s="9">
        <f t="shared" si="90"/>
        <v>0.69</v>
      </c>
      <c r="L285" s="9">
        <f t="shared" si="91"/>
        <v>0.31</v>
      </c>
      <c r="M285" s="9">
        <f t="shared" si="92"/>
        <v>0.69</v>
      </c>
      <c r="N285" s="9">
        <f t="shared" si="93"/>
        <v>0.31</v>
      </c>
      <c r="O285" s="10">
        <f t="shared" si="94"/>
        <v>0.37999999999999995</v>
      </c>
      <c r="P285" s="22">
        <v>212588</v>
      </c>
      <c r="Q285" s="8">
        <v>71666</v>
      </c>
      <c r="R285" s="8">
        <v>17</v>
      </c>
      <c r="S285" s="9">
        <v>0.74783569199812849</v>
      </c>
      <c r="T285" s="9">
        <v>0.25210450591161249</v>
      </c>
      <c r="U285" s="9">
        <f t="shared" si="102"/>
        <v>0.74788041681031758</v>
      </c>
      <c r="V285" s="9">
        <f t="shared" si="103"/>
        <v>0.25211958318968247</v>
      </c>
      <c r="W285" s="10">
        <f t="shared" si="104"/>
        <v>0.49576083362063511</v>
      </c>
      <c r="X285" s="9">
        <v>0.63900000000000001</v>
      </c>
      <c r="Y285" s="9">
        <v>0.34299999999999997</v>
      </c>
      <c r="Z285" s="10">
        <f t="shared" si="95"/>
        <v>0.62875000000000003</v>
      </c>
      <c r="AA285" s="11">
        <v>119085</v>
      </c>
      <c r="AB285" s="11">
        <v>76320</v>
      </c>
      <c r="AC285" s="10">
        <f>ABS((AB285/(AB285+AA285))-(AA285/(AB285+AA285)))</f>
        <v>0.21885315114761644</v>
      </c>
      <c r="AD285" s="12">
        <v>0.54</v>
      </c>
      <c r="AE285" s="12">
        <v>0.44</v>
      </c>
      <c r="AF285" s="10">
        <f t="shared" si="101"/>
        <v>0.51400000000000001</v>
      </c>
    </row>
    <row r="286" spans="1:32" x14ac:dyDescent="0.25">
      <c r="A286" s="8" t="s">
        <v>262</v>
      </c>
      <c r="B286" s="8">
        <v>27</v>
      </c>
      <c r="C286" s="8" t="s">
        <v>285</v>
      </c>
      <c r="D286" s="8" t="s">
        <v>476</v>
      </c>
      <c r="E286" s="61"/>
      <c r="F286" s="8"/>
      <c r="G286" s="27">
        <v>2012</v>
      </c>
      <c r="H286" s="82">
        <v>0.28000000000000003</v>
      </c>
      <c r="I286" s="82">
        <v>0.72</v>
      </c>
      <c r="J286" s="82"/>
      <c r="K286" s="9">
        <f t="shared" si="90"/>
        <v>0.28000000000000003</v>
      </c>
      <c r="L286" s="9">
        <f t="shared" si="91"/>
        <v>0.72</v>
      </c>
      <c r="M286" s="9">
        <f t="shared" si="92"/>
        <v>0.28000000000000003</v>
      </c>
      <c r="N286" s="9">
        <f t="shared" si="93"/>
        <v>0.72</v>
      </c>
      <c r="O286" s="10">
        <f t="shared" si="94"/>
        <v>0.43999999999999995</v>
      </c>
      <c r="P286" s="22">
        <v>156219</v>
      </c>
      <c r="Q286" s="8">
        <v>161220</v>
      </c>
      <c r="R286" s="8">
        <v>95</v>
      </c>
      <c r="S286" s="9">
        <v>0.49197566244874563</v>
      </c>
      <c r="T286" s="9">
        <v>0.50772515699106235</v>
      </c>
      <c r="U286" s="9">
        <f t="shared" si="102"/>
        <v>0.49212289605246989</v>
      </c>
      <c r="V286" s="9">
        <f t="shared" si="103"/>
        <v>0.50787710394753005</v>
      </c>
      <c r="W286" s="10">
        <f t="shared" si="104"/>
        <v>1.5754207895060157E-2</v>
      </c>
      <c r="X286" s="9">
        <v>0.42899999999999999</v>
      </c>
      <c r="Y286" s="9">
        <v>0.55299999999999994</v>
      </c>
      <c r="Z286" s="10">
        <f t="shared" si="95"/>
        <v>0.41875000000000001</v>
      </c>
      <c r="AA286" s="11"/>
      <c r="AB286" s="11"/>
      <c r="AC286" s="10"/>
      <c r="AD286" s="12"/>
      <c r="AE286" s="12"/>
      <c r="AF286" s="10"/>
    </row>
    <row r="287" spans="1:32" x14ac:dyDescent="0.25">
      <c r="A287" s="8" t="s">
        <v>286</v>
      </c>
      <c r="B287" s="8">
        <v>1</v>
      </c>
      <c r="C287" s="8" t="s">
        <v>287</v>
      </c>
      <c r="D287" s="8" t="s">
        <v>478</v>
      </c>
      <c r="E287" s="61"/>
      <c r="F287" s="8"/>
      <c r="G287" s="27">
        <v>2004</v>
      </c>
      <c r="H287" s="82">
        <v>0.73</v>
      </c>
      <c r="I287" s="82">
        <v>0.27</v>
      </c>
      <c r="J287" s="82"/>
      <c r="K287" s="9">
        <f t="shared" si="90"/>
        <v>0.73</v>
      </c>
      <c r="L287" s="9">
        <f t="shared" si="91"/>
        <v>0.27</v>
      </c>
      <c r="M287" s="9">
        <f t="shared" si="92"/>
        <v>0.73</v>
      </c>
      <c r="N287" s="9">
        <f t="shared" si="93"/>
        <v>0.27</v>
      </c>
      <c r="O287" s="10">
        <f t="shared" si="94"/>
        <v>0.45999999999999996</v>
      </c>
      <c r="P287" s="22">
        <v>254644</v>
      </c>
      <c r="Q287" s="8">
        <v>77288</v>
      </c>
      <c r="R287" s="8">
        <v>6134</v>
      </c>
      <c r="S287" s="9">
        <v>0.75323753349937583</v>
      </c>
      <c r="T287" s="9">
        <v>0.22861808049315815</v>
      </c>
      <c r="U287" s="9">
        <f t="shared" si="102"/>
        <v>0.76715712856850193</v>
      </c>
      <c r="V287" s="9">
        <f t="shared" si="103"/>
        <v>0.23284287143149804</v>
      </c>
      <c r="W287" s="10">
        <f t="shared" si="104"/>
        <v>0.53431425713700387</v>
      </c>
      <c r="X287" s="9">
        <v>0.71200000000000008</v>
      </c>
      <c r="Y287" s="9">
        <v>0.28199999999999997</v>
      </c>
      <c r="Z287" s="10">
        <f t="shared" si="95"/>
        <v>0.69575000000000009</v>
      </c>
      <c r="AA287" s="11">
        <v>103294</v>
      </c>
      <c r="AB287" s="11">
        <v>70867</v>
      </c>
      <c r="AC287" s="10">
        <f>ABS((AB287/(AB287+AA287))-(AA287/(AB287+AA287)))</f>
        <v>0.18618978990703999</v>
      </c>
      <c r="AD287" s="12">
        <v>0.62</v>
      </c>
      <c r="AE287" s="12">
        <v>0.37</v>
      </c>
      <c r="AF287" s="10">
        <f t="shared" ref="AF287:AF293" si="105">(AD287-AE287-7.2%)/2+0.5</f>
        <v>0.58899999999999997</v>
      </c>
    </row>
    <row r="288" spans="1:32" x14ac:dyDescent="0.25">
      <c r="A288" s="8" t="s">
        <v>286</v>
      </c>
      <c r="B288" s="8">
        <v>2</v>
      </c>
      <c r="C288" s="8" t="s">
        <v>288</v>
      </c>
      <c r="D288" s="8" t="s">
        <v>476</v>
      </c>
      <c r="E288" s="61"/>
      <c r="F288" s="8"/>
      <c r="G288" s="27">
        <v>2010</v>
      </c>
      <c r="H288" s="82">
        <v>0.41</v>
      </c>
      <c r="I288" s="82">
        <v>0.59</v>
      </c>
      <c r="J288" s="82"/>
      <c r="K288" s="9">
        <f t="shared" si="90"/>
        <v>0.41</v>
      </c>
      <c r="L288" s="9">
        <f t="shared" si="91"/>
        <v>0.59</v>
      </c>
      <c r="M288" s="9">
        <f t="shared" si="92"/>
        <v>0.41</v>
      </c>
      <c r="N288" s="9">
        <f t="shared" si="93"/>
        <v>0.59</v>
      </c>
      <c r="O288" s="10">
        <f t="shared" si="94"/>
        <v>0.18</v>
      </c>
      <c r="P288" s="22">
        <v>128973</v>
      </c>
      <c r="Q288" s="8">
        <v>174066</v>
      </c>
      <c r="R288" s="8">
        <v>8358</v>
      </c>
      <c r="S288" s="9">
        <v>0.41417547375215563</v>
      </c>
      <c r="T288" s="9">
        <v>0.55898419059913873</v>
      </c>
      <c r="U288" s="9">
        <f t="shared" si="102"/>
        <v>0.42559868531773143</v>
      </c>
      <c r="V288" s="9">
        <f t="shared" si="103"/>
        <v>0.57440131468226863</v>
      </c>
      <c r="W288" s="10">
        <f t="shared" si="104"/>
        <v>0.1488026293645372</v>
      </c>
      <c r="X288" s="9">
        <v>0.41700000000000004</v>
      </c>
      <c r="Y288" s="9">
        <v>0.57299999999999995</v>
      </c>
      <c r="Z288" s="10">
        <f t="shared" si="95"/>
        <v>0.40275000000000005</v>
      </c>
      <c r="AA288" s="11">
        <v>92393</v>
      </c>
      <c r="AB288" s="11">
        <v>93876</v>
      </c>
      <c r="AC288" s="10">
        <f>ABS((AB288/(AB288+AA288))-(AA288/(AB288+AA288)))</f>
        <v>7.9616039169158603E-3</v>
      </c>
      <c r="AD288" s="12">
        <v>0.52</v>
      </c>
      <c r="AE288" s="12">
        <v>0.47</v>
      </c>
      <c r="AF288" s="10">
        <f t="shared" si="105"/>
        <v>0.48899999999999999</v>
      </c>
    </row>
    <row r="289" spans="1:36" x14ac:dyDescent="0.25">
      <c r="A289" s="8" t="s">
        <v>286</v>
      </c>
      <c r="B289" s="8">
        <v>3</v>
      </c>
      <c r="C289" s="8" t="s">
        <v>289</v>
      </c>
      <c r="D289" s="8" t="s">
        <v>476</v>
      </c>
      <c r="E289" s="61"/>
      <c r="F289" s="8"/>
      <c r="G289" s="27">
        <v>1994</v>
      </c>
      <c r="H289" s="82">
        <v>0.32</v>
      </c>
      <c r="I289" s="82">
        <v>0.68</v>
      </c>
      <c r="J289" s="82"/>
      <c r="K289" s="9">
        <f t="shared" si="90"/>
        <v>0.32</v>
      </c>
      <c r="L289" s="9">
        <f t="shared" si="91"/>
        <v>0.68</v>
      </c>
      <c r="M289" s="9">
        <f t="shared" si="92"/>
        <v>0.32</v>
      </c>
      <c r="N289" s="9">
        <f t="shared" si="93"/>
        <v>0.68</v>
      </c>
      <c r="O289" s="10">
        <f t="shared" si="94"/>
        <v>0.36000000000000004</v>
      </c>
      <c r="P289" s="22">
        <v>114314</v>
      </c>
      <c r="Q289" s="8">
        <v>195571</v>
      </c>
      <c r="R289" s="8">
        <v>0</v>
      </c>
      <c r="S289" s="9">
        <v>0.3688916856253126</v>
      </c>
      <c r="T289" s="9">
        <v>0.6311083143746874</v>
      </c>
      <c r="U289" s="9">
        <f t="shared" si="102"/>
        <v>0.3688916856253126</v>
      </c>
      <c r="V289" s="9">
        <f t="shared" si="103"/>
        <v>0.6311083143746874</v>
      </c>
      <c r="W289" s="10">
        <f t="shared" si="104"/>
        <v>0.26221662874937479</v>
      </c>
      <c r="X289" s="9">
        <v>0.41</v>
      </c>
      <c r="Y289" s="9">
        <v>0.57999999999999996</v>
      </c>
      <c r="Z289" s="10">
        <f t="shared" si="95"/>
        <v>0.39574999999999999</v>
      </c>
      <c r="AA289" s="11">
        <v>51317</v>
      </c>
      <c r="AB289" s="11">
        <v>143225</v>
      </c>
      <c r="AC289" s="10">
        <f>ABS((AB289/(AB289+AA289))-(AA289/(AB289+AA289)))</f>
        <v>0.47243268805707767</v>
      </c>
      <c r="AD289" s="12">
        <v>0.38</v>
      </c>
      <c r="AE289" s="12">
        <v>0.61</v>
      </c>
      <c r="AF289" s="10">
        <f t="shared" si="105"/>
        <v>0.34899999999999998</v>
      </c>
    </row>
    <row r="290" spans="1:36" x14ac:dyDescent="0.25">
      <c r="A290" s="8" t="s">
        <v>286</v>
      </c>
      <c r="B290" s="8">
        <v>4</v>
      </c>
      <c r="C290" s="8" t="s">
        <v>290</v>
      </c>
      <c r="D290" s="8" t="s">
        <v>478</v>
      </c>
      <c r="E290" s="61"/>
      <c r="F290" s="8"/>
      <c r="G290" s="27">
        <v>1996</v>
      </c>
      <c r="H290" s="82">
        <v>0.75</v>
      </c>
      <c r="I290" s="82">
        <v>0.25</v>
      </c>
      <c r="J290" s="82"/>
      <c r="K290" s="9">
        <f t="shared" si="90"/>
        <v>0.75</v>
      </c>
      <c r="L290" s="9">
        <f t="shared" si="91"/>
        <v>0.25</v>
      </c>
      <c r="M290" s="9">
        <f t="shared" si="92"/>
        <v>0.75</v>
      </c>
      <c r="N290" s="9">
        <f t="shared" si="93"/>
        <v>0.25</v>
      </c>
      <c r="O290" s="10">
        <f t="shared" si="94"/>
        <v>0.5</v>
      </c>
      <c r="P290" s="22">
        <v>259534</v>
      </c>
      <c r="Q290" s="8">
        <v>88951</v>
      </c>
      <c r="R290" s="8">
        <v>0</v>
      </c>
      <c r="S290" s="9">
        <v>0.7447494153263412</v>
      </c>
      <c r="T290" s="9">
        <v>0.25525058467365885</v>
      </c>
      <c r="U290" s="9">
        <f t="shared" si="102"/>
        <v>0.7447494153263412</v>
      </c>
      <c r="V290" s="9">
        <f t="shared" si="103"/>
        <v>0.25525058467365885</v>
      </c>
      <c r="W290" s="10">
        <f t="shared" si="104"/>
        <v>0.48949883065268235</v>
      </c>
      <c r="X290" s="9">
        <v>0.71400000000000008</v>
      </c>
      <c r="Y290" s="9">
        <v>0.27399999999999997</v>
      </c>
      <c r="Z290" s="10">
        <f t="shared" si="95"/>
        <v>0.7007500000000001</v>
      </c>
      <c r="AA290" s="11">
        <v>155384</v>
      </c>
      <c r="AB290" s="11">
        <v>116448</v>
      </c>
      <c r="AC290" s="10">
        <f>ABS((AB290/(AB290+AA290))-(AA290/(AB290+AA290)))</f>
        <v>0.14323552782601023</v>
      </c>
      <c r="AD290" s="12">
        <v>0.63</v>
      </c>
      <c r="AE290" s="12">
        <v>0.36</v>
      </c>
      <c r="AF290" s="10">
        <f t="shared" si="105"/>
        <v>0.59899999999999998</v>
      </c>
    </row>
    <row r="291" spans="1:36" x14ac:dyDescent="0.25">
      <c r="A291" s="8" t="s">
        <v>286</v>
      </c>
      <c r="B291" s="8">
        <v>5</v>
      </c>
      <c r="C291" s="8" t="s">
        <v>291</v>
      </c>
      <c r="D291" s="8" t="s">
        <v>476</v>
      </c>
      <c r="E291" s="61"/>
      <c r="F291" s="8"/>
      <c r="G291" s="27">
        <v>2004</v>
      </c>
      <c r="H291" s="82">
        <v>0.39</v>
      </c>
      <c r="I291" s="82">
        <v>0.61</v>
      </c>
      <c r="J291" s="82"/>
      <c r="K291" s="9">
        <f t="shared" si="90"/>
        <v>0.39</v>
      </c>
      <c r="L291" s="9">
        <f t="shared" si="91"/>
        <v>0.61</v>
      </c>
      <c r="M291" s="9">
        <f t="shared" si="92"/>
        <v>0.39</v>
      </c>
      <c r="N291" s="9">
        <f t="shared" si="93"/>
        <v>0.61</v>
      </c>
      <c r="O291" s="10">
        <f t="shared" si="94"/>
        <v>0.21999999999999997</v>
      </c>
      <c r="P291" s="22">
        <v>148252</v>
      </c>
      <c r="Q291" s="8">
        <v>200945</v>
      </c>
      <c r="R291" s="8">
        <v>0</v>
      </c>
      <c r="S291" s="9">
        <v>0.4245511845748961</v>
      </c>
      <c r="T291" s="9">
        <v>0.57544881542510384</v>
      </c>
      <c r="U291" s="9">
        <f t="shared" si="102"/>
        <v>0.4245511845748961</v>
      </c>
      <c r="V291" s="9">
        <f t="shared" si="103"/>
        <v>0.57544881542510384</v>
      </c>
      <c r="W291" s="10">
        <f t="shared" si="104"/>
        <v>0.15089763085020774</v>
      </c>
      <c r="X291" s="9">
        <v>0.39799999999999996</v>
      </c>
      <c r="Y291" s="9">
        <v>0.59099999999999997</v>
      </c>
      <c r="Z291" s="10">
        <f t="shared" si="95"/>
        <v>0.38424999999999998</v>
      </c>
      <c r="AA291" s="11">
        <v>72762</v>
      </c>
      <c r="AB291" s="11">
        <v>140525</v>
      </c>
      <c r="AC291" s="10">
        <f>ABS((AB291/(AB291+AA291))-(AA291/(AB291+AA291)))</f>
        <v>0.31770806472030649</v>
      </c>
      <c r="AD291" s="12">
        <v>0.38</v>
      </c>
      <c r="AE291" s="12">
        <v>0.61</v>
      </c>
      <c r="AF291" s="10">
        <f t="shared" si="105"/>
        <v>0.34899999999999998</v>
      </c>
    </row>
    <row r="292" spans="1:36" x14ac:dyDescent="0.25">
      <c r="A292" s="8" t="s">
        <v>286</v>
      </c>
      <c r="B292" s="8">
        <v>6</v>
      </c>
      <c r="C292" s="8" t="s">
        <v>564</v>
      </c>
      <c r="D292" s="8" t="s">
        <v>476</v>
      </c>
      <c r="E292" s="61"/>
      <c r="F292" s="8"/>
      <c r="G292" s="27">
        <v>2014</v>
      </c>
      <c r="H292" s="82">
        <v>0.41</v>
      </c>
      <c r="I292" s="82">
        <v>0.59</v>
      </c>
      <c r="J292" s="82"/>
      <c r="K292" s="9">
        <f t="shared" si="90"/>
        <v>0.41</v>
      </c>
      <c r="L292" s="9">
        <f t="shared" si="91"/>
        <v>0.59</v>
      </c>
      <c r="M292" s="9">
        <f t="shared" si="92"/>
        <v>0.41</v>
      </c>
      <c r="N292" s="9">
        <f t="shared" si="93"/>
        <v>0.59</v>
      </c>
      <c r="O292" s="10">
        <f t="shared" si="94"/>
        <v>0.18</v>
      </c>
      <c r="Q292" s="8"/>
      <c r="R292" s="8"/>
      <c r="S292" s="9"/>
      <c r="T292" s="9"/>
      <c r="U292" s="9"/>
      <c r="V292" s="9"/>
      <c r="W292" s="10"/>
      <c r="X292" s="9">
        <v>0.41299999999999998</v>
      </c>
      <c r="Y292" s="9">
        <v>0.57700000000000007</v>
      </c>
      <c r="Z292" s="10">
        <f t="shared" si="95"/>
        <v>0.39874999999999994</v>
      </c>
      <c r="AA292" s="11"/>
      <c r="AB292" s="11"/>
      <c r="AC292" s="10"/>
      <c r="AD292" s="12">
        <v>0.36</v>
      </c>
      <c r="AE292" s="12">
        <v>0.63</v>
      </c>
      <c r="AF292" s="10">
        <f t="shared" si="105"/>
        <v>0.32899999999999996</v>
      </c>
    </row>
    <row r="293" spans="1:36" x14ac:dyDescent="0.25">
      <c r="A293" s="8" t="s">
        <v>286</v>
      </c>
      <c r="B293" s="8">
        <v>7</v>
      </c>
      <c r="C293" s="8" t="s">
        <v>565</v>
      </c>
      <c r="D293" s="8" t="s">
        <v>476</v>
      </c>
      <c r="E293" s="61"/>
      <c r="F293" s="8"/>
      <c r="G293" s="27">
        <v>2014</v>
      </c>
      <c r="H293" s="82">
        <v>0.37</v>
      </c>
      <c r="I293" s="82">
        <v>0.59</v>
      </c>
      <c r="J293" s="82">
        <v>0.03</v>
      </c>
      <c r="K293" s="9">
        <f t="shared" si="90"/>
        <v>0.38541666666666669</v>
      </c>
      <c r="L293" s="9">
        <f t="shared" si="91"/>
        <v>0.61458333333333337</v>
      </c>
      <c r="M293" s="9">
        <f t="shared" si="92"/>
        <v>0.38541666666666669</v>
      </c>
      <c r="N293" s="9">
        <f t="shared" si="93"/>
        <v>0.61458333333333337</v>
      </c>
      <c r="O293" s="10">
        <f t="shared" si="94"/>
        <v>0.22916666666666669</v>
      </c>
      <c r="P293" s="22">
        <v>168695</v>
      </c>
      <c r="Q293" s="8">
        <v>168041</v>
      </c>
      <c r="R293" s="8">
        <v>0</v>
      </c>
      <c r="S293" s="9">
        <v>0.50097108714244987</v>
      </c>
      <c r="T293" s="9">
        <v>0.49902891285755013</v>
      </c>
      <c r="U293" s="9">
        <f>S293/(S293+T293)</f>
        <v>0.50097108714244987</v>
      </c>
      <c r="V293" s="9">
        <f>T293/(T293+S293)</f>
        <v>0.49902891285755013</v>
      </c>
      <c r="W293" s="10">
        <f>ABS((T293/(T293+S293))-(S293/(T293+S293)))</f>
        <v>1.9421742848997336E-3</v>
      </c>
      <c r="X293" s="9">
        <v>0.39899999999999997</v>
      </c>
      <c r="Y293" s="9">
        <v>0.59200000000000008</v>
      </c>
      <c r="Z293" s="10">
        <f t="shared" si="95"/>
        <v>0.38424999999999992</v>
      </c>
      <c r="AA293" s="11"/>
      <c r="AB293" s="11"/>
      <c r="AC293" s="10"/>
      <c r="AD293" s="12">
        <v>0.47</v>
      </c>
      <c r="AE293" s="12">
        <v>0.52</v>
      </c>
      <c r="AF293" s="10">
        <f t="shared" si="105"/>
        <v>0.43899999999999995</v>
      </c>
    </row>
    <row r="294" spans="1:36" x14ac:dyDescent="0.25">
      <c r="A294" s="8" t="s">
        <v>286</v>
      </c>
      <c r="B294" s="8">
        <v>8</v>
      </c>
      <c r="C294" s="8" t="s">
        <v>292</v>
      </c>
      <c r="D294" s="8" t="s">
        <v>476</v>
      </c>
      <c r="E294" s="61"/>
      <c r="F294" s="8"/>
      <c r="G294" s="27">
        <v>2012</v>
      </c>
      <c r="H294" s="82">
        <v>0.35</v>
      </c>
      <c r="I294" s="82">
        <v>0.65</v>
      </c>
      <c r="J294" s="82"/>
      <c r="K294" s="9">
        <f t="shared" si="90"/>
        <v>0.35</v>
      </c>
      <c r="L294" s="9">
        <f t="shared" si="91"/>
        <v>0.65</v>
      </c>
      <c r="M294" s="9">
        <f t="shared" si="92"/>
        <v>0.35</v>
      </c>
      <c r="N294" s="9">
        <f t="shared" si="93"/>
        <v>0.65</v>
      </c>
      <c r="O294" s="10">
        <f t="shared" si="94"/>
        <v>0.30000000000000004</v>
      </c>
      <c r="P294" s="22">
        <v>137139</v>
      </c>
      <c r="Q294" s="8">
        <v>160695</v>
      </c>
      <c r="R294" s="8">
        <v>4446</v>
      </c>
      <c r="S294" s="9">
        <v>0.45368201667328306</v>
      </c>
      <c r="T294" s="9">
        <v>0.53160976578007146</v>
      </c>
      <c r="U294" s="9">
        <f>S294/(S294+T294)</f>
        <v>0.46045448135538591</v>
      </c>
      <c r="V294" s="9">
        <f>T294/(T294+S294)</f>
        <v>0.53954551864461409</v>
      </c>
      <c r="W294" s="10">
        <f>ABS((T294/(T294+S294))-(S294/(T294+S294)))</f>
        <v>7.9091037289228172E-2</v>
      </c>
      <c r="X294" s="9">
        <v>0.41</v>
      </c>
      <c r="Y294" s="9">
        <v>0.58099999999999996</v>
      </c>
      <c r="Z294" s="10">
        <f t="shared" si="95"/>
        <v>0.39524999999999999</v>
      </c>
      <c r="AA294" s="11"/>
      <c r="AB294" s="11"/>
      <c r="AC294" s="10"/>
      <c r="AD294" s="12"/>
      <c r="AE294" s="12"/>
      <c r="AF294" s="10"/>
    </row>
    <row r="295" spans="1:36" x14ac:dyDescent="0.25">
      <c r="A295" s="8" t="s">
        <v>286</v>
      </c>
      <c r="B295" s="8">
        <v>9</v>
      </c>
      <c r="C295" s="8" t="s">
        <v>293</v>
      </c>
      <c r="D295" s="8" t="s">
        <v>476</v>
      </c>
      <c r="E295" s="61"/>
      <c r="F295" s="8"/>
      <c r="G295" s="27">
        <v>1994</v>
      </c>
      <c r="H295" s="82"/>
      <c r="I295" s="82">
        <v>1</v>
      </c>
      <c r="J295" s="82"/>
      <c r="K295" s="9">
        <f t="shared" si="90"/>
        <v>0</v>
      </c>
      <c r="L295" s="9">
        <f t="shared" si="91"/>
        <v>1</v>
      </c>
      <c r="M295" s="9">
        <f t="shared" si="92"/>
        <v>0</v>
      </c>
      <c r="N295" s="9">
        <f t="shared" si="93"/>
        <v>1</v>
      </c>
      <c r="O295" s="10">
        <f t="shared" si="94"/>
        <v>1</v>
      </c>
      <c r="P295" s="22">
        <v>171503</v>
      </c>
      <c r="Q295" s="8">
        <v>194537</v>
      </c>
      <c r="R295" s="8">
        <v>9650</v>
      </c>
      <c r="S295" s="9">
        <v>0.45650137081104103</v>
      </c>
      <c r="T295" s="9">
        <v>0.51781255822619709</v>
      </c>
      <c r="U295" s="9">
        <f>S295/(S295+T295)</f>
        <v>0.46853622554912033</v>
      </c>
      <c r="V295" s="9">
        <f>T295/(T295+S295)</f>
        <v>0.53146377445087967</v>
      </c>
      <c r="W295" s="10">
        <f>ABS((T295/(T295+S295))-(S295/(T295+S295)))</f>
        <v>6.2927548901759334E-2</v>
      </c>
      <c r="X295" s="9">
        <v>0.42799999999999999</v>
      </c>
      <c r="Y295" s="9">
        <v>0.56200000000000006</v>
      </c>
      <c r="Z295" s="10">
        <f t="shared" si="95"/>
        <v>0.41374999999999995</v>
      </c>
      <c r="AA295" s="11">
        <v>71450</v>
      </c>
      <c r="AB295" s="11">
        <v>158790</v>
      </c>
      <c r="AC295" s="10">
        <f>ABS((AB295/(AB295+AA295))-(AA295/(AB295+AA295)))</f>
        <v>0.3793432939541348</v>
      </c>
      <c r="AD295" s="12">
        <v>0.45</v>
      </c>
      <c r="AE295" s="12">
        <v>0.55000000000000004</v>
      </c>
      <c r="AF295" s="10">
        <f>(AD295-AE295-7.2%)/2+0.5</f>
        <v>0.41399999999999998</v>
      </c>
    </row>
    <row r="296" spans="1:36" x14ac:dyDescent="0.25">
      <c r="A296" s="8" t="s">
        <v>286</v>
      </c>
      <c r="B296" s="8">
        <v>10</v>
      </c>
      <c r="C296" s="8" t="s">
        <v>294</v>
      </c>
      <c r="D296" s="8" t="s">
        <v>476</v>
      </c>
      <c r="E296" s="61"/>
      <c r="F296" s="8"/>
      <c r="G296" s="27">
        <v>2004</v>
      </c>
      <c r="H296" s="82">
        <v>0.39</v>
      </c>
      <c r="I296" s="82">
        <v>0.61</v>
      </c>
      <c r="J296" s="82"/>
      <c r="K296" s="9">
        <f t="shared" si="90"/>
        <v>0.39</v>
      </c>
      <c r="L296" s="9">
        <f t="shared" si="91"/>
        <v>0.61</v>
      </c>
      <c r="M296" s="9">
        <f t="shared" si="92"/>
        <v>0.39</v>
      </c>
      <c r="N296" s="9">
        <f t="shared" si="93"/>
        <v>0.61</v>
      </c>
      <c r="O296" s="10">
        <f t="shared" si="94"/>
        <v>0.21999999999999997</v>
      </c>
      <c r="P296" s="22">
        <v>144023</v>
      </c>
      <c r="Q296" s="8">
        <v>190826</v>
      </c>
      <c r="R296" s="8">
        <v>0</v>
      </c>
      <c r="S296" s="9">
        <v>0.43011327493885304</v>
      </c>
      <c r="T296" s="9">
        <v>0.56988672506114701</v>
      </c>
      <c r="U296" s="9">
        <f>S296/(S296+T296)</f>
        <v>0.43011327493885304</v>
      </c>
      <c r="V296" s="9">
        <f>T296/(T296+S296)</f>
        <v>0.56988672506114701</v>
      </c>
      <c r="W296" s="10">
        <f>ABS((T296/(T296+S296))-(S296/(T296+S296)))</f>
        <v>0.13977345012229397</v>
      </c>
      <c r="X296" s="9">
        <v>0.40899999999999997</v>
      </c>
      <c r="Y296" s="9">
        <v>0.57999999999999996</v>
      </c>
      <c r="Z296" s="10">
        <f t="shared" si="95"/>
        <v>0.39524999999999999</v>
      </c>
      <c r="AA296" s="11">
        <v>52972</v>
      </c>
      <c r="AB296" s="11">
        <v>130813</v>
      </c>
      <c r="AC296" s="10">
        <f>ABS((AB296/(AB296+AA296))-(AA296/(AB296+AA296)))</f>
        <v>0.42354381478357861</v>
      </c>
      <c r="AD296" s="12">
        <v>0.36</v>
      </c>
      <c r="AE296" s="12">
        <v>0.63</v>
      </c>
      <c r="AF296" s="10">
        <f>(AD296-AE296-7.2%)/2+0.5</f>
        <v>0.32899999999999996</v>
      </c>
    </row>
    <row r="297" spans="1:36" x14ac:dyDescent="0.25">
      <c r="A297" s="8" t="s">
        <v>286</v>
      </c>
      <c r="B297" s="8">
        <v>11</v>
      </c>
      <c r="C297" s="8" t="s">
        <v>295</v>
      </c>
      <c r="D297" s="8" t="s">
        <v>476</v>
      </c>
      <c r="E297" s="61"/>
      <c r="F297" s="8"/>
      <c r="G297" s="27">
        <v>2012</v>
      </c>
      <c r="H297" s="82">
        <v>0.37</v>
      </c>
      <c r="I297" s="82">
        <v>0.63</v>
      </c>
      <c r="J297" s="82"/>
      <c r="K297" s="9">
        <f t="shared" si="90"/>
        <v>0.37</v>
      </c>
      <c r="L297" s="9">
        <f t="shared" si="91"/>
        <v>0.63</v>
      </c>
      <c r="M297" s="9">
        <f t="shared" si="92"/>
        <v>0.37</v>
      </c>
      <c r="N297" s="9">
        <f t="shared" si="93"/>
        <v>0.63</v>
      </c>
      <c r="O297" s="10">
        <f t="shared" si="94"/>
        <v>0.26</v>
      </c>
      <c r="P297" s="22">
        <v>141107</v>
      </c>
      <c r="Q297" s="8">
        <v>190319</v>
      </c>
      <c r="R297" s="8">
        <v>0</v>
      </c>
      <c r="S297" s="9">
        <v>0.4257571825988305</v>
      </c>
      <c r="T297" s="9">
        <v>0.57424281740116945</v>
      </c>
      <c r="U297" s="9">
        <f>S297/(S297+T297)</f>
        <v>0.4257571825988305</v>
      </c>
      <c r="V297" s="9">
        <f>T297/(T297+S297)</f>
        <v>0.57424281740116945</v>
      </c>
      <c r="W297" s="10">
        <f>ABS((T297/(T297+S297))-(S297/(T297+S297)))</f>
        <v>0.14848563480233895</v>
      </c>
      <c r="X297" s="9">
        <v>0.37799999999999995</v>
      </c>
      <c r="Y297" s="9">
        <v>0.60899999999999999</v>
      </c>
      <c r="Z297" s="10">
        <f t="shared" si="95"/>
        <v>0.36524999999999996</v>
      </c>
      <c r="AA297" s="11"/>
      <c r="AB297" s="11"/>
      <c r="AC297" s="10"/>
      <c r="AD297" s="12"/>
      <c r="AE297" s="12"/>
      <c r="AF297" s="10"/>
    </row>
    <row r="298" spans="1:36" x14ac:dyDescent="0.25">
      <c r="A298" s="8" t="s">
        <v>286</v>
      </c>
      <c r="B298" s="8">
        <v>12</v>
      </c>
      <c r="C298" s="8" t="s">
        <v>566</v>
      </c>
      <c r="D298" s="8" t="s">
        <v>478</v>
      </c>
      <c r="E298" s="61"/>
      <c r="F298" s="8"/>
      <c r="G298" s="27">
        <v>2014</v>
      </c>
      <c r="H298" s="82">
        <v>0.75</v>
      </c>
      <c r="I298" s="82">
        <v>0.25</v>
      </c>
      <c r="J298" s="82"/>
      <c r="K298" s="9">
        <f t="shared" si="90"/>
        <v>0.75</v>
      </c>
      <c r="L298" s="9">
        <f t="shared" si="91"/>
        <v>0.25</v>
      </c>
      <c r="M298" s="9">
        <f t="shared" si="92"/>
        <v>0.75</v>
      </c>
      <c r="N298" s="9">
        <f t="shared" si="93"/>
        <v>0.25</v>
      </c>
      <c r="O298" s="10">
        <f t="shared" si="94"/>
        <v>0.5</v>
      </c>
      <c r="Q298" s="8"/>
      <c r="R298" s="8"/>
      <c r="S298" s="9"/>
      <c r="T298" s="9"/>
      <c r="U298" s="9"/>
      <c r="V298" s="9"/>
      <c r="W298" s="10"/>
      <c r="X298" s="9">
        <v>0.78500000000000003</v>
      </c>
      <c r="Y298" s="9">
        <v>0.20800000000000002</v>
      </c>
      <c r="Z298" s="10">
        <f t="shared" si="95"/>
        <v>0.76924999999999999</v>
      </c>
      <c r="AA298" s="11"/>
      <c r="AB298" s="11"/>
      <c r="AC298" s="10"/>
      <c r="AD298" s="12">
        <v>0.7</v>
      </c>
      <c r="AE298" s="12">
        <v>0.28999999999999998</v>
      </c>
      <c r="AF298" s="10">
        <f>(AD298-AE298-7.2%)/2+0.5</f>
        <v>0.66900000000000004</v>
      </c>
      <c r="AJ298" s="8"/>
    </row>
    <row r="299" spans="1:36" x14ac:dyDescent="0.25">
      <c r="A299" s="8" t="s">
        <v>286</v>
      </c>
      <c r="B299" s="8">
        <v>13</v>
      </c>
      <c r="C299" s="8" t="s">
        <v>296</v>
      </c>
      <c r="D299" s="8" t="s">
        <v>476</v>
      </c>
      <c r="E299" s="61"/>
      <c r="F299" s="8"/>
      <c r="G299" s="27">
        <v>2012</v>
      </c>
      <c r="H299" s="82">
        <v>0.43</v>
      </c>
      <c r="I299" s="82">
        <v>0.56999999999999995</v>
      </c>
      <c r="J299" s="82"/>
      <c r="K299" s="9">
        <f t="shared" si="90"/>
        <v>0.43</v>
      </c>
      <c r="L299" s="9">
        <f t="shared" si="91"/>
        <v>0.56999999999999995</v>
      </c>
      <c r="M299" s="9">
        <f t="shared" si="92"/>
        <v>0.43</v>
      </c>
      <c r="N299" s="9">
        <f t="shared" si="93"/>
        <v>0.56999999999999995</v>
      </c>
      <c r="O299" s="10">
        <f t="shared" si="94"/>
        <v>0.13999999999999996</v>
      </c>
      <c r="P299" s="22">
        <v>160115</v>
      </c>
      <c r="Q299" s="8">
        <v>210495</v>
      </c>
      <c r="R299" s="8">
        <v>0</v>
      </c>
      <c r="S299" s="9">
        <v>0.43203097595855483</v>
      </c>
      <c r="T299" s="9">
        <v>0.56796902404144523</v>
      </c>
      <c r="U299" s="9">
        <f t="shared" ref="U299:U320" si="106">S299/(S299+T299)</f>
        <v>0.43203097595855483</v>
      </c>
      <c r="V299" s="9">
        <f t="shared" ref="V299:V320" si="107">T299/(T299+S299)</f>
        <v>0.56796902404144523</v>
      </c>
      <c r="W299" s="10">
        <f t="shared" ref="W299:W320" si="108">ABS((T299/(T299+S299))-(S299/(T299+S299)))</f>
        <v>0.13593804808289039</v>
      </c>
      <c r="X299" s="9">
        <v>0.43700000000000006</v>
      </c>
      <c r="Y299" s="9">
        <v>0.55299999999999994</v>
      </c>
      <c r="Z299" s="10">
        <f t="shared" si="95"/>
        <v>0.42275000000000007</v>
      </c>
      <c r="AA299" s="11"/>
      <c r="AB299" s="11"/>
      <c r="AC299" s="10"/>
      <c r="AD299" s="12"/>
      <c r="AE299" s="12"/>
      <c r="AF299" s="10"/>
    </row>
    <row r="300" spans="1:36" x14ac:dyDescent="0.25">
      <c r="A300" s="8" t="s">
        <v>297</v>
      </c>
      <c r="B300" s="8" t="s">
        <v>27</v>
      </c>
      <c r="C300" s="8" t="s">
        <v>298</v>
      </c>
      <c r="D300" s="8" t="s">
        <v>476</v>
      </c>
      <c r="E300" s="61"/>
      <c r="F300" s="8"/>
      <c r="G300" s="27">
        <v>2012</v>
      </c>
      <c r="H300" s="82">
        <v>0.39</v>
      </c>
      <c r="I300" s="82">
        <v>0.56000000000000005</v>
      </c>
      <c r="J300" s="82">
        <v>0.06</v>
      </c>
      <c r="K300" s="9">
        <f t="shared" si="90"/>
        <v>0.41052631578947368</v>
      </c>
      <c r="L300" s="9">
        <f t="shared" si="91"/>
        <v>0.58947368421052637</v>
      </c>
      <c r="M300" s="9">
        <f t="shared" si="92"/>
        <v>0.41052631578947368</v>
      </c>
      <c r="N300" s="9">
        <f t="shared" si="93"/>
        <v>0.58947368421052637</v>
      </c>
      <c r="O300" s="10">
        <f t="shared" si="94"/>
        <v>0.17894736842105269</v>
      </c>
      <c r="P300" s="22">
        <v>131870</v>
      </c>
      <c r="Q300" s="8">
        <v>173585</v>
      </c>
      <c r="R300" s="8">
        <v>10769</v>
      </c>
      <c r="S300" s="9">
        <v>0.41701452135195305</v>
      </c>
      <c r="T300" s="9">
        <v>0.54893050495851037</v>
      </c>
      <c r="U300" s="9">
        <f t="shared" si="106"/>
        <v>0.43171661946931628</v>
      </c>
      <c r="V300" s="9">
        <f t="shared" si="107"/>
        <v>0.56828338053068372</v>
      </c>
      <c r="W300" s="10">
        <f t="shared" si="108"/>
        <v>0.13656676106136745</v>
      </c>
      <c r="X300" s="9">
        <v>0.38900000000000001</v>
      </c>
      <c r="Y300" s="9">
        <v>0.58700000000000008</v>
      </c>
      <c r="Z300" s="10">
        <f t="shared" si="95"/>
        <v>0.38174999999999998</v>
      </c>
      <c r="AA300" s="11"/>
      <c r="AB300" s="11"/>
      <c r="AC300" s="10"/>
      <c r="AD300" s="12"/>
      <c r="AE300" s="12"/>
      <c r="AF300" s="10"/>
    </row>
    <row r="301" spans="1:36" x14ac:dyDescent="0.25">
      <c r="A301" s="8" t="s">
        <v>299</v>
      </c>
      <c r="B301" s="8">
        <v>1</v>
      </c>
      <c r="C301" s="8" t="s">
        <v>300</v>
      </c>
      <c r="D301" s="8" t="s">
        <v>476</v>
      </c>
      <c r="E301" s="61"/>
      <c r="F301" s="8"/>
      <c r="G301" s="27">
        <v>2010</v>
      </c>
      <c r="H301" s="82">
        <v>0.37</v>
      </c>
      <c r="I301" s="82">
        <v>0.63</v>
      </c>
      <c r="J301" s="82"/>
      <c r="K301" s="9">
        <f t="shared" si="90"/>
        <v>0.37</v>
      </c>
      <c r="L301" s="9">
        <f t="shared" si="91"/>
        <v>0.63</v>
      </c>
      <c r="M301" s="9">
        <f t="shared" si="92"/>
        <v>0.37</v>
      </c>
      <c r="N301" s="9">
        <f t="shared" si="93"/>
        <v>0.63</v>
      </c>
      <c r="O301" s="10">
        <f t="shared" si="94"/>
        <v>0.26</v>
      </c>
      <c r="P301" s="22">
        <v>131490</v>
      </c>
      <c r="Q301" s="8">
        <v>201907</v>
      </c>
      <c r="R301" s="8">
        <v>16319</v>
      </c>
      <c r="S301" s="9">
        <v>0.37599080396664725</v>
      </c>
      <c r="T301" s="9">
        <v>0.57734561758684189</v>
      </c>
      <c r="U301" s="9">
        <f t="shared" si="106"/>
        <v>0.394394670617912</v>
      </c>
      <c r="V301" s="9">
        <f t="shared" si="107"/>
        <v>0.605605329382088</v>
      </c>
      <c r="W301" s="10">
        <f t="shared" si="108"/>
        <v>0.211210658764176</v>
      </c>
      <c r="X301" s="9">
        <v>0.46299999999999997</v>
      </c>
      <c r="Y301" s="9">
        <v>0.52400000000000002</v>
      </c>
      <c r="Z301" s="10">
        <f t="shared" si="95"/>
        <v>0.45024999999999998</v>
      </c>
      <c r="AA301" s="11">
        <v>92672</v>
      </c>
      <c r="AB301" s="11">
        <v>103770</v>
      </c>
      <c r="AC301" s="10">
        <f>ABS((AB301/(AB301+AA301))-(AA301/(AB301+AA301)))</f>
        <v>5.6495046884067535E-2</v>
      </c>
      <c r="AD301" s="12">
        <v>0.55000000000000004</v>
      </c>
      <c r="AE301" s="12">
        <v>0.44</v>
      </c>
      <c r="AF301" s="10">
        <f>(AD301-AE301-7.2%)/2+0.5</f>
        <v>0.51900000000000002</v>
      </c>
    </row>
    <row r="302" spans="1:36" x14ac:dyDescent="0.25">
      <c r="A302" s="8" t="s">
        <v>299</v>
      </c>
      <c r="B302" s="8">
        <v>2</v>
      </c>
      <c r="C302" s="8" t="s">
        <v>301</v>
      </c>
      <c r="D302" s="8" t="s">
        <v>476</v>
      </c>
      <c r="E302" s="61"/>
      <c r="F302" s="8"/>
      <c r="G302" s="27">
        <v>2012</v>
      </c>
      <c r="H302" s="82">
        <v>0.34</v>
      </c>
      <c r="I302" s="82">
        <v>0.66</v>
      </c>
      <c r="J302" s="82"/>
      <c r="K302" s="9">
        <f t="shared" si="90"/>
        <v>0.34</v>
      </c>
      <c r="L302" s="9">
        <f t="shared" si="91"/>
        <v>0.66</v>
      </c>
      <c r="M302" s="9">
        <f t="shared" si="92"/>
        <v>0.34</v>
      </c>
      <c r="N302" s="9">
        <f t="shared" si="93"/>
        <v>0.66</v>
      </c>
      <c r="O302" s="10">
        <f t="shared" si="94"/>
        <v>0.32</v>
      </c>
      <c r="P302" s="22">
        <v>137082</v>
      </c>
      <c r="Q302" s="8">
        <v>194299</v>
      </c>
      <c r="R302" s="8">
        <v>0</v>
      </c>
      <c r="S302" s="9">
        <v>0.41366885850425944</v>
      </c>
      <c r="T302" s="9">
        <v>0.5863311414957405</v>
      </c>
      <c r="U302" s="9">
        <f t="shared" si="106"/>
        <v>0.41366885850425944</v>
      </c>
      <c r="V302" s="9">
        <f t="shared" si="107"/>
        <v>0.5863311414957405</v>
      </c>
      <c r="W302" s="10">
        <f t="shared" si="108"/>
        <v>0.17266228299148106</v>
      </c>
      <c r="X302" s="9">
        <v>0.43700000000000006</v>
      </c>
      <c r="Y302" s="9">
        <v>0.54700000000000004</v>
      </c>
      <c r="Z302" s="10">
        <f t="shared" si="95"/>
        <v>0.42575000000000002</v>
      </c>
      <c r="AA302" s="11"/>
      <c r="AB302" s="11"/>
      <c r="AC302" s="10"/>
      <c r="AD302" s="12"/>
      <c r="AE302" s="12"/>
      <c r="AF302" s="10"/>
    </row>
    <row r="303" spans="1:36" x14ac:dyDescent="0.25">
      <c r="A303" s="8" t="s">
        <v>299</v>
      </c>
      <c r="B303" s="8">
        <v>3</v>
      </c>
      <c r="C303" s="8" t="s">
        <v>302</v>
      </c>
      <c r="D303" s="8" t="s">
        <v>478</v>
      </c>
      <c r="E303" s="61"/>
      <c r="F303" s="8"/>
      <c r="G303" s="27">
        <v>2012</v>
      </c>
      <c r="H303" s="82">
        <v>0.64</v>
      </c>
      <c r="I303" s="82">
        <v>0.36</v>
      </c>
      <c r="J303" s="82"/>
      <c r="K303" s="9">
        <f t="shared" si="90"/>
        <v>0.64</v>
      </c>
      <c r="L303" s="9">
        <f t="shared" si="91"/>
        <v>0.36</v>
      </c>
      <c r="M303" s="9">
        <f t="shared" si="92"/>
        <v>0.64</v>
      </c>
      <c r="N303" s="9">
        <f t="shared" si="93"/>
        <v>0.36</v>
      </c>
      <c r="O303" s="10">
        <f t="shared" si="94"/>
        <v>0.28000000000000003</v>
      </c>
      <c r="P303" s="22">
        <v>201921</v>
      </c>
      <c r="Q303" s="8">
        <v>77903</v>
      </c>
      <c r="R303" s="8">
        <v>16114</v>
      </c>
      <c r="S303" s="9">
        <v>0.6823084565010239</v>
      </c>
      <c r="T303" s="9">
        <v>0.26324094911772061</v>
      </c>
      <c r="U303" s="9">
        <f t="shared" si="106"/>
        <v>0.72160000571787974</v>
      </c>
      <c r="V303" s="9">
        <f t="shared" si="107"/>
        <v>0.27839999428212014</v>
      </c>
      <c r="W303" s="10">
        <f t="shared" si="108"/>
        <v>0.4432000114357596</v>
      </c>
      <c r="X303" s="9">
        <v>0.69700000000000006</v>
      </c>
      <c r="Y303" s="9">
        <v>0.28899999999999998</v>
      </c>
      <c r="Z303" s="10">
        <f t="shared" si="95"/>
        <v>0.68475000000000008</v>
      </c>
      <c r="AA303" s="11"/>
      <c r="AB303" s="11"/>
      <c r="AC303" s="10"/>
      <c r="AD303" s="12"/>
      <c r="AE303" s="12"/>
      <c r="AF303" s="10"/>
    </row>
    <row r="304" spans="1:36" x14ac:dyDescent="0.25">
      <c r="A304" s="8" t="s">
        <v>299</v>
      </c>
      <c r="B304" s="8">
        <v>4</v>
      </c>
      <c r="C304" s="8" t="s">
        <v>303</v>
      </c>
      <c r="D304" s="8" t="s">
        <v>476</v>
      </c>
      <c r="E304" s="61"/>
      <c r="F304" s="8"/>
      <c r="G304" s="27">
        <v>2006</v>
      </c>
      <c r="H304" s="82">
        <v>0.32</v>
      </c>
      <c r="I304" s="82">
        <v>0.68</v>
      </c>
      <c r="J304" s="82"/>
      <c r="K304" s="9">
        <f t="shared" si="90"/>
        <v>0.32</v>
      </c>
      <c r="L304" s="9">
        <f t="shared" si="91"/>
        <v>0.68</v>
      </c>
      <c r="M304" s="9">
        <f t="shared" si="92"/>
        <v>0.32</v>
      </c>
      <c r="N304" s="9">
        <f t="shared" si="93"/>
        <v>0.68</v>
      </c>
      <c r="O304" s="10">
        <f t="shared" si="94"/>
        <v>0.36000000000000004</v>
      </c>
      <c r="P304" s="22">
        <v>114214</v>
      </c>
      <c r="Q304" s="8">
        <v>182643</v>
      </c>
      <c r="R304" s="8">
        <v>16141</v>
      </c>
      <c r="S304" s="9">
        <v>0.36490329011686978</v>
      </c>
      <c r="T304" s="9">
        <v>0.58352769027278129</v>
      </c>
      <c r="U304" s="9">
        <f t="shared" si="106"/>
        <v>0.38474416975176601</v>
      </c>
      <c r="V304" s="9">
        <f t="shared" si="107"/>
        <v>0.61525583024823394</v>
      </c>
      <c r="W304" s="10">
        <f t="shared" si="108"/>
        <v>0.23051166049646793</v>
      </c>
      <c r="X304" s="9">
        <v>0.42</v>
      </c>
      <c r="Y304" s="9">
        <v>0.56000000000000005</v>
      </c>
      <c r="Z304" s="10">
        <f t="shared" si="95"/>
        <v>0.41074999999999995</v>
      </c>
      <c r="AA304" s="11">
        <v>50533</v>
      </c>
      <c r="AB304" s="11">
        <v>146029</v>
      </c>
      <c r="AC304" s="10">
        <f t="shared" ref="AC304:AC313" si="109">ABS((AB304/(AB304+AA304))-(AA304/(AB304+AA304)))</f>
        <v>0.48583144249651511</v>
      </c>
      <c r="AD304" s="12">
        <v>0.38</v>
      </c>
      <c r="AE304" s="12">
        <v>0.6</v>
      </c>
      <c r="AF304" s="10">
        <f t="shared" ref="AF304:AF313" si="110">(AD304-AE304-7.2%)/2+0.5</f>
        <v>0.35399999999999998</v>
      </c>
    </row>
    <row r="305" spans="1:32" x14ac:dyDescent="0.25">
      <c r="A305" s="8" t="s">
        <v>299</v>
      </c>
      <c r="B305" s="8">
        <v>5</v>
      </c>
      <c r="C305" s="8" t="s">
        <v>304</v>
      </c>
      <c r="D305" s="8" t="s">
        <v>476</v>
      </c>
      <c r="E305" s="61"/>
      <c r="F305" s="8"/>
      <c r="G305" s="27">
        <v>2007</v>
      </c>
      <c r="H305" s="82">
        <v>0.28999999999999998</v>
      </c>
      <c r="I305" s="82">
        <v>0.67</v>
      </c>
      <c r="J305" s="82">
        <v>0.05</v>
      </c>
      <c r="K305" s="9">
        <f t="shared" si="90"/>
        <v>0.30208333333333331</v>
      </c>
      <c r="L305" s="9">
        <f t="shared" si="91"/>
        <v>0.69791666666666674</v>
      </c>
      <c r="M305" s="9">
        <f t="shared" si="92"/>
        <v>0.30208333333333331</v>
      </c>
      <c r="N305" s="9">
        <f t="shared" si="93"/>
        <v>0.69791666666666674</v>
      </c>
      <c r="O305" s="10">
        <f t="shared" si="94"/>
        <v>0.39583333333333343</v>
      </c>
      <c r="P305" s="22">
        <v>137806</v>
      </c>
      <c r="Q305" s="8">
        <v>201514</v>
      </c>
      <c r="R305" s="8">
        <v>12558</v>
      </c>
      <c r="S305" s="9">
        <v>0.39163005359812209</v>
      </c>
      <c r="T305" s="9">
        <v>0.57268144072661542</v>
      </c>
      <c r="U305" s="9">
        <f t="shared" si="106"/>
        <v>0.40612401273134507</v>
      </c>
      <c r="V305" s="9">
        <f t="shared" si="107"/>
        <v>0.59387598726865498</v>
      </c>
      <c r="W305" s="10">
        <f t="shared" si="108"/>
        <v>0.18775197453730991</v>
      </c>
      <c r="X305" s="9">
        <v>0.441</v>
      </c>
      <c r="Y305" s="9">
        <v>0.53900000000000003</v>
      </c>
      <c r="Z305" s="10">
        <f t="shared" si="95"/>
        <v>0.43174999999999997</v>
      </c>
      <c r="AA305" s="11">
        <v>54919</v>
      </c>
      <c r="AB305" s="11">
        <v>140703</v>
      </c>
      <c r="AC305" s="10">
        <f t="shared" si="109"/>
        <v>0.43851918495874692</v>
      </c>
      <c r="AD305" s="12">
        <v>0.45</v>
      </c>
      <c r="AE305" s="12">
        <v>0.53</v>
      </c>
      <c r="AF305" s="10">
        <f t="shared" si="110"/>
        <v>0.42399999999999999</v>
      </c>
    </row>
    <row r="306" spans="1:32" x14ac:dyDescent="0.25">
      <c r="A306" s="8" t="s">
        <v>299</v>
      </c>
      <c r="B306" s="8">
        <v>6</v>
      </c>
      <c r="C306" s="8" t="s">
        <v>305</v>
      </c>
      <c r="D306" s="8" t="s">
        <v>476</v>
      </c>
      <c r="E306" s="61"/>
      <c r="F306" s="8"/>
      <c r="G306" s="27">
        <v>2010</v>
      </c>
      <c r="H306" s="82">
        <v>0.39</v>
      </c>
      <c r="I306" s="82">
        <v>0.57999999999999996</v>
      </c>
      <c r="J306" s="82">
        <v>0.03</v>
      </c>
      <c r="K306" s="9">
        <f t="shared" si="90"/>
        <v>0.40206185567010311</v>
      </c>
      <c r="L306" s="9">
        <f t="shared" si="91"/>
        <v>0.59793814432989689</v>
      </c>
      <c r="M306" s="9">
        <f t="shared" si="92"/>
        <v>0.40206185567010311</v>
      </c>
      <c r="N306" s="9">
        <f t="shared" si="93"/>
        <v>0.59793814432989689</v>
      </c>
      <c r="O306" s="10">
        <f t="shared" si="94"/>
        <v>0.19587628865979378</v>
      </c>
      <c r="P306" s="22">
        <v>144444</v>
      </c>
      <c r="Q306" s="8">
        <v>164536</v>
      </c>
      <c r="R306" s="8">
        <v>0</v>
      </c>
      <c r="S306" s="9">
        <v>0.46748656870994887</v>
      </c>
      <c r="T306" s="9">
        <v>0.53251343129005113</v>
      </c>
      <c r="U306" s="9">
        <f t="shared" si="106"/>
        <v>0.46748656870994887</v>
      </c>
      <c r="V306" s="9">
        <f t="shared" si="107"/>
        <v>0.53251343129005113</v>
      </c>
      <c r="W306" s="10">
        <f t="shared" si="108"/>
        <v>6.5026862580102263E-2</v>
      </c>
      <c r="X306" s="9">
        <v>0.42700000000000005</v>
      </c>
      <c r="Y306" s="9">
        <v>0.55200000000000005</v>
      </c>
      <c r="Z306" s="10">
        <f t="shared" si="95"/>
        <v>0.41825000000000001</v>
      </c>
      <c r="AA306" s="11">
        <v>92823</v>
      </c>
      <c r="AB306" s="11">
        <v>103170</v>
      </c>
      <c r="AC306" s="10">
        <f t="shared" si="109"/>
        <v>5.2792701780165652E-2</v>
      </c>
      <c r="AD306" s="12">
        <v>0.48</v>
      </c>
      <c r="AE306" s="12">
        <v>0.5</v>
      </c>
      <c r="AF306" s="10">
        <f t="shared" si="110"/>
        <v>0.45399999999999996</v>
      </c>
    </row>
    <row r="307" spans="1:32" x14ac:dyDescent="0.25">
      <c r="A307" s="8" t="s">
        <v>299</v>
      </c>
      <c r="B307" s="8">
        <v>7</v>
      </c>
      <c r="C307" s="8" t="s">
        <v>306</v>
      </c>
      <c r="D307" s="8" t="s">
        <v>476</v>
      </c>
      <c r="E307" s="61"/>
      <c r="F307" s="8"/>
      <c r="G307" s="27">
        <v>2010</v>
      </c>
      <c r="H307" s="82"/>
      <c r="I307" s="82">
        <v>1</v>
      </c>
      <c r="J307" s="82"/>
      <c r="K307" s="9">
        <f t="shared" si="90"/>
        <v>0</v>
      </c>
      <c r="L307" s="9">
        <f t="shared" si="91"/>
        <v>1</v>
      </c>
      <c r="M307" s="9">
        <f t="shared" si="92"/>
        <v>0</v>
      </c>
      <c r="N307" s="9">
        <f t="shared" si="93"/>
        <v>1</v>
      </c>
      <c r="O307" s="10">
        <f t="shared" si="94"/>
        <v>1</v>
      </c>
      <c r="P307" s="22">
        <v>137708</v>
      </c>
      <c r="Q307" s="8">
        <v>178104</v>
      </c>
      <c r="R307" s="8">
        <v>0</v>
      </c>
      <c r="S307" s="9">
        <v>0.43604422884500904</v>
      </c>
      <c r="T307" s="9">
        <v>0.56395577115499096</v>
      </c>
      <c r="U307" s="9">
        <f t="shared" si="106"/>
        <v>0.43604422884500904</v>
      </c>
      <c r="V307" s="9">
        <f t="shared" si="107"/>
        <v>0.56395577115499096</v>
      </c>
      <c r="W307" s="10">
        <f t="shared" si="108"/>
        <v>0.12791154230998192</v>
      </c>
      <c r="X307" s="9">
        <v>0.442</v>
      </c>
      <c r="Y307" s="9">
        <v>0.53700000000000003</v>
      </c>
      <c r="Z307" s="10">
        <f t="shared" si="95"/>
        <v>0.43324999999999997</v>
      </c>
      <c r="AA307" s="11">
        <v>80756</v>
      </c>
      <c r="AB307" s="11">
        <v>107426</v>
      </c>
      <c r="AC307" s="10">
        <f t="shared" si="109"/>
        <v>0.14172450074927467</v>
      </c>
      <c r="AD307" s="12">
        <v>0.45</v>
      </c>
      <c r="AE307" s="12">
        <v>0.52</v>
      </c>
      <c r="AF307" s="10">
        <f t="shared" si="110"/>
        <v>0.42899999999999999</v>
      </c>
    </row>
    <row r="308" spans="1:32" x14ac:dyDescent="0.25">
      <c r="A308" s="8" t="s">
        <v>299</v>
      </c>
      <c r="B308" s="8">
        <v>8</v>
      </c>
      <c r="C308" s="8" t="s">
        <v>307</v>
      </c>
      <c r="D308" s="8" t="s">
        <v>476</v>
      </c>
      <c r="E308" s="61"/>
      <c r="F308" s="8"/>
      <c r="G308" s="27">
        <v>1990</v>
      </c>
      <c r="H308" s="82">
        <v>0.27</v>
      </c>
      <c r="I308" s="82">
        <v>0.67</v>
      </c>
      <c r="J308" s="82">
        <v>0.05</v>
      </c>
      <c r="K308" s="9">
        <f t="shared" si="90"/>
        <v>0.28723404255319152</v>
      </c>
      <c r="L308" s="9">
        <f t="shared" si="91"/>
        <v>0.71276595744680848</v>
      </c>
      <c r="M308" s="9">
        <f t="shared" si="92"/>
        <v>0.28723404255319152</v>
      </c>
      <c r="N308" s="9">
        <f t="shared" si="93"/>
        <v>0.71276595744680848</v>
      </c>
      <c r="O308" s="10">
        <f t="shared" si="94"/>
        <v>0.42553191489361697</v>
      </c>
      <c r="P308" s="22">
        <v>0</v>
      </c>
      <c r="Q308" s="8">
        <v>246380</v>
      </c>
      <c r="R308" s="8">
        <v>62</v>
      </c>
      <c r="S308" s="9">
        <v>0</v>
      </c>
      <c r="T308" s="9">
        <v>0.99974841950641535</v>
      </c>
      <c r="U308" s="9">
        <f t="shared" si="106"/>
        <v>0</v>
      </c>
      <c r="V308" s="9">
        <f t="shared" si="107"/>
        <v>1</v>
      </c>
      <c r="W308" s="10">
        <f t="shared" si="108"/>
        <v>1</v>
      </c>
      <c r="X308" s="9">
        <v>0.36399999999999999</v>
      </c>
      <c r="Y308" s="9">
        <v>0.61899999999999999</v>
      </c>
      <c r="Z308" s="10">
        <f t="shared" si="95"/>
        <v>0.35325000000000001</v>
      </c>
      <c r="AA308" s="11">
        <v>65883</v>
      </c>
      <c r="AB308" s="11">
        <v>142731</v>
      </c>
      <c r="AC308" s="10">
        <f t="shared" si="109"/>
        <v>0.36837412637694494</v>
      </c>
      <c r="AD308" s="12">
        <v>0.38</v>
      </c>
      <c r="AE308" s="12">
        <v>0.6</v>
      </c>
      <c r="AF308" s="10">
        <f t="shared" si="110"/>
        <v>0.35399999999999998</v>
      </c>
    </row>
    <row r="309" spans="1:32" x14ac:dyDescent="0.25">
      <c r="A309" s="8" t="s">
        <v>299</v>
      </c>
      <c r="B309" s="8">
        <v>9</v>
      </c>
      <c r="C309" s="8" t="s">
        <v>308</v>
      </c>
      <c r="D309" s="8" t="s">
        <v>478</v>
      </c>
      <c r="E309" s="61"/>
      <c r="F309" s="8"/>
      <c r="G309" s="27">
        <v>1982</v>
      </c>
      <c r="H309" s="82">
        <v>0.68</v>
      </c>
      <c r="I309" s="82">
        <v>0.32</v>
      </c>
      <c r="J309" s="82"/>
      <c r="K309" s="9">
        <f t="shared" si="90"/>
        <v>0.68</v>
      </c>
      <c r="L309" s="9">
        <f t="shared" si="91"/>
        <v>0.32</v>
      </c>
      <c r="M309" s="9">
        <f t="shared" si="92"/>
        <v>0.68</v>
      </c>
      <c r="N309" s="9">
        <f t="shared" si="93"/>
        <v>0.32</v>
      </c>
      <c r="O309" s="10">
        <f t="shared" si="94"/>
        <v>0.36000000000000004</v>
      </c>
      <c r="P309" s="22">
        <v>217775</v>
      </c>
      <c r="Q309" s="8">
        <v>68666</v>
      </c>
      <c r="R309" s="8">
        <v>11725</v>
      </c>
      <c r="S309" s="9">
        <v>0.73038173366513959</v>
      </c>
      <c r="T309" s="9">
        <v>0.23029453391734805</v>
      </c>
      <c r="U309" s="9">
        <f t="shared" si="106"/>
        <v>0.76027873104758048</v>
      </c>
      <c r="V309" s="9">
        <f t="shared" si="107"/>
        <v>0.23972126895241952</v>
      </c>
      <c r="W309" s="10">
        <f t="shared" si="108"/>
        <v>0.52055746209516096</v>
      </c>
      <c r="X309" s="9">
        <v>0.67599999999999993</v>
      </c>
      <c r="Y309" s="9">
        <v>0.309</v>
      </c>
      <c r="Z309" s="10">
        <f t="shared" si="95"/>
        <v>0.66425000000000001</v>
      </c>
      <c r="AA309" s="11">
        <v>121819</v>
      </c>
      <c r="AB309" s="11">
        <v>83423</v>
      </c>
      <c r="AC309" s="10">
        <f t="shared" si="109"/>
        <v>0.18707671919002933</v>
      </c>
      <c r="AD309" s="12">
        <v>0.62</v>
      </c>
      <c r="AE309" s="12">
        <v>0.36</v>
      </c>
      <c r="AF309" s="10">
        <f t="shared" si="110"/>
        <v>0.59399999999999997</v>
      </c>
    </row>
    <row r="310" spans="1:32" x14ac:dyDescent="0.25">
      <c r="A310" s="8" t="s">
        <v>299</v>
      </c>
      <c r="B310" s="8">
        <v>10</v>
      </c>
      <c r="C310" s="8" t="s">
        <v>309</v>
      </c>
      <c r="D310" s="8" t="s">
        <v>476</v>
      </c>
      <c r="E310" s="61"/>
      <c r="F310" s="8"/>
      <c r="G310" s="27">
        <v>2002</v>
      </c>
      <c r="H310" s="82">
        <v>0.31</v>
      </c>
      <c r="I310" s="82">
        <v>0.65</v>
      </c>
      <c r="J310" s="82">
        <v>0.03</v>
      </c>
      <c r="K310" s="9">
        <f t="shared" si="90"/>
        <v>0.32291666666666669</v>
      </c>
      <c r="L310" s="9">
        <f t="shared" si="91"/>
        <v>0.67708333333333337</v>
      </c>
      <c r="M310" s="9">
        <f t="shared" si="92"/>
        <v>0.32291666666666669</v>
      </c>
      <c r="N310" s="9">
        <f t="shared" si="93"/>
        <v>0.67708333333333337</v>
      </c>
      <c r="O310" s="10">
        <f t="shared" si="94"/>
        <v>0.35416666666666669</v>
      </c>
      <c r="P310" s="22">
        <v>131097</v>
      </c>
      <c r="Q310" s="8">
        <v>208201</v>
      </c>
      <c r="R310" s="8">
        <v>10373</v>
      </c>
      <c r="S310" s="9">
        <v>0.37491527750371062</v>
      </c>
      <c r="T310" s="9">
        <v>0.59541969451284205</v>
      </c>
      <c r="U310" s="9">
        <f t="shared" si="106"/>
        <v>0.38637716697416435</v>
      </c>
      <c r="V310" s="9">
        <f t="shared" si="107"/>
        <v>0.61362283302583576</v>
      </c>
      <c r="W310" s="10">
        <f t="shared" si="108"/>
        <v>0.2272456660516714</v>
      </c>
      <c r="X310" s="9">
        <v>0.48200000000000004</v>
      </c>
      <c r="Y310" s="9">
        <v>0.501</v>
      </c>
      <c r="Z310" s="10">
        <f t="shared" si="95"/>
        <v>0.47125</v>
      </c>
      <c r="AA310" s="11">
        <v>71455</v>
      </c>
      <c r="AB310" s="11">
        <v>152629</v>
      </c>
      <c r="AC310" s="10">
        <f t="shared" si="109"/>
        <v>0.36224808553935128</v>
      </c>
      <c r="AD310" s="12">
        <v>0.47</v>
      </c>
      <c r="AE310" s="12">
        <v>0.51</v>
      </c>
      <c r="AF310" s="10">
        <f t="shared" si="110"/>
        <v>0.44399999999999995</v>
      </c>
    </row>
    <row r="311" spans="1:32" x14ac:dyDescent="0.25">
      <c r="A311" s="8" t="s">
        <v>299</v>
      </c>
      <c r="B311" s="8">
        <v>11</v>
      </c>
      <c r="C311" s="8" t="s">
        <v>310</v>
      </c>
      <c r="D311" s="8" t="s">
        <v>478</v>
      </c>
      <c r="E311" s="61"/>
      <c r="F311" s="8"/>
      <c r="G311" s="27">
        <v>2008</v>
      </c>
      <c r="H311" s="82">
        <v>0.79</v>
      </c>
      <c r="I311" s="82">
        <v>0.21</v>
      </c>
      <c r="J311" s="82"/>
      <c r="K311" s="9">
        <f t="shared" si="90"/>
        <v>0.79</v>
      </c>
      <c r="L311" s="9">
        <f t="shared" si="91"/>
        <v>0.21</v>
      </c>
      <c r="M311" s="9">
        <f t="shared" si="92"/>
        <v>0.79</v>
      </c>
      <c r="N311" s="9">
        <f t="shared" si="93"/>
        <v>0.21</v>
      </c>
      <c r="O311" s="10">
        <f t="shared" si="94"/>
        <v>0.58000000000000007</v>
      </c>
      <c r="P311" s="22">
        <v>258378</v>
      </c>
      <c r="Q311" s="8">
        <v>0</v>
      </c>
      <c r="R311" s="8">
        <v>0</v>
      </c>
      <c r="S311" s="9">
        <v>1</v>
      </c>
      <c r="T311" s="9">
        <v>0</v>
      </c>
      <c r="U311" s="9">
        <f t="shared" si="106"/>
        <v>1</v>
      </c>
      <c r="V311" s="9">
        <f t="shared" si="107"/>
        <v>0</v>
      </c>
      <c r="W311" s="10">
        <f t="shared" si="108"/>
        <v>1</v>
      </c>
      <c r="X311" s="9">
        <v>0.82799999999999996</v>
      </c>
      <c r="Y311" s="9">
        <v>0.16500000000000001</v>
      </c>
      <c r="Z311" s="10">
        <f t="shared" si="95"/>
        <v>0.81224999999999992</v>
      </c>
      <c r="AA311" s="11">
        <v>139693</v>
      </c>
      <c r="AB311" s="11">
        <v>28754</v>
      </c>
      <c r="AC311" s="10">
        <f t="shared" si="109"/>
        <v>0.65859884711511629</v>
      </c>
      <c r="AD311" s="12">
        <v>0.85</v>
      </c>
      <c r="AE311" s="12">
        <v>0.14000000000000001</v>
      </c>
      <c r="AF311" s="10">
        <f t="shared" si="110"/>
        <v>0.81899999999999995</v>
      </c>
    </row>
    <row r="312" spans="1:32" x14ac:dyDescent="0.25">
      <c r="A312" s="8" t="s">
        <v>299</v>
      </c>
      <c r="B312" s="8">
        <v>12</v>
      </c>
      <c r="C312" s="8" t="s">
        <v>311</v>
      </c>
      <c r="D312" s="8" t="s">
        <v>476</v>
      </c>
      <c r="E312" s="61"/>
      <c r="F312" s="8"/>
      <c r="G312" s="27">
        <v>2000</v>
      </c>
      <c r="H312" s="82">
        <v>0.28000000000000003</v>
      </c>
      <c r="I312" s="82">
        <v>0.68</v>
      </c>
      <c r="J312" s="82">
        <v>0.04</v>
      </c>
      <c r="K312" s="9">
        <f t="shared" si="90"/>
        <v>0.29166666666666669</v>
      </c>
      <c r="L312" s="9">
        <f t="shared" si="91"/>
        <v>0.70833333333333337</v>
      </c>
      <c r="M312" s="9">
        <f t="shared" si="92"/>
        <v>0.29166666666666669</v>
      </c>
      <c r="N312" s="9">
        <f t="shared" si="93"/>
        <v>0.70833333333333337</v>
      </c>
      <c r="O312" s="10">
        <f t="shared" si="94"/>
        <v>0.41666666666666669</v>
      </c>
      <c r="P312" s="22">
        <v>134614</v>
      </c>
      <c r="Q312" s="8">
        <v>233874</v>
      </c>
      <c r="R312" s="8">
        <v>0</v>
      </c>
      <c r="S312" s="9">
        <v>0.36531447428410152</v>
      </c>
      <c r="T312" s="9">
        <v>0.63468552571589854</v>
      </c>
      <c r="U312" s="9">
        <f t="shared" si="106"/>
        <v>0.36531447428410152</v>
      </c>
      <c r="V312" s="9">
        <f t="shared" si="107"/>
        <v>0.63468552571589854</v>
      </c>
      <c r="W312" s="10">
        <f t="shared" si="108"/>
        <v>0.26937105143179702</v>
      </c>
      <c r="X312" s="9">
        <v>0.439</v>
      </c>
      <c r="Y312" s="9">
        <v>0.54400000000000004</v>
      </c>
      <c r="Z312" s="10">
        <f t="shared" si="95"/>
        <v>0.42824999999999996</v>
      </c>
      <c r="AA312" s="11">
        <v>110307</v>
      </c>
      <c r="AB312" s="11">
        <v>150163</v>
      </c>
      <c r="AC312" s="10">
        <f t="shared" si="109"/>
        <v>0.15301570238415169</v>
      </c>
      <c r="AD312" s="12">
        <v>0.53</v>
      </c>
      <c r="AE312" s="12">
        <v>0.46</v>
      </c>
      <c r="AF312" s="10">
        <f t="shared" si="110"/>
        <v>0.499</v>
      </c>
    </row>
    <row r="313" spans="1:32" x14ac:dyDescent="0.25">
      <c r="A313" s="8" t="s">
        <v>299</v>
      </c>
      <c r="B313" s="8">
        <v>13</v>
      </c>
      <c r="C313" s="8" t="s">
        <v>312</v>
      </c>
      <c r="D313" s="8" t="s">
        <v>478</v>
      </c>
      <c r="E313" s="61"/>
      <c r="F313" s="8"/>
      <c r="G313" s="27">
        <v>2002</v>
      </c>
      <c r="H313" s="82">
        <v>0.68</v>
      </c>
      <c r="I313" s="82">
        <v>0.32</v>
      </c>
      <c r="J313" s="82"/>
      <c r="K313" s="9">
        <f t="shared" si="90"/>
        <v>0.68</v>
      </c>
      <c r="L313" s="9">
        <f t="shared" si="91"/>
        <v>0.32</v>
      </c>
      <c r="M313" s="9">
        <f t="shared" si="92"/>
        <v>0.68</v>
      </c>
      <c r="N313" s="9">
        <f t="shared" si="93"/>
        <v>0.32</v>
      </c>
      <c r="O313" s="10">
        <f t="shared" si="94"/>
        <v>0.36000000000000004</v>
      </c>
      <c r="P313" s="22">
        <v>235492</v>
      </c>
      <c r="Q313" s="8">
        <v>88120</v>
      </c>
      <c r="R313" s="8">
        <v>0</v>
      </c>
      <c r="S313" s="9">
        <v>0.72769860202959102</v>
      </c>
      <c r="T313" s="9">
        <v>0.27230139797040903</v>
      </c>
      <c r="U313" s="9">
        <f t="shared" si="106"/>
        <v>0.72769860202959102</v>
      </c>
      <c r="V313" s="9">
        <f t="shared" si="107"/>
        <v>0.27230139797040903</v>
      </c>
      <c r="W313" s="10">
        <f t="shared" si="108"/>
        <v>0.45539720405918199</v>
      </c>
      <c r="X313" s="9">
        <v>0.629</v>
      </c>
      <c r="Y313" s="9">
        <v>0.35399999999999998</v>
      </c>
      <c r="Z313" s="10">
        <f t="shared" si="95"/>
        <v>0.61824999999999997</v>
      </c>
      <c r="AA313" s="11">
        <v>102758</v>
      </c>
      <c r="AB313" s="11">
        <v>57352</v>
      </c>
      <c r="AC313" s="10">
        <f t="shared" si="109"/>
        <v>0.28359253013553182</v>
      </c>
      <c r="AD313" s="12">
        <v>0.62</v>
      </c>
      <c r="AE313" s="12">
        <v>0.36</v>
      </c>
      <c r="AF313" s="10">
        <f t="shared" si="110"/>
        <v>0.59399999999999997</v>
      </c>
    </row>
    <row r="314" spans="1:32" x14ac:dyDescent="0.25">
      <c r="A314" s="8" t="s">
        <v>299</v>
      </c>
      <c r="B314" s="8">
        <v>14</v>
      </c>
      <c r="C314" s="8" t="s">
        <v>313</v>
      </c>
      <c r="D314" s="8" t="s">
        <v>476</v>
      </c>
      <c r="E314" s="61"/>
      <c r="F314" s="8"/>
      <c r="G314" s="27">
        <v>2012</v>
      </c>
      <c r="H314" s="82">
        <v>0.33</v>
      </c>
      <c r="I314" s="82">
        <v>0.63</v>
      </c>
      <c r="J314" s="82">
        <v>0.04</v>
      </c>
      <c r="K314" s="9">
        <f t="shared" si="90"/>
        <v>0.34375000000000006</v>
      </c>
      <c r="L314" s="9">
        <f t="shared" si="91"/>
        <v>0.65625</v>
      </c>
      <c r="M314" s="9">
        <f t="shared" si="92"/>
        <v>0.34375000000000006</v>
      </c>
      <c r="N314" s="9">
        <f t="shared" si="93"/>
        <v>0.65625</v>
      </c>
      <c r="O314" s="10">
        <f t="shared" si="94"/>
        <v>0.31249999999999994</v>
      </c>
      <c r="P314" s="22">
        <v>131638</v>
      </c>
      <c r="Q314" s="8">
        <v>183660</v>
      </c>
      <c r="R314" s="8">
        <v>24580</v>
      </c>
      <c r="S314" s="9">
        <v>0.38730956402003069</v>
      </c>
      <c r="T314" s="9">
        <v>0.54037036819093909</v>
      </c>
      <c r="U314" s="9">
        <f t="shared" si="106"/>
        <v>0.41750344118897043</v>
      </c>
      <c r="V314" s="9">
        <f t="shared" si="107"/>
        <v>0.58249655881102957</v>
      </c>
      <c r="W314" s="10">
        <f t="shared" si="108"/>
        <v>0.16499311762205915</v>
      </c>
      <c r="X314" s="9">
        <v>0.47600000000000003</v>
      </c>
      <c r="Y314" s="9">
        <v>0.50900000000000001</v>
      </c>
      <c r="Z314" s="10">
        <f t="shared" si="95"/>
        <v>0.46425</v>
      </c>
      <c r="AA314" s="11"/>
      <c r="AB314" s="11"/>
      <c r="AC314" s="10"/>
      <c r="AD314" s="12"/>
      <c r="AE314" s="12"/>
      <c r="AF314" s="10"/>
    </row>
    <row r="315" spans="1:32" x14ac:dyDescent="0.25">
      <c r="A315" s="8" t="s">
        <v>299</v>
      </c>
      <c r="B315" s="8">
        <v>15</v>
      </c>
      <c r="C315" s="8" t="s">
        <v>314</v>
      </c>
      <c r="D315" s="8" t="s">
        <v>476</v>
      </c>
      <c r="E315" s="61"/>
      <c r="F315" s="8"/>
      <c r="G315" s="27">
        <v>2010</v>
      </c>
      <c r="H315" s="82">
        <v>0.34</v>
      </c>
      <c r="I315" s="82">
        <v>0.66</v>
      </c>
      <c r="J315" s="82"/>
      <c r="K315" s="9">
        <f t="shared" si="90"/>
        <v>0.34</v>
      </c>
      <c r="L315" s="9">
        <f t="shared" si="91"/>
        <v>0.66</v>
      </c>
      <c r="M315" s="9">
        <f t="shared" si="92"/>
        <v>0.34</v>
      </c>
      <c r="N315" s="9">
        <f t="shared" si="93"/>
        <v>0.66</v>
      </c>
      <c r="O315" s="10">
        <f t="shared" si="94"/>
        <v>0.32</v>
      </c>
      <c r="P315" s="22">
        <v>128188</v>
      </c>
      <c r="Q315" s="8">
        <v>205277</v>
      </c>
      <c r="R315" s="8">
        <v>0</v>
      </c>
      <c r="S315" s="9">
        <v>0.38441215719790683</v>
      </c>
      <c r="T315" s="9">
        <v>0.61558784280209322</v>
      </c>
      <c r="U315" s="9">
        <f t="shared" si="106"/>
        <v>0.38441215719790683</v>
      </c>
      <c r="V315" s="9">
        <f t="shared" si="107"/>
        <v>0.61558784280209322</v>
      </c>
      <c r="W315" s="10">
        <f t="shared" si="108"/>
        <v>0.23117568560418639</v>
      </c>
      <c r="X315" s="9">
        <v>0.46299999999999997</v>
      </c>
      <c r="Y315" s="9">
        <v>0.51900000000000002</v>
      </c>
      <c r="Z315" s="10">
        <f t="shared" si="95"/>
        <v>0.45274999999999999</v>
      </c>
      <c r="AA315" s="11">
        <v>91077</v>
      </c>
      <c r="AB315" s="11">
        <v>119471</v>
      </c>
      <c r="AC315" s="10">
        <f>ABS((AB315/(AB315+AA315))-(AA315/(AB315+AA315)))</f>
        <v>0.13485760966620441</v>
      </c>
      <c r="AD315" s="12">
        <v>0.54</v>
      </c>
      <c r="AE315" s="12">
        <v>0.45</v>
      </c>
      <c r="AF315" s="10">
        <f>(AD315-AE315-7.2%)/2+0.5</f>
        <v>0.50900000000000001</v>
      </c>
    </row>
    <row r="316" spans="1:32" x14ac:dyDescent="0.25">
      <c r="A316" s="8" t="s">
        <v>299</v>
      </c>
      <c r="B316" s="8">
        <v>16</v>
      </c>
      <c r="C316" s="8" t="s">
        <v>315</v>
      </c>
      <c r="D316" s="8" t="s">
        <v>476</v>
      </c>
      <c r="E316" s="61"/>
      <c r="F316" s="8"/>
      <c r="G316" s="27">
        <v>2010</v>
      </c>
      <c r="H316" s="82">
        <v>0.36</v>
      </c>
      <c r="I316" s="82">
        <v>0.64</v>
      </c>
      <c r="J316" s="82"/>
      <c r="K316" s="9">
        <f t="shared" si="90"/>
        <v>0.36</v>
      </c>
      <c r="L316" s="9">
        <f t="shared" si="91"/>
        <v>0.64</v>
      </c>
      <c r="M316" s="9">
        <f t="shared" si="92"/>
        <v>0.36</v>
      </c>
      <c r="N316" s="9">
        <f t="shared" si="93"/>
        <v>0.64</v>
      </c>
      <c r="O316" s="10">
        <f t="shared" si="94"/>
        <v>0.28000000000000003</v>
      </c>
      <c r="P316" s="22">
        <v>170604</v>
      </c>
      <c r="Q316" s="8">
        <v>185167</v>
      </c>
      <c r="R316" s="8">
        <v>0</v>
      </c>
      <c r="S316" s="9">
        <v>0.47953318286200958</v>
      </c>
      <c r="T316" s="9">
        <v>0.52046681713799048</v>
      </c>
      <c r="U316" s="9">
        <f t="shared" si="106"/>
        <v>0.47953318286200958</v>
      </c>
      <c r="V316" s="9">
        <f t="shared" si="107"/>
        <v>0.52046681713799048</v>
      </c>
      <c r="W316" s="10">
        <f t="shared" si="108"/>
        <v>4.0933634275980901E-2</v>
      </c>
      <c r="X316" s="9">
        <v>0.45200000000000001</v>
      </c>
      <c r="Y316" s="9">
        <v>0.53400000000000003</v>
      </c>
      <c r="Z316" s="10">
        <f t="shared" si="95"/>
        <v>0.43974999999999997</v>
      </c>
      <c r="AA316" s="11">
        <v>118806</v>
      </c>
      <c r="AB316" s="11">
        <v>94367</v>
      </c>
      <c r="AC316" s="10">
        <f>ABS((AB316/(AB316+AA316))-(AA316/(AB316+AA316)))</f>
        <v>0.11464397461216946</v>
      </c>
      <c r="AD316" s="12">
        <v>0.56999999999999995</v>
      </c>
      <c r="AE316" s="12">
        <v>0.42</v>
      </c>
      <c r="AF316" s="10">
        <f>(AD316-AE316-7.2%)/2+0.5</f>
        <v>0.53899999999999992</v>
      </c>
    </row>
    <row r="317" spans="1:32" x14ac:dyDescent="0.25">
      <c r="A317" s="8" t="s">
        <v>316</v>
      </c>
      <c r="B317" s="8">
        <v>1</v>
      </c>
      <c r="C317" s="8" t="s">
        <v>317</v>
      </c>
      <c r="D317" s="8" t="s">
        <v>476</v>
      </c>
      <c r="E317" s="61"/>
      <c r="F317" s="8"/>
      <c r="G317" s="27">
        <v>2012</v>
      </c>
      <c r="H317" s="82"/>
      <c r="I317" s="82">
        <v>1</v>
      </c>
      <c r="J317" s="82"/>
      <c r="K317" s="9">
        <f t="shared" si="90"/>
        <v>0</v>
      </c>
      <c r="L317" s="9">
        <f t="shared" si="91"/>
        <v>1</v>
      </c>
      <c r="M317" s="9">
        <f t="shared" si="92"/>
        <v>0</v>
      </c>
      <c r="N317" s="9">
        <f t="shared" si="93"/>
        <v>1</v>
      </c>
      <c r="O317" s="10">
        <f t="shared" si="94"/>
        <v>1</v>
      </c>
      <c r="P317" s="22">
        <v>91421</v>
      </c>
      <c r="Q317" s="8">
        <v>181084</v>
      </c>
      <c r="R317" s="8">
        <v>12807</v>
      </c>
      <c r="S317" s="9">
        <v>0.32042465791834901</v>
      </c>
      <c r="T317" s="9">
        <v>0.63468764019739798</v>
      </c>
      <c r="U317" s="9">
        <f t="shared" si="106"/>
        <v>0.33548375259169555</v>
      </c>
      <c r="V317" s="9">
        <f t="shared" si="107"/>
        <v>0.66451624740830451</v>
      </c>
      <c r="W317" s="10">
        <f t="shared" si="108"/>
        <v>0.32903249481660896</v>
      </c>
      <c r="X317" s="9">
        <v>0.34200000000000003</v>
      </c>
      <c r="Y317" s="9">
        <v>0.65799999999999992</v>
      </c>
      <c r="Z317" s="10">
        <f t="shared" si="95"/>
        <v>0.32275000000000009</v>
      </c>
      <c r="AA317" s="11"/>
      <c r="AB317" s="11"/>
      <c r="AC317" s="10"/>
      <c r="AD317" s="12"/>
      <c r="AE317" s="12"/>
      <c r="AF317" s="10"/>
    </row>
    <row r="318" spans="1:32" x14ac:dyDescent="0.25">
      <c r="A318" s="8" t="s">
        <v>316</v>
      </c>
      <c r="B318" s="8">
        <v>2</v>
      </c>
      <c r="C318" s="8" t="s">
        <v>318</v>
      </c>
      <c r="D318" s="8" t="s">
        <v>476</v>
      </c>
      <c r="E318" s="61"/>
      <c r="F318" s="8"/>
      <c r="G318" s="27">
        <v>2012</v>
      </c>
      <c r="H318" s="82">
        <v>0.25</v>
      </c>
      <c r="I318" s="82">
        <v>0.7</v>
      </c>
      <c r="J318" s="82">
        <v>0.05</v>
      </c>
      <c r="K318" s="9">
        <f t="shared" si="90"/>
        <v>0.26315789473684209</v>
      </c>
      <c r="L318" s="9">
        <f t="shared" si="91"/>
        <v>0.73684210526315785</v>
      </c>
      <c r="M318" s="9">
        <f t="shared" si="92"/>
        <v>0.26315789473684209</v>
      </c>
      <c r="N318" s="9">
        <f t="shared" si="93"/>
        <v>0.73684210526315785</v>
      </c>
      <c r="O318" s="10">
        <f t="shared" si="94"/>
        <v>0.47368421052631576</v>
      </c>
      <c r="P318" s="22">
        <v>96081</v>
      </c>
      <c r="Q318" s="8">
        <v>143701</v>
      </c>
      <c r="R318" s="8">
        <v>10830</v>
      </c>
      <c r="S318" s="9">
        <v>0.38338547236365378</v>
      </c>
      <c r="T318" s="9">
        <v>0.57340031602636743</v>
      </c>
      <c r="U318" s="9">
        <f t="shared" si="106"/>
        <v>0.40070147050237298</v>
      </c>
      <c r="V318" s="9">
        <f t="shared" si="107"/>
        <v>0.59929852949762696</v>
      </c>
      <c r="W318" s="10">
        <f t="shared" si="108"/>
        <v>0.19859705899525398</v>
      </c>
      <c r="X318" s="9">
        <v>0.32200000000000001</v>
      </c>
      <c r="Y318" s="9">
        <v>0.67799999999999994</v>
      </c>
      <c r="Z318" s="10">
        <f t="shared" si="95"/>
        <v>0.30275000000000007</v>
      </c>
      <c r="AA318" s="11"/>
      <c r="AB318" s="11"/>
      <c r="AC318" s="10"/>
      <c r="AD318" s="12"/>
      <c r="AE318" s="12"/>
      <c r="AF318" s="10"/>
    </row>
    <row r="319" spans="1:32" x14ac:dyDescent="0.25">
      <c r="A319" s="8" t="s">
        <v>316</v>
      </c>
      <c r="B319" s="8">
        <v>3</v>
      </c>
      <c r="C319" s="8" t="s">
        <v>319</v>
      </c>
      <c r="D319" s="8" t="s">
        <v>476</v>
      </c>
      <c r="E319" s="61"/>
      <c r="F319" s="8"/>
      <c r="G319" s="27">
        <v>1994</v>
      </c>
      <c r="H319" s="82">
        <v>0.21</v>
      </c>
      <c r="I319" s="82">
        <v>0.79</v>
      </c>
      <c r="J319" s="82"/>
      <c r="K319" s="9">
        <f t="shared" si="90"/>
        <v>0.21</v>
      </c>
      <c r="L319" s="9">
        <f t="shared" si="91"/>
        <v>0.79</v>
      </c>
      <c r="M319" s="9">
        <f t="shared" si="92"/>
        <v>0.21</v>
      </c>
      <c r="N319" s="9">
        <f t="shared" si="93"/>
        <v>0.79</v>
      </c>
      <c r="O319" s="10">
        <f t="shared" si="94"/>
        <v>0.58000000000000007</v>
      </c>
      <c r="P319" s="22">
        <v>53472</v>
      </c>
      <c r="Q319" s="8">
        <v>201744</v>
      </c>
      <c r="R319" s="8">
        <v>12787</v>
      </c>
      <c r="S319" s="9">
        <v>0.19952015462513478</v>
      </c>
      <c r="T319" s="9">
        <v>0.75276769289896006</v>
      </c>
      <c r="U319" s="9">
        <f t="shared" si="106"/>
        <v>0.20951664472446868</v>
      </c>
      <c r="V319" s="9">
        <f t="shared" si="107"/>
        <v>0.79048335527553137</v>
      </c>
      <c r="W319" s="10">
        <f t="shared" si="108"/>
        <v>0.58096671055106275</v>
      </c>
      <c r="X319" s="9">
        <v>0.26100000000000001</v>
      </c>
      <c r="Y319" s="9">
        <v>0.7390000000000001</v>
      </c>
      <c r="Z319" s="10">
        <f t="shared" si="95"/>
        <v>0.24174999999999996</v>
      </c>
      <c r="AA319" s="11">
        <v>45689</v>
      </c>
      <c r="AB319" s="11">
        <v>161927</v>
      </c>
      <c r="AC319" s="10">
        <f>ABS((AB319/(AB319+AA319))-(AA319/(AB319+AA319)))</f>
        <v>0.55987014488286069</v>
      </c>
      <c r="AD319" s="12">
        <v>0.27</v>
      </c>
      <c r="AE319" s="12">
        <v>0.73</v>
      </c>
      <c r="AF319" s="10">
        <f>(AD319-AE319-7.2%)/2+0.5</f>
        <v>0.23399999999999999</v>
      </c>
    </row>
    <row r="320" spans="1:32" x14ac:dyDescent="0.25">
      <c r="A320" s="8" t="s">
        <v>316</v>
      </c>
      <c r="B320" s="8">
        <v>4</v>
      </c>
      <c r="C320" s="8" t="s">
        <v>320</v>
      </c>
      <c r="D320" s="8" t="s">
        <v>476</v>
      </c>
      <c r="E320" s="61"/>
      <c r="F320" s="8"/>
      <c r="G320" s="27">
        <v>2002</v>
      </c>
      <c r="H320" s="82">
        <v>0.25</v>
      </c>
      <c r="I320" s="82">
        <v>0.71</v>
      </c>
      <c r="J320" s="82">
        <v>0.05</v>
      </c>
      <c r="K320" s="9">
        <f t="shared" si="90"/>
        <v>0.26041666666666669</v>
      </c>
      <c r="L320" s="9">
        <f t="shared" si="91"/>
        <v>0.73958333333333337</v>
      </c>
      <c r="M320" s="9">
        <f t="shared" si="92"/>
        <v>0.26041666666666669</v>
      </c>
      <c r="N320" s="9">
        <f t="shared" si="93"/>
        <v>0.73958333333333337</v>
      </c>
      <c r="O320" s="10">
        <f t="shared" si="94"/>
        <v>0.47916666666666669</v>
      </c>
      <c r="P320" s="22">
        <v>71846</v>
      </c>
      <c r="Q320" s="8">
        <v>176740</v>
      </c>
      <c r="R320" s="8">
        <v>11745</v>
      </c>
      <c r="S320" s="9">
        <v>0.27597942619204013</v>
      </c>
      <c r="T320" s="9">
        <v>0.6789049325666171</v>
      </c>
      <c r="U320" s="9">
        <f t="shared" si="106"/>
        <v>0.28901868970899408</v>
      </c>
      <c r="V320" s="9">
        <f t="shared" si="107"/>
        <v>0.71098131029100586</v>
      </c>
      <c r="W320" s="10">
        <f t="shared" si="108"/>
        <v>0.42196262058201178</v>
      </c>
      <c r="X320" s="9">
        <v>0.32899999999999996</v>
      </c>
      <c r="Y320" s="9">
        <v>0.67099999999999993</v>
      </c>
      <c r="Z320" s="10">
        <f t="shared" si="95"/>
        <v>0.30975000000000003</v>
      </c>
      <c r="AA320" s="11">
        <v>0</v>
      </c>
      <c r="AB320" s="11">
        <v>1</v>
      </c>
      <c r="AC320" s="10">
        <f>ABS((AB320/(AB320+AA320))-(AA320/(AB320+AA320)))</f>
        <v>1</v>
      </c>
      <c r="AD320" s="12">
        <v>0.34</v>
      </c>
      <c r="AE320" s="12">
        <v>0.66</v>
      </c>
      <c r="AF320" s="10">
        <f>(AD320-AE320-7.2%)/2+0.5</f>
        <v>0.30399999999999999</v>
      </c>
    </row>
    <row r="321" spans="1:32" x14ac:dyDescent="0.25">
      <c r="A321" s="8" t="s">
        <v>316</v>
      </c>
      <c r="B321" s="8">
        <v>5</v>
      </c>
      <c r="C321" s="8" t="s">
        <v>567</v>
      </c>
      <c r="D321" s="8" t="s">
        <v>476</v>
      </c>
      <c r="E321" s="61"/>
      <c r="F321" s="8"/>
      <c r="G321" s="27">
        <v>2014</v>
      </c>
      <c r="H321" s="82">
        <v>0.36</v>
      </c>
      <c r="I321" s="82">
        <v>0.6</v>
      </c>
      <c r="J321" s="82">
        <v>0.01</v>
      </c>
      <c r="K321" s="9">
        <f t="shared" si="90"/>
        <v>0.375</v>
      </c>
      <c r="L321" s="9">
        <f t="shared" si="91"/>
        <v>0.625</v>
      </c>
      <c r="M321" s="9">
        <f t="shared" si="92"/>
        <v>0.375</v>
      </c>
      <c r="N321" s="9">
        <f t="shared" si="93"/>
        <v>0.625</v>
      </c>
      <c r="O321" s="10">
        <f t="shared" si="94"/>
        <v>0.25</v>
      </c>
      <c r="Q321" s="8"/>
      <c r="R321" s="8"/>
      <c r="S321" s="9"/>
      <c r="T321" s="9"/>
      <c r="U321" s="9"/>
      <c r="V321" s="9"/>
      <c r="W321" s="10"/>
      <c r="X321" s="9">
        <v>0.40799999999999997</v>
      </c>
      <c r="Y321" s="9">
        <v>0.59200000000000008</v>
      </c>
      <c r="Z321" s="10">
        <f t="shared" si="95"/>
        <v>0.38874999999999993</v>
      </c>
      <c r="AA321" s="11"/>
      <c r="AB321" s="11"/>
      <c r="AC321" s="10"/>
      <c r="AD321" s="12">
        <v>0.41</v>
      </c>
      <c r="AE321" s="12">
        <v>0.59</v>
      </c>
      <c r="AF321" s="10">
        <f>(AD321-AE321-7.2%)/2+0.5</f>
        <v>0.374</v>
      </c>
    </row>
    <row r="322" spans="1:32" x14ac:dyDescent="0.25">
      <c r="A322" s="8" t="s">
        <v>321</v>
      </c>
      <c r="B322" s="8">
        <v>1</v>
      </c>
      <c r="C322" s="8" t="s">
        <v>322</v>
      </c>
      <c r="D322" s="8" t="s">
        <v>478</v>
      </c>
      <c r="E322" s="61"/>
      <c r="F322" s="8"/>
      <c r="G322" s="27">
        <v>2012</v>
      </c>
      <c r="H322" s="82">
        <v>0.57999999999999996</v>
      </c>
      <c r="I322" s="82">
        <v>0.35</v>
      </c>
      <c r="J322" s="82">
        <v>0.04</v>
      </c>
      <c r="K322" s="9">
        <f t="shared" si="90"/>
        <v>0.62365591397849462</v>
      </c>
      <c r="L322" s="9">
        <f t="shared" si="91"/>
        <v>0.37634408602150538</v>
      </c>
      <c r="M322" s="9">
        <f t="shared" si="92"/>
        <v>0.62365591397849462</v>
      </c>
      <c r="N322" s="9">
        <f t="shared" si="93"/>
        <v>0.37634408602150538</v>
      </c>
      <c r="O322" s="10">
        <f t="shared" si="94"/>
        <v>0.24731182795698925</v>
      </c>
      <c r="P322" s="22">
        <v>197845</v>
      </c>
      <c r="Q322" s="8">
        <v>109699</v>
      </c>
      <c r="R322" s="8">
        <v>24436</v>
      </c>
      <c r="S322" s="9">
        <v>0.59595457557684195</v>
      </c>
      <c r="T322" s="9">
        <v>0.33043858063738779</v>
      </c>
      <c r="U322" s="9">
        <f t="shared" ref="U322:U331" si="111">S322/(S322+T322)</f>
        <v>0.64330632364799833</v>
      </c>
      <c r="V322" s="9">
        <f t="shared" ref="V322:V331" si="112">T322/(T322+S322)</f>
        <v>0.35669367635200167</v>
      </c>
      <c r="W322" s="10">
        <f t="shared" ref="W322:W331" si="113">ABS((T322/(T322+S322))-(S322/(T322+S322)))</f>
        <v>0.28661264729599667</v>
      </c>
      <c r="X322" s="9">
        <v>0.57299999999999995</v>
      </c>
      <c r="Y322" s="9">
        <v>0.4</v>
      </c>
      <c r="Z322" s="10">
        <f t="shared" si="95"/>
        <v>0.56724999999999992</v>
      </c>
      <c r="AA322" s="11"/>
      <c r="AB322" s="11"/>
      <c r="AC322" s="10"/>
      <c r="AD322" s="12"/>
      <c r="AE322" s="12"/>
      <c r="AF322" s="10"/>
    </row>
    <row r="323" spans="1:32" x14ac:dyDescent="0.25">
      <c r="A323" s="8" t="s">
        <v>321</v>
      </c>
      <c r="B323" s="8">
        <v>2</v>
      </c>
      <c r="C323" s="8" t="s">
        <v>323</v>
      </c>
      <c r="D323" s="8" t="s">
        <v>476</v>
      </c>
      <c r="E323" s="61"/>
      <c r="F323" s="8"/>
      <c r="G323" s="27">
        <v>1998</v>
      </c>
      <c r="H323" s="82">
        <v>0.26</v>
      </c>
      <c r="I323" s="82">
        <v>0.71</v>
      </c>
      <c r="J323" s="82">
        <v>0.04</v>
      </c>
      <c r="K323" s="9">
        <f t="shared" ref="K323:K386" si="114">H323/(H323+I323)</f>
        <v>0.26804123711340205</v>
      </c>
      <c r="L323" s="9">
        <f t="shared" ref="L323:L386" si="115">I323/(I323+H323)</f>
        <v>0.73195876288659789</v>
      </c>
      <c r="M323" s="9">
        <f t="shared" ref="M323:M386" si="116">K323/(K323+L323)</f>
        <v>0.26804123711340205</v>
      </c>
      <c r="N323" s="9">
        <f t="shared" ref="N323:N386" si="117">L323/(L323+M323)</f>
        <v>0.73195876288659789</v>
      </c>
      <c r="O323" s="10">
        <f t="shared" ref="O323:O386" si="118">ABS((L323/(L323+K323))-(K323/(L323+K323)))</f>
        <v>0.46391752577319584</v>
      </c>
      <c r="P323" s="22">
        <v>96741</v>
      </c>
      <c r="Q323" s="8">
        <v>228043</v>
      </c>
      <c r="R323" s="8">
        <v>7471</v>
      </c>
      <c r="S323" s="9">
        <v>0.29116491851138432</v>
      </c>
      <c r="T323" s="9">
        <v>0.68634934011527293</v>
      </c>
      <c r="U323" s="9">
        <f t="shared" si="111"/>
        <v>0.29786257943741073</v>
      </c>
      <c r="V323" s="9">
        <f t="shared" si="112"/>
        <v>0.70213742056258932</v>
      </c>
      <c r="W323" s="10">
        <f t="shared" si="113"/>
        <v>0.40427484112517859</v>
      </c>
      <c r="X323" s="9">
        <v>0.40500000000000003</v>
      </c>
      <c r="Y323" s="9">
        <v>0.56799999999999995</v>
      </c>
      <c r="Z323" s="10">
        <f t="shared" ref="Z323:Z386" si="119">(X323-Y323-3.85%)/2+0.5</f>
        <v>0.39925000000000005</v>
      </c>
      <c r="AA323" s="11">
        <v>72173</v>
      </c>
      <c r="AB323" s="11">
        <v>206245</v>
      </c>
      <c r="AC323" s="10">
        <f t="shared" ref="AC323:AC329" si="120">ABS((AB323/(AB323+AA323))-(AA323/(AB323+AA323)))</f>
        <v>0.48154932511547388</v>
      </c>
      <c r="AD323" s="12">
        <v>0.43</v>
      </c>
      <c r="AE323" s="12">
        <v>0.54</v>
      </c>
      <c r="AF323" s="10">
        <f t="shared" ref="AF323:AF329" si="121">(AD323-AE323-7.2%)/2+0.5</f>
        <v>0.40899999999999997</v>
      </c>
    </row>
    <row r="324" spans="1:32" x14ac:dyDescent="0.25">
      <c r="A324" s="8" t="s">
        <v>321</v>
      </c>
      <c r="B324" s="8">
        <v>3</v>
      </c>
      <c r="C324" s="8" t="s">
        <v>324</v>
      </c>
      <c r="D324" s="8" t="s">
        <v>478</v>
      </c>
      <c r="E324" s="61"/>
      <c r="F324" s="8"/>
      <c r="G324" s="27">
        <v>1996</v>
      </c>
      <c r="H324" s="82">
        <v>0.73</v>
      </c>
      <c r="I324" s="82">
        <v>0.2</v>
      </c>
      <c r="J324" s="82">
        <v>0.04</v>
      </c>
      <c r="K324" s="9">
        <f t="shared" si="114"/>
        <v>0.78494623655913986</v>
      </c>
      <c r="L324" s="9">
        <f t="shared" si="115"/>
        <v>0.21505376344086025</v>
      </c>
      <c r="M324" s="9">
        <f t="shared" si="116"/>
        <v>0.78494623655913986</v>
      </c>
      <c r="N324" s="9">
        <f t="shared" si="117"/>
        <v>0.21505376344086025</v>
      </c>
      <c r="O324" s="10">
        <f t="shared" si="118"/>
        <v>0.56989247311827962</v>
      </c>
      <c r="P324" s="22">
        <v>264979</v>
      </c>
      <c r="Q324" s="8">
        <v>70325</v>
      </c>
      <c r="R324" s="8">
        <v>20571</v>
      </c>
      <c r="S324" s="9">
        <v>0.74458447488584478</v>
      </c>
      <c r="T324" s="9">
        <v>0.19761152089919212</v>
      </c>
      <c r="U324" s="9">
        <f t="shared" si="111"/>
        <v>0.79026495359435023</v>
      </c>
      <c r="V324" s="9">
        <f t="shared" si="112"/>
        <v>0.2097350464056498</v>
      </c>
      <c r="W324" s="10">
        <f t="shared" si="113"/>
        <v>0.58052990718870046</v>
      </c>
      <c r="X324" s="9">
        <v>0.72</v>
      </c>
      <c r="Y324" s="9">
        <v>0.247</v>
      </c>
      <c r="Z324" s="10">
        <f t="shared" si="119"/>
        <v>0.71724999999999994</v>
      </c>
      <c r="AA324" s="11">
        <v>193104</v>
      </c>
      <c r="AB324" s="11">
        <v>67714</v>
      </c>
      <c r="AC324" s="10">
        <f t="shared" si="120"/>
        <v>0.48075669624029022</v>
      </c>
      <c r="AD324" s="12">
        <v>0.71</v>
      </c>
      <c r="AE324" s="12">
        <v>0.26</v>
      </c>
      <c r="AF324" s="10">
        <f t="shared" si="121"/>
        <v>0.68899999999999995</v>
      </c>
    </row>
    <row r="325" spans="1:32" x14ac:dyDescent="0.25">
      <c r="A325" s="8" t="s">
        <v>321</v>
      </c>
      <c r="B325" s="8">
        <v>4</v>
      </c>
      <c r="C325" s="8" t="s">
        <v>325</v>
      </c>
      <c r="D325" s="8" t="s">
        <v>478</v>
      </c>
      <c r="E325" s="61"/>
      <c r="F325" s="8"/>
      <c r="G325" s="27">
        <v>1986</v>
      </c>
      <c r="H325" s="82">
        <v>0.57999999999999996</v>
      </c>
      <c r="I325" s="82">
        <v>0.38</v>
      </c>
      <c r="J325" s="82">
        <v>0.02</v>
      </c>
      <c r="K325" s="9">
        <f t="shared" si="114"/>
        <v>0.60416666666666663</v>
      </c>
      <c r="L325" s="9">
        <f t="shared" si="115"/>
        <v>0.39583333333333337</v>
      </c>
      <c r="M325" s="9">
        <f t="shared" si="116"/>
        <v>0.60416666666666663</v>
      </c>
      <c r="N325" s="9">
        <f t="shared" si="117"/>
        <v>0.39583333333333337</v>
      </c>
      <c r="O325" s="10">
        <f t="shared" si="118"/>
        <v>0.20833333333333326</v>
      </c>
      <c r="P325" s="22">
        <v>212866</v>
      </c>
      <c r="Q325" s="8">
        <v>140549</v>
      </c>
      <c r="R325" s="8">
        <v>6673</v>
      </c>
      <c r="S325" s="9">
        <v>0.59114994112550268</v>
      </c>
      <c r="T325" s="9">
        <v>0.39031847770544981</v>
      </c>
      <c r="U325" s="9">
        <f t="shared" si="111"/>
        <v>0.60231172983602843</v>
      </c>
      <c r="V325" s="9">
        <f t="shared" si="112"/>
        <v>0.39768827016397157</v>
      </c>
      <c r="W325" s="10">
        <f t="shared" si="113"/>
        <v>0.20462345967205686</v>
      </c>
      <c r="X325" s="9">
        <v>0.51700000000000002</v>
      </c>
      <c r="Y325" s="9">
        <v>0.45</v>
      </c>
      <c r="Z325" s="10">
        <f t="shared" si="119"/>
        <v>0.51424999999999998</v>
      </c>
      <c r="AA325" s="11">
        <v>162416</v>
      </c>
      <c r="AB325" s="11">
        <v>129877</v>
      </c>
      <c r="AC325" s="10">
        <f t="shared" si="120"/>
        <v>0.11132322703588526</v>
      </c>
      <c r="AD325" s="12">
        <v>0.54</v>
      </c>
      <c r="AE325" s="12">
        <v>0.43</v>
      </c>
      <c r="AF325" s="10">
        <f t="shared" si="121"/>
        <v>0.51900000000000002</v>
      </c>
    </row>
    <row r="326" spans="1:32" x14ac:dyDescent="0.25">
      <c r="A326" s="8" t="s">
        <v>321</v>
      </c>
      <c r="B326" s="8">
        <v>5</v>
      </c>
      <c r="C326" s="8" t="s">
        <v>326</v>
      </c>
      <c r="D326" s="8" t="s">
        <v>478</v>
      </c>
      <c r="E326" s="61"/>
      <c r="F326" s="8"/>
      <c r="G326" s="27">
        <v>2008</v>
      </c>
      <c r="H326" s="82">
        <v>0.54</v>
      </c>
      <c r="I326" s="82">
        <v>0.39</v>
      </c>
      <c r="J326" s="82">
        <v>0.03</v>
      </c>
      <c r="K326" s="9">
        <f t="shared" si="114"/>
        <v>0.58064516129032262</v>
      </c>
      <c r="L326" s="9">
        <f t="shared" si="115"/>
        <v>0.41935483870967744</v>
      </c>
      <c r="M326" s="9">
        <f t="shared" si="116"/>
        <v>0.58064516129032262</v>
      </c>
      <c r="N326" s="9">
        <f t="shared" si="117"/>
        <v>0.41935483870967744</v>
      </c>
      <c r="O326" s="10">
        <f t="shared" si="118"/>
        <v>0.16129032258064518</v>
      </c>
      <c r="P326" s="22">
        <v>177229</v>
      </c>
      <c r="Q326" s="8">
        <v>139223</v>
      </c>
      <c r="R326" s="8">
        <v>11518</v>
      </c>
      <c r="S326" s="9">
        <v>0.54038174223252122</v>
      </c>
      <c r="T326" s="9">
        <v>0.42449919199926822</v>
      </c>
      <c r="U326" s="9">
        <f t="shared" si="111"/>
        <v>0.56005018138611862</v>
      </c>
      <c r="V326" s="9">
        <f t="shared" si="112"/>
        <v>0.43994981861388144</v>
      </c>
      <c r="W326" s="10">
        <f t="shared" si="113"/>
        <v>0.12010036277223718</v>
      </c>
      <c r="X326" s="9">
        <v>0.505</v>
      </c>
      <c r="Y326" s="9">
        <v>0.47100000000000003</v>
      </c>
      <c r="Z326" s="10">
        <f t="shared" si="119"/>
        <v>0.49774999999999997</v>
      </c>
      <c r="AA326" s="11">
        <v>145319</v>
      </c>
      <c r="AB326" s="11">
        <v>130313</v>
      </c>
      <c r="AC326" s="10">
        <f t="shared" si="120"/>
        <v>5.4442154757067429E-2</v>
      </c>
      <c r="AD326" s="12">
        <v>0.54</v>
      </c>
      <c r="AE326" s="12">
        <v>0.43</v>
      </c>
      <c r="AF326" s="10">
        <f t="shared" si="121"/>
        <v>0.51900000000000002</v>
      </c>
    </row>
    <row r="327" spans="1:32" x14ac:dyDescent="0.25">
      <c r="A327" s="8" t="s">
        <v>327</v>
      </c>
      <c r="B327" s="8">
        <v>1</v>
      </c>
      <c r="C327" s="8" t="s">
        <v>328</v>
      </c>
      <c r="D327" s="8" t="s">
        <v>478</v>
      </c>
      <c r="E327" s="61"/>
      <c r="F327" s="8"/>
      <c r="G327" s="27">
        <v>1998</v>
      </c>
      <c r="H327" s="82">
        <v>0.83</v>
      </c>
      <c r="I327" s="82">
        <v>0.17</v>
      </c>
      <c r="J327" s="82"/>
      <c r="K327" s="9">
        <f t="shared" si="114"/>
        <v>0.83</v>
      </c>
      <c r="L327" s="9">
        <f t="shared" si="115"/>
        <v>0.17</v>
      </c>
      <c r="M327" s="9">
        <f t="shared" si="116"/>
        <v>0.83</v>
      </c>
      <c r="N327" s="9">
        <f t="shared" si="117"/>
        <v>0.17</v>
      </c>
      <c r="O327" s="10">
        <f t="shared" si="118"/>
        <v>0.65999999999999992</v>
      </c>
      <c r="P327" s="22">
        <v>235394</v>
      </c>
      <c r="Q327" s="8">
        <v>41708</v>
      </c>
      <c r="R327" s="8">
        <v>0</v>
      </c>
      <c r="S327" s="9">
        <v>0.84948502717410912</v>
      </c>
      <c r="T327" s="9">
        <v>0.15051497282589082</v>
      </c>
      <c r="U327" s="9">
        <f t="shared" si="111"/>
        <v>0.84948502717410912</v>
      </c>
      <c r="V327" s="9">
        <f t="shared" si="112"/>
        <v>0.15051497282589082</v>
      </c>
      <c r="W327" s="10">
        <f t="shared" si="113"/>
        <v>0.69897005434821824</v>
      </c>
      <c r="X327" s="9">
        <v>0.82299999999999995</v>
      </c>
      <c r="Y327" s="9">
        <v>0.16899999999999998</v>
      </c>
      <c r="Z327" s="10">
        <f t="shared" si="119"/>
        <v>0.80774999999999997</v>
      </c>
      <c r="AA327" s="11">
        <v>149944</v>
      </c>
      <c r="AB327" s="11">
        <v>0</v>
      </c>
      <c r="AC327" s="10">
        <f t="shared" si="120"/>
        <v>1</v>
      </c>
      <c r="AD327" s="12">
        <v>0.88</v>
      </c>
      <c r="AE327" s="12">
        <v>0.12</v>
      </c>
      <c r="AF327" s="10">
        <f t="shared" si="121"/>
        <v>0.84399999999999997</v>
      </c>
    </row>
    <row r="328" spans="1:32" x14ac:dyDescent="0.25">
      <c r="A328" s="8" t="s">
        <v>327</v>
      </c>
      <c r="B328" s="8">
        <v>2</v>
      </c>
      <c r="C328" s="8" t="s">
        <v>329</v>
      </c>
      <c r="D328" s="8" t="s">
        <v>478</v>
      </c>
      <c r="E328" s="61"/>
      <c r="F328" s="8"/>
      <c r="G328" s="27">
        <v>1994</v>
      </c>
      <c r="H328" s="82">
        <v>0.88</v>
      </c>
      <c r="I328" s="82">
        <v>0.12</v>
      </c>
      <c r="J328" s="82"/>
      <c r="K328" s="9">
        <f t="shared" si="114"/>
        <v>0.88</v>
      </c>
      <c r="L328" s="9">
        <f t="shared" si="115"/>
        <v>0.12</v>
      </c>
      <c r="M328" s="9">
        <f t="shared" si="116"/>
        <v>0.88</v>
      </c>
      <c r="N328" s="9">
        <f t="shared" si="117"/>
        <v>0.12</v>
      </c>
      <c r="O328" s="10">
        <f t="shared" si="118"/>
        <v>0.76</v>
      </c>
      <c r="P328" s="22">
        <v>318176</v>
      </c>
      <c r="Q328" s="8">
        <v>33381</v>
      </c>
      <c r="R328" s="8">
        <v>4829</v>
      </c>
      <c r="S328" s="9">
        <v>0.89278478952596341</v>
      </c>
      <c r="T328" s="9">
        <v>9.3665295494211334E-2</v>
      </c>
      <c r="U328" s="9">
        <f t="shared" si="111"/>
        <v>0.90504811453050293</v>
      </c>
      <c r="V328" s="9">
        <f t="shared" si="112"/>
        <v>9.4951885469497121E-2</v>
      </c>
      <c r="W328" s="10">
        <f t="shared" si="113"/>
        <v>0.81009622906100587</v>
      </c>
      <c r="X328" s="9">
        <v>0.90400000000000003</v>
      </c>
      <c r="Y328" s="9">
        <v>0.09</v>
      </c>
      <c r="Z328" s="10">
        <f t="shared" si="119"/>
        <v>0.88775000000000004</v>
      </c>
      <c r="AA328" s="11">
        <v>182800</v>
      </c>
      <c r="AB328" s="11">
        <v>21907</v>
      </c>
      <c r="AC328" s="10">
        <f t="shared" si="120"/>
        <v>0.78596726052357768</v>
      </c>
      <c r="AD328" s="12">
        <v>0.9</v>
      </c>
      <c r="AE328" s="12">
        <v>0.1</v>
      </c>
      <c r="AF328" s="10">
        <f t="shared" si="121"/>
        <v>0.86399999999999999</v>
      </c>
    </row>
    <row r="329" spans="1:32" x14ac:dyDescent="0.25">
      <c r="A329" s="8" t="s">
        <v>327</v>
      </c>
      <c r="B329" s="8">
        <v>3</v>
      </c>
      <c r="C329" s="8" t="s">
        <v>330</v>
      </c>
      <c r="D329" s="8" t="s">
        <v>476</v>
      </c>
      <c r="E329" s="61"/>
      <c r="F329" s="8"/>
      <c r="G329" s="27">
        <v>2010</v>
      </c>
      <c r="H329" s="82">
        <v>0.39</v>
      </c>
      <c r="I329" s="82">
        <v>0.61</v>
      </c>
      <c r="J329" s="82"/>
      <c r="K329" s="9">
        <f t="shared" si="114"/>
        <v>0.39</v>
      </c>
      <c r="L329" s="9">
        <f t="shared" si="115"/>
        <v>0.61</v>
      </c>
      <c r="M329" s="9">
        <f t="shared" si="116"/>
        <v>0.39</v>
      </c>
      <c r="N329" s="9">
        <f t="shared" si="117"/>
        <v>0.61</v>
      </c>
      <c r="O329" s="10">
        <f t="shared" si="118"/>
        <v>0.21999999999999997</v>
      </c>
      <c r="P329" s="22">
        <v>123933</v>
      </c>
      <c r="Q329" s="8">
        <v>165826</v>
      </c>
      <c r="R329" s="8">
        <v>12755</v>
      </c>
      <c r="S329" s="9">
        <v>0.40967690751502411</v>
      </c>
      <c r="T329" s="9">
        <v>0.54815975458987021</v>
      </c>
      <c r="U329" s="9">
        <f t="shared" si="111"/>
        <v>0.42771061468323673</v>
      </c>
      <c r="V329" s="9">
        <f t="shared" si="112"/>
        <v>0.57228938531676321</v>
      </c>
      <c r="W329" s="10">
        <f t="shared" si="113"/>
        <v>0.14457877063352648</v>
      </c>
      <c r="X329" s="9">
        <v>0.43</v>
      </c>
      <c r="Y329" s="9">
        <v>0.55600000000000005</v>
      </c>
      <c r="Z329" s="10">
        <f t="shared" si="119"/>
        <v>0.41774999999999995</v>
      </c>
      <c r="AA329" s="11">
        <v>88924</v>
      </c>
      <c r="AB329" s="11">
        <v>111909</v>
      </c>
      <c r="AC329" s="10">
        <f t="shared" si="120"/>
        <v>0.11444832273580535</v>
      </c>
      <c r="AD329" s="12">
        <v>0.49</v>
      </c>
      <c r="AE329" s="12">
        <v>0.49</v>
      </c>
      <c r="AF329" s="10">
        <f t="shared" si="121"/>
        <v>0.46399999999999997</v>
      </c>
    </row>
    <row r="330" spans="1:32" x14ac:dyDescent="0.25">
      <c r="A330" s="8" t="s">
        <v>327</v>
      </c>
      <c r="B330" s="8">
        <v>4</v>
      </c>
      <c r="C330" s="8" t="s">
        <v>331</v>
      </c>
      <c r="D330" s="8" t="s">
        <v>476</v>
      </c>
      <c r="E330" s="61"/>
      <c r="F330" s="8"/>
      <c r="G330" s="27">
        <v>2012</v>
      </c>
      <c r="H330" s="82">
        <v>0.25</v>
      </c>
      <c r="I330" s="82">
        <v>0.75</v>
      </c>
      <c r="J330" s="82"/>
      <c r="K330" s="9">
        <f t="shared" si="114"/>
        <v>0.25</v>
      </c>
      <c r="L330" s="9">
        <f t="shared" si="115"/>
        <v>0.75</v>
      </c>
      <c r="M330" s="9">
        <f t="shared" si="116"/>
        <v>0.25</v>
      </c>
      <c r="N330" s="9">
        <f t="shared" si="117"/>
        <v>0.75</v>
      </c>
      <c r="O330" s="10">
        <f t="shared" si="118"/>
        <v>0.5</v>
      </c>
      <c r="P330" s="22">
        <v>104643</v>
      </c>
      <c r="Q330" s="8">
        <v>181603</v>
      </c>
      <c r="R330" s="8">
        <v>17734</v>
      </c>
      <c r="S330" s="9">
        <v>0.3442430423054148</v>
      </c>
      <c r="T330" s="9">
        <v>0.5974175932627146</v>
      </c>
      <c r="U330" s="9">
        <f t="shared" si="111"/>
        <v>0.36557017390636026</v>
      </c>
      <c r="V330" s="9">
        <f t="shared" si="112"/>
        <v>0.63442982609363974</v>
      </c>
      <c r="W330" s="10">
        <f t="shared" si="113"/>
        <v>0.26885965218727947</v>
      </c>
      <c r="X330" s="9">
        <v>0.41499999999999998</v>
      </c>
      <c r="Y330" s="9">
        <v>0.57100000000000006</v>
      </c>
      <c r="Z330" s="10">
        <f t="shared" si="119"/>
        <v>0.40274999999999994</v>
      </c>
      <c r="AA330" s="11"/>
      <c r="AB330" s="11"/>
      <c r="AC330" s="10"/>
      <c r="AD330" s="12"/>
      <c r="AE330" s="12"/>
      <c r="AF330" s="10"/>
    </row>
    <row r="331" spans="1:32" x14ac:dyDescent="0.25">
      <c r="A331" s="8" t="s">
        <v>327</v>
      </c>
      <c r="B331" s="8">
        <v>5</v>
      </c>
      <c r="C331" s="8" t="s">
        <v>332</v>
      </c>
      <c r="D331" s="8" t="s">
        <v>476</v>
      </c>
      <c r="E331" s="61"/>
      <c r="F331" s="8"/>
      <c r="G331" s="27">
        <v>2008</v>
      </c>
      <c r="H331" s="82">
        <v>0.36</v>
      </c>
      <c r="I331" s="82">
        <v>0.64</v>
      </c>
      <c r="J331" s="82"/>
      <c r="K331" s="9">
        <f t="shared" si="114"/>
        <v>0.36</v>
      </c>
      <c r="L331" s="9">
        <f t="shared" si="115"/>
        <v>0.64</v>
      </c>
      <c r="M331" s="9">
        <f t="shared" si="116"/>
        <v>0.36</v>
      </c>
      <c r="N331" s="9">
        <f t="shared" si="117"/>
        <v>0.64</v>
      </c>
      <c r="O331" s="10">
        <f t="shared" si="118"/>
        <v>0.28000000000000003</v>
      </c>
      <c r="P331" s="22">
        <v>104725</v>
      </c>
      <c r="Q331" s="8">
        <v>177740</v>
      </c>
      <c r="R331" s="8">
        <v>0</v>
      </c>
      <c r="S331" s="9">
        <v>0.37075389871311493</v>
      </c>
      <c r="T331" s="9">
        <v>0.62924610128688507</v>
      </c>
      <c r="U331" s="9">
        <f t="shared" si="111"/>
        <v>0.37075389871311493</v>
      </c>
      <c r="V331" s="9">
        <f t="shared" si="112"/>
        <v>0.62924610128688507</v>
      </c>
      <c r="W331" s="10">
        <f t="shared" si="113"/>
        <v>0.25849220257377015</v>
      </c>
      <c r="X331" s="9">
        <v>0.41499999999999998</v>
      </c>
      <c r="Y331" s="9">
        <v>0.57100000000000006</v>
      </c>
      <c r="Z331" s="10">
        <f t="shared" si="119"/>
        <v>0.40274999999999994</v>
      </c>
      <c r="AA331" s="11">
        <v>52375</v>
      </c>
      <c r="AB331" s="11">
        <v>127427</v>
      </c>
      <c r="AC331" s="10">
        <f>ABS((AB331/(AB331+AA331))-(AA331/(AB331+AA331)))</f>
        <v>0.41741471173846789</v>
      </c>
      <c r="AD331" s="12">
        <v>0.44</v>
      </c>
      <c r="AE331" s="12">
        <v>0.55000000000000004</v>
      </c>
      <c r="AF331" s="10">
        <f t="shared" ref="AF331:AF337" si="122">(AD331-AE331-7.2%)/2+0.5</f>
        <v>0.40899999999999997</v>
      </c>
    </row>
    <row r="332" spans="1:32" x14ac:dyDescent="0.25">
      <c r="A332" s="8" t="s">
        <v>327</v>
      </c>
      <c r="B332" s="8">
        <v>6</v>
      </c>
      <c r="C332" s="8" t="s">
        <v>568</v>
      </c>
      <c r="D332" s="8" t="s">
        <v>476</v>
      </c>
      <c r="E332" s="61"/>
      <c r="F332" s="8"/>
      <c r="G332" s="27">
        <v>2014</v>
      </c>
      <c r="H332" s="82">
        <v>0.44</v>
      </c>
      <c r="I332" s="82">
        <v>0.56000000000000005</v>
      </c>
      <c r="J332" s="82"/>
      <c r="K332" s="9">
        <f t="shared" si="114"/>
        <v>0.44</v>
      </c>
      <c r="L332" s="9">
        <f t="shared" si="115"/>
        <v>0.56000000000000005</v>
      </c>
      <c r="M332" s="9">
        <f t="shared" si="116"/>
        <v>0.44</v>
      </c>
      <c r="N332" s="9">
        <f t="shared" si="117"/>
        <v>0.56000000000000005</v>
      </c>
      <c r="O332" s="10">
        <f t="shared" si="118"/>
        <v>0.12000000000000005</v>
      </c>
      <c r="Q332" s="8"/>
      <c r="R332" s="8"/>
      <c r="S332" s="9"/>
      <c r="T332" s="9"/>
      <c r="U332" s="9"/>
      <c r="V332" s="9"/>
      <c r="W332" s="10"/>
      <c r="X332" s="9">
        <v>0.48100000000000004</v>
      </c>
      <c r="Y332" s="9">
        <v>0.50600000000000001</v>
      </c>
      <c r="Z332" s="10">
        <f t="shared" si="119"/>
        <v>0.46825</v>
      </c>
      <c r="AA332" s="11"/>
      <c r="AB332" s="11"/>
      <c r="AC332" s="10"/>
      <c r="AD332" s="12">
        <v>0.57999999999999996</v>
      </c>
      <c r="AE332" s="12">
        <v>0.41</v>
      </c>
      <c r="AF332" s="10">
        <f t="shared" si="122"/>
        <v>0.54899999999999993</v>
      </c>
    </row>
    <row r="333" spans="1:32" x14ac:dyDescent="0.25">
      <c r="A333" s="8" t="s">
        <v>327</v>
      </c>
      <c r="B333" s="8">
        <v>7</v>
      </c>
      <c r="C333" s="8" t="s">
        <v>333</v>
      </c>
      <c r="D333" s="8" t="s">
        <v>476</v>
      </c>
      <c r="E333" s="61"/>
      <c r="F333" s="8"/>
      <c r="G333" s="27">
        <v>2010</v>
      </c>
      <c r="H333" s="82">
        <v>0.38</v>
      </c>
      <c r="I333" s="82">
        <v>0.62</v>
      </c>
      <c r="J333" s="82"/>
      <c r="K333" s="9">
        <f t="shared" si="114"/>
        <v>0.38</v>
      </c>
      <c r="L333" s="9">
        <f t="shared" si="115"/>
        <v>0.62</v>
      </c>
      <c r="M333" s="9">
        <f t="shared" si="116"/>
        <v>0.38</v>
      </c>
      <c r="N333" s="9">
        <f t="shared" si="117"/>
        <v>0.62</v>
      </c>
      <c r="O333" s="10">
        <f t="shared" si="118"/>
        <v>0.24</v>
      </c>
      <c r="P333" s="22">
        <v>143509</v>
      </c>
      <c r="Q333" s="8">
        <v>209942</v>
      </c>
      <c r="R333" s="8">
        <v>0</v>
      </c>
      <c r="S333" s="9">
        <v>0.40602233407176669</v>
      </c>
      <c r="T333" s="9">
        <v>0.59397766592823331</v>
      </c>
      <c r="U333" s="9">
        <f t="shared" ref="U333:U338" si="123">S333/(S333+T333)</f>
        <v>0.40602233407176669</v>
      </c>
      <c r="V333" s="9">
        <f t="shared" ref="V333:V338" si="124">T333/(T333+S333)</f>
        <v>0.59397766592823331</v>
      </c>
      <c r="W333" s="10">
        <f t="shared" ref="W333:W338" si="125">ABS((T333/(T333+S333))-(S333/(T333+S333)))</f>
        <v>0.18795533185646662</v>
      </c>
      <c r="X333" s="9">
        <v>0.48499999999999999</v>
      </c>
      <c r="Y333" s="9">
        <v>0.504</v>
      </c>
      <c r="Z333" s="10">
        <f t="shared" si="119"/>
        <v>0.47125</v>
      </c>
      <c r="AA333" s="11">
        <v>110314</v>
      </c>
      <c r="AB333" s="11">
        <v>137825</v>
      </c>
      <c r="AC333" s="10">
        <f>ABS((AB333/(AB333+AA333))-(AA333/(AB333+AA333)))</f>
        <v>0.11086931115221715</v>
      </c>
      <c r="AD333" s="12">
        <v>0.56000000000000005</v>
      </c>
      <c r="AE333" s="12">
        <v>0.43</v>
      </c>
      <c r="AF333" s="10">
        <f t="shared" si="122"/>
        <v>0.52900000000000003</v>
      </c>
    </row>
    <row r="334" spans="1:32" x14ac:dyDescent="0.25">
      <c r="A334" s="8" t="s">
        <v>327</v>
      </c>
      <c r="B334" s="8">
        <v>8</v>
      </c>
      <c r="C334" s="8" t="s">
        <v>334</v>
      </c>
      <c r="D334" s="8" t="s">
        <v>476</v>
      </c>
      <c r="E334" s="61"/>
      <c r="F334" s="8"/>
      <c r="G334" s="27">
        <v>2010</v>
      </c>
      <c r="H334" s="82">
        <v>0.38</v>
      </c>
      <c r="I334" s="82">
        <v>0.62</v>
      </c>
      <c r="J334" s="82"/>
      <c r="K334" s="9">
        <f t="shared" si="114"/>
        <v>0.38</v>
      </c>
      <c r="L334" s="9">
        <f t="shared" si="115"/>
        <v>0.62</v>
      </c>
      <c r="M334" s="9">
        <f t="shared" si="116"/>
        <v>0.38</v>
      </c>
      <c r="N334" s="9">
        <f t="shared" si="117"/>
        <v>0.62</v>
      </c>
      <c r="O334" s="10">
        <f t="shared" si="118"/>
        <v>0.24</v>
      </c>
      <c r="P334" s="22">
        <v>152859</v>
      </c>
      <c r="Q334" s="8">
        <v>199379</v>
      </c>
      <c r="R334" s="8">
        <v>0</v>
      </c>
      <c r="S334" s="9">
        <v>0.43396510314049025</v>
      </c>
      <c r="T334" s="9">
        <v>0.56603489685950981</v>
      </c>
      <c r="U334" s="9">
        <f t="shared" si="123"/>
        <v>0.43396510314049025</v>
      </c>
      <c r="V334" s="9">
        <f t="shared" si="124"/>
        <v>0.56603489685950981</v>
      </c>
      <c r="W334" s="10">
        <f t="shared" si="125"/>
        <v>0.13206979371901956</v>
      </c>
      <c r="X334" s="9">
        <v>0.49299999999999999</v>
      </c>
      <c r="Y334" s="9">
        <v>0.49399999999999999</v>
      </c>
      <c r="Z334" s="10">
        <f t="shared" si="119"/>
        <v>0.48025000000000001</v>
      </c>
      <c r="AA334" s="11">
        <v>113547</v>
      </c>
      <c r="AB334" s="11">
        <v>130759</v>
      </c>
      <c r="AC334" s="10">
        <f>ABS((AB334/(AB334+AA334))-(AA334/(AB334+AA334)))</f>
        <v>7.0452629079924334E-2</v>
      </c>
      <c r="AD334" s="12">
        <v>0.54</v>
      </c>
      <c r="AE334" s="12">
        <v>0.45</v>
      </c>
      <c r="AF334" s="10">
        <f t="shared" si="122"/>
        <v>0.50900000000000001</v>
      </c>
    </row>
    <row r="335" spans="1:32" x14ac:dyDescent="0.25">
      <c r="A335" s="8" t="s">
        <v>327</v>
      </c>
      <c r="B335" s="8">
        <v>9</v>
      </c>
      <c r="C335" s="8" t="s">
        <v>335</v>
      </c>
      <c r="D335" s="8" t="s">
        <v>476</v>
      </c>
      <c r="E335" s="61"/>
      <c r="F335" s="8"/>
      <c r="G335" s="27">
        <v>2001</v>
      </c>
      <c r="H335" s="82">
        <v>0.36</v>
      </c>
      <c r="I335" s="82">
        <v>0.64</v>
      </c>
      <c r="J335" s="82"/>
      <c r="K335" s="9">
        <f t="shared" si="114"/>
        <v>0.36</v>
      </c>
      <c r="L335" s="9">
        <f t="shared" si="115"/>
        <v>0.64</v>
      </c>
      <c r="M335" s="9">
        <f t="shared" si="116"/>
        <v>0.36</v>
      </c>
      <c r="N335" s="9">
        <f t="shared" si="117"/>
        <v>0.64</v>
      </c>
      <c r="O335" s="10">
        <f t="shared" si="118"/>
        <v>0.28000000000000003</v>
      </c>
      <c r="P335" s="22">
        <v>105128</v>
      </c>
      <c r="Q335" s="8">
        <v>169177</v>
      </c>
      <c r="R335" s="8">
        <v>0</v>
      </c>
      <c r="S335" s="9">
        <v>0.38325221924500102</v>
      </c>
      <c r="T335" s="9">
        <v>0.61674778075499903</v>
      </c>
      <c r="U335" s="9">
        <f t="shared" si="123"/>
        <v>0.38325221924500102</v>
      </c>
      <c r="V335" s="9">
        <f t="shared" si="124"/>
        <v>0.61674778075499903</v>
      </c>
      <c r="W335" s="10">
        <f t="shared" si="125"/>
        <v>0.23349556150999801</v>
      </c>
      <c r="X335" s="9">
        <v>0.35899999999999999</v>
      </c>
      <c r="Y335" s="9">
        <v>0.628</v>
      </c>
      <c r="Z335" s="10">
        <f t="shared" si="119"/>
        <v>0.34625</v>
      </c>
      <c r="AA335" s="11">
        <v>52322</v>
      </c>
      <c r="AB335" s="11">
        <v>141904</v>
      </c>
      <c r="AC335" s="10">
        <f>ABS((AB335/(AB335+AA335))-(AA335/(AB335+AA335)))</f>
        <v>0.46122558256876012</v>
      </c>
      <c r="AD335" s="12">
        <v>0.35</v>
      </c>
      <c r="AE335" s="12">
        <v>0.63</v>
      </c>
      <c r="AF335" s="10">
        <f t="shared" si="122"/>
        <v>0.32399999999999995</v>
      </c>
    </row>
    <row r="336" spans="1:32" x14ac:dyDescent="0.25">
      <c r="A336" s="8" t="s">
        <v>327</v>
      </c>
      <c r="B336" s="8">
        <v>10</v>
      </c>
      <c r="C336" s="8" t="s">
        <v>336</v>
      </c>
      <c r="D336" s="8" t="s">
        <v>476</v>
      </c>
      <c r="E336" s="61"/>
      <c r="F336" s="8"/>
      <c r="G336" s="27">
        <v>2010</v>
      </c>
      <c r="H336" s="82">
        <v>0.25</v>
      </c>
      <c r="I336" s="82">
        <v>0.63</v>
      </c>
      <c r="J336" s="82">
        <v>0.13</v>
      </c>
      <c r="K336" s="9">
        <f t="shared" si="114"/>
        <v>0.28409090909090912</v>
      </c>
      <c r="L336" s="9">
        <f t="shared" si="115"/>
        <v>0.71590909090909094</v>
      </c>
      <c r="M336" s="9">
        <f t="shared" si="116"/>
        <v>0.28409090909090912</v>
      </c>
      <c r="N336" s="9">
        <f t="shared" si="117"/>
        <v>0.71590909090909094</v>
      </c>
      <c r="O336" s="10">
        <f t="shared" si="118"/>
        <v>0.43181818181818182</v>
      </c>
      <c r="P336" s="22">
        <v>94227</v>
      </c>
      <c r="Q336" s="8">
        <v>179563</v>
      </c>
      <c r="R336" s="8">
        <v>0</v>
      </c>
      <c r="S336" s="9">
        <v>0.3441579312611856</v>
      </c>
      <c r="T336" s="9">
        <v>0.65584206873881445</v>
      </c>
      <c r="U336" s="9">
        <f t="shared" si="123"/>
        <v>0.3441579312611856</v>
      </c>
      <c r="V336" s="9">
        <f t="shared" si="124"/>
        <v>0.65584206873881445</v>
      </c>
      <c r="W336" s="10">
        <f t="shared" si="125"/>
        <v>0.31168413747762885</v>
      </c>
      <c r="X336" s="9">
        <v>0.38400000000000001</v>
      </c>
      <c r="Y336" s="9">
        <v>0.60099999999999998</v>
      </c>
      <c r="Z336" s="10">
        <f t="shared" si="119"/>
        <v>0.37225000000000003</v>
      </c>
      <c r="AA336" s="11">
        <v>89846</v>
      </c>
      <c r="AB336" s="11">
        <v>110599</v>
      </c>
      <c r="AC336" s="10">
        <f>ABS((AB336/(AB336+AA336))-(AA336/(AB336+AA336)))</f>
        <v>0.1035346354361546</v>
      </c>
      <c r="AD336" s="12">
        <v>0.45</v>
      </c>
      <c r="AE336" s="12">
        <v>0.54</v>
      </c>
      <c r="AF336" s="10">
        <f t="shared" si="122"/>
        <v>0.41899999999999998</v>
      </c>
    </row>
    <row r="337" spans="1:36" x14ac:dyDescent="0.25">
      <c r="A337" s="8" t="s">
        <v>327</v>
      </c>
      <c r="B337" s="8">
        <v>11</v>
      </c>
      <c r="C337" s="8" t="s">
        <v>337</v>
      </c>
      <c r="D337" s="8" t="s">
        <v>476</v>
      </c>
      <c r="E337" s="61"/>
      <c r="F337" s="8"/>
      <c r="G337" s="27">
        <v>2010</v>
      </c>
      <c r="H337" s="82">
        <v>0.34</v>
      </c>
      <c r="I337" s="82">
        <v>0.66</v>
      </c>
      <c r="J337" s="82"/>
      <c r="K337" s="9">
        <f t="shared" si="114"/>
        <v>0.34</v>
      </c>
      <c r="L337" s="9">
        <f t="shared" si="115"/>
        <v>0.66</v>
      </c>
      <c r="M337" s="9">
        <f t="shared" si="116"/>
        <v>0.34</v>
      </c>
      <c r="N337" s="9">
        <f t="shared" si="117"/>
        <v>0.66</v>
      </c>
      <c r="O337" s="10">
        <f t="shared" si="118"/>
        <v>0.32</v>
      </c>
      <c r="P337" s="22">
        <v>118231</v>
      </c>
      <c r="Q337" s="8">
        <v>166967</v>
      </c>
      <c r="R337" s="8">
        <v>0</v>
      </c>
      <c r="S337" s="9">
        <v>0.41455760559330712</v>
      </c>
      <c r="T337" s="9">
        <v>0.58544239440669288</v>
      </c>
      <c r="U337" s="9">
        <f t="shared" si="123"/>
        <v>0.41455760559330712</v>
      </c>
      <c r="V337" s="9">
        <f t="shared" si="124"/>
        <v>0.58544239440669288</v>
      </c>
      <c r="W337" s="10">
        <f t="shared" si="125"/>
        <v>0.17088478881338576</v>
      </c>
      <c r="X337" s="9">
        <v>0.44500000000000001</v>
      </c>
      <c r="Y337" s="9">
        <v>0.53900000000000003</v>
      </c>
      <c r="Z337" s="10">
        <f t="shared" si="119"/>
        <v>0.43374999999999997</v>
      </c>
      <c r="AA337" s="11">
        <v>84618</v>
      </c>
      <c r="AB337" s="11">
        <v>102179</v>
      </c>
      <c r="AC337" s="10">
        <f>ABS((AB337/(AB337+AA337))-(AA337/(AB337+AA337)))</f>
        <v>9.4011145789279216E-2</v>
      </c>
      <c r="AD337" s="12">
        <v>0.56999999999999995</v>
      </c>
      <c r="AE337" s="12">
        <v>0.42</v>
      </c>
      <c r="AF337" s="10">
        <f t="shared" si="122"/>
        <v>0.53899999999999992</v>
      </c>
    </row>
    <row r="338" spans="1:36" x14ac:dyDescent="0.25">
      <c r="A338" s="8" t="s">
        <v>327</v>
      </c>
      <c r="B338" s="8">
        <v>12</v>
      </c>
      <c r="C338" s="8" t="s">
        <v>338</v>
      </c>
      <c r="D338" s="8" t="s">
        <v>476</v>
      </c>
      <c r="E338" s="61"/>
      <c r="F338" s="8"/>
      <c r="G338" s="27">
        <v>2012</v>
      </c>
      <c r="H338" s="82">
        <v>0.41</v>
      </c>
      <c r="I338" s="82">
        <v>0.59</v>
      </c>
      <c r="J338" s="82"/>
      <c r="K338" s="9">
        <f t="shared" si="114"/>
        <v>0.41</v>
      </c>
      <c r="L338" s="9">
        <f t="shared" si="115"/>
        <v>0.59</v>
      </c>
      <c r="M338" s="9">
        <f t="shared" si="116"/>
        <v>0.41</v>
      </c>
      <c r="N338" s="9">
        <f t="shared" si="117"/>
        <v>0.59</v>
      </c>
      <c r="O338" s="10">
        <f t="shared" si="118"/>
        <v>0.18</v>
      </c>
      <c r="P338" s="22">
        <v>163589</v>
      </c>
      <c r="Q338" s="8">
        <v>175352</v>
      </c>
      <c r="R338" s="8">
        <v>0</v>
      </c>
      <c r="S338" s="9">
        <v>0.48264742241275033</v>
      </c>
      <c r="T338" s="9">
        <v>0.51735257758724973</v>
      </c>
      <c r="U338" s="9">
        <f t="shared" si="123"/>
        <v>0.48264742241275033</v>
      </c>
      <c r="V338" s="9">
        <f t="shared" si="124"/>
        <v>0.51735257758724973</v>
      </c>
      <c r="W338" s="10">
        <f t="shared" si="125"/>
        <v>3.4705155174499402E-2</v>
      </c>
      <c r="X338" s="9">
        <v>0.40899999999999997</v>
      </c>
      <c r="Y338" s="9">
        <v>0.57799999999999996</v>
      </c>
      <c r="Z338" s="10">
        <f t="shared" si="119"/>
        <v>0.39624999999999999</v>
      </c>
      <c r="AA338" s="11"/>
      <c r="AB338" s="11"/>
      <c r="AC338" s="10"/>
      <c r="AD338" s="12"/>
      <c r="AE338" s="12"/>
      <c r="AF338" s="10"/>
    </row>
    <row r="339" spans="1:36" x14ac:dyDescent="0.25">
      <c r="A339" s="8" t="s">
        <v>327</v>
      </c>
      <c r="B339" s="8">
        <v>13</v>
      </c>
      <c r="C339" s="8" t="s">
        <v>569</v>
      </c>
      <c r="D339" s="8" t="s">
        <v>478</v>
      </c>
      <c r="E339" s="61"/>
      <c r="F339" s="8"/>
      <c r="G339" s="27">
        <v>2014</v>
      </c>
      <c r="H339" s="82">
        <v>0.67</v>
      </c>
      <c r="I339" s="82">
        <v>0.33</v>
      </c>
      <c r="J339" s="82"/>
      <c r="K339" s="9">
        <f t="shared" si="114"/>
        <v>0.67</v>
      </c>
      <c r="L339" s="9">
        <f t="shared" si="115"/>
        <v>0.33</v>
      </c>
      <c r="M339" s="9">
        <f t="shared" si="116"/>
        <v>0.67</v>
      </c>
      <c r="N339" s="9">
        <f t="shared" si="117"/>
        <v>0.33</v>
      </c>
      <c r="O339" s="10">
        <f t="shared" si="118"/>
        <v>0.34</v>
      </c>
      <c r="Q339" s="8"/>
      <c r="R339" s="8"/>
      <c r="S339" s="9"/>
      <c r="T339" s="9"/>
      <c r="U339" s="9"/>
      <c r="V339" s="9"/>
      <c r="W339" s="10"/>
      <c r="X339" s="9">
        <v>0.66200000000000003</v>
      </c>
      <c r="Y339" s="9">
        <v>0.32899999999999996</v>
      </c>
      <c r="Z339" s="10">
        <f t="shared" si="119"/>
        <v>0.6472500000000001</v>
      </c>
      <c r="AA339" s="11"/>
      <c r="AB339" s="11"/>
      <c r="AC339" s="10"/>
      <c r="AD339" s="12">
        <v>0.59</v>
      </c>
      <c r="AE339" s="12">
        <v>0.41</v>
      </c>
      <c r="AF339" s="10">
        <f>(AD339-AE339-7.2%)/2+0.5</f>
        <v>0.55400000000000005</v>
      </c>
    </row>
    <row r="340" spans="1:36" x14ac:dyDescent="0.25">
      <c r="A340" s="8" t="s">
        <v>327</v>
      </c>
      <c r="B340" s="8">
        <v>14</v>
      </c>
      <c r="C340" s="8" t="s">
        <v>339</v>
      </c>
      <c r="D340" s="8" t="s">
        <v>478</v>
      </c>
      <c r="E340" s="61"/>
      <c r="F340" s="8"/>
      <c r="G340" s="27">
        <v>1994</v>
      </c>
      <c r="H340" s="82">
        <v>1</v>
      </c>
      <c r="I340" s="82"/>
      <c r="J340" s="82"/>
      <c r="K340" s="9">
        <f t="shared" si="114"/>
        <v>1</v>
      </c>
      <c r="L340" s="9">
        <f t="shared" si="115"/>
        <v>0</v>
      </c>
      <c r="M340" s="9">
        <f t="shared" si="116"/>
        <v>1</v>
      </c>
      <c r="N340" s="9">
        <f t="shared" si="117"/>
        <v>0</v>
      </c>
      <c r="O340" s="10">
        <f t="shared" si="118"/>
        <v>1</v>
      </c>
      <c r="P340" s="22">
        <v>251932</v>
      </c>
      <c r="Q340" s="8">
        <v>75702</v>
      </c>
      <c r="R340" s="8">
        <v>0</v>
      </c>
      <c r="S340" s="9">
        <v>0.76894339415323198</v>
      </c>
      <c r="T340" s="9">
        <v>0.23105660584676804</v>
      </c>
      <c r="U340" s="9">
        <f t="shared" ref="U340:U366" si="126">S340/(S340+T340)</f>
        <v>0.76894339415323198</v>
      </c>
      <c r="V340" s="9">
        <f t="shared" ref="V340:V366" si="127">T340/(T340+S340)</f>
        <v>0.23105660584676804</v>
      </c>
      <c r="W340" s="10">
        <f t="shared" ref="W340:W346" si="128">ABS((T340/(T340+S340))-(S340/(T340+S340)))</f>
        <v>0.53788678830646397</v>
      </c>
      <c r="X340" s="9">
        <v>0.68</v>
      </c>
      <c r="Y340" s="9">
        <v>0.30599999999999999</v>
      </c>
      <c r="Z340" s="10">
        <f t="shared" si="119"/>
        <v>0.66775000000000007</v>
      </c>
      <c r="AA340" s="11">
        <v>122073</v>
      </c>
      <c r="AB340" s="11">
        <v>49997</v>
      </c>
      <c r="AC340" s="10">
        <f>ABS((AB340/(AB340+AA340))-(AA340/(AB340+AA340)))</f>
        <v>0.41887603882140989</v>
      </c>
      <c r="AD340" s="12">
        <v>0.7</v>
      </c>
      <c r="AE340" s="12">
        <v>0.28999999999999998</v>
      </c>
      <c r="AF340" s="10">
        <f>(AD340-AE340-7.2%)/2+0.5</f>
        <v>0.66900000000000004</v>
      </c>
    </row>
    <row r="341" spans="1:36" x14ac:dyDescent="0.25">
      <c r="A341" s="8" t="s">
        <v>327</v>
      </c>
      <c r="B341" s="8">
        <v>15</v>
      </c>
      <c r="C341" s="8" t="s">
        <v>340</v>
      </c>
      <c r="D341" s="8" t="s">
        <v>476</v>
      </c>
      <c r="E341" s="61"/>
      <c r="F341" s="8"/>
      <c r="G341" s="27">
        <v>2004</v>
      </c>
      <c r="H341" s="82"/>
      <c r="I341" s="82">
        <v>1</v>
      </c>
      <c r="J341" s="82"/>
      <c r="K341" s="9">
        <f t="shared" si="114"/>
        <v>0</v>
      </c>
      <c r="L341" s="9">
        <f t="shared" si="115"/>
        <v>1</v>
      </c>
      <c r="M341" s="9">
        <f t="shared" si="116"/>
        <v>0</v>
      </c>
      <c r="N341" s="9">
        <f t="shared" si="117"/>
        <v>1</v>
      </c>
      <c r="O341" s="10">
        <f t="shared" si="118"/>
        <v>1</v>
      </c>
      <c r="P341" s="22">
        <v>128764</v>
      </c>
      <c r="Q341" s="8">
        <v>168960</v>
      </c>
      <c r="R341" s="8">
        <v>0</v>
      </c>
      <c r="S341" s="9">
        <v>0.43249452513065795</v>
      </c>
      <c r="T341" s="9">
        <v>0.56750547486934211</v>
      </c>
      <c r="U341" s="9">
        <f t="shared" si="126"/>
        <v>0.43249452513065795</v>
      </c>
      <c r="V341" s="9">
        <f t="shared" si="127"/>
        <v>0.56750547486934211</v>
      </c>
      <c r="W341" s="10">
        <f t="shared" si="128"/>
        <v>0.13501094973868416</v>
      </c>
      <c r="X341" s="9">
        <v>0.47899999999999998</v>
      </c>
      <c r="Y341" s="9">
        <v>0.50800000000000001</v>
      </c>
      <c r="Z341" s="10">
        <f t="shared" si="119"/>
        <v>0.46625</v>
      </c>
      <c r="AA341" s="11">
        <v>79766</v>
      </c>
      <c r="AB341" s="11">
        <v>109534</v>
      </c>
      <c r="AC341" s="10">
        <f>ABS((AB341/(AB341+AA341))-(AA341/(AB341+AA341)))</f>
        <v>0.15725303750660324</v>
      </c>
      <c r="AD341" s="12">
        <v>0.56000000000000005</v>
      </c>
      <c r="AE341" s="12">
        <v>0.43</v>
      </c>
      <c r="AF341" s="10">
        <f>(AD341-AE341-7.2%)/2+0.5</f>
        <v>0.52900000000000003</v>
      </c>
    </row>
    <row r="342" spans="1:36" x14ac:dyDescent="0.25">
      <c r="A342" s="8" t="s">
        <v>327</v>
      </c>
      <c r="B342" s="8">
        <v>16</v>
      </c>
      <c r="C342" s="8" t="s">
        <v>341</v>
      </c>
      <c r="D342" s="8" t="s">
        <v>476</v>
      </c>
      <c r="E342" s="61"/>
      <c r="F342" s="8"/>
      <c r="G342" s="27">
        <v>1996</v>
      </c>
      <c r="H342" s="82">
        <v>0.42</v>
      </c>
      <c r="I342" s="82">
        <v>0.57999999999999996</v>
      </c>
      <c r="J342" s="82"/>
      <c r="K342" s="9">
        <f t="shared" si="114"/>
        <v>0.42</v>
      </c>
      <c r="L342" s="9">
        <f t="shared" si="115"/>
        <v>0.57999999999999996</v>
      </c>
      <c r="M342" s="9">
        <f t="shared" si="116"/>
        <v>0.42</v>
      </c>
      <c r="N342" s="9">
        <f t="shared" si="117"/>
        <v>0.57999999999999996</v>
      </c>
      <c r="O342" s="10">
        <f t="shared" si="118"/>
        <v>0.15999999999999998</v>
      </c>
      <c r="P342" s="22">
        <v>111185</v>
      </c>
      <c r="Q342" s="8">
        <v>156192</v>
      </c>
      <c r="R342" s="8">
        <v>17404</v>
      </c>
      <c r="S342" s="9">
        <v>0.39042281612888502</v>
      </c>
      <c r="T342" s="9">
        <v>0.54846355620634801</v>
      </c>
      <c r="U342" s="9">
        <f t="shared" si="126"/>
        <v>0.41583606667738815</v>
      </c>
      <c r="V342" s="9">
        <f t="shared" si="127"/>
        <v>0.58416393332261196</v>
      </c>
      <c r="W342" s="10">
        <f t="shared" si="128"/>
        <v>0.16832786664522381</v>
      </c>
      <c r="X342" s="9">
        <v>0.46299999999999997</v>
      </c>
      <c r="Y342" s="9">
        <v>0.52400000000000002</v>
      </c>
      <c r="Z342" s="10">
        <f t="shared" si="119"/>
        <v>0.45024999999999998</v>
      </c>
      <c r="AA342" s="11">
        <v>70994</v>
      </c>
      <c r="AB342" s="11">
        <v>134113</v>
      </c>
      <c r="AC342" s="10">
        <f>ABS((AB342/(AB342+AA342))-(AA342/(AB342+AA342)))</f>
        <v>0.30773693730589402</v>
      </c>
      <c r="AD342" s="12">
        <v>0.48</v>
      </c>
      <c r="AE342" s="12">
        <v>0.51</v>
      </c>
      <c r="AF342" s="10">
        <f>(AD342-AE342-7.2%)/2+0.5</f>
        <v>0.44899999999999995</v>
      </c>
    </row>
    <row r="343" spans="1:36" x14ac:dyDescent="0.25">
      <c r="A343" s="8" t="s">
        <v>327</v>
      </c>
      <c r="B343" s="8">
        <v>17</v>
      </c>
      <c r="C343" s="8" t="s">
        <v>342</v>
      </c>
      <c r="D343" s="8" t="s">
        <v>478</v>
      </c>
      <c r="E343" s="61"/>
      <c r="F343" s="8"/>
      <c r="G343" s="27">
        <v>2012</v>
      </c>
      <c r="H343" s="82">
        <v>0.56999999999999995</v>
      </c>
      <c r="I343" s="82">
        <v>0.43</v>
      </c>
      <c r="J343" s="82"/>
      <c r="K343" s="9">
        <f t="shared" si="114"/>
        <v>0.56999999999999995</v>
      </c>
      <c r="L343" s="9">
        <f t="shared" si="115"/>
        <v>0.43</v>
      </c>
      <c r="M343" s="9">
        <f t="shared" si="116"/>
        <v>0.56999999999999995</v>
      </c>
      <c r="N343" s="9">
        <f t="shared" si="117"/>
        <v>0.43</v>
      </c>
      <c r="O343" s="10">
        <f t="shared" si="118"/>
        <v>0.13999999999999996</v>
      </c>
      <c r="P343" s="22">
        <v>161393</v>
      </c>
      <c r="Q343" s="8">
        <v>106208</v>
      </c>
      <c r="R343" s="8">
        <v>0</v>
      </c>
      <c r="S343" s="9">
        <v>0.60311060123093707</v>
      </c>
      <c r="T343" s="9">
        <v>0.39688939876906287</v>
      </c>
      <c r="U343" s="9">
        <f t="shared" si="126"/>
        <v>0.60311060123093707</v>
      </c>
      <c r="V343" s="9">
        <f t="shared" si="127"/>
        <v>0.39688939876906287</v>
      </c>
      <c r="W343" s="10">
        <f t="shared" si="128"/>
        <v>0.2062212024618742</v>
      </c>
      <c r="X343" s="9">
        <v>0.55399999999999994</v>
      </c>
      <c r="Y343" s="9">
        <v>0.433</v>
      </c>
      <c r="Z343" s="10">
        <f t="shared" si="119"/>
        <v>0.54125000000000001</v>
      </c>
      <c r="AA343" s="11"/>
      <c r="AB343" s="11"/>
      <c r="AC343" s="10"/>
      <c r="AD343" s="12"/>
      <c r="AE343" s="12"/>
      <c r="AF343" s="10"/>
    </row>
    <row r="344" spans="1:36" x14ac:dyDescent="0.25">
      <c r="A344" s="8" t="s">
        <v>327</v>
      </c>
      <c r="B344" s="8">
        <v>18</v>
      </c>
      <c r="C344" s="8" t="s">
        <v>343</v>
      </c>
      <c r="D344" s="8" t="s">
        <v>476</v>
      </c>
      <c r="E344" s="61"/>
      <c r="F344" s="8"/>
      <c r="G344" s="27">
        <v>2002</v>
      </c>
      <c r="H344" s="82"/>
      <c r="I344" s="82">
        <v>1</v>
      </c>
      <c r="J344" s="82"/>
      <c r="K344" s="9">
        <f t="shared" si="114"/>
        <v>0</v>
      </c>
      <c r="L344" s="9">
        <f t="shared" si="115"/>
        <v>1</v>
      </c>
      <c r="M344" s="9">
        <f t="shared" si="116"/>
        <v>0</v>
      </c>
      <c r="N344" s="9">
        <f t="shared" si="117"/>
        <v>1</v>
      </c>
      <c r="O344" s="10">
        <f t="shared" si="118"/>
        <v>1</v>
      </c>
      <c r="P344" s="22">
        <v>122146</v>
      </c>
      <c r="Q344" s="8">
        <v>216727</v>
      </c>
      <c r="R344" s="8">
        <v>0</v>
      </c>
      <c r="S344" s="9">
        <v>0.36044771935208764</v>
      </c>
      <c r="T344" s="9">
        <v>0.63955228064791236</v>
      </c>
      <c r="U344" s="9">
        <f t="shared" si="126"/>
        <v>0.36044771935208764</v>
      </c>
      <c r="V344" s="9">
        <f t="shared" si="127"/>
        <v>0.63955228064791236</v>
      </c>
      <c r="W344" s="10">
        <f t="shared" si="128"/>
        <v>0.27910456129582473</v>
      </c>
      <c r="X344" s="9">
        <v>0.41</v>
      </c>
      <c r="Y344" s="9">
        <v>0.57899999999999996</v>
      </c>
      <c r="Z344" s="10">
        <f t="shared" si="119"/>
        <v>0.39624999999999999</v>
      </c>
      <c r="AA344" s="11">
        <v>78558</v>
      </c>
      <c r="AB344" s="11">
        <v>161888</v>
      </c>
      <c r="AC344" s="10">
        <f>ABS((AB344/(AB344+AA344))-(AA344/(AB344+AA344)))</f>
        <v>0.34656430134000976</v>
      </c>
      <c r="AD344" s="12">
        <v>0.44</v>
      </c>
      <c r="AE344" s="12">
        <v>0.55000000000000004</v>
      </c>
      <c r="AF344" s="10">
        <f>(AD344-AE344-7.2%)/2+0.5</f>
        <v>0.40899999999999997</v>
      </c>
    </row>
    <row r="345" spans="1:36" x14ac:dyDescent="0.25">
      <c r="A345" s="8" t="s">
        <v>344</v>
      </c>
      <c r="B345" s="8">
        <v>1</v>
      </c>
      <c r="C345" s="8" t="s">
        <v>345</v>
      </c>
      <c r="D345" s="8" t="s">
        <v>478</v>
      </c>
      <c r="E345" s="61"/>
      <c r="F345" s="8"/>
      <c r="G345" s="27">
        <v>2010</v>
      </c>
      <c r="H345" s="82">
        <v>0.6</v>
      </c>
      <c r="I345" s="82">
        <v>0.4</v>
      </c>
      <c r="J345" s="82"/>
      <c r="K345" s="9">
        <f t="shared" si="114"/>
        <v>0.6</v>
      </c>
      <c r="L345" s="9">
        <f t="shared" si="115"/>
        <v>0.4</v>
      </c>
      <c r="M345" s="9">
        <f t="shared" si="116"/>
        <v>0.6</v>
      </c>
      <c r="N345" s="9">
        <f t="shared" si="117"/>
        <v>0.4</v>
      </c>
      <c r="O345" s="10">
        <f t="shared" si="118"/>
        <v>0.19999999999999996</v>
      </c>
      <c r="P345" s="22">
        <v>108612</v>
      </c>
      <c r="Q345" s="8">
        <v>83737</v>
      </c>
      <c r="R345" s="8">
        <v>12766</v>
      </c>
      <c r="S345" s="9">
        <v>0.5295175876947078</v>
      </c>
      <c r="T345" s="9">
        <v>0.40824415571752432</v>
      </c>
      <c r="U345" s="9">
        <f t="shared" si="126"/>
        <v>0.56466111079340164</v>
      </c>
      <c r="V345" s="9">
        <f t="shared" si="127"/>
        <v>0.43533888920659847</v>
      </c>
      <c r="W345" s="10">
        <f t="shared" si="128"/>
        <v>0.12932222158680318</v>
      </c>
      <c r="X345" s="9">
        <v>0.66200000000000003</v>
      </c>
      <c r="Y345" s="9">
        <v>0.32200000000000001</v>
      </c>
      <c r="Z345" s="10">
        <f t="shared" si="119"/>
        <v>0.65075000000000005</v>
      </c>
      <c r="AA345" s="11">
        <v>81269</v>
      </c>
      <c r="AB345" s="11">
        <v>71542</v>
      </c>
      <c r="AC345" s="10">
        <f>ABS((AB345/(AB345+AA345))-(AA345/(AB345+AA345)))</f>
        <v>6.3653794556674637E-2</v>
      </c>
      <c r="AD345" s="12">
        <v>0.65</v>
      </c>
      <c r="AE345" s="12">
        <v>0.33</v>
      </c>
      <c r="AF345" s="10">
        <f>(AD345-AE345-7.2%)/2+0.5</f>
        <v>0.624</v>
      </c>
      <c r="AJ345" s="8"/>
    </row>
    <row r="346" spans="1:36" x14ac:dyDescent="0.25">
      <c r="A346" s="8" t="s">
        <v>344</v>
      </c>
      <c r="B346" s="8">
        <v>2</v>
      </c>
      <c r="C346" s="8" t="s">
        <v>346</v>
      </c>
      <c r="D346" s="8" t="s">
        <v>478</v>
      </c>
      <c r="E346" s="61"/>
      <c r="F346" s="8"/>
      <c r="G346" s="27">
        <v>2000</v>
      </c>
      <c r="H346" s="82">
        <v>0.62</v>
      </c>
      <c r="I346" s="82">
        <v>0.38</v>
      </c>
      <c r="J346" s="82"/>
      <c r="K346" s="9">
        <f t="shared" si="114"/>
        <v>0.62</v>
      </c>
      <c r="L346" s="9">
        <f t="shared" si="115"/>
        <v>0.38</v>
      </c>
      <c r="M346" s="9">
        <f t="shared" si="116"/>
        <v>0.62</v>
      </c>
      <c r="N346" s="9">
        <f t="shared" si="117"/>
        <v>0.38</v>
      </c>
      <c r="O346" s="10">
        <f t="shared" si="118"/>
        <v>0.24</v>
      </c>
      <c r="P346" s="22">
        <v>124067</v>
      </c>
      <c r="Q346" s="8">
        <v>78189</v>
      </c>
      <c r="R346" s="8">
        <v>20404</v>
      </c>
      <c r="S346" s="9">
        <v>0.55720380849726037</v>
      </c>
      <c r="T346" s="9">
        <v>0.3511587173268661</v>
      </c>
      <c r="U346" s="9">
        <f t="shared" si="126"/>
        <v>0.61341567122854201</v>
      </c>
      <c r="V346" s="9">
        <f t="shared" si="127"/>
        <v>0.38658432877145799</v>
      </c>
      <c r="W346" s="10">
        <f t="shared" si="128"/>
        <v>0.22683134245708403</v>
      </c>
      <c r="X346" s="9">
        <v>0.59799999999999998</v>
      </c>
      <c r="Y346" s="9">
        <v>0.38299999999999995</v>
      </c>
      <c r="Z346" s="10">
        <f t="shared" si="119"/>
        <v>0.58825000000000005</v>
      </c>
      <c r="AA346" s="11">
        <v>104442</v>
      </c>
      <c r="AB346" s="11">
        <v>55409</v>
      </c>
      <c r="AC346" s="10">
        <f>ABS((AB346/(AB346+AA346))-(AA346/(AB346+AA346)))</f>
        <v>0.30674190339753893</v>
      </c>
      <c r="AD346" s="12">
        <v>0.61</v>
      </c>
      <c r="AE346" s="12">
        <v>0.37</v>
      </c>
      <c r="AF346" s="10">
        <f>(AD346-AE346-7.2%)/2+0.5</f>
        <v>0.58399999999999996</v>
      </c>
    </row>
    <row r="347" spans="1:36" x14ac:dyDescent="0.25">
      <c r="A347" s="8" t="s">
        <v>347</v>
      </c>
      <c r="B347" s="8">
        <v>1</v>
      </c>
      <c r="C347" s="11" t="s">
        <v>493</v>
      </c>
      <c r="D347" s="11" t="s">
        <v>476</v>
      </c>
      <c r="E347" s="61"/>
      <c r="F347" s="8"/>
      <c r="G347" s="27">
        <v>2013</v>
      </c>
      <c r="H347" s="82"/>
      <c r="I347" s="82">
        <v>1</v>
      </c>
      <c r="J347" s="82"/>
      <c r="K347" s="9">
        <f t="shared" si="114"/>
        <v>0</v>
      </c>
      <c r="L347" s="9">
        <f t="shared" si="115"/>
        <v>1</v>
      </c>
      <c r="M347" s="9">
        <f t="shared" si="116"/>
        <v>0</v>
      </c>
      <c r="N347" s="9">
        <f t="shared" si="117"/>
        <v>1</v>
      </c>
      <c r="O347" s="10">
        <f t="shared" si="118"/>
        <v>1</v>
      </c>
      <c r="P347" s="18">
        <v>64820</v>
      </c>
      <c r="Q347" s="20">
        <v>77466</v>
      </c>
      <c r="R347" s="8"/>
      <c r="S347" s="9">
        <f>P347/(P347+Q347)</f>
        <v>0.45556133421418832</v>
      </c>
      <c r="T347" s="9">
        <f>Q347/(Q347+P347)</f>
        <v>0.54443866578581168</v>
      </c>
      <c r="U347" s="9">
        <f t="shared" si="126"/>
        <v>0.45556133421418832</v>
      </c>
      <c r="V347" s="9">
        <f t="shared" si="127"/>
        <v>0.54443866578581168</v>
      </c>
      <c r="W347" s="81">
        <f>ABS((U347/(U347+V347))-(V347/(U347+V347)))</f>
        <v>8.8877331571623364E-2</v>
      </c>
      <c r="X347" s="9">
        <v>0.40200000000000002</v>
      </c>
      <c r="Y347" s="9">
        <v>0.58299999999999996</v>
      </c>
      <c r="Z347" s="10">
        <f t="shared" si="119"/>
        <v>0.39025000000000004</v>
      </c>
      <c r="AA347" s="11"/>
      <c r="AB347" s="11"/>
      <c r="AC347" s="10"/>
      <c r="AD347" s="12"/>
      <c r="AE347" s="12"/>
      <c r="AF347" s="10"/>
    </row>
    <row r="348" spans="1:36" x14ac:dyDescent="0.25">
      <c r="A348" s="8" t="s">
        <v>347</v>
      </c>
      <c r="B348" s="8">
        <v>2</v>
      </c>
      <c r="C348" s="8" t="s">
        <v>348</v>
      </c>
      <c r="D348" s="8" t="s">
        <v>476</v>
      </c>
      <c r="E348" s="61"/>
      <c r="F348" s="8"/>
      <c r="G348" s="27">
        <v>2001</v>
      </c>
      <c r="H348" s="82">
        <v>0.35</v>
      </c>
      <c r="I348" s="82">
        <v>0.63</v>
      </c>
      <c r="J348" s="82">
        <v>0.02</v>
      </c>
      <c r="K348" s="9">
        <f t="shared" si="114"/>
        <v>0.35714285714285715</v>
      </c>
      <c r="L348" s="9">
        <f t="shared" si="115"/>
        <v>0.6428571428571429</v>
      </c>
      <c r="M348" s="9">
        <f t="shared" si="116"/>
        <v>0.35714285714285715</v>
      </c>
      <c r="N348" s="9">
        <f t="shared" si="117"/>
        <v>0.6428571428571429</v>
      </c>
      <c r="O348" s="10">
        <f t="shared" si="118"/>
        <v>0.28571428571428575</v>
      </c>
      <c r="P348" s="22">
        <v>0</v>
      </c>
      <c r="Q348" s="8">
        <v>196116</v>
      </c>
      <c r="R348" s="8">
        <v>7602</v>
      </c>
      <c r="S348" s="9">
        <v>0</v>
      </c>
      <c r="T348" s="9">
        <v>0.9626837098341825</v>
      </c>
      <c r="U348" s="9">
        <f t="shared" si="126"/>
        <v>0</v>
      </c>
      <c r="V348" s="9">
        <f t="shared" si="127"/>
        <v>1</v>
      </c>
      <c r="W348" s="10">
        <f t="shared" ref="W348:W366" si="129">ABS((T348/(T348+S348))-(S348/(T348+S348)))</f>
        <v>1</v>
      </c>
      <c r="X348" s="9">
        <v>0.39399999999999996</v>
      </c>
      <c r="Y348" s="9">
        <v>0.59099999999999997</v>
      </c>
      <c r="Z348" s="10">
        <f t="shared" si="119"/>
        <v>0.38224999999999998</v>
      </c>
      <c r="AA348" s="11">
        <v>113625</v>
      </c>
      <c r="AB348" s="11">
        <v>138861</v>
      </c>
      <c r="AC348" s="10">
        <f>ABS((AB348/(AB348+AA348))-(AA348/(AB348+AA348)))</f>
        <v>9.9950096242960029E-2</v>
      </c>
      <c r="AD348" s="12">
        <v>0.45</v>
      </c>
      <c r="AE348" s="12">
        <v>0.54</v>
      </c>
      <c r="AF348" s="10">
        <f>(AD348-AE348-7.2%)/2+0.5</f>
        <v>0.41899999999999998</v>
      </c>
    </row>
    <row r="349" spans="1:36" x14ac:dyDescent="0.25">
      <c r="A349" s="8" t="s">
        <v>347</v>
      </c>
      <c r="B349" s="8">
        <v>3</v>
      </c>
      <c r="C349" s="8" t="s">
        <v>349</v>
      </c>
      <c r="D349" s="8" t="s">
        <v>476</v>
      </c>
      <c r="E349" s="61"/>
      <c r="F349" s="8"/>
      <c r="G349" s="27">
        <v>2010</v>
      </c>
      <c r="H349" s="82">
        <v>0.28999999999999998</v>
      </c>
      <c r="I349" s="82">
        <v>0.71</v>
      </c>
      <c r="J349" s="82"/>
      <c r="K349" s="9">
        <f t="shared" si="114"/>
        <v>0.28999999999999998</v>
      </c>
      <c r="L349" s="9">
        <f t="shared" si="115"/>
        <v>0.71</v>
      </c>
      <c r="M349" s="9">
        <f t="shared" si="116"/>
        <v>0.28999999999999998</v>
      </c>
      <c r="N349" s="9">
        <f t="shared" si="117"/>
        <v>0.71</v>
      </c>
      <c r="O349" s="10">
        <f t="shared" si="118"/>
        <v>0.42</v>
      </c>
      <c r="P349" s="22">
        <v>84735</v>
      </c>
      <c r="Q349" s="8">
        <v>169512</v>
      </c>
      <c r="R349" s="8">
        <v>516</v>
      </c>
      <c r="S349" s="9">
        <v>0.33260324301409544</v>
      </c>
      <c r="T349" s="9">
        <v>0.66537134513253493</v>
      </c>
      <c r="U349" s="9">
        <f t="shared" si="126"/>
        <v>0.33327826877013295</v>
      </c>
      <c r="V349" s="9">
        <f t="shared" si="127"/>
        <v>0.666721731229867</v>
      </c>
      <c r="W349" s="10">
        <f t="shared" si="129"/>
        <v>0.33344346245973405</v>
      </c>
      <c r="X349" s="9">
        <v>0.33899999999999997</v>
      </c>
      <c r="Y349" s="9">
        <v>0.64500000000000002</v>
      </c>
      <c r="Z349" s="10">
        <f t="shared" si="119"/>
        <v>0.32774999999999999</v>
      </c>
      <c r="AA349" s="11">
        <v>73095</v>
      </c>
      <c r="AB349" s="11">
        <v>126235</v>
      </c>
      <c r="AC349" s="10">
        <f>ABS((AB349/(AB349+AA349))-(AA349/(AB349+AA349)))</f>
        <v>0.26659308684091704</v>
      </c>
      <c r="AD349" s="12">
        <v>0.35</v>
      </c>
      <c r="AE349" s="12">
        <v>0.64</v>
      </c>
      <c r="AF349" s="10">
        <f>(AD349-AE349-7.2%)/2+0.5</f>
        <v>0.31899999999999995</v>
      </c>
    </row>
    <row r="350" spans="1:36" x14ac:dyDescent="0.25">
      <c r="A350" s="8" t="s">
        <v>347</v>
      </c>
      <c r="B350" s="8">
        <v>4</v>
      </c>
      <c r="C350" s="8" t="s">
        <v>350</v>
      </c>
      <c r="D350" s="8" t="s">
        <v>476</v>
      </c>
      <c r="E350" s="61"/>
      <c r="F350" s="8"/>
      <c r="G350" s="27">
        <v>2010</v>
      </c>
      <c r="H350" s="82"/>
      <c r="I350" s="82">
        <v>0.85</v>
      </c>
      <c r="J350" s="82">
        <v>0.15</v>
      </c>
      <c r="K350" s="9">
        <f t="shared" si="114"/>
        <v>0</v>
      </c>
      <c r="L350" s="9">
        <f t="shared" si="115"/>
        <v>1</v>
      </c>
      <c r="M350" s="9">
        <f t="shared" si="116"/>
        <v>0</v>
      </c>
      <c r="N350" s="9">
        <f t="shared" si="117"/>
        <v>1</v>
      </c>
      <c r="O350" s="10">
        <f t="shared" si="118"/>
        <v>1</v>
      </c>
      <c r="P350" s="22">
        <v>89964</v>
      </c>
      <c r="Q350" s="8">
        <v>173201</v>
      </c>
      <c r="R350" s="8">
        <v>3719</v>
      </c>
      <c r="S350" s="9">
        <v>0.33709027142878556</v>
      </c>
      <c r="T350" s="9">
        <v>0.6489748355090601</v>
      </c>
      <c r="U350" s="9">
        <f t="shared" si="126"/>
        <v>0.34185396994281159</v>
      </c>
      <c r="V350" s="9">
        <f t="shared" si="127"/>
        <v>0.65814603005718841</v>
      </c>
      <c r="W350" s="10">
        <f t="shared" si="129"/>
        <v>0.31629206011437683</v>
      </c>
      <c r="X350" s="9">
        <v>0.36200000000000004</v>
      </c>
      <c r="Y350" s="9">
        <v>0.622</v>
      </c>
      <c r="Z350" s="10">
        <f t="shared" si="119"/>
        <v>0.35075000000000001</v>
      </c>
      <c r="AA350" s="11">
        <v>62438</v>
      </c>
      <c r="AB350" s="11">
        <v>137586</v>
      </c>
      <c r="AC350" s="10">
        <f>ABS((AB350/(AB350+AA350))-(AA350/(AB350+AA350)))</f>
        <v>0.37569491661000676</v>
      </c>
      <c r="AD350" s="12">
        <v>0.38</v>
      </c>
      <c r="AE350" s="12">
        <v>0.6</v>
      </c>
      <c r="AF350" s="10">
        <f>(AD350-AE350-7.2%)/2+0.5</f>
        <v>0.35399999999999998</v>
      </c>
    </row>
    <row r="351" spans="1:36" x14ac:dyDescent="0.25">
      <c r="A351" s="8" t="s">
        <v>347</v>
      </c>
      <c r="B351" s="8">
        <v>5</v>
      </c>
      <c r="C351" s="8" t="s">
        <v>351</v>
      </c>
      <c r="D351" s="8" t="s">
        <v>476</v>
      </c>
      <c r="E351" s="61"/>
      <c r="F351" s="8"/>
      <c r="G351" s="27">
        <v>2010</v>
      </c>
      <c r="H351" s="82">
        <v>0.41</v>
      </c>
      <c r="I351" s="82">
        <v>0.59</v>
      </c>
      <c r="J351" s="82"/>
      <c r="K351" s="9">
        <f t="shared" si="114"/>
        <v>0.41</v>
      </c>
      <c r="L351" s="9">
        <f t="shared" si="115"/>
        <v>0.59</v>
      </c>
      <c r="M351" s="9">
        <f t="shared" si="116"/>
        <v>0.41</v>
      </c>
      <c r="N351" s="9">
        <f t="shared" si="117"/>
        <v>0.59</v>
      </c>
      <c r="O351" s="10">
        <f t="shared" si="118"/>
        <v>0.18</v>
      </c>
      <c r="P351" s="22">
        <v>123443</v>
      </c>
      <c r="Q351" s="8">
        <v>154324</v>
      </c>
      <c r="R351" s="8">
        <v>236</v>
      </c>
      <c r="S351" s="9">
        <v>0.44403477660313018</v>
      </c>
      <c r="T351" s="9">
        <v>0.55511631169447817</v>
      </c>
      <c r="U351" s="9">
        <f t="shared" si="126"/>
        <v>0.44441204318727562</v>
      </c>
      <c r="V351" s="9">
        <f t="shared" si="127"/>
        <v>0.55558795681272433</v>
      </c>
      <c r="W351" s="10">
        <f t="shared" si="129"/>
        <v>0.11117591362544871</v>
      </c>
      <c r="X351" s="9">
        <v>0.436</v>
      </c>
      <c r="Y351" s="9">
        <v>0.55100000000000005</v>
      </c>
      <c r="Z351" s="10">
        <f t="shared" si="119"/>
        <v>0.42324999999999996</v>
      </c>
      <c r="AA351" s="11">
        <v>102296</v>
      </c>
      <c r="AB351" s="11">
        <v>125834</v>
      </c>
      <c r="AC351" s="10">
        <f>ABS((AB351/(AB351+AA351))-(AA351/(AB351+AA351)))</f>
        <v>0.10317801253671149</v>
      </c>
      <c r="AD351" s="12">
        <v>0.46</v>
      </c>
      <c r="AE351" s="12">
        <v>0.53</v>
      </c>
      <c r="AF351" s="10">
        <f>(AD351-AE351-7.2%)/2+0.5</f>
        <v>0.42899999999999999</v>
      </c>
    </row>
    <row r="352" spans="1:36" x14ac:dyDescent="0.25">
      <c r="A352" s="8" t="s">
        <v>347</v>
      </c>
      <c r="B352" s="8">
        <v>6</v>
      </c>
      <c r="C352" s="8" t="s">
        <v>352</v>
      </c>
      <c r="D352" s="8" t="s">
        <v>478</v>
      </c>
      <c r="E352" s="61"/>
      <c r="F352" s="8"/>
      <c r="G352" s="27">
        <v>1992</v>
      </c>
      <c r="H352" s="82">
        <v>0.73</v>
      </c>
      <c r="I352" s="82">
        <v>0.25</v>
      </c>
      <c r="J352" s="82">
        <v>0.02</v>
      </c>
      <c r="K352" s="9">
        <f t="shared" si="114"/>
        <v>0.74489795918367352</v>
      </c>
      <c r="L352" s="9">
        <f t="shared" si="115"/>
        <v>0.25510204081632654</v>
      </c>
      <c r="M352" s="9">
        <f t="shared" si="116"/>
        <v>0.74489795918367352</v>
      </c>
      <c r="N352" s="9">
        <f t="shared" si="117"/>
        <v>0.25510204081632654</v>
      </c>
      <c r="O352" s="10">
        <f t="shared" si="118"/>
        <v>0.48979591836734698</v>
      </c>
      <c r="P352" s="22">
        <v>218717</v>
      </c>
      <c r="Q352" s="8">
        <v>0</v>
      </c>
      <c r="R352" s="8">
        <v>14898</v>
      </c>
      <c r="S352" s="9">
        <v>0.93622840999079682</v>
      </c>
      <c r="T352" s="9">
        <v>0</v>
      </c>
      <c r="U352" s="9">
        <f t="shared" si="126"/>
        <v>1</v>
      </c>
      <c r="V352" s="9">
        <f t="shared" si="127"/>
        <v>0</v>
      </c>
      <c r="W352" s="10">
        <f t="shared" si="129"/>
        <v>1</v>
      </c>
      <c r="X352" s="9">
        <v>0.70900000000000007</v>
      </c>
      <c r="Y352" s="9">
        <v>0.28100000000000003</v>
      </c>
      <c r="Z352" s="10">
        <f t="shared" si="119"/>
        <v>0.69474999999999998</v>
      </c>
      <c r="AA352" s="11">
        <v>125459</v>
      </c>
      <c r="AB352" s="11">
        <v>72661</v>
      </c>
      <c r="AC352" s="10">
        <f>ABS((AB352/(AB352+AA352))-(AA352/(AB352+AA352)))</f>
        <v>0.26649505350292757</v>
      </c>
      <c r="AD352" s="12">
        <v>0.64</v>
      </c>
      <c r="AE352" s="12">
        <v>0.35</v>
      </c>
      <c r="AF352" s="10">
        <f>(AD352-AE352-7.2%)/2+0.5</f>
        <v>0.60899999999999999</v>
      </c>
    </row>
    <row r="353" spans="1:32" x14ac:dyDescent="0.25">
      <c r="A353" s="8" t="s">
        <v>347</v>
      </c>
      <c r="B353" s="8">
        <v>7</v>
      </c>
      <c r="C353" s="8" t="s">
        <v>353</v>
      </c>
      <c r="D353" s="8" t="s">
        <v>476</v>
      </c>
      <c r="E353" s="61"/>
      <c r="F353" s="8"/>
      <c r="G353" s="27">
        <v>2012</v>
      </c>
      <c r="H353" s="82">
        <v>0.4</v>
      </c>
      <c r="I353" s="82">
        <v>0.6</v>
      </c>
      <c r="J353" s="82"/>
      <c r="K353" s="9">
        <f t="shared" si="114"/>
        <v>0.4</v>
      </c>
      <c r="L353" s="9">
        <f t="shared" si="115"/>
        <v>0.6</v>
      </c>
      <c r="M353" s="9">
        <f t="shared" si="116"/>
        <v>0.4</v>
      </c>
      <c r="N353" s="9">
        <f t="shared" si="117"/>
        <v>0.6</v>
      </c>
      <c r="O353" s="10">
        <f t="shared" si="118"/>
        <v>0.19999999999999996</v>
      </c>
      <c r="P353" s="22">
        <v>122389</v>
      </c>
      <c r="Q353" s="8">
        <v>153068</v>
      </c>
      <c r="R353" s="8">
        <v>281</v>
      </c>
      <c r="S353" s="9">
        <v>0.44385975092297764</v>
      </c>
      <c r="T353" s="9">
        <v>0.55512116574429349</v>
      </c>
      <c r="U353" s="9">
        <f t="shared" si="126"/>
        <v>0.44431254242948992</v>
      </c>
      <c r="V353" s="9">
        <f t="shared" si="127"/>
        <v>0.55568745757051008</v>
      </c>
      <c r="W353" s="10">
        <f t="shared" si="129"/>
        <v>0.11137491514102016</v>
      </c>
      <c r="X353" s="9">
        <v>0.44400000000000001</v>
      </c>
      <c r="Y353" s="9">
        <v>0.54500000000000004</v>
      </c>
      <c r="Z353" s="10">
        <f t="shared" si="119"/>
        <v>0.43024999999999997</v>
      </c>
      <c r="AA353" s="11"/>
      <c r="AB353" s="11"/>
      <c r="AC353" s="10"/>
      <c r="AD353" s="12"/>
      <c r="AE353" s="12"/>
      <c r="AF353" s="10"/>
    </row>
    <row r="354" spans="1:32" x14ac:dyDescent="0.25">
      <c r="A354" s="8" t="s">
        <v>354</v>
      </c>
      <c r="B354" s="8" t="s">
        <v>27</v>
      </c>
      <c r="C354" s="8" t="s">
        <v>355</v>
      </c>
      <c r="D354" s="8" t="s">
        <v>476</v>
      </c>
      <c r="E354" s="61"/>
      <c r="F354" s="8"/>
      <c r="G354" s="27">
        <v>2010</v>
      </c>
      <c r="H354" s="82">
        <v>0.33</v>
      </c>
      <c r="I354" s="82">
        <v>0.67</v>
      </c>
      <c r="J354" s="82"/>
      <c r="K354" s="9">
        <f t="shared" si="114"/>
        <v>0.33</v>
      </c>
      <c r="L354" s="9">
        <f t="shared" si="115"/>
        <v>0.67</v>
      </c>
      <c r="M354" s="9">
        <f t="shared" si="116"/>
        <v>0.33</v>
      </c>
      <c r="N354" s="9">
        <f t="shared" si="117"/>
        <v>0.67</v>
      </c>
      <c r="O354" s="10">
        <f t="shared" si="118"/>
        <v>0.34</v>
      </c>
      <c r="P354" s="22">
        <v>153789</v>
      </c>
      <c r="Q354" s="8">
        <v>207640</v>
      </c>
      <c r="R354" s="8">
        <v>0</v>
      </c>
      <c r="S354" s="9">
        <v>0.42550265750673022</v>
      </c>
      <c r="T354" s="9">
        <v>0.57449734249326978</v>
      </c>
      <c r="U354" s="9">
        <f t="shared" si="126"/>
        <v>0.42550265750673022</v>
      </c>
      <c r="V354" s="9">
        <f t="shared" si="127"/>
        <v>0.57449734249326978</v>
      </c>
      <c r="W354" s="10">
        <f t="shared" si="129"/>
        <v>0.14899468498653956</v>
      </c>
      <c r="X354" s="9">
        <v>0.39899999999999997</v>
      </c>
      <c r="Y354" s="9">
        <v>0.57899999999999996</v>
      </c>
      <c r="Z354" s="10">
        <f t="shared" si="119"/>
        <v>0.39074999999999999</v>
      </c>
      <c r="AA354" s="11">
        <v>146589</v>
      </c>
      <c r="AB354" s="11">
        <v>153703</v>
      </c>
      <c r="AC354" s="10">
        <f t="shared" ref="AC354:AC366" si="130">ABS((AB354/(AB354+AA354))-(AA354/(AB354+AA354)))</f>
        <v>2.3690274799195443E-2</v>
      </c>
      <c r="AD354" s="12">
        <v>0.45</v>
      </c>
      <c r="AE354" s="12">
        <v>0.53</v>
      </c>
      <c r="AF354" s="10">
        <f t="shared" ref="AF354:AF376" si="131">(AD354-AE354-7.2%)/2+0.5</f>
        <v>0.42399999999999999</v>
      </c>
    </row>
    <row r="355" spans="1:32" x14ac:dyDescent="0.25">
      <c r="A355" s="8" t="s">
        <v>356</v>
      </c>
      <c r="B355" s="8">
        <v>1</v>
      </c>
      <c r="C355" s="8" t="s">
        <v>357</v>
      </c>
      <c r="D355" s="8" t="s">
        <v>476</v>
      </c>
      <c r="E355" s="61"/>
      <c r="F355" s="8"/>
      <c r="G355" s="27">
        <v>2008</v>
      </c>
      <c r="H355" s="82"/>
      <c r="I355" s="82">
        <v>0.83</v>
      </c>
      <c r="J355" s="82">
        <v>7.0000000000000007E-2</v>
      </c>
      <c r="K355" s="9">
        <f t="shared" si="114"/>
        <v>0</v>
      </c>
      <c r="L355" s="9">
        <f t="shared" si="115"/>
        <v>1</v>
      </c>
      <c r="M355" s="9">
        <f t="shared" si="116"/>
        <v>0</v>
      </c>
      <c r="N355" s="9">
        <f t="shared" si="117"/>
        <v>1</v>
      </c>
      <c r="O355" s="10">
        <f t="shared" si="118"/>
        <v>1</v>
      </c>
      <c r="P355" s="22">
        <v>47663</v>
      </c>
      <c r="Q355" s="8">
        <v>182252</v>
      </c>
      <c r="R355" s="8">
        <v>9757</v>
      </c>
      <c r="S355" s="9">
        <v>0.19886761907940853</v>
      </c>
      <c r="T355" s="9">
        <v>0.76042257752261422</v>
      </c>
      <c r="U355" s="9">
        <f t="shared" si="126"/>
        <v>0.20730704825696453</v>
      </c>
      <c r="V355" s="9">
        <f t="shared" si="127"/>
        <v>0.79269295174303545</v>
      </c>
      <c r="W355" s="10">
        <f t="shared" si="129"/>
        <v>0.58538590348607089</v>
      </c>
      <c r="X355" s="9">
        <v>0.25700000000000001</v>
      </c>
      <c r="Y355" s="9">
        <v>0.72699999999999998</v>
      </c>
      <c r="Z355" s="10">
        <f t="shared" si="119"/>
        <v>0.24575000000000002</v>
      </c>
      <c r="AA355" s="11">
        <v>26045</v>
      </c>
      <c r="AB355" s="11">
        <v>123006</v>
      </c>
      <c r="AC355" s="10">
        <f t="shared" si="130"/>
        <v>0.65052230444612924</v>
      </c>
      <c r="AD355" s="12">
        <v>0.28999999999999998</v>
      </c>
      <c r="AE355" s="12">
        <v>0.7</v>
      </c>
      <c r="AF355" s="10">
        <f t="shared" si="131"/>
        <v>0.25900000000000001</v>
      </c>
    </row>
    <row r="356" spans="1:32" x14ac:dyDescent="0.25">
      <c r="A356" s="8" t="s">
        <v>356</v>
      </c>
      <c r="B356" s="8">
        <v>2</v>
      </c>
      <c r="C356" s="8" t="s">
        <v>358</v>
      </c>
      <c r="D356" s="8" t="s">
        <v>476</v>
      </c>
      <c r="E356" s="61"/>
      <c r="F356" s="8"/>
      <c r="G356" s="27">
        <v>1988</v>
      </c>
      <c r="H356" s="82">
        <v>0.23</v>
      </c>
      <c r="I356" s="82">
        <v>0.72</v>
      </c>
      <c r="J356" s="82">
        <v>0.03</v>
      </c>
      <c r="K356" s="9">
        <f t="shared" si="114"/>
        <v>0.24210526315789477</v>
      </c>
      <c r="L356" s="9">
        <f t="shared" si="115"/>
        <v>0.75789473684210529</v>
      </c>
      <c r="M356" s="9">
        <f t="shared" si="116"/>
        <v>0.24210526315789477</v>
      </c>
      <c r="N356" s="9">
        <f t="shared" si="117"/>
        <v>0.75789473684210529</v>
      </c>
      <c r="O356" s="10">
        <f t="shared" si="118"/>
        <v>0.51578947368421058</v>
      </c>
      <c r="P356" s="22">
        <v>54522</v>
      </c>
      <c r="Q356" s="8">
        <v>196894</v>
      </c>
      <c r="R356" s="8">
        <v>13089</v>
      </c>
      <c r="S356" s="9">
        <v>0.20612842857412902</v>
      </c>
      <c r="T356" s="9">
        <v>0.74438668456172852</v>
      </c>
      <c r="U356" s="9">
        <f t="shared" si="126"/>
        <v>0.21685970662169471</v>
      </c>
      <c r="V356" s="9">
        <f t="shared" si="127"/>
        <v>0.78314029337830526</v>
      </c>
      <c r="W356" s="10">
        <f t="shared" si="129"/>
        <v>0.56628058675661053</v>
      </c>
      <c r="X356" s="9">
        <v>0.309</v>
      </c>
      <c r="Y356" s="9">
        <v>0.67299999999999993</v>
      </c>
      <c r="Z356" s="10">
        <f t="shared" si="119"/>
        <v>0.29875000000000007</v>
      </c>
      <c r="AA356" s="11">
        <v>25400</v>
      </c>
      <c r="AB356" s="11">
        <v>141796</v>
      </c>
      <c r="AC356" s="10">
        <f t="shared" si="130"/>
        <v>0.69616498002344551</v>
      </c>
      <c r="AD356" s="12">
        <v>0.34</v>
      </c>
      <c r="AE356" s="12">
        <v>0.64</v>
      </c>
      <c r="AF356" s="10">
        <f t="shared" si="131"/>
        <v>0.314</v>
      </c>
    </row>
    <row r="357" spans="1:32" x14ac:dyDescent="0.25">
      <c r="A357" s="8" t="s">
        <v>356</v>
      </c>
      <c r="B357" s="8">
        <v>3</v>
      </c>
      <c r="C357" s="8" t="s">
        <v>359</v>
      </c>
      <c r="D357" s="8" t="s">
        <v>476</v>
      </c>
      <c r="E357" s="61"/>
      <c r="F357" s="8"/>
      <c r="G357" s="27">
        <v>2010</v>
      </c>
      <c r="H357" s="82">
        <v>0.35</v>
      </c>
      <c r="I357" s="82">
        <v>0.62</v>
      </c>
      <c r="J357" s="82">
        <v>0.03</v>
      </c>
      <c r="K357" s="9">
        <f t="shared" si="114"/>
        <v>0.36082474226804123</v>
      </c>
      <c r="L357" s="9">
        <f t="shared" si="115"/>
        <v>0.63917525773195882</v>
      </c>
      <c r="M357" s="9">
        <f t="shared" si="116"/>
        <v>0.36082474226804123</v>
      </c>
      <c r="N357" s="9">
        <f t="shared" si="117"/>
        <v>0.63917525773195882</v>
      </c>
      <c r="O357" s="10">
        <f t="shared" si="118"/>
        <v>0.27835051546391759</v>
      </c>
      <c r="P357" s="22">
        <v>91094</v>
      </c>
      <c r="Q357" s="8">
        <v>157830</v>
      </c>
      <c r="R357" s="8">
        <v>7985</v>
      </c>
      <c r="S357" s="9">
        <v>0.3545769124475982</v>
      </c>
      <c r="T357" s="9">
        <v>0.61434204329159348</v>
      </c>
      <c r="U357" s="9">
        <f t="shared" si="126"/>
        <v>0.3659510533335476</v>
      </c>
      <c r="V357" s="9">
        <f t="shared" si="127"/>
        <v>0.6340489466664524</v>
      </c>
      <c r="W357" s="10">
        <f t="shared" si="129"/>
        <v>0.26809789333290479</v>
      </c>
      <c r="X357" s="9">
        <v>0.35100000000000003</v>
      </c>
      <c r="Y357" s="9">
        <v>0.63300000000000001</v>
      </c>
      <c r="Z357" s="10">
        <f t="shared" si="119"/>
        <v>0.33975</v>
      </c>
      <c r="AA357" s="11">
        <v>45387</v>
      </c>
      <c r="AB357" s="11">
        <v>92032</v>
      </c>
      <c r="AC357" s="10">
        <f t="shared" si="130"/>
        <v>0.33943632248815669</v>
      </c>
      <c r="AD357" s="12">
        <v>0.37</v>
      </c>
      <c r="AE357" s="12">
        <v>0.62</v>
      </c>
      <c r="AF357" s="10">
        <f t="shared" si="131"/>
        <v>0.33899999999999997</v>
      </c>
    </row>
    <row r="358" spans="1:32" x14ac:dyDescent="0.25">
      <c r="A358" s="8" t="s">
        <v>356</v>
      </c>
      <c r="B358" s="8">
        <v>4</v>
      </c>
      <c r="C358" s="8" t="s">
        <v>360</v>
      </c>
      <c r="D358" s="8" t="s">
        <v>476</v>
      </c>
      <c r="E358" s="61"/>
      <c r="F358" s="8"/>
      <c r="G358" s="27">
        <v>2010</v>
      </c>
      <c r="H358" s="82">
        <v>0.35</v>
      </c>
      <c r="I358" s="82">
        <v>0.57999999999999996</v>
      </c>
      <c r="J358" s="82">
        <v>0.06</v>
      </c>
      <c r="K358" s="9">
        <f t="shared" si="114"/>
        <v>0.37634408602150538</v>
      </c>
      <c r="L358" s="9">
        <f t="shared" si="115"/>
        <v>0.62365591397849462</v>
      </c>
      <c r="M358" s="9">
        <f t="shared" si="116"/>
        <v>0.37634408602150538</v>
      </c>
      <c r="N358" s="9">
        <f t="shared" si="117"/>
        <v>0.62365591397849462</v>
      </c>
      <c r="O358" s="10">
        <f t="shared" si="118"/>
        <v>0.24731182795698925</v>
      </c>
      <c r="P358" s="22">
        <v>102022</v>
      </c>
      <c r="Q358" s="8">
        <v>128568</v>
      </c>
      <c r="R358" s="8">
        <v>0</v>
      </c>
      <c r="S358" s="9">
        <v>0.44243896092631946</v>
      </c>
      <c r="T358" s="9">
        <v>0.5575610390736806</v>
      </c>
      <c r="U358" s="9">
        <f t="shared" si="126"/>
        <v>0.44243896092631946</v>
      </c>
      <c r="V358" s="9">
        <f t="shared" si="127"/>
        <v>0.5575610390736806</v>
      </c>
      <c r="W358" s="10">
        <f t="shared" si="129"/>
        <v>0.11512207814736114</v>
      </c>
      <c r="X358" s="9">
        <v>0.33100000000000002</v>
      </c>
      <c r="Y358" s="9">
        <v>0.65300000000000002</v>
      </c>
      <c r="Z358" s="10">
        <f t="shared" si="119"/>
        <v>0.31974999999999998</v>
      </c>
      <c r="AA358" s="11">
        <v>70254</v>
      </c>
      <c r="AB358" s="11">
        <v>103969</v>
      </c>
      <c r="AC358" s="10">
        <f t="shared" si="130"/>
        <v>0.19351635547545393</v>
      </c>
      <c r="AD358" s="12">
        <v>0.34</v>
      </c>
      <c r="AE358" s="12">
        <v>0.64</v>
      </c>
      <c r="AF358" s="10">
        <f t="shared" si="131"/>
        <v>0.314</v>
      </c>
    </row>
    <row r="359" spans="1:32" x14ac:dyDescent="0.25">
      <c r="A359" s="8" t="s">
        <v>356</v>
      </c>
      <c r="B359" s="8">
        <v>5</v>
      </c>
      <c r="C359" s="8" t="s">
        <v>361</v>
      </c>
      <c r="D359" s="8" t="s">
        <v>478</v>
      </c>
      <c r="E359" s="61"/>
      <c r="F359" s="8"/>
      <c r="G359" s="27">
        <v>2002</v>
      </c>
      <c r="H359" s="82">
        <v>0.62</v>
      </c>
      <c r="I359" s="82">
        <v>0.36</v>
      </c>
      <c r="J359" s="82">
        <v>0.02</v>
      </c>
      <c r="K359" s="9">
        <f t="shared" si="114"/>
        <v>0.63265306122448983</v>
      </c>
      <c r="L359" s="9">
        <f t="shared" si="115"/>
        <v>0.36734693877551022</v>
      </c>
      <c r="M359" s="9">
        <f t="shared" si="116"/>
        <v>0.63265306122448983</v>
      </c>
      <c r="N359" s="9">
        <f t="shared" si="117"/>
        <v>0.36734693877551022</v>
      </c>
      <c r="O359" s="10">
        <f t="shared" si="118"/>
        <v>0.26530612244897961</v>
      </c>
      <c r="P359" s="22">
        <v>171621</v>
      </c>
      <c r="Q359" s="8">
        <v>86240</v>
      </c>
      <c r="R359" s="8">
        <v>5234</v>
      </c>
      <c r="S359" s="9">
        <v>0.65231570345312528</v>
      </c>
      <c r="T359" s="9">
        <v>0.32779034189171213</v>
      </c>
      <c r="U359" s="9">
        <f t="shared" si="126"/>
        <v>0.665556249297102</v>
      </c>
      <c r="V359" s="9">
        <f t="shared" si="127"/>
        <v>0.33444375070289811</v>
      </c>
      <c r="W359" s="10">
        <f t="shared" si="129"/>
        <v>0.33111249859420389</v>
      </c>
      <c r="X359" s="9">
        <v>0.55899999999999994</v>
      </c>
      <c r="Y359" s="9">
        <v>0.42499999999999999</v>
      </c>
      <c r="Z359" s="10">
        <f t="shared" si="119"/>
        <v>0.54774999999999996</v>
      </c>
      <c r="AA359" s="11">
        <v>99162</v>
      </c>
      <c r="AB359" s="11">
        <v>74204</v>
      </c>
      <c r="AC359" s="10">
        <f t="shared" si="130"/>
        <v>0.14396133036466208</v>
      </c>
      <c r="AD359" s="12">
        <v>0.56000000000000005</v>
      </c>
      <c r="AE359" s="12">
        <v>0.43</v>
      </c>
      <c r="AF359" s="10">
        <f t="shared" si="131"/>
        <v>0.52900000000000003</v>
      </c>
    </row>
    <row r="360" spans="1:32" x14ac:dyDescent="0.25">
      <c r="A360" s="8" t="s">
        <v>356</v>
      </c>
      <c r="B360" s="8">
        <v>6</v>
      </c>
      <c r="C360" s="8" t="s">
        <v>362</v>
      </c>
      <c r="D360" s="8" t="s">
        <v>476</v>
      </c>
      <c r="E360" s="61"/>
      <c r="F360" s="8"/>
      <c r="G360" s="27">
        <v>2010</v>
      </c>
      <c r="H360" s="82">
        <v>0.23</v>
      </c>
      <c r="I360" s="82">
        <v>0.71</v>
      </c>
      <c r="J360" s="82">
        <v>0.06</v>
      </c>
      <c r="K360" s="9">
        <f t="shared" si="114"/>
        <v>0.24468085106382981</v>
      </c>
      <c r="L360" s="9">
        <f t="shared" si="115"/>
        <v>0.75531914893617025</v>
      </c>
      <c r="M360" s="9">
        <f t="shared" si="116"/>
        <v>0.24468085106382981</v>
      </c>
      <c r="N360" s="9">
        <f t="shared" si="117"/>
        <v>0.75531914893617025</v>
      </c>
      <c r="O360" s="10">
        <f t="shared" si="118"/>
        <v>0.5106382978723405</v>
      </c>
      <c r="P360" s="22">
        <v>0</v>
      </c>
      <c r="Q360" s="8">
        <v>184383</v>
      </c>
      <c r="R360" s="8">
        <v>56858</v>
      </c>
      <c r="S360" s="9">
        <v>0</v>
      </c>
      <c r="T360" s="9">
        <v>0.76431037841826222</v>
      </c>
      <c r="U360" s="9">
        <f t="shared" si="126"/>
        <v>0</v>
      </c>
      <c r="V360" s="9">
        <f t="shared" si="127"/>
        <v>1</v>
      </c>
      <c r="W360" s="10">
        <f t="shared" si="129"/>
        <v>1</v>
      </c>
      <c r="X360" s="9">
        <v>0.29499999999999998</v>
      </c>
      <c r="Y360" s="9">
        <v>0.69099999999999995</v>
      </c>
      <c r="Z360" s="10">
        <f t="shared" si="119"/>
        <v>0.28275000000000006</v>
      </c>
      <c r="AA360" s="11">
        <v>56145</v>
      </c>
      <c r="AB360" s="11">
        <v>128517</v>
      </c>
      <c r="AC360" s="10">
        <f t="shared" si="130"/>
        <v>0.39191604119959705</v>
      </c>
      <c r="AD360" s="12">
        <v>0.37</v>
      </c>
      <c r="AE360" s="12">
        <v>0.62</v>
      </c>
      <c r="AF360" s="10">
        <f t="shared" si="131"/>
        <v>0.33899999999999997</v>
      </c>
    </row>
    <row r="361" spans="1:32" x14ac:dyDescent="0.25">
      <c r="A361" s="8" t="s">
        <v>356</v>
      </c>
      <c r="B361" s="8">
        <v>7</v>
      </c>
      <c r="C361" s="8" t="s">
        <v>363</v>
      </c>
      <c r="D361" s="8" t="s">
        <v>476</v>
      </c>
      <c r="E361" s="61"/>
      <c r="F361" s="8"/>
      <c r="G361" s="27">
        <v>2002</v>
      </c>
      <c r="H361" s="82">
        <v>0.27</v>
      </c>
      <c r="I361" s="82">
        <v>0.7</v>
      </c>
      <c r="J361" s="82">
        <v>0.03</v>
      </c>
      <c r="K361" s="9">
        <f t="shared" si="114"/>
        <v>0.27835051546391754</v>
      </c>
      <c r="L361" s="9">
        <f t="shared" si="115"/>
        <v>0.72164948453608246</v>
      </c>
      <c r="M361" s="9">
        <f t="shared" si="116"/>
        <v>0.27835051546391754</v>
      </c>
      <c r="N361" s="9">
        <f t="shared" si="117"/>
        <v>0.72164948453608246</v>
      </c>
      <c r="O361" s="10">
        <f t="shared" si="118"/>
        <v>0.44329896907216493</v>
      </c>
      <c r="P361" s="22">
        <v>61679</v>
      </c>
      <c r="Q361" s="8">
        <v>182730</v>
      </c>
      <c r="R361" s="8">
        <v>12897</v>
      </c>
      <c r="S361" s="9">
        <v>0.23971069465927727</v>
      </c>
      <c r="T361" s="9">
        <v>0.71016610572625594</v>
      </c>
      <c r="U361" s="9">
        <f t="shared" si="126"/>
        <v>0.25235977398540965</v>
      </c>
      <c r="V361" s="9">
        <f t="shared" si="127"/>
        <v>0.74764022601459024</v>
      </c>
      <c r="W361" s="10">
        <f t="shared" si="129"/>
        <v>0.49528045202918058</v>
      </c>
      <c r="X361" s="9">
        <v>0.32899999999999996</v>
      </c>
      <c r="Y361" s="9">
        <v>0.65700000000000003</v>
      </c>
      <c r="Z361" s="10">
        <f t="shared" si="119"/>
        <v>0.31674999999999998</v>
      </c>
      <c r="AA361" s="11">
        <v>54347</v>
      </c>
      <c r="AB361" s="11">
        <v>158916</v>
      </c>
      <c r="AC361" s="10">
        <f t="shared" si="130"/>
        <v>0.49032884279035743</v>
      </c>
      <c r="AD361" s="12">
        <v>0.34</v>
      </c>
      <c r="AE361" s="12">
        <v>0.65</v>
      </c>
      <c r="AF361" s="10">
        <f t="shared" si="131"/>
        <v>0.309</v>
      </c>
    </row>
    <row r="362" spans="1:32" x14ac:dyDescent="0.25">
      <c r="A362" s="8" t="s">
        <v>356</v>
      </c>
      <c r="B362" s="8">
        <v>8</v>
      </c>
      <c r="C362" s="8" t="s">
        <v>364</v>
      </c>
      <c r="D362" s="8" t="s">
        <v>476</v>
      </c>
      <c r="E362" s="61"/>
      <c r="F362" s="8"/>
      <c r="G362" s="27">
        <v>2010</v>
      </c>
      <c r="H362" s="82">
        <v>0.25</v>
      </c>
      <c r="I362" s="82">
        <v>0.71</v>
      </c>
      <c r="J362" s="82">
        <v>0.03</v>
      </c>
      <c r="K362" s="9">
        <f t="shared" si="114"/>
        <v>0.26041666666666669</v>
      </c>
      <c r="L362" s="9">
        <f t="shared" si="115"/>
        <v>0.73958333333333337</v>
      </c>
      <c r="M362" s="9">
        <f t="shared" si="116"/>
        <v>0.26041666666666669</v>
      </c>
      <c r="N362" s="9">
        <f t="shared" si="117"/>
        <v>0.73958333333333337</v>
      </c>
      <c r="O362" s="10">
        <f t="shared" si="118"/>
        <v>0.47916666666666669</v>
      </c>
      <c r="P362" s="22">
        <v>79490</v>
      </c>
      <c r="Q362" s="8">
        <v>190923</v>
      </c>
      <c r="R362" s="8">
        <v>9009</v>
      </c>
      <c r="S362" s="9">
        <v>0.28448010536035101</v>
      </c>
      <c r="T362" s="9">
        <v>0.6832783388566398</v>
      </c>
      <c r="U362" s="9">
        <f t="shared" si="126"/>
        <v>0.29395776090646525</v>
      </c>
      <c r="V362" s="9">
        <f t="shared" si="127"/>
        <v>0.7060422390935347</v>
      </c>
      <c r="W362" s="10">
        <f t="shared" si="129"/>
        <v>0.41208447818706945</v>
      </c>
      <c r="X362" s="9">
        <v>0.32799999999999996</v>
      </c>
      <c r="Y362" s="9">
        <v>0.66099999999999992</v>
      </c>
      <c r="Z362" s="10">
        <f t="shared" si="119"/>
        <v>0.31425000000000003</v>
      </c>
      <c r="AA362" s="11">
        <v>64960</v>
      </c>
      <c r="AB362" s="11">
        <v>98759</v>
      </c>
      <c r="AC362" s="10">
        <f t="shared" si="130"/>
        <v>0.20644518962368452</v>
      </c>
      <c r="AD362" s="12">
        <v>0.43</v>
      </c>
      <c r="AE362" s="12">
        <v>0.56000000000000005</v>
      </c>
      <c r="AF362" s="10">
        <f t="shared" si="131"/>
        <v>0.39899999999999997</v>
      </c>
    </row>
    <row r="363" spans="1:32" x14ac:dyDescent="0.25">
      <c r="A363" s="8" t="s">
        <v>356</v>
      </c>
      <c r="B363" s="8">
        <v>9</v>
      </c>
      <c r="C363" s="8" t="s">
        <v>365</v>
      </c>
      <c r="D363" s="8" t="s">
        <v>478</v>
      </c>
      <c r="E363" s="61"/>
      <c r="F363" s="8"/>
      <c r="G363" s="27">
        <v>2006</v>
      </c>
      <c r="H363" s="82">
        <v>0.75</v>
      </c>
      <c r="I363" s="82">
        <v>0.23</v>
      </c>
      <c r="J363" s="82">
        <v>0.01</v>
      </c>
      <c r="K363" s="9">
        <f t="shared" si="114"/>
        <v>0.76530612244897955</v>
      </c>
      <c r="L363" s="9">
        <f t="shared" si="115"/>
        <v>0.23469387755102042</v>
      </c>
      <c r="M363" s="9">
        <f t="shared" si="116"/>
        <v>0.76530612244897955</v>
      </c>
      <c r="N363" s="9">
        <f t="shared" si="117"/>
        <v>0.23469387755102042</v>
      </c>
      <c r="O363" s="10">
        <f t="shared" si="118"/>
        <v>0.53061224489795911</v>
      </c>
      <c r="P363" s="22">
        <v>188422</v>
      </c>
      <c r="Q363" s="8">
        <v>59742</v>
      </c>
      <c r="R363" s="8">
        <v>2823</v>
      </c>
      <c r="S363" s="9">
        <v>0.75072414109097285</v>
      </c>
      <c r="T363" s="9">
        <v>0.23802826441210104</v>
      </c>
      <c r="U363" s="9">
        <f t="shared" si="126"/>
        <v>0.75926403507358042</v>
      </c>
      <c r="V363" s="9">
        <f t="shared" si="127"/>
        <v>0.24073596492641963</v>
      </c>
      <c r="W363" s="10">
        <f t="shared" si="129"/>
        <v>0.51852807014716085</v>
      </c>
      <c r="X363" s="9">
        <v>0.78299999999999992</v>
      </c>
      <c r="Y363" s="9">
        <v>0.20899999999999999</v>
      </c>
      <c r="Z363" s="10">
        <f t="shared" si="119"/>
        <v>0.76774999999999993</v>
      </c>
      <c r="AA363" s="11">
        <v>99827</v>
      </c>
      <c r="AB363" s="11">
        <v>33879</v>
      </c>
      <c r="AC363" s="10">
        <f t="shared" si="130"/>
        <v>0.49323141818616967</v>
      </c>
      <c r="AD363" s="12">
        <v>0.77</v>
      </c>
      <c r="AE363" s="12">
        <v>0.22</v>
      </c>
      <c r="AF363" s="10">
        <f t="shared" si="131"/>
        <v>0.73899999999999999</v>
      </c>
    </row>
    <row r="364" spans="1:32" x14ac:dyDescent="0.25">
      <c r="A364" s="8" t="s">
        <v>366</v>
      </c>
      <c r="B364" s="8">
        <v>1</v>
      </c>
      <c r="C364" s="8" t="s">
        <v>367</v>
      </c>
      <c r="D364" s="8" t="s">
        <v>476</v>
      </c>
      <c r="E364" s="61"/>
      <c r="F364" s="8"/>
      <c r="G364" s="27">
        <v>2004</v>
      </c>
      <c r="H364" s="82">
        <v>0.23</v>
      </c>
      <c r="I364" s="82">
        <v>0.77</v>
      </c>
      <c r="J364" s="82"/>
      <c r="K364" s="9">
        <f t="shared" si="114"/>
        <v>0.23</v>
      </c>
      <c r="L364" s="9">
        <f t="shared" si="115"/>
        <v>0.77</v>
      </c>
      <c r="M364" s="9">
        <f t="shared" si="116"/>
        <v>0.23</v>
      </c>
      <c r="N364" s="9">
        <f t="shared" si="117"/>
        <v>0.77</v>
      </c>
      <c r="O364" s="10">
        <f t="shared" si="118"/>
        <v>0.54</v>
      </c>
      <c r="P364" s="22">
        <v>67222</v>
      </c>
      <c r="Q364" s="8">
        <v>178322</v>
      </c>
      <c r="R364" s="8">
        <v>4114</v>
      </c>
      <c r="S364" s="9">
        <v>0.26925634267678183</v>
      </c>
      <c r="T364" s="9">
        <v>0.71426511467687792</v>
      </c>
      <c r="U364" s="9">
        <f t="shared" si="126"/>
        <v>0.27376763431401302</v>
      </c>
      <c r="V364" s="9">
        <f t="shared" si="127"/>
        <v>0.72623236568598704</v>
      </c>
      <c r="W364" s="10">
        <f t="shared" si="129"/>
        <v>0.45246473137197402</v>
      </c>
      <c r="X364" s="9">
        <v>0.27500000000000002</v>
      </c>
      <c r="Y364" s="9">
        <v>0.71599999999999997</v>
      </c>
      <c r="Z364" s="10">
        <f t="shared" si="119"/>
        <v>0.26025000000000004</v>
      </c>
      <c r="AA364" s="11">
        <v>0</v>
      </c>
      <c r="AB364" s="11">
        <v>129398</v>
      </c>
      <c r="AC364" s="10">
        <f t="shared" si="130"/>
        <v>1</v>
      </c>
      <c r="AD364" s="12">
        <v>0.31</v>
      </c>
      <c r="AE364" s="12">
        <v>0.69</v>
      </c>
      <c r="AF364" s="10">
        <f t="shared" si="131"/>
        <v>0.27400000000000002</v>
      </c>
    </row>
    <row r="365" spans="1:32" x14ac:dyDescent="0.25">
      <c r="A365" s="8" t="s">
        <v>366</v>
      </c>
      <c r="B365" s="8">
        <v>2</v>
      </c>
      <c r="C365" s="8" t="s">
        <v>368</v>
      </c>
      <c r="D365" s="8" t="s">
        <v>476</v>
      </c>
      <c r="E365" s="61"/>
      <c r="F365" s="8"/>
      <c r="G365" s="27">
        <v>2004</v>
      </c>
      <c r="H365" s="82">
        <v>0.3</v>
      </c>
      <c r="I365" s="82">
        <v>0.68</v>
      </c>
      <c r="J365" s="82">
        <v>0.02</v>
      </c>
      <c r="K365" s="9">
        <f t="shared" si="114"/>
        <v>0.30612244897959184</v>
      </c>
      <c r="L365" s="9">
        <f t="shared" si="115"/>
        <v>0.69387755102040827</v>
      </c>
      <c r="M365" s="9">
        <f t="shared" si="116"/>
        <v>0.30612244897959184</v>
      </c>
      <c r="N365" s="9">
        <f t="shared" si="117"/>
        <v>0.69387755102040827</v>
      </c>
      <c r="O365" s="10">
        <f t="shared" si="118"/>
        <v>0.38775510204081642</v>
      </c>
      <c r="P365" s="22">
        <v>80512</v>
      </c>
      <c r="Q365" s="8">
        <v>159664</v>
      </c>
      <c r="R365" s="8">
        <v>6152</v>
      </c>
      <c r="S365" s="9">
        <v>0.32684875450618689</v>
      </c>
      <c r="T365" s="9">
        <v>0.64817641518625568</v>
      </c>
      <c r="U365" s="9">
        <f t="shared" si="126"/>
        <v>0.33522083805209518</v>
      </c>
      <c r="V365" s="9">
        <f t="shared" si="127"/>
        <v>0.66477916194790487</v>
      </c>
      <c r="W365" s="10">
        <f t="shared" si="129"/>
        <v>0.32955832389580969</v>
      </c>
      <c r="X365" s="9">
        <v>0.35600000000000004</v>
      </c>
      <c r="Y365" s="9">
        <v>0.629</v>
      </c>
      <c r="Z365" s="10">
        <f t="shared" si="119"/>
        <v>0.34425000000000006</v>
      </c>
      <c r="AA365" s="11">
        <v>0</v>
      </c>
      <c r="AB365" s="11">
        <v>130020</v>
      </c>
      <c r="AC365" s="10">
        <f t="shared" si="130"/>
        <v>1</v>
      </c>
      <c r="AD365" s="12">
        <v>0.4</v>
      </c>
      <c r="AE365" s="12">
        <v>0.6</v>
      </c>
      <c r="AF365" s="10">
        <f t="shared" si="131"/>
        <v>0.36399999999999999</v>
      </c>
    </row>
    <row r="366" spans="1:32" x14ac:dyDescent="0.25">
      <c r="A366" s="8" t="s">
        <v>366</v>
      </c>
      <c r="B366" s="8">
        <v>3</v>
      </c>
      <c r="C366" s="8" t="s">
        <v>369</v>
      </c>
      <c r="D366" s="8" t="s">
        <v>476</v>
      </c>
      <c r="E366" s="61"/>
      <c r="F366" s="8"/>
      <c r="G366" s="27">
        <v>1991</v>
      </c>
      <c r="H366" s="82"/>
      <c r="I366" s="82">
        <v>0.82</v>
      </c>
      <c r="J366" s="82">
        <v>0.18</v>
      </c>
      <c r="K366" s="9">
        <f t="shared" si="114"/>
        <v>0</v>
      </c>
      <c r="L366" s="9">
        <f t="shared" si="115"/>
        <v>1</v>
      </c>
      <c r="M366" s="9">
        <f t="shared" si="116"/>
        <v>0</v>
      </c>
      <c r="N366" s="9">
        <f t="shared" si="117"/>
        <v>1</v>
      </c>
      <c r="O366" s="10">
        <f t="shared" si="118"/>
        <v>1</v>
      </c>
      <c r="P366" s="22">
        <v>0</v>
      </c>
      <c r="Q366" s="8">
        <v>187180</v>
      </c>
      <c r="R366" s="8">
        <v>0</v>
      </c>
      <c r="S366" s="9">
        <v>0</v>
      </c>
      <c r="T366" s="9">
        <v>1</v>
      </c>
      <c r="U366" s="9">
        <f t="shared" si="126"/>
        <v>0</v>
      </c>
      <c r="V366" s="9">
        <f t="shared" si="127"/>
        <v>1</v>
      </c>
      <c r="W366" s="10">
        <f t="shared" si="129"/>
        <v>1</v>
      </c>
      <c r="X366" s="9">
        <v>0.34200000000000003</v>
      </c>
      <c r="Y366" s="9">
        <v>0.64300000000000002</v>
      </c>
      <c r="Z366" s="10">
        <f t="shared" si="119"/>
        <v>0.33025000000000004</v>
      </c>
      <c r="AA366" s="11">
        <v>47848</v>
      </c>
      <c r="AB366" s="11">
        <v>101180</v>
      </c>
      <c r="AC366" s="10">
        <f t="shared" si="130"/>
        <v>0.35786563598786802</v>
      </c>
      <c r="AD366" s="12">
        <v>0.42</v>
      </c>
      <c r="AE366" s="12">
        <v>0.56999999999999995</v>
      </c>
      <c r="AF366" s="10">
        <f t="shared" si="131"/>
        <v>0.38900000000000001</v>
      </c>
    </row>
    <row r="367" spans="1:32" x14ac:dyDescent="0.25">
      <c r="A367" s="8" t="s">
        <v>366</v>
      </c>
      <c r="B367" s="8">
        <v>4</v>
      </c>
      <c r="C367" s="8" t="s">
        <v>570</v>
      </c>
      <c r="D367" s="8" t="s">
        <v>476</v>
      </c>
      <c r="E367" s="61"/>
      <c r="F367" s="8"/>
      <c r="G367" s="27">
        <v>2014</v>
      </c>
      <c r="H367" s="82"/>
      <c r="I367" s="82">
        <v>1</v>
      </c>
      <c r="J367" s="82"/>
      <c r="K367" s="9">
        <f t="shared" si="114"/>
        <v>0</v>
      </c>
      <c r="L367" s="9">
        <f t="shared" si="115"/>
        <v>1</v>
      </c>
      <c r="M367" s="9">
        <f t="shared" si="116"/>
        <v>0</v>
      </c>
      <c r="N367" s="9">
        <f t="shared" si="117"/>
        <v>1</v>
      </c>
      <c r="O367" s="10">
        <f t="shared" si="118"/>
        <v>1</v>
      </c>
      <c r="Q367" s="8"/>
      <c r="R367" s="8"/>
      <c r="S367" s="9"/>
      <c r="T367" s="9"/>
      <c r="U367" s="9"/>
      <c r="V367" s="9"/>
      <c r="W367" s="10"/>
      <c r="X367" s="9">
        <v>0.248</v>
      </c>
      <c r="Y367" s="9">
        <v>0.74</v>
      </c>
      <c r="Z367" s="10">
        <f t="shared" si="119"/>
        <v>0.23475000000000001</v>
      </c>
      <c r="AA367" s="11"/>
      <c r="AB367" s="11"/>
      <c r="AC367" s="10"/>
      <c r="AD367" s="12">
        <v>0.3</v>
      </c>
      <c r="AE367" s="12">
        <v>0.69</v>
      </c>
      <c r="AF367" s="10">
        <f t="shared" si="131"/>
        <v>0.26900000000000002</v>
      </c>
    </row>
    <row r="368" spans="1:32" x14ac:dyDescent="0.25">
      <c r="A368" s="8" t="s">
        <v>366</v>
      </c>
      <c r="B368" s="8">
        <v>5</v>
      </c>
      <c r="C368" s="8" t="s">
        <v>370</v>
      </c>
      <c r="D368" s="8" t="s">
        <v>476</v>
      </c>
      <c r="E368" s="61"/>
      <c r="F368" s="8"/>
      <c r="G368" s="27">
        <v>2002</v>
      </c>
      <c r="H368" s="82"/>
      <c r="I368" s="82">
        <v>0.85</v>
      </c>
      <c r="J368" s="82">
        <v>0.15</v>
      </c>
      <c r="K368" s="9">
        <f t="shared" si="114"/>
        <v>0</v>
      </c>
      <c r="L368" s="9">
        <f t="shared" si="115"/>
        <v>1</v>
      </c>
      <c r="M368" s="9">
        <f t="shared" si="116"/>
        <v>0</v>
      </c>
      <c r="N368" s="9">
        <f t="shared" si="117"/>
        <v>1</v>
      </c>
      <c r="O368" s="10">
        <f t="shared" si="118"/>
        <v>1</v>
      </c>
      <c r="P368" s="22">
        <v>69178</v>
      </c>
      <c r="Q368" s="8">
        <v>134091</v>
      </c>
      <c r="R368" s="8">
        <v>4961</v>
      </c>
      <c r="S368" s="9">
        <v>0.33221918071363399</v>
      </c>
      <c r="T368" s="9">
        <v>0.6439562022763291</v>
      </c>
      <c r="U368" s="9">
        <f t="shared" ref="U368:U385" si="132">S368/(S368+T368)</f>
        <v>0.34032734947286603</v>
      </c>
      <c r="V368" s="9">
        <f t="shared" ref="V368:V385" si="133">T368/(T368+S368)</f>
        <v>0.65967265052713397</v>
      </c>
      <c r="W368" s="10">
        <f t="shared" ref="W368:W385" si="134">ABS((T368/(T368+S368))-(S368/(T368+S368)))</f>
        <v>0.31934530105426795</v>
      </c>
      <c r="X368" s="9">
        <v>0.34399999999999997</v>
      </c>
      <c r="Y368" s="9">
        <v>0.64500000000000002</v>
      </c>
      <c r="Z368" s="10">
        <f t="shared" si="119"/>
        <v>0.33024999999999999</v>
      </c>
      <c r="AA368" s="11">
        <v>41649</v>
      </c>
      <c r="AB368" s="11">
        <v>106742</v>
      </c>
      <c r="AC368" s="10">
        <f t="shared" ref="AC368:AC376" si="135">ABS((AB368/(AB368+AA368))-(AA368/(AB368+AA368)))</f>
        <v>0.4386586787608413</v>
      </c>
      <c r="AD368" s="12">
        <v>0.36</v>
      </c>
      <c r="AE368" s="12">
        <v>0.63</v>
      </c>
      <c r="AF368" s="10">
        <f t="shared" si="131"/>
        <v>0.32899999999999996</v>
      </c>
    </row>
    <row r="369" spans="1:36" x14ac:dyDescent="0.25">
      <c r="A369" s="8" t="s">
        <v>366</v>
      </c>
      <c r="B369" s="8">
        <v>6</v>
      </c>
      <c r="C369" s="8" t="s">
        <v>371</v>
      </c>
      <c r="D369" s="8" t="s">
        <v>476</v>
      </c>
      <c r="E369" s="61"/>
      <c r="F369" s="8"/>
      <c r="G369" s="27">
        <v>1984</v>
      </c>
      <c r="H369" s="82">
        <v>0.36</v>
      </c>
      <c r="I369" s="82">
        <v>0.61</v>
      </c>
      <c r="J369" s="82">
        <v>0.02</v>
      </c>
      <c r="K369" s="9">
        <f t="shared" si="114"/>
        <v>0.37113402061855671</v>
      </c>
      <c r="L369" s="9">
        <f t="shared" si="115"/>
        <v>0.62886597938144329</v>
      </c>
      <c r="M369" s="9">
        <f t="shared" si="116"/>
        <v>0.37113402061855671</v>
      </c>
      <c r="N369" s="9">
        <f t="shared" si="117"/>
        <v>0.62886597938144329</v>
      </c>
      <c r="O369" s="10">
        <f t="shared" si="118"/>
        <v>0.25773195876288657</v>
      </c>
      <c r="P369" s="22">
        <v>98053</v>
      </c>
      <c r="Q369" s="8">
        <v>145019</v>
      </c>
      <c r="R369" s="8">
        <v>6864</v>
      </c>
      <c r="S369" s="9">
        <v>0.39231243198258753</v>
      </c>
      <c r="T369" s="9">
        <v>0.5802245374815953</v>
      </c>
      <c r="U369" s="9">
        <f t="shared" si="132"/>
        <v>0.40339076487625064</v>
      </c>
      <c r="V369" s="9">
        <f t="shared" si="133"/>
        <v>0.59660923512374942</v>
      </c>
      <c r="W369" s="10">
        <f t="shared" si="134"/>
        <v>0.19321847024749877</v>
      </c>
      <c r="X369" s="9">
        <v>0.40799999999999997</v>
      </c>
      <c r="Y369" s="9">
        <v>0.57899999999999996</v>
      </c>
      <c r="Z369" s="10">
        <f t="shared" si="119"/>
        <v>0.39524999999999999</v>
      </c>
      <c r="AA369" s="11">
        <v>50683</v>
      </c>
      <c r="AB369" s="11">
        <v>107104</v>
      </c>
      <c r="AC369" s="10">
        <f t="shared" si="135"/>
        <v>0.35757698669725646</v>
      </c>
      <c r="AD369" s="12">
        <v>0.4</v>
      </c>
      <c r="AE369" s="12">
        <v>0.6</v>
      </c>
      <c r="AF369" s="10">
        <f t="shared" si="131"/>
        <v>0.36399999999999999</v>
      </c>
    </row>
    <row r="370" spans="1:36" x14ac:dyDescent="0.25">
      <c r="A370" s="8" t="s">
        <v>366</v>
      </c>
      <c r="B370" s="8">
        <v>7</v>
      </c>
      <c r="C370" s="8" t="s">
        <v>372</v>
      </c>
      <c r="D370" s="8" t="s">
        <v>476</v>
      </c>
      <c r="E370" s="61"/>
      <c r="F370" s="8"/>
      <c r="G370" s="27">
        <v>2000</v>
      </c>
      <c r="H370" s="82">
        <v>0.35</v>
      </c>
      <c r="I370" s="82">
        <v>0.63</v>
      </c>
      <c r="J370" s="82">
        <v>0.02</v>
      </c>
      <c r="K370" s="9">
        <f t="shared" si="114"/>
        <v>0.35714285714285715</v>
      </c>
      <c r="L370" s="9">
        <f t="shared" si="115"/>
        <v>0.6428571428571429</v>
      </c>
      <c r="M370" s="9">
        <f t="shared" si="116"/>
        <v>0.35714285714285715</v>
      </c>
      <c r="N370" s="9">
        <f t="shared" si="117"/>
        <v>0.6428571428571429</v>
      </c>
      <c r="O370" s="10">
        <f t="shared" si="118"/>
        <v>0.28571428571428575</v>
      </c>
      <c r="P370" s="22">
        <v>85553</v>
      </c>
      <c r="Q370" s="8">
        <v>142793</v>
      </c>
      <c r="R370" s="8">
        <v>6491</v>
      </c>
      <c r="S370" s="9">
        <v>0.36430800938523317</v>
      </c>
      <c r="T370" s="9">
        <v>0.60805154213347978</v>
      </c>
      <c r="U370" s="9">
        <f t="shared" si="132"/>
        <v>0.37466388725880906</v>
      </c>
      <c r="V370" s="9">
        <f t="shared" si="133"/>
        <v>0.62533611274119105</v>
      </c>
      <c r="W370" s="10">
        <f t="shared" si="134"/>
        <v>0.25067222548238199</v>
      </c>
      <c r="X370" s="9">
        <v>0.38600000000000001</v>
      </c>
      <c r="Y370" s="9">
        <v>0.59899999999999998</v>
      </c>
      <c r="Z370" s="10">
        <f t="shared" si="119"/>
        <v>0.37425000000000003</v>
      </c>
      <c r="AA370" s="11">
        <v>0</v>
      </c>
      <c r="AB370" s="11">
        <v>143655</v>
      </c>
      <c r="AC370" s="10">
        <f t="shared" si="135"/>
        <v>1</v>
      </c>
      <c r="AD370" s="12">
        <v>0.41</v>
      </c>
      <c r="AE370" s="12">
        <v>0.57999999999999996</v>
      </c>
      <c r="AF370" s="10">
        <f t="shared" si="131"/>
        <v>0.379</v>
      </c>
    </row>
    <row r="371" spans="1:36" x14ac:dyDescent="0.25">
      <c r="A371" s="8" t="s">
        <v>366</v>
      </c>
      <c r="B371" s="8">
        <v>8</v>
      </c>
      <c r="C371" s="8" t="s">
        <v>373</v>
      </c>
      <c r="D371" s="8" t="s">
        <v>476</v>
      </c>
      <c r="E371" s="61"/>
      <c r="F371" s="8"/>
      <c r="G371" s="27">
        <v>1996</v>
      </c>
      <c r="H371" s="82"/>
      <c r="I371" s="82">
        <v>0.89</v>
      </c>
      <c r="J371" s="82">
        <v>0.11</v>
      </c>
      <c r="K371" s="9">
        <f t="shared" si="114"/>
        <v>0</v>
      </c>
      <c r="L371" s="9">
        <f t="shared" si="115"/>
        <v>1</v>
      </c>
      <c r="M371" s="9">
        <f t="shared" si="116"/>
        <v>0</v>
      </c>
      <c r="N371" s="9">
        <f t="shared" si="117"/>
        <v>1</v>
      </c>
      <c r="O371" s="10">
        <f t="shared" si="118"/>
        <v>1</v>
      </c>
      <c r="P371" s="22">
        <v>51051</v>
      </c>
      <c r="Q371" s="8">
        <v>194043</v>
      </c>
      <c r="R371" s="8">
        <v>5958</v>
      </c>
      <c r="S371" s="9">
        <v>0.20334831031021461</v>
      </c>
      <c r="T371" s="9">
        <v>0.77291955451460259</v>
      </c>
      <c r="U371" s="9">
        <f t="shared" si="132"/>
        <v>0.20829151264412837</v>
      </c>
      <c r="V371" s="9">
        <f t="shared" si="133"/>
        <v>0.79170848735587163</v>
      </c>
      <c r="W371" s="10">
        <f t="shared" si="134"/>
        <v>0.58341697471174325</v>
      </c>
      <c r="X371" s="9">
        <v>0.217</v>
      </c>
      <c r="Y371" s="9">
        <v>0.77</v>
      </c>
      <c r="Z371" s="10">
        <f t="shared" si="119"/>
        <v>0.20424999999999999</v>
      </c>
      <c r="AA371" s="11">
        <v>36566</v>
      </c>
      <c r="AB371" s="11">
        <v>161257</v>
      </c>
      <c r="AC371" s="10">
        <f t="shared" si="135"/>
        <v>0.63031598954621049</v>
      </c>
      <c r="AD371" s="12">
        <v>0.26</v>
      </c>
      <c r="AE371" s="12">
        <v>0.74</v>
      </c>
      <c r="AF371" s="10">
        <f t="shared" si="131"/>
        <v>0.22399999999999998</v>
      </c>
    </row>
    <row r="372" spans="1:36" x14ac:dyDescent="0.25">
      <c r="A372" s="8" t="s">
        <v>366</v>
      </c>
      <c r="B372" s="8">
        <v>9</v>
      </c>
      <c r="C372" s="8" t="s">
        <v>374</v>
      </c>
      <c r="D372" s="8" t="s">
        <v>478</v>
      </c>
      <c r="E372" s="61"/>
      <c r="F372" s="8"/>
      <c r="G372" s="27">
        <v>2004</v>
      </c>
      <c r="H372" s="82">
        <v>0.91</v>
      </c>
      <c r="I372" s="82"/>
      <c r="J372" s="82">
        <v>0.09</v>
      </c>
      <c r="K372" s="9">
        <f t="shared" si="114"/>
        <v>1</v>
      </c>
      <c r="L372" s="9">
        <f t="shared" si="115"/>
        <v>0</v>
      </c>
      <c r="M372" s="9">
        <f t="shared" si="116"/>
        <v>1</v>
      </c>
      <c r="N372" s="9">
        <f t="shared" si="117"/>
        <v>0</v>
      </c>
      <c r="O372" s="10">
        <f t="shared" si="118"/>
        <v>1</v>
      </c>
      <c r="P372" s="22">
        <v>144075</v>
      </c>
      <c r="Q372" s="8">
        <v>36139</v>
      </c>
      <c r="R372" s="8">
        <v>3352</v>
      </c>
      <c r="S372" s="9">
        <v>0.78486756806816083</v>
      </c>
      <c r="T372" s="9">
        <v>0.19687196975474761</v>
      </c>
      <c r="U372" s="9">
        <f t="shared" si="132"/>
        <v>0.79946619019610021</v>
      </c>
      <c r="V372" s="9">
        <f t="shared" si="133"/>
        <v>0.20053380980389979</v>
      </c>
      <c r="W372" s="10">
        <f t="shared" si="134"/>
        <v>0.59893238039220043</v>
      </c>
      <c r="X372" s="9">
        <v>0.78</v>
      </c>
      <c r="Y372" s="9">
        <v>0.21100000000000002</v>
      </c>
      <c r="Z372" s="10">
        <f t="shared" si="119"/>
        <v>0.76524999999999999</v>
      </c>
      <c r="AA372" s="11">
        <v>79957</v>
      </c>
      <c r="AB372" s="11">
        <v>24157</v>
      </c>
      <c r="AC372" s="10">
        <f t="shared" si="135"/>
        <v>0.53595097681387704</v>
      </c>
      <c r="AD372" s="12">
        <v>0.77</v>
      </c>
      <c r="AE372" s="12">
        <v>0.23</v>
      </c>
      <c r="AF372" s="10">
        <f t="shared" si="131"/>
        <v>0.73399999999999999</v>
      </c>
      <c r="AJ372" s="8"/>
    </row>
    <row r="373" spans="1:36" x14ac:dyDescent="0.25">
      <c r="A373" s="8" t="s">
        <v>366</v>
      </c>
      <c r="B373" s="8">
        <v>10</v>
      </c>
      <c r="C373" s="8" t="s">
        <v>375</v>
      </c>
      <c r="D373" s="8" t="s">
        <v>476</v>
      </c>
      <c r="E373" s="61"/>
      <c r="F373" s="8"/>
      <c r="G373" s="27">
        <v>2004</v>
      </c>
      <c r="H373" s="82">
        <v>0.34</v>
      </c>
      <c r="I373" s="82">
        <v>0.62</v>
      </c>
      <c r="J373" s="82">
        <v>0.04</v>
      </c>
      <c r="K373" s="9">
        <f t="shared" si="114"/>
        <v>0.35416666666666669</v>
      </c>
      <c r="L373" s="9">
        <f t="shared" si="115"/>
        <v>0.64583333333333337</v>
      </c>
      <c r="M373" s="9">
        <f t="shared" si="116"/>
        <v>0.35416666666666669</v>
      </c>
      <c r="N373" s="9">
        <f t="shared" si="117"/>
        <v>0.64583333333333337</v>
      </c>
      <c r="O373" s="10">
        <f t="shared" si="118"/>
        <v>0.29166666666666669</v>
      </c>
      <c r="P373" s="22">
        <v>95710</v>
      </c>
      <c r="Q373" s="8">
        <v>159783</v>
      </c>
      <c r="R373" s="8">
        <v>8526</v>
      </c>
      <c r="S373" s="9">
        <v>0.36251178892428199</v>
      </c>
      <c r="T373" s="9">
        <v>0.60519508065707395</v>
      </c>
      <c r="U373" s="9">
        <f t="shared" si="132"/>
        <v>0.37460908909441742</v>
      </c>
      <c r="V373" s="9">
        <f t="shared" si="133"/>
        <v>0.62539091090558252</v>
      </c>
      <c r="W373" s="10">
        <f t="shared" si="134"/>
        <v>0.2507818218111651</v>
      </c>
      <c r="X373" s="9">
        <v>0.38799999999999996</v>
      </c>
      <c r="Y373" s="9">
        <v>0.59099999999999997</v>
      </c>
      <c r="Z373" s="10">
        <f t="shared" si="119"/>
        <v>0.37924999999999998</v>
      </c>
      <c r="AA373" s="11">
        <v>73934</v>
      </c>
      <c r="AB373" s="11">
        <v>144774</v>
      </c>
      <c r="AC373" s="10">
        <f t="shared" si="135"/>
        <v>0.32390218922033026</v>
      </c>
      <c r="AD373" s="12">
        <v>0.44</v>
      </c>
      <c r="AE373" s="12">
        <v>0.55000000000000004</v>
      </c>
      <c r="AF373" s="10">
        <f t="shared" si="131"/>
        <v>0.40899999999999997</v>
      </c>
    </row>
    <row r="374" spans="1:36" x14ac:dyDescent="0.25">
      <c r="A374" s="8" t="s">
        <v>366</v>
      </c>
      <c r="B374" s="8">
        <v>11</v>
      </c>
      <c r="C374" s="8" t="s">
        <v>376</v>
      </c>
      <c r="D374" s="8" t="s">
        <v>476</v>
      </c>
      <c r="E374" s="61"/>
      <c r="F374" s="8"/>
      <c r="G374" s="27">
        <v>2004</v>
      </c>
      <c r="H374" s="82"/>
      <c r="I374" s="82">
        <v>0.9</v>
      </c>
      <c r="J374" s="82">
        <v>0.1</v>
      </c>
      <c r="K374" s="9">
        <f t="shared" si="114"/>
        <v>0</v>
      </c>
      <c r="L374" s="9">
        <f t="shared" si="115"/>
        <v>1</v>
      </c>
      <c r="M374" s="9">
        <f t="shared" si="116"/>
        <v>0</v>
      </c>
      <c r="N374" s="9">
        <f t="shared" si="117"/>
        <v>1</v>
      </c>
      <c r="O374" s="10">
        <f t="shared" si="118"/>
        <v>1</v>
      </c>
      <c r="P374" s="22">
        <v>41970</v>
      </c>
      <c r="Q374" s="8">
        <v>177742</v>
      </c>
      <c r="R374" s="8">
        <v>6311</v>
      </c>
      <c r="S374" s="9">
        <v>0.18568906704184973</v>
      </c>
      <c r="T374" s="9">
        <v>0.78638899581016086</v>
      </c>
      <c r="U374" s="9">
        <f t="shared" si="132"/>
        <v>0.19102279347509468</v>
      </c>
      <c r="V374" s="9">
        <f t="shared" si="133"/>
        <v>0.80897720652490535</v>
      </c>
      <c r="W374" s="10">
        <f t="shared" si="134"/>
        <v>0.61795441304981069</v>
      </c>
      <c r="X374" s="9">
        <v>0.19600000000000001</v>
      </c>
      <c r="Y374" s="9">
        <v>0.79200000000000004</v>
      </c>
      <c r="Z374" s="10">
        <f t="shared" si="119"/>
        <v>0.18274999999999997</v>
      </c>
      <c r="AA374" s="11">
        <v>23939</v>
      </c>
      <c r="AB374" s="11">
        <v>125354</v>
      </c>
      <c r="AC374" s="10">
        <f t="shared" si="135"/>
        <v>0.67930177570281258</v>
      </c>
      <c r="AD374" s="12">
        <v>0.24</v>
      </c>
      <c r="AE374" s="12">
        <v>0.76</v>
      </c>
      <c r="AF374" s="10">
        <f t="shared" si="131"/>
        <v>0.20399999999999996</v>
      </c>
    </row>
    <row r="375" spans="1:36" x14ac:dyDescent="0.25">
      <c r="A375" s="8" t="s">
        <v>366</v>
      </c>
      <c r="B375" s="8">
        <v>12</v>
      </c>
      <c r="C375" s="8" t="s">
        <v>377</v>
      </c>
      <c r="D375" s="8" t="s">
        <v>476</v>
      </c>
      <c r="E375" s="61"/>
      <c r="F375" s="8"/>
      <c r="G375" s="27">
        <v>1996</v>
      </c>
      <c r="H375" s="82">
        <v>0.26</v>
      </c>
      <c r="I375" s="82">
        <v>0.71</v>
      </c>
      <c r="J375" s="82">
        <v>0.02</v>
      </c>
      <c r="K375" s="9">
        <f t="shared" si="114"/>
        <v>0.26804123711340205</v>
      </c>
      <c r="L375" s="9">
        <f t="shared" si="115"/>
        <v>0.73195876288659789</v>
      </c>
      <c r="M375" s="9">
        <f t="shared" si="116"/>
        <v>0.26804123711340205</v>
      </c>
      <c r="N375" s="9">
        <f t="shared" si="117"/>
        <v>0.73195876288659789</v>
      </c>
      <c r="O375" s="10">
        <f t="shared" si="118"/>
        <v>0.46391752577319584</v>
      </c>
      <c r="P375" s="22">
        <v>66080</v>
      </c>
      <c r="Q375" s="8">
        <v>175649</v>
      </c>
      <c r="R375" s="8">
        <v>5983</v>
      </c>
      <c r="S375" s="9">
        <v>0.26676140033587392</v>
      </c>
      <c r="T375" s="9">
        <v>0.709085550962408</v>
      </c>
      <c r="U375" s="9">
        <f t="shared" si="132"/>
        <v>0.27336397370609233</v>
      </c>
      <c r="V375" s="9">
        <f t="shared" si="133"/>
        <v>0.72663602629390767</v>
      </c>
      <c r="W375" s="10">
        <f t="shared" si="134"/>
        <v>0.45327205258781533</v>
      </c>
      <c r="X375" s="9">
        <v>0.317</v>
      </c>
      <c r="Y375" s="9">
        <v>0.66799999999999993</v>
      </c>
      <c r="Z375" s="10">
        <f t="shared" si="119"/>
        <v>0.30525000000000002</v>
      </c>
      <c r="AA375" s="11">
        <v>38403</v>
      </c>
      <c r="AB375" s="11">
        <v>109766</v>
      </c>
      <c r="AC375" s="10">
        <f t="shared" si="135"/>
        <v>0.48163246023122247</v>
      </c>
      <c r="AD375" s="12">
        <v>0.36</v>
      </c>
      <c r="AE375" s="12">
        <v>0.63</v>
      </c>
      <c r="AF375" s="10">
        <f t="shared" si="131"/>
        <v>0.32899999999999996</v>
      </c>
    </row>
    <row r="376" spans="1:36" x14ac:dyDescent="0.25">
      <c r="A376" s="8" t="s">
        <v>366</v>
      </c>
      <c r="B376" s="8">
        <v>13</v>
      </c>
      <c r="C376" s="8" t="s">
        <v>378</v>
      </c>
      <c r="D376" s="8" t="s">
        <v>476</v>
      </c>
      <c r="E376" s="61"/>
      <c r="F376" s="8"/>
      <c r="G376" s="27">
        <v>1994</v>
      </c>
      <c r="H376" s="82">
        <v>0.13</v>
      </c>
      <c r="I376" s="82">
        <v>0.84</v>
      </c>
      <c r="J376" s="82">
        <v>0.02</v>
      </c>
      <c r="K376" s="9">
        <f t="shared" si="114"/>
        <v>0.13402061855670103</v>
      </c>
      <c r="L376" s="9">
        <f t="shared" si="115"/>
        <v>0.865979381443299</v>
      </c>
      <c r="M376" s="9">
        <f t="shared" si="116"/>
        <v>0.13402061855670103</v>
      </c>
      <c r="N376" s="9">
        <f t="shared" si="117"/>
        <v>0.865979381443299</v>
      </c>
      <c r="O376" s="10">
        <f t="shared" si="118"/>
        <v>0.731958762886598</v>
      </c>
      <c r="P376" s="22">
        <v>0</v>
      </c>
      <c r="Q376" s="8">
        <v>187775</v>
      </c>
      <c r="R376" s="8">
        <v>18613</v>
      </c>
      <c r="S376" s="9">
        <v>0</v>
      </c>
      <c r="T376" s="9">
        <v>0.90981549314882648</v>
      </c>
      <c r="U376" s="9">
        <f t="shared" si="132"/>
        <v>0</v>
      </c>
      <c r="V376" s="9">
        <f t="shared" si="133"/>
        <v>1</v>
      </c>
      <c r="W376" s="10">
        <f t="shared" si="134"/>
        <v>1</v>
      </c>
      <c r="X376" s="9">
        <v>0.185</v>
      </c>
      <c r="Y376" s="9">
        <v>0.80200000000000005</v>
      </c>
      <c r="Z376" s="10">
        <f t="shared" si="119"/>
        <v>0.17225000000000001</v>
      </c>
      <c r="AA376" s="11">
        <v>0</v>
      </c>
      <c r="AB376" s="11">
        <v>113201</v>
      </c>
      <c r="AC376" s="10">
        <f t="shared" si="135"/>
        <v>1</v>
      </c>
      <c r="AD376" s="12">
        <v>0.23</v>
      </c>
      <c r="AE376" s="12">
        <v>0.77</v>
      </c>
      <c r="AF376" s="10">
        <f t="shared" si="131"/>
        <v>0.19399999999999995</v>
      </c>
    </row>
    <row r="377" spans="1:36" x14ac:dyDescent="0.25">
      <c r="A377" s="8" t="s">
        <v>366</v>
      </c>
      <c r="B377" s="8">
        <v>14</v>
      </c>
      <c r="C377" s="8" t="s">
        <v>379</v>
      </c>
      <c r="D377" s="8" t="s">
        <v>476</v>
      </c>
      <c r="E377" s="61"/>
      <c r="F377" s="8"/>
      <c r="G377" s="27">
        <v>2012</v>
      </c>
      <c r="H377" s="82">
        <v>0.36</v>
      </c>
      <c r="I377" s="82">
        <v>0.62</v>
      </c>
      <c r="J377" s="82">
        <v>0.02</v>
      </c>
      <c r="K377" s="9">
        <f t="shared" si="114"/>
        <v>0.36734693877551022</v>
      </c>
      <c r="L377" s="9">
        <f t="shared" si="115"/>
        <v>0.63265306122448983</v>
      </c>
      <c r="M377" s="9">
        <f t="shared" si="116"/>
        <v>0.36734693877551022</v>
      </c>
      <c r="N377" s="9">
        <f t="shared" si="117"/>
        <v>0.63265306122448983</v>
      </c>
      <c r="O377" s="10">
        <f t="shared" si="118"/>
        <v>0.26530612244897961</v>
      </c>
      <c r="P377" s="22">
        <v>109697</v>
      </c>
      <c r="Q377" s="8">
        <v>131460</v>
      </c>
      <c r="R377" s="8">
        <v>4682</v>
      </c>
      <c r="S377" s="9">
        <v>0.44621479911649492</v>
      </c>
      <c r="T377" s="9">
        <v>0.53474021615772926</v>
      </c>
      <c r="U377" s="9">
        <f t="shared" si="132"/>
        <v>0.45487794258512088</v>
      </c>
      <c r="V377" s="9">
        <f t="shared" si="133"/>
        <v>0.54512205741487918</v>
      </c>
      <c r="W377" s="10">
        <f t="shared" si="134"/>
        <v>9.0244114829758304E-2</v>
      </c>
      <c r="X377" s="9">
        <v>0.39500000000000002</v>
      </c>
      <c r="Y377" s="9">
        <v>0.59299999999999997</v>
      </c>
      <c r="Z377" s="10">
        <f t="shared" si="119"/>
        <v>0.38175000000000003</v>
      </c>
      <c r="AA377" s="11"/>
      <c r="AB377" s="11"/>
      <c r="AC377" s="10"/>
      <c r="AD377" s="12"/>
      <c r="AE377" s="12"/>
      <c r="AF377" s="10"/>
    </row>
    <row r="378" spans="1:36" x14ac:dyDescent="0.25">
      <c r="A378" s="8" t="s">
        <v>366</v>
      </c>
      <c r="B378" s="8">
        <v>15</v>
      </c>
      <c r="C378" s="8" t="s">
        <v>380</v>
      </c>
      <c r="D378" s="8" t="s">
        <v>478</v>
      </c>
      <c r="E378" s="61"/>
      <c r="F378" s="8"/>
      <c r="G378" s="27">
        <v>1996</v>
      </c>
      <c r="H378" s="82">
        <v>0.54</v>
      </c>
      <c r="I378" s="82">
        <v>0.43</v>
      </c>
      <c r="J378" s="82">
        <v>0.03</v>
      </c>
      <c r="K378" s="9">
        <f t="shared" si="114"/>
        <v>0.55670103092783507</v>
      </c>
      <c r="L378" s="9">
        <f t="shared" si="115"/>
        <v>0.44329896907216493</v>
      </c>
      <c r="M378" s="9">
        <f t="shared" si="116"/>
        <v>0.55670103092783507</v>
      </c>
      <c r="N378" s="9">
        <f t="shared" si="117"/>
        <v>0.44329896907216493</v>
      </c>
      <c r="O378" s="10">
        <f t="shared" si="118"/>
        <v>0.11340206185567014</v>
      </c>
      <c r="P378" s="22">
        <v>89296</v>
      </c>
      <c r="Q378" s="8">
        <v>54056</v>
      </c>
      <c r="R378" s="8">
        <v>3309</v>
      </c>
      <c r="S378" s="9">
        <v>0.60885988776839106</v>
      </c>
      <c r="T378" s="9">
        <v>0.36857787687251553</v>
      </c>
      <c r="U378" s="9">
        <f t="shared" si="132"/>
        <v>0.62291422512416983</v>
      </c>
      <c r="V378" s="9">
        <f t="shared" si="133"/>
        <v>0.37708577487583012</v>
      </c>
      <c r="W378" s="10">
        <f t="shared" si="134"/>
        <v>0.24582845024833971</v>
      </c>
      <c r="X378" s="9">
        <v>0.57399999999999995</v>
      </c>
      <c r="Y378" s="9">
        <v>0.41499999999999998</v>
      </c>
      <c r="Z378" s="10">
        <f t="shared" si="119"/>
        <v>0.56025000000000003</v>
      </c>
      <c r="AA378" s="11">
        <v>53373</v>
      </c>
      <c r="AB378" s="11">
        <v>39893</v>
      </c>
      <c r="AC378" s="10">
        <f>ABS((AB378/(AB378+AA378))-(AA378/(AB378+AA378)))</f>
        <v>0.14453284154997537</v>
      </c>
      <c r="AD378" s="12">
        <v>0.6</v>
      </c>
      <c r="AE378" s="12">
        <v>0.4</v>
      </c>
      <c r="AF378" s="10">
        <f>(AD378-AE378-7.2%)/2+0.5</f>
        <v>0.56399999999999995</v>
      </c>
    </row>
    <row r="379" spans="1:36" x14ac:dyDescent="0.25">
      <c r="A379" s="8" t="s">
        <v>366</v>
      </c>
      <c r="B379" s="8">
        <v>16</v>
      </c>
      <c r="C379" s="8" t="s">
        <v>381</v>
      </c>
      <c r="D379" s="8" t="s">
        <v>478</v>
      </c>
      <c r="E379" s="61"/>
      <c r="F379" s="8"/>
      <c r="G379" s="27">
        <v>2012</v>
      </c>
      <c r="H379" s="82">
        <v>0.67</v>
      </c>
      <c r="I379" s="82">
        <v>0.28999999999999998</v>
      </c>
      <c r="J379" s="82">
        <v>0.03</v>
      </c>
      <c r="K379" s="9">
        <f t="shared" si="114"/>
        <v>0.69791666666666674</v>
      </c>
      <c r="L379" s="9">
        <f t="shared" si="115"/>
        <v>0.30208333333333331</v>
      </c>
      <c r="M379" s="9">
        <f t="shared" si="116"/>
        <v>0.69791666666666674</v>
      </c>
      <c r="N379" s="9">
        <f t="shared" si="117"/>
        <v>0.30208333333333331</v>
      </c>
      <c r="O379" s="10">
        <f t="shared" si="118"/>
        <v>0.39583333333333343</v>
      </c>
      <c r="P379" s="22">
        <v>101403</v>
      </c>
      <c r="Q379" s="8">
        <v>51043</v>
      </c>
      <c r="R379" s="8">
        <v>2559</v>
      </c>
      <c r="S379" s="9">
        <v>0.65419180026450763</v>
      </c>
      <c r="T379" s="9">
        <v>0.32929905486919775</v>
      </c>
      <c r="U379" s="9">
        <f t="shared" si="132"/>
        <v>0.66517324167246106</v>
      </c>
      <c r="V379" s="9">
        <f t="shared" si="133"/>
        <v>0.33482675832753889</v>
      </c>
      <c r="W379" s="10">
        <f t="shared" si="134"/>
        <v>0.33034648334492217</v>
      </c>
      <c r="X379" s="9">
        <v>0.64200000000000002</v>
      </c>
      <c r="Y379" s="9">
        <v>0.34499999999999997</v>
      </c>
      <c r="Z379" s="10">
        <f t="shared" si="119"/>
        <v>0.62925000000000009</v>
      </c>
      <c r="AA379" s="11"/>
      <c r="AB379" s="11"/>
      <c r="AC379" s="10"/>
      <c r="AD379" s="12"/>
      <c r="AE379" s="12"/>
      <c r="AF379" s="10"/>
    </row>
    <row r="380" spans="1:36" x14ac:dyDescent="0.25">
      <c r="A380" s="8" t="s">
        <v>366</v>
      </c>
      <c r="B380" s="8">
        <v>17</v>
      </c>
      <c r="C380" s="8" t="s">
        <v>382</v>
      </c>
      <c r="D380" s="8" t="s">
        <v>476</v>
      </c>
      <c r="E380" s="61"/>
      <c r="F380" s="8"/>
      <c r="G380" s="27">
        <v>2010</v>
      </c>
      <c r="H380" s="82">
        <v>0.32</v>
      </c>
      <c r="I380" s="82">
        <v>0.65</v>
      </c>
      <c r="J380" s="82">
        <v>0.03</v>
      </c>
      <c r="K380" s="9">
        <f t="shared" si="114"/>
        <v>0.32989690721649484</v>
      </c>
      <c r="L380" s="9">
        <f t="shared" si="115"/>
        <v>0.67010309278350522</v>
      </c>
      <c r="M380" s="9">
        <f t="shared" si="116"/>
        <v>0.32989690721649484</v>
      </c>
      <c r="N380" s="9">
        <f t="shared" si="117"/>
        <v>0.67010309278350522</v>
      </c>
      <c r="O380" s="10">
        <f t="shared" si="118"/>
        <v>0.34020618556701038</v>
      </c>
      <c r="P380" s="22">
        <v>0</v>
      </c>
      <c r="Q380" s="8">
        <v>143284</v>
      </c>
      <c r="R380" s="8">
        <v>35978</v>
      </c>
      <c r="S380" s="9">
        <v>0</v>
      </c>
      <c r="T380" s="9">
        <v>0.79929934955539939</v>
      </c>
      <c r="U380" s="9">
        <f t="shared" si="132"/>
        <v>0</v>
      </c>
      <c r="V380" s="9">
        <f t="shared" si="133"/>
        <v>1</v>
      </c>
      <c r="W380" s="10">
        <f t="shared" si="134"/>
        <v>1</v>
      </c>
      <c r="X380" s="9">
        <v>0.377</v>
      </c>
      <c r="Y380" s="9">
        <v>0.60399999999999998</v>
      </c>
      <c r="Z380" s="10">
        <f t="shared" si="119"/>
        <v>0.36725000000000002</v>
      </c>
      <c r="AA380" s="11">
        <v>62926</v>
      </c>
      <c r="AB380" s="11">
        <v>106275</v>
      </c>
      <c r="AC380" s="10">
        <f>ABS((AB380/(AB380+AA380))-(AA380/(AB380+AA380)))</f>
        <v>0.25619824941932973</v>
      </c>
      <c r="AD380" s="12">
        <v>0.32</v>
      </c>
      <c r="AE380" s="12">
        <v>0.67</v>
      </c>
      <c r="AF380" s="10">
        <f>(AD380-AE380-7.2%)/2+0.5</f>
        <v>0.28899999999999998</v>
      </c>
    </row>
    <row r="381" spans="1:36" x14ac:dyDescent="0.25">
      <c r="A381" s="8" t="s">
        <v>366</v>
      </c>
      <c r="B381" s="8">
        <v>18</v>
      </c>
      <c r="C381" s="8" t="s">
        <v>383</v>
      </c>
      <c r="D381" s="8" t="s">
        <v>478</v>
      </c>
      <c r="E381" s="61"/>
      <c r="F381" s="8"/>
      <c r="G381" s="27">
        <v>1994</v>
      </c>
      <c r="H381" s="82">
        <v>0.72</v>
      </c>
      <c r="I381" s="82">
        <v>0.25</v>
      </c>
      <c r="J381" s="82">
        <v>0.02</v>
      </c>
      <c r="K381" s="9">
        <f t="shared" si="114"/>
        <v>0.74226804123711343</v>
      </c>
      <c r="L381" s="9">
        <f t="shared" si="115"/>
        <v>0.25773195876288663</v>
      </c>
      <c r="M381" s="9">
        <f t="shared" si="116"/>
        <v>0.74226804123711343</v>
      </c>
      <c r="N381" s="9">
        <f t="shared" si="117"/>
        <v>0.25773195876288663</v>
      </c>
      <c r="O381" s="10">
        <f t="shared" si="118"/>
        <v>0.4845360824742268</v>
      </c>
      <c r="P381" s="22">
        <v>146223</v>
      </c>
      <c r="Q381" s="8">
        <v>44015</v>
      </c>
      <c r="R381" s="8">
        <v>4694</v>
      </c>
      <c r="S381" s="9">
        <v>0.75012311985718094</v>
      </c>
      <c r="T381" s="9">
        <v>0.22579668807584183</v>
      </c>
      <c r="U381" s="9">
        <f t="shared" si="132"/>
        <v>0.7686319242212386</v>
      </c>
      <c r="V381" s="9">
        <f t="shared" si="133"/>
        <v>0.23136807577876134</v>
      </c>
      <c r="W381" s="10">
        <f t="shared" si="134"/>
        <v>0.53726384844247721</v>
      </c>
      <c r="X381" s="9">
        <v>0.7609999999999999</v>
      </c>
      <c r="Y381" s="9">
        <v>0.22800000000000001</v>
      </c>
      <c r="Z381" s="10">
        <f t="shared" si="119"/>
        <v>0.74724999999999997</v>
      </c>
      <c r="AA381" s="11">
        <v>84972</v>
      </c>
      <c r="AB381" s="11">
        <v>33024</v>
      </c>
      <c r="AC381" s="10">
        <f>ABS((AB381/(AB381+AA381))-(AA381/(AB381+AA381)))</f>
        <v>0.44025221193938774</v>
      </c>
      <c r="AD381" s="12">
        <v>0.77</v>
      </c>
      <c r="AE381" s="12">
        <v>0.22</v>
      </c>
      <c r="AF381" s="10">
        <f>(AD381-AE381-7.2%)/2+0.5</f>
        <v>0.73899999999999999</v>
      </c>
    </row>
    <row r="382" spans="1:36" x14ac:dyDescent="0.25">
      <c r="A382" s="8" t="s">
        <v>366</v>
      </c>
      <c r="B382" s="8">
        <v>19</v>
      </c>
      <c r="C382" s="8" t="s">
        <v>384</v>
      </c>
      <c r="D382" s="8" t="s">
        <v>476</v>
      </c>
      <c r="E382" s="61"/>
      <c r="F382" s="8"/>
      <c r="G382" s="27">
        <v>2003</v>
      </c>
      <c r="H382" s="82">
        <v>0.18</v>
      </c>
      <c r="I382" s="82">
        <v>0.77</v>
      </c>
      <c r="J382" s="82">
        <v>0.04</v>
      </c>
      <c r="K382" s="9">
        <f t="shared" si="114"/>
        <v>0.18947368421052632</v>
      </c>
      <c r="L382" s="9">
        <f t="shared" si="115"/>
        <v>0.81052631578947376</v>
      </c>
      <c r="M382" s="9">
        <f t="shared" si="116"/>
        <v>0.18947368421052632</v>
      </c>
      <c r="N382" s="9">
        <f t="shared" si="117"/>
        <v>0.81052631578947376</v>
      </c>
      <c r="O382" s="10">
        <f t="shared" si="118"/>
        <v>0.62105263157894741</v>
      </c>
      <c r="P382" s="22">
        <v>0</v>
      </c>
      <c r="Q382" s="8">
        <v>163239</v>
      </c>
      <c r="R382" s="8">
        <v>28824</v>
      </c>
      <c r="S382" s="9">
        <v>0</v>
      </c>
      <c r="T382" s="9">
        <v>0.84992424360756624</v>
      </c>
      <c r="U382" s="9">
        <f t="shared" si="132"/>
        <v>0</v>
      </c>
      <c r="V382" s="9">
        <f t="shared" si="133"/>
        <v>1</v>
      </c>
      <c r="W382" s="10">
        <f t="shared" si="134"/>
        <v>1</v>
      </c>
      <c r="X382" s="9">
        <v>0.25</v>
      </c>
      <c r="Y382" s="9">
        <v>0.73599999999999999</v>
      </c>
      <c r="Z382" s="10">
        <f t="shared" si="119"/>
        <v>0.23775000000000002</v>
      </c>
      <c r="AA382" s="11">
        <v>26082</v>
      </c>
      <c r="AB382" s="11">
        <v>105818</v>
      </c>
      <c r="AC382" s="10">
        <f>ABS((AB382/(AB382+AA382))-(AA382/(AB382+AA382)))</f>
        <v>0.60451857467778614</v>
      </c>
      <c r="AD382" s="12">
        <v>0.27</v>
      </c>
      <c r="AE382" s="12">
        <v>0.72</v>
      </c>
      <c r="AF382" s="10">
        <f>(AD382-AE382-7.2%)/2+0.5</f>
        <v>0.23899999999999999</v>
      </c>
    </row>
    <row r="383" spans="1:36" x14ac:dyDescent="0.25">
      <c r="A383" s="8" t="s">
        <v>366</v>
      </c>
      <c r="B383" s="8">
        <v>20</v>
      </c>
      <c r="C383" s="8" t="s">
        <v>385</v>
      </c>
      <c r="D383" s="8" t="s">
        <v>478</v>
      </c>
      <c r="E383" s="61"/>
      <c r="F383" s="8"/>
      <c r="G383" s="27">
        <v>2012</v>
      </c>
      <c r="H383" s="82">
        <v>0.76</v>
      </c>
      <c r="I383" s="82"/>
      <c r="J383" s="82">
        <v>0.24</v>
      </c>
      <c r="K383" s="9">
        <f t="shared" si="114"/>
        <v>1</v>
      </c>
      <c r="L383" s="9">
        <f t="shared" si="115"/>
        <v>0</v>
      </c>
      <c r="M383" s="9">
        <f t="shared" si="116"/>
        <v>1</v>
      </c>
      <c r="N383" s="9">
        <f t="shared" si="117"/>
        <v>0</v>
      </c>
      <c r="O383" s="10">
        <f t="shared" si="118"/>
        <v>1</v>
      </c>
      <c r="P383" s="22">
        <v>119032</v>
      </c>
      <c r="Q383" s="8">
        <v>62376</v>
      </c>
      <c r="R383" s="8">
        <v>4769</v>
      </c>
      <c r="S383" s="9">
        <v>0.6393485768918824</v>
      </c>
      <c r="T383" s="9">
        <v>0.33503601411559969</v>
      </c>
      <c r="U383" s="9">
        <f t="shared" si="132"/>
        <v>0.65615628858705233</v>
      </c>
      <c r="V383" s="9">
        <f t="shared" si="133"/>
        <v>0.34384371141294762</v>
      </c>
      <c r="W383" s="10">
        <f t="shared" si="134"/>
        <v>0.31231257717410471</v>
      </c>
      <c r="X383" s="9">
        <v>0.58899999999999997</v>
      </c>
      <c r="Y383" s="9">
        <v>0.39700000000000002</v>
      </c>
      <c r="Z383" s="10">
        <f t="shared" si="119"/>
        <v>0.57674999999999998</v>
      </c>
      <c r="AA383" s="11"/>
      <c r="AB383" s="11"/>
      <c r="AC383" s="10"/>
      <c r="AD383" s="12"/>
      <c r="AE383" s="12"/>
      <c r="AF383" s="10"/>
    </row>
    <row r="384" spans="1:36" x14ac:dyDescent="0.25">
      <c r="A384" s="8" t="s">
        <v>366</v>
      </c>
      <c r="B384" s="8">
        <v>21</v>
      </c>
      <c r="C384" s="8" t="s">
        <v>386</v>
      </c>
      <c r="D384" s="8" t="s">
        <v>476</v>
      </c>
      <c r="E384" s="61"/>
      <c r="F384" s="8"/>
      <c r="G384" s="27">
        <v>1986</v>
      </c>
      <c r="H384" s="82"/>
      <c r="I384" s="82">
        <v>0.72</v>
      </c>
      <c r="J384" s="82">
        <v>0.15</v>
      </c>
      <c r="K384" s="9">
        <f t="shared" si="114"/>
        <v>0</v>
      </c>
      <c r="L384" s="9">
        <f t="shared" si="115"/>
        <v>1</v>
      </c>
      <c r="M384" s="9">
        <f t="shared" si="116"/>
        <v>0</v>
      </c>
      <c r="N384" s="9">
        <f t="shared" si="117"/>
        <v>1</v>
      </c>
      <c r="O384" s="10">
        <f t="shared" si="118"/>
        <v>1</v>
      </c>
      <c r="P384" s="22">
        <v>109326</v>
      </c>
      <c r="Q384" s="8">
        <v>187015</v>
      </c>
      <c r="R384" s="8">
        <v>12524</v>
      </c>
      <c r="S384" s="9">
        <v>0.35396046816570348</v>
      </c>
      <c r="T384" s="9">
        <v>0.60549107215126352</v>
      </c>
      <c r="U384" s="9">
        <f t="shared" si="132"/>
        <v>0.36891958925697088</v>
      </c>
      <c r="V384" s="9">
        <f t="shared" si="133"/>
        <v>0.63108041074302912</v>
      </c>
      <c r="W384" s="10">
        <f t="shared" si="134"/>
        <v>0.26216082148605824</v>
      </c>
      <c r="X384" s="9">
        <v>0.379</v>
      </c>
      <c r="Y384" s="9">
        <v>0.59799999999999998</v>
      </c>
      <c r="Z384" s="10">
        <f t="shared" si="119"/>
        <v>0.37125000000000002</v>
      </c>
      <c r="AA384" s="11">
        <v>65834</v>
      </c>
      <c r="AB384" s="11">
        <v>162763</v>
      </c>
      <c r="AC384" s="10">
        <f>ABS((AB384/(AB384+AA384))-(AA384/(AB384+AA384)))</f>
        <v>0.42401693810504953</v>
      </c>
      <c r="AD384" s="12">
        <v>0.41</v>
      </c>
      <c r="AE384" s="12">
        <v>0.57999999999999996</v>
      </c>
      <c r="AF384" s="10">
        <f>(AD384-AE384-7.2%)/2+0.5</f>
        <v>0.379</v>
      </c>
    </row>
    <row r="385" spans="1:32" x14ac:dyDescent="0.25">
      <c r="A385" s="8" t="s">
        <v>366</v>
      </c>
      <c r="B385" s="8">
        <v>22</v>
      </c>
      <c r="C385" s="8" t="s">
        <v>387</v>
      </c>
      <c r="D385" s="8" t="s">
        <v>476</v>
      </c>
      <c r="E385" s="61"/>
      <c r="F385" s="8"/>
      <c r="G385" s="27">
        <v>2008</v>
      </c>
      <c r="H385" s="82">
        <v>0.32</v>
      </c>
      <c r="I385" s="82">
        <v>0.67</v>
      </c>
      <c r="J385" s="82">
        <v>0.02</v>
      </c>
      <c r="K385" s="9">
        <f t="shared" si="114"/>
        <v>0.32323232323232326</v>
      </c>
      <c r="L385" s="9">
        <f t="shared" si="115"/>
        <v>0.6767676767676768</v>
      </c>
      <c r="M385" s="9">
        <f t="shared" si="116"/>
        <v>0.32323232323232326</v>
      </c>
      <c r="N385" s="9">
        <f t="shared" si="117"/>
        <v>0.6767676767676768</v>
      </c>
      <c r="O385" s="10">
        <f t="shared" si="118"/>
        <v>0.35353535353535354</v>
      </c>
      <c r="P385" s="22">
        <v>80203</v>
      </c>
      <c r="Q385" s="8">
        <v>160668</v>
      </c>
      <c r="R385" s="8">
        <v>10040</v>
      </c>
      <c r="S385" s="9">
        <v>0.31964720558285609</v>
      </c>
      <c r="T385" s="9">
        <v>0.64033860611930127</v>
      </c>
      <c r="U385" s="9">
        <f t="shared" si="132"/>
        <v>0.33297076028247485</v>
      </c>
      <c r="V385" s="9">
        <f t="shared" si="133"/>
        <v>0.66702923971752515</v>
      </c>
      <c r="W385" s="10">
        <f t="shared" si="134"/>
        <v>0.33405847943505029</v>
      </c>
      <c r="X385" s="9">
        <v>0.36700000000000005</v>
      </c>
      <c r="Y385" s="9">
        <v>0.621</v>
      </c>
      <c r="Z385" s="10">
        <f t="shared" si="119"/>
        <v>0.35375000000000001</v>
      </c>
      <c r="AA385" s="11">
        <v>62011</v>
      </c>
      <c r="AB385" s="11">
        <v>140391</v>
      </c>
      <c r="AC385" s="10">
        <f>ABS((AB385/(AB385+AA385))-(AA385/(AB385+AA385)))</f>
        <v>0.38724913785436899</v>
      </c>
      <c r="AD385" s="12">
        <v>0.41</v>
      </c>
      <c r="AE385" s="12">
        <v>0.57999999999999996</v>
      </c>
      <c r="AF385" s="10">
        <f>(AD385-AE385-7.2%)/2+0.5</f>
        <v>0.379</v>
      </c>
    </row>
    <row r="386" spans="1:32" x14ac:dyDescent="0.25">
      <c r="A386" s="8" t="s">
        <v>366</v>
      </c>
      <c r="B386" s="8">
        <v>23</v>
      </c>
      <c r="C386" s="8" t="s">
        <v>587</v>
      </c>
      <c r="D386" s="8" t="s">
        <v>476</v>
      </c>
      <c r="E386" s="61"/>
      <c r="F386" s="8"/>
      <c r="G386" s="27">
        <v>2014</v>
      </c>
      <c r="H386" s="82">
        <v>0.48</v>
      </c>
      <c r="I386" s="82">
        <v>0.5</v>
      </c>
      <c r="J386" s="82">
        <v>0.03</v>
      </c>
      <c r="K386" s="9">
        <f t="shared" si="114"/>
        <v>0.48979591836734693</v>
      </c>
      <c r="L386" s="9">
        <f t="shared" si="115"/>
        <v>0.51020408163265307</v>
      </c>
      <c r="M386" s="9">
        <f t="shared" si="116"/>
        <v>0.48979591836734693</v>
      </c>
      <c r="N386" s="9">
        <f t="shared" si="117"/>
        <v>0.51020408163265307</v>
      </c>
      <c r="O386" s="10">
        <f t="shared" si="118"/>
        <v>2.0408163265306145E-2</v>
      </c>
      <c r="Q386" s="8"/>
      <c r="R386" s="8"/>
      <c r="S386" s="9"/>
      <c r="T386" s="9"/>
      <c r="U386" s="9"/>
      <c r="V386" s="9"/>
      <c r="W386" s="10"/>
      <c r="X386" s="9">
        <v>0.48100000000000004</v>
      </c>
      <c r="Y386" s="9">
        <v>0.50700000000000001</v>
      </c>
      <c r="Z386" s="10">
        <f t="shared" si="119"/>
        <v>0.46775</v>
      </c>
      <c r="AA386" s="11"/>
      <c r="AB386" s="11"/>
      <c r="AC386" s="10"/>
      <c r="AD386" s="12"/>
      <c r="AE386" s="12"/>
      <c r="AF386" s="10"/>
    </row>
    <row r="387" spans="1:32" x14ac:dyDescent="0.25">
      <c r="A387" s="8" t="s">
        <v>366</v>
      </c>
      <c r="B387" s="8">
        <v>24</v>
      </c>
      <c r="C387" s="8" t="s">
        <v>388</v>
      </c>
      <c r="D387" s="8" t="s">
        <v>476</v>
      </c>
      <c r="E387" s="61"/>
      <c r="F387" s="8"/>
      <c r="G387" s="27">
        <v>2004</v>
      </c>
      <c r="H387" s="82">
        <v>0.32</v>
      </c>
      <c r="I387" s="82">
        <v>0.65</v>
      </c>
      <c r="J387" s="82">
        <v>0.03</v>
      </c>
      <c r="K387" s="9">
        <f t="shared" ref="K387:K437" si="136">H387/(H387+I387)</f>
        <v>0.32989690721649484</v>
      </c>
      <c r="L387" s="9">
        <f t="shared" ref="L387:L437" si="137">I387/(I387+H387)</f>
        <v>0.67010309278350522</v>
      </c>
      <c r="M387" s="9">
        <f t="shared" ref="M387:M437" si="138">K387/(K387+L387)</f>
        <v>0.32989690721649484</v>
      </c>
      <c r="N387" s="9">
        <f t="shared" ref="N387:N437" si="139">L387/(L387+M387)</f>
        <v>0.67010309278350522</v>
      </c>
      <c r="O387" s="10">
        <f t="shared" ref="O387:O437" si="140">ABS((L387/(L387+K387))-(K387/(L387+K387)))</f>
        <v>0.34020618556701038</v>
      </c>
      <c r="P387" s="22">
        <v>87645</v>
      </c>
      <c r="Q387" s="8">
        <v>148586</v>
      </c>
      <c r="R387" s="8">
        <v>7258</v>
      </c>
      <c r="S387" s="9">
        <v>0.3599546591427128</v>
      </c>
      <c r="T387" s="9">
        <v>0.61023701276033004</v>
      </c>
      <c r="U387" s="9">
        <f t="shared" ref="U387:U398" si="141">S387/(S387+T387)</f>
        <v>0.37101396514428675</v>
      </c>
      <c r="V387" s="9">
        <f t="shared" ref="V387:V398" si="142">T387/(T387+S387)</f>
        <v>0.62898603485571336</v>
      </c>
      <c r="W387" s="10">
        <f t="shared" ref="W387:W398" si="143">ABS((T387/(T387+S387))-(S387/(T387+S387)))</f>
        <v>0.25797206971142661</v>
      </c>
      <c r="X387" s="9">
        <v>0.38</v>
      </c>
      <c r="Y387" s="9">
        <v>0.60399999999999998</v>
      </c>
      <c r="Z387" s="10">
        <f t="shared" ref="Z387:Z437" si="144">(X387-Y387-3.85%)/2+0.5</f>
        <v>0.36875000000000002</v>
      </c>
      <c r="AA387" s="11">
        <v>0</v>
      </c>
      <c r="AB387" s="11">
        <v>100078</v>
      </c>
      <c r="AC387" s="10">
        <f>ABS((AB387/(AB387+AA387))-(AA387/(AB387+AA387)))</f>
        <v>1</v>
      </c>
      <c r="AD387" s="12">
        <v>0.44</v>
      </c>
      <c r="AE387" s="12">
        <v>0.55000000000000004</v>
      </c>
      <c r="AF387" s="10">
        <f>(AD387-AE387-7.2%)/2+0.5</f>
        <v>0.40899999999999997</v>
      </c>
    </row>
    <row r="388" spans="1:32" x14ac:dyDescent="0.25">
      <c r="A388" s="8" t="s">
        <v>366</v>
      </c>
      <c r="B388" s="8">
        <v>25</v>
      </c>
      <c r="C388" s="8" t="s">
        <v>389</v>
      </c>
      <c r="D388" s="8" t="s">
        <v>476</v>
      </c>
      <c r="E388" s="61"/>
      <c r="F388" s="8"/>
      <c r="G388" s="27">
        <v>2012</v>
      </c>
      <c r="H388" s="82">
        <v>0.36</v>
      </c>
      <c r="I388" s="82">
        <v>0.6</v>
      </c>
      <c r="J388" s="82">
        <v>0.04</v>
      </c>
      <c r="K388" s="9">
        <f t="shared" si="136"/>
        <v>0.375</v>
      </c>
      <c r="L388" s="9">
        <f t="shared" si="137"/>
        <v>0.625</v>
      </c>
      <c r="M388" s="9">
        <f t="shared" si="138"/>
        <v>0.375</v>
      </c>
      <c r="N388" s="9">
        <f t="shared" si="139"/>
        <v>0.625</v>
      </c>
      <c r="O388" s="10">
        <f t="shared" si="140"/>
        <v>0.25</v>
      </c>
      <c r="P388" s="22">
        <v>98827</v>
      </c>
      <c r="Q388" s="8">
        <v>154245</v>
      </c>
      <c r="R388" s="8">
        <v>10860</v>
      </c>
      <c r="S388" s="9">
        <v>0.37444114393101252</v>
      </c>
      <c r="T388" s="9">
        <v>0.58441189397268989</v>
      </c>
      <c r="U388" s="9">
        <f t="shared" si="141"/>
        <v>0.39050942024404123</v>
      </c>
      <c r="V388" s="9">
        <f t="shared" si="142"/>
        <v>0.60949057975595877</v>
      </c>
      <c r="W388" s="10">
        <f t="shared" si="143"/>
        <v>0.21898115951191754</v>
      </c>
      <c r="X388" s="9">
        <v>0.37799999999999995</v>
      </c>
      <c r="Y388" s="9">
        <v>0.59899999999999998</v>
      </c>
      <c r="Z388" s="10">
        <f t="shared" si="144"/>
        <v>0.37024999999999997</v>
      </c>
      <c r="AA388" s="11"/>
      <c r="AB388" s="11"/>
      <c r="AC388" s="10"/>
      <c r="AD388" s="12"/>
      <c r="AE388" s="12"/>
      <c r="AF388" s="10"/>
    </row>
    <row r="389" spans="1:32" x14ac:dyDescent="0.25">
      <c r="A389" s="8" t="s">
        <v>366</v>
      </c>
      <c r="B389" s="8">
        <v>26</v>
      </c>
      <c r="C389" s="8" t="s">
        <v>390</v>
      </c>
      <c r="D389" s="8" t="s">
        <v>476</v>
      </c>
      <c r="E389" s="61"/>
      <c r="F389" s="8"/>
      <c r="G389" s="27">
        <v>2002</v>
      </c>
      <c r="H389" s="82"/>
      <c r="I389" s="82">
        <v>0.83</v>
      </c>
      <c r="J389" s="82">
        <v>0.17</v>
      </c>
      <c r="K389" s="9">
        <f t="shared" si="136"/>
        <v>0</v>
      </c>
      <c r="L389" s="9">
        <f t="shared" si="137"/>
        <v>1</v>
      </c>
      <c r="M389" s="9">
        <f t="shared" si="138"/>
        <v>0</v>
      </c>
      <c r="N389" s="9">
        <f t="shared" si="139"/>
        <v>1</v>
      </c>
      <c r="O389" s="10">
        <f t="shared" si="140"/>
        <v>1</v>
      </c>
      <c r="P389" s="22">
        <v>74237</v>
      </c>
      <c r="Q389" s="8">
        <v>176642</v>
      </c>
      <c r="R389" s="8">
        <v>7844</v>
      </c>
      <c r="S389" s="9">
        <v>0.28693622136416169</v>
      </c>
      <c r="T389" s="9">
        <v>0.68274563915848219</v>
      </c>
      <c r="U389" s="9">
        <f t="shared" si="141"/>
        <v>0.29590758891736657</v>
      </c>
      <c r="V389" s="9">
        <f t="shared" si="142"/>
        <v>0.70409241108263343</v>
      </c>
      <c r="W389" s="10">
        <f t="shared" si="143"/>
        <v>0.40818482216526686</v>
      </c>
      <c r="X389" s="9">
        <v>0.307</v>
      </c>
      <c r="Y389" s="9">
        <v>0.67599999999999993</v>
      </c>
      <c r="Z389" s="10">
        <f t="shared" si="144"/>
        <v>0.29625000000000001</v>
      </c>
      <c r="AA389" s="11">
        <v>55182</v>
      </c>
      <c r="AB389" s="11">
        <v>120683</v>
      </c>
      <c r="AC389" s="10">
        <f t="shared" ref="AC389:AC395" si="145">ABS((AB389/(AB389+AA389))-(AA389/(AB389+AA389)))</f>
        <v>0.37245045915901404</v>
      </c>
      <c r="AD389" s="12">
        <v>0.41</v>
      </c>
      <c r="AE389" s="12">
        <v>0.57999999999999996</v>
      </c>
      <c r="AF389" s="10">
        <f t="shared" ref="AF389:AF395" si="146">(AD389-AE389-7.2%)/2+0.5</f>
        <v>0.379</v>
      </c>
    </row>
    <row r="390" spans="1:32" x14ac:dyDescent="0.25">
      <c r="A390" s="8" t="s">
        <v>366</v>
      </c>
      <c r="B390" s="8">
        <v>27</v>
      </c>
      <c r="C390" s="8" t="s">
        <v>391</v>
      </c>
      <c r="D390" s="8" t="s">
        <v>476</v>
      </c>
      <c r="E390" s="61"/>
      <c r="F390" s="8"/>
      <c r="G390" s="27">
        <v>2010</v>
      </c>
      <c r="H390" s="82">
        <v>0.34</v>
      </c>
      <c r="I390" s="82">
        <v>0.64</v>
      </c>
      <c r="J390" s="82">
        <v>0.03</v>
      </c>
      <c r="K390" s="9">
        <f t="shared" si="136"/>
        <v>0.34693877551020413</v>
      </c>
      <c r="L390" s="9">
        <f t="shared" si="137"/>
        <v>0.65306122448979598</v>
      </c>
      <c r="M390" s="9">
        <f t="shared" si="138"/>
        <v>0.34693877551020413</v>
      </c>
      <c r="N390" s="9">
        <f t="shared" si="139"/>
        <v>0.65306122448979598</v>
      </c>
      <c r="O390" s="10">
        <f t="shared" si="140"/>
        <v>0.30612244897959184</v>
      </c>
      <c r="P390" s="22">
        <v>83395</v>
      </c>
      <c r="Q390" s="8">
        <v>120684</v>
      </c>
      <c r="R390" s="8">
        <v>8572</v>
      </c>
      <c r="S390" s="9">
        <v>0.39216838858034997</v>
      </c>
      <c r="T390" s="9">
        <v>0.56752143182961756</v>
      </c>
      <c r="U390" s="9">
        <f t="shared" si="141"/>
        <v>0.4086407714659519</v>
      </c>
      <c r="V390" s="9">
        <f t="shared" si="142"/>
        <v>0.5913592285340481</v>
      </c>
      <c r="W390" s="10">
        <f t="shared" si="143"/>
        <v>0.1827184570680962</v>
      </c>
      <c r="X390" s="9">
        <v>0.38200000000000001</v>
      </c>
      <c r="Y390" s="9">
        <v>0.60499999999999998</v>
      </c>
      <c r="Z390" s="10">
        <f t="shared" si="144"/>
        <v>0.36925000000000002</v>
      </c>
      <c r="AA390" s="11">
        <v>50155</v>
      </c>
      <c r="AB390" s="11">
        <v>50954</v>
      </c>
      <c r="AC390" s="10">
        <f t="shared" si="145"/>
        <v>7.9023627965859045E-3</v>
      </c>
      <c r="AD390" s="12">
        <v>0.53</v>
      </c>
      <c r="AE390" s="12">
        <v>0.46</v>
      </c>
      <c r="AF390" s="10">
        <f t="shared" si="146"/>
        <v>0.499</v>
      </c>
    </row>
    <row r="391" spans="1:32" x14ac:dyDescent="0.25">
      <c r="A391" s="8" t="s">
        <v>366</v>
      </c>
      <c r="B391" s="8">
        <v>28</v>
      </c>
      <c r="C391" s="8" t="s">
        <v>392</v>
      </c>
      <c r="D391" s="8" t="s">
        <v>478</v>
      </c>
      <c r="E391" s="61"/>
      <c r="F391" s="8"/>
      <c r="G391" s="27">
        <v>2004</v>
      </c>
      <c r="H391" s="82">
        <v>0.82</v>
      </c>
      <c r="I391" s="82"/>
      <c r="J391" s="82">
        <v>0.13</v>
      </c>
      <c r="K391" s="9">
        <f t="shared" si="136"/>
        <v>1</v>
      </c>
      <c r="L391" s="9">
        <f t="shared" si="137"/>
        <v>0</v>
      </c>
      <c r="M391" s="9">
        <f t="shared" si="138"/>
        <v>1</v>
      </c>
      <c r="N391" s="9">
        <f t="shared" si="139"/>
        <v>0</v>
      </c>
      <c r="O391" s="10">
        <f t="shared" si="140"/>
        <v>1</v>
      </c>
      <c r="P391" s="22">
        <v>112456</v>
      </c>
      <c r="Q391" s="8">
        <v>49309</v>
      </c>
      <c r="R391" s="8">
        <v>3880</v>
      </c>
      <c r="S391" s="9">
        <v>0.67889764254882434</v>
      </c>
      <c r="T391" s="9">
        <v>0.29767877086540495</v>
      </c>
      <c r="U391" s="9">
        <f t="shared" si="141"/>
        <v>0.69518128148857916</v>
      </c>
      <c r="V391" s="9">
        <f t="shared" si="142"/>
        <v>0.30481871851142089</v>
      </c>
      <c r="W391" s="10">
        <f t="shared" si="143"/>
        <v>0.39036256297715827</v>
      </c>
      <c r="X391" s="9">
        <v>0.60299999999999998</v>
      </c>
      <c r="Y391" s="9">
        <v>0.38700000000000001</v>
      </c>
      <c r="Z391" s="10">
        <f t="shared" si="144"/>
        <v>0.58875</v>
      </c>
      <c r="AA391" s="11">
        <v>62055</v>
      </c>
      <c r="AB391" s="11">
        <v>46417</v>
      </c>
      <c r="AC391" s="10">
        <f t="shared" si="145"/>
        <v>0.1441662364481156</v>
      </c>
      <c r="AD391" s="12">
        <v>0.56000000000000005</v>
      </c>
      <c r="AE391" s="12">
        <v>0.44</v>
      </c>
      <c r="AF391" s="10">
        <f t="shared" si="146"/>
        <v>0.52400000000000002</v>
      </c>
    </row>
    <row r="392" spans="1:32" x14ac:dyDescent="0.25">
      <c r="A392" s="8" t="s">
        <v>366</v>
      </c>
      <c r="B392" s="8">
        <v>29</v>
      </c>
      <c r="C392" s="8" t="s">
        <v>393</v>
      </c>
      <c r="D392" s="8" t="s">
        <v>478</v>
      </c>
      <c r="E392" s="61"/>
      <c r="F392" s="8"/>
      <c r="G392" s="27">
        <v>1992</v>
      </c>
      <c r="H392" s="82">
        <v>0.9</v>
      </c>
      <c r="I392" s="82"/>
      <c r="J392" s="82">
        <v>0.1</v>
      </c>
      <c r="K392" s="9">
        <f t="shared" si="136"/>
        <v>1</v>
      </c>
      <c r="L392" s="9">
        <f t="shared" si="137"/>
        <v>0</v>
      </c>
      <c r="M392" s="9">
        <f t="shared" si="138"/>
        <v>1</v>
      </c>
      <c r="N392" s="9">
        <f t="shared" si="139"/>
        <v>0</v>
      </c>
      <c r="O392" s="10">
        <f t="shared" si="140"/>
        <v>1</v>
      </c>
      <c r="P392" s="22">
        <v>86053</v>
      </c>
      <c r="Q392" s="8">
        <v>0</v>
      </c>
      <c r="R392" s="8">
        <v>9558</v>
      </c>
      <c r="S392" s="9">
        <v>0.90003242304755726</v>
      </c>
      <c r="T392" s="9">
        <v>0</v>
      </c>
      <c r="U392" s="9">
        <f t="shared" si="141"/>
        <v>1</v>
      </c>
      <c r="V392" s="9">
        <f t="shared" si="142"/>
        <v>0</v>
      </c>
      <c r="W392" s="10">
        <f t="shared" si="143"/>
        <v>1</v>
      </c>
      <c r="X392" s="9">
        <v>0.65900000000000003</v>
      </c>
      <c r="Y392" s="9">
        <v>0.33</v>
      </c>
      <c r="Z392" s="10">
        <f t="shared" si="144"/>
        <v>0.64524999999999999</v>
      </c>
      <c r="AA392" s="11">
        <v>43185</v>
      </c>
      <c r="AB392" s="11">
        <v>22786</v>
      </c>
      <c r="AC392" s="10">
        <f t="shared" si="145"/>
        <v>0.30921162328902096</v>
      </c>
      <c r="AD392" s="12">
        <v>0.62</v>
      </c>
      <c r="AE392" s="12">
        <v>0.38</v>
      </c>
      <c r="AF392" s="10">
        <f t="shared" si="146"/>
        <v>0.58399999999999996</v>
      </c>
    </row>
    <row r="393" spans="1:32" x14ac:dyDescent="0.25">
      <c r="A393" s="8" t="s">
        <v>366</v>
      </c>
      <c r="B393" s="8">
        <v>30</v>
      </c>
      <c r="C393" s="8" t="s">
        <v>394</v>
      </c>
      <c r="D393" s="8" t="s">
        <v>478</v>
      </c>
      <c r="E393" s="61"/>
      <c r="F393" s="8"/>
      <c r="G393" s="27">
        <v>1992</v>
      </c>
      <c r="H393" s="82">
        <v>0.88</v>
      </c>
      <c r="I393" s="82"/>
      <c r="J393" s="82">
        <v>7.0000000000000007E-2</v>
      </c>
      <c r="K393" s="9">
        <f t="shared" si="136"/>
        <v>1</v>
      </c>
      <c r="L393" s="9">
        <f t="shared" si="137"/>
        <v>0</v>
      </c>
      <c r="M393" s="9">
        <f t="shared" si="138"/>
        <v>1</v>
      </c>
      <c r="N393" s="9">
        <f t="shared" si="139"/>
        <v>0</v>
      </c>
      <c r="O393" s="10">
        <f t="shared" si="140"/>
        <v>1</v>
      </c>
      <c r="P393" s="22">
        <v>171059</v>
      </c>
      <c r="Q393" s="8">
        <v>41222</v>
      </c>
      <c r="R393" s="8">
        <v>4733</v>
      </c>
      <c r="S393" s="9">
        <v>0.78823946842139214</v>
      </c>
      <c r="T393" s="9">
        <v>0.18995087874515007</v>
      </c>
      <c r="U393" s="9">
        <f t="shared" si="141"/>
        <v>0.80581399183158176</v>
      </c>
      <c r="V393" s="9">
        <f t="shared" si="142"/>
        <v>0.19418600816841827</v>
      </c>
      <c r="W393" s="10">
        <f t="shared" si="143"/>
        <v>0.61162798366316351</v>
      </c>
      <c r="X393" s="9">
        <v>0.79599999999999993</v>
      </c>
      <c r="Y393" s="9">
        <v>0.19600000000000001</v>
      </c>
      <c r="Z393" s="10">
        <f t="shared" si="144"/>
        <v>0.78074999999999994</v>
      </c>
      <c r="AA393" s="11">
        <v>86195</v>
      </c>
      <c r="AB393" s="11">
        <v>24599</v>
      </c>
      <c r="AC393" s="10">
        <f t="shared" si="145"/>
        <v>0.55595068324999541</v>
      </c>
      <c r="AD393" s="12">
        <v>0.82</v>
      </c>
      <c r="AE393" s="12">
        <v>0.18</v>
      </c>
      <c r="AF393" s="10">
        <f t="shared" si="146"/>
        <v>0.78399999999999992</v>
      </c>
    </row>
    <row r="394" spans="1:32" x14ac:dyDescent="0.25">
      <c r="A394" s="8" t="s">
        <v>366</v>
      </c>
      <c r="B394" s="8">
        <v>31</v>
      </c>
      <c r="C394" s="8" t="s">
        <v>395</v>
      </c>
      <c r="D394" s="8" t="s">
        <v>476</v>
      </c>
      <c r="E394" s="61"/>
      <c r="F394" s="8"/>
      <c r="G394" s="27">
        <v>2002</v>
      </c>
      <c r="H394" s="82">
        <v>0.32</v>
      </c>
      <c r="I394" s="82">
        <v>0.64</v>
      </c>
      <c r="J394" s="82">
        <v>0.04</v>
      </c>
      <c r="K394" s="9">
        <f t="shared" si="136"/>
        <v>0.33333333333333337</v>
      </c>
      <c r="L394" s="9">
        <f t="shared" si="137"/>
        <v>0.66666666666666674</v>
      </c>
      <c r="M394" s="9">
        <f t="shared" si="138"/>
        <v>0.33333333333333337</v>
      </c>
      <c r="N394" s="9">
        <f t="shared" si="139"/>
        <v>0.66666666666666674</v>
      </c>
      <c r="O394" s="10">
        <f t="shared" si="140"/>
        <v>0.33333333333333337</v>
      </c>
      <c r="P394" s="22">
        <v>82977</v>
      </c>
      <c r="Q394" s="8">
        <v>145348</v>
      </c>
      <c r="R394" s="8">
        <v>8862</v>
      </c>
      <c r="S394" s="9">
        <v>0.3498378916213789</v>
      </c>
      <c r="T394" s="9">
        <v>0.61279918376639531</v>
      </c>
      <c r="U394" s="9">
        <f t="shared" si="141"/>
        <v>0.36341618307237489</v>
      </c>
      <c r="V394" s="9">
        <f t="shared" si="142"/>
        <v>0.63658381692762511</v>
      </c>
      <c r="W394" s="10">
        <f t="shared" si="143"/>
        <v>0.27316763385525022</v>
      </c>
      <c r="X394" s="9">
        <v>0.38299999999999995</v>
      </c>
      <c r="Y394" s="9">
        <v>0.59599999999999997</v>
      </c>
      <c r="Z394" s="10">
        <f t="shared" si="144"/>
        <v>0.37424999999999997</v>
      </c>
      <c r="AA394" s="11">
        <v>0</v>
      </c>
      <c r="AB394" s="11">
        <v>126384</v>
      </c>
      <c r="AC394" s="10">
        <f t="shared" si="145"/>
        <v>1</v>
      </c>
      <c r="AD394" s="12">
        <v>0.42</v>
      </c>
      <c r="AE394" s="12">
        <v>0.57999999999999996</v>
      </c>
      <c r="AF394" s="10">
        <f t="shared" si="146"/>
        <v>0.38400000000000001</v>
      </c>
    </row>
    <row r="395" spans="1:32" x14ac:dyDescent="0.25">
      <c r="A395" s="8" t="s">
        <v>366</v>
      </c>
      <c r="B395" s="8">
        <v>32</v>
      </c>
      <c r="C395" s="8" t="s">
        <v>396</v>
      </c>
      <c r="D395" s="8" t="s">
        <v>476</v>
      </c>
      <c r="E395" s="61"/>
      <c r="F395" s="8"/>
      <c r="G395" s="27">
        <v>1996</v>
      </c>
      <c r="H395" s="82">
        <v>0.35</v>
      </c>
      <c r="I395" s="82">
        <v>0.62</v>
      </c>
      <c r="J395" s="82">
        <v>0.03</v>
      </c>
      <c r="K395" s="9">
        <f t="shared" si="136"/>
        <v>0.36082474226804123</v>
      </c>
      <c r="L395" s="9">
        <f t="shared" si="137"/>
        <v>0.63917525773195882</v>
      </c>
      <c r="M395" s="9">
        <f t="shared" si="138"/>
        <v>0.36082474226804123</v>
      </c>
      <c r="N395" s="9">
        <f t="shared" si="139"/>
        <v>0.63917525773195882</v>
      </c>
      <c r="O395" s="10">
        <f t="shared" si="140"/>
        <v>0.27835051546391759</v>
      </c>
      <c r="P395" s="22">
        <v>99288</v>
      </c>
      <c r="Q395" s="8">
        <v>146653</v>
      </c>
      <c r="R395" s="8">
        <v>5695</v>
      </c>
      <c r="S395" s="9">
        <v>0.39456993434961612</v>
      </c>
      <c r="T395" s="9">
        <v>0.5827981687834809</v>
      </c>
      <c r="U395" s="9">
        <f t="shared" si="141"/>
        <v>0.40370658003342269</v>
      </c>
      <c r="V395" s="9">
        <f t="shared" si="142"/>
        <v>0.59629341996657736</v>
      </c>
      <c r="W395" s="10">
        <f t="shared" si="143"/>
        <v>0.19258683993315467</v>
      </c>
      <c r="X395" s="9">
        <v>0.41499999999999998</v>
      </c>
      <c r="Y395" s="9">
        <v>0.56999999999999995</v>
      </c>
      <c r="Z395" s="10">
        <f t="shared" si="144"/>
        <v>0.40325</v>
      </c>
      <c r="AA395" s="11">
        <v>44134</v>
      </c>
      <c r="AB395" s="11">
        <v>79181</v>
      </c>
      <c r="AC395" s="10">
        <f t="shared" si="145"/>
        <v>0.28420711186798037</v>
      </c>
      <c r="AD395" s="12">
        <v>0.46</v>
      </c>
      <c r="AE395" s="12">
        <v>0.53</v>
      </c>
      <c r="AF395" s="10">
        <f t="shared" si="146"/>
        <v>0.42899999999999999</v>
      </c>
    </row>
    <row r="396" spans="1:32" x14ac:dyDescent="0.25">
      <c r="A396" s="8" t="s">
        <v>366</v>
      </c>
      <c r="B396" s="8">
        <v>33</v>
      </c>
      <c r="C396" s="8" t="s">
        <v>397</v>
      </c>
      <c r="D396" s="8" t="s">
        <v>478</v>
      </c>
      <c r="E396" s="61"/>
      <c r="F396" s="8"/>
      <c r="G396" s="27">
        <v>2012</v>
      </c>
      <c r="H396" s="82">
        <v>0.87</v>
      </c>
      <c r="I396" s="82"/>
      <c r="J396" s="82">
        <v>0.14000000000000001</v>
      </c>
      <c r="K396" s="9">
        <f t="shared" si="136"/>
        <v>1</v>
      </c>
      <c r="L396" s="9">
        <f t="shared" si="137"/>
        <v>0</v>
      </c>
      <c r="M396" s="9">
        <f t="shared" si="138"/>
        <v>1</v>
      </c>
      <c r="N396" s="9">
        <f t="shared" si="139"/>
        <v>0</v>
      </c>
      <c r="O396" s="10">
        <f t="shared" si="140"/>
        <v>1</v>
      </c>
      <c r="P396" s="22">
        <v>85114</v>
      </c>
      <c r="Q396" s="8">
        <v>30252</v>
      </c>
      <c r="R396" s="8">
        <v>2009</v>
      </c>
      <c r="S396" s="9">
        <v>0.72514589989350375</v>
      </c>
      <c r="T396" s="9">
        <v>0.25773801916932909</v>
      </c>
      <c r="U396" s="9">
        <f t="shared" si="141"/>
        <v>0.73777369415599048</v>
      </c>
      <c r="V396" s="9">
        <f t="shared" si="142"/>
        <v>0.26222630584400947</v>
      </c>
      <c r="W396" s="10">
        <f t="shared" si="143"/>
        <v>0.47554738831198101</v>
      </c>
      <c r="X396" s="9">
        <v>0.72</v>
      </c>
      <c r="Y396" s="9">
        <v>0.27100000000000002</v>
      </c>
      <c r="Z396" s="10">
        <f t="shared" si="144"/>
        <v>0.70524999999999993</v>
      </c>
      <c r="AA396" s="11"/>
      <c r="AB396" s="11"/>
      <c r="AC396" s="10"/>
      <c r="AD396" s="12"/>
      <c r="AE396" s="12"/>
      <c r="AF396" s="10"/>
    </row>
    <row r="397" spans="1:32" x14ac:dyDescent="0.25">
      <c r="A397" s="8" t="s">
        <v>366</v>
      </c>
      <c r="B397" s="8">
        <v>34</v>
      </c>
      <c r="C397" s="8" t="s">
        <v>398</v>
      </c>
      <c r="D397" s="8" t="s">
        <v>478</v>
      </c>
      <c r="E397" s="61"/>
      <c r="F397" s="8"/>
      <c r="G397" s="27">
        <v>2012</v>
      </c>
      <c r="H397" s="82">
        <v>0.6</v>
      </c>
      <c r="I397" s="82">
        <v>0.38</v>
      </c>
      <c r="J397" s="82">
        <v>0.02</v>
      </c>
      <c r="K397" s="9">
        <f t="shared" si="136"/>
        <v>0.61224489795918369</v>
      </c>
      <c r="L397" s="9">
        <f t="shared" si="137"/>
        <v>0.38775510204081631</v>
      </c>
      <c r="M397" s="9">
        <f t="shared" si="138"/>
        <v>0.61224489795918369</v>
      </c>
      <c r="N397" s="9">
        <f t="shared" si="139"/>
        <v>0.38775510204081631</v>
      </c>
      <c r="O397" s="10">
        <f t="shared" si="140"/>
        <v>0.22448979591836737</v>
      </c>
      <c r="P397" s="22">
        <v>89606</v>
      </c>
      <c r="Q397" s="8">
        <v>52448</v>
      </c>
      <c r="R397" s="8">
        <v>2724</v>
      </c>
      <c r="S397" s="9">
        <v>0.61892000165771044</v>
      </c>
      <c r="T397" s="9">
        <v>0.36226498501153492</v>
      </c>
      <c r="U397" s="9">
        <f t="shared" si="141"/>
        <v>0.63078829177636675</v>
      </c>
      <c r="V397" s="9">
        <f t="shared" si="142"/>
        <v>0.36921170822363325</v>
      </c>
      <c r="W397" s="10">
        <f t="shared" si="143"/>
        <v>0.2615765835527335</v>
      </c>
      <c r="X397" s="9">
        <v>0.60799999999999998</v>
      </c>
      <c r="Y397" s="9">
        <v>0.38299999999999995</v>
      </c>
      <c r="Z397" s="10">
        <f t="shared" si="144"/>
        <v>0.59325000000000006</v>
      </c>
      <c r="AA397" s="11"/>
      <c r="AB397" s="11"/>
      <c r="AC397" s="10"/>
      <c r="AD397" s="12"/>
      <c r="AE397" s="12"/>
      <c r="AF397" s="10"/>
    </row>
    <row r="398" spans="1:32" x14ac:dyDescent="0.25">
      <c r="A398" s="8" t="s">
        <v>366</v>
      </c>
      <c r="B398" s="8">
        <v>35</v>
      </c>
      <c r="C398" s="8" t="s">
        <v>399</v>
      </c>
      <c r="D398" s="8" t="s">
        <v>478</v>
      </c>
      <c r="E398" s="61"/>
      <c r="F398" s="8"/>
      <c r="G398" s="27">
        <v>1994</v>
      </c>
      <c r="H398" s="82">
        <v>0.62</v>
      </c>
      <c r="I398" s="82">
        <v>0.33</v>
      </c>
      <c r="J398" s="82">
        <v>0.03</v>
      </c>
      <c r="K398" s="9">
        <f t="shared" si="136"/>
        <v>0.65263157894736845</v>
      </c>
      <c r="L398" s="9">
        <f t="shared" si="137"/>
        <v>0.3473684210526316</v>
      </c>
      <c r="M398" s="9">
        <f t="shared" si="138"/>
        <v>0.65263157894736845</v>
      </c>
      <c r="N398" s="9">
        <f t="shared" si="139"/>
        <v>0.3473684210526316</v>
      </c>
      <c r="O398" s="10">
        <f t="shared" si="140"/>
        <v>0.30526315789473685</v>
      </c>
      <c r="P398" s="22">
        <v>105626</v>
      </c>
      <c r="Q398" s="8">
        <v>52894</v>
      </c>
      <c r="R398" s="8">
        <v>6659</v>
      </c>
      <c r="S398" s="9">
        <v>0.63946385436405351</v>
      </c>
      <c r="T398" s="9">
        <v>0.32022230428807535</v>
      </c>
      <c r="U398" s="9">
        <f t="shared" si="141"/>
        <v>0.66632601564471361</v>
      </c>
      <c r="V398" s="9">
        <f t="shared" si="142"/>
        <v>0.33367398435528645</v>
      </c>
      <c r="W398" s="10">
        <f t="shared" si="143"/>
        <v>0.33265203128942716</v>
      </c>
      <c r="X398" s="9">
        <v>0.63</v>
      </c>
      <c r="Y398" s="9">
        <v>0.34600000000000003</v>
      </c>
      <c r="Z398" s="10">
        <f t="shared" si="144"/>
        <v>0.62275000000000003</v>
      </c>
      <c r="AA398" s="11">
        <v>99853</v>
      </c>
      <c r="AB398" s="11">
        <v>84780</v>
      </c>
      <c r="AC398" s="10">
        <f>ABS((AB398/(AB398+AA398))-(AA398/(AB398+AA398)))</f>
        <v>8.1637627076416475E-2</v>
      </c>
      <c r="AD398" s="12">
        <v>0.59</v>
      </c>
      <c r="AE398" s="12">
        <v>0.4</v>
      </c>
      <c r="AF398" s="10">
        <f>(AD398-AE398-7.2%)/2+0.5</f>
        <v>0.55899999999999994</v>
      </c>
    </row>
    <row r="399" spans="1:32" x14ac:dyDescent="0.25">
      <c r="A399" s="8" t="s">
        <v>366</v>
      </c>
      <c r="B399" s="8">
        <v>36</v>
      </c>
      <c r="C399" s="8" t="s">
        <v>571</v>
      </c>
      <c r="D399" s="8" t="s">
        <v>476</v>
      </c>
      <c r="E399" s="61"/>
      <c r="F399" s="8"/>
      <c r="G399" s="27">
        <v>2014</v>
      </c>
      <c r="H399" s="82">
        <v>0.22</v>
      </c>
      <c r="I399" s="82">
        <v>0.76</v>
      </c>
      <c r="J399" s="82">
        <v>0.01</v>
      </c>
      <c r="K399" s="9">
        <f t="shared" si="136"/>
        <v>0.22448979591836735</v>
      </c>
      <c r="L399" s="9">
        <f t="shared" si="137"/>
        <v>0.77551020408163263</v>
      </c>
      <c r="M399" s="9">
        <f t="shared" si="138"/>
        <v>0.22448979591836735</v>
      </c>
      <c r="N399" s="9">
        <f t="shared" si="139"/>
        <v>0.77551020408163263</v>
      </c>
      <c r="O399" s="10">
        <f t="shared" si="140"/>
        <v>0.55102040816326525</v>
      </c>
      <c r="Q399" s="8"/>
      <c r="R399" s="8"/>
      <c r="S399" s="9"/>
      <c r="T399" s="9"/>
      <c r="U399" s="9"/>
      <c r="V399" s="9"/>
      <c r="W399" s="10"/>
      <c r="X399" s="9">
        <v>0.25700000000000001</v>
      </c>
      <c r="Y399" s="9">
        <v>0.73199999999999998</v>
      </c>
      <c r="Z399" s="10">
        <f t="shared" si="144"/>
        <v>0.24325000000000002</v>
      </c>
      <c r="AA399" s="11"/>
      <c r="AB399" s="11"/>
      <c r="AC399" s="10"/>
      <c r="AD399" s="12"/>
      <c r="AE399" s="12"/>
      <c r="AF399" s="10"/>
    </row>
    <row r="400" spans="1:32" x14ac:dyDescent="0.25">
      <c r="A400" s="8" t="s">
        <v>400</v>
      </c>
      <c r="B400" s="8">
        <v>1</v>
      </c>
      <c r="C400" s="8" t="s">
        <v>401</v>
      </c>
      <c r="D400" s="8" t="s">
        <v>476</v>
      </c>
      <c r="E400" s="61"/>
      <c r="F400" s="8"/>
      <c r="G400" s="27">
        <v>2002</v>
      </c>
      <c r="H400" s="82">
        <v>0.28999999999999998</v>
      </c>
      <c r="I400" s="82">
        <v>0.64</v>
      </c>
      <c r="J400" s="82">
        <v>0.04</v>
      </c>
      <c r="K400" s="9">
        <f t="shared" si="136"/>
        <v>0.31182795698924731</v>
      </c>
      <c r="L400" s="9">
        <f t="shared" si="137"/>
        <v>0.68817204301075274</v>
      </c>
      <c r="M400" s="9">
        <f t="shared" si="138"/>
        <v>0.31182795698924731</v>
      </c>
      <c r="N400" s="9">
        <f t="shared" si="139"/>
        <v>0.68817204301075274</v>
      </c>
      <c r="O400" s="10">
        <f t="shared" si="140"/>
        <v>0.37634408602150543</v>
      </c>
      <c r="P400" s="22">
        <v>60611</v>
      </c>
      <c r="Q400" s="8">
        <v>175487</v>
      </c>
      <c r="R400" s="8">
        <v>9430</v>
      </c>
      <c r="S400" s="9">
        <v>0.24685982861425174</v>
      </c>
      <c r="T400" s="9">
        <v>0.71473314652503994</v>
      </c>
      <c r="U400" s="9">
        <f t="shared" ref="U400:U410" si="147">S400/(S400+T400)</f>
        <v>0.25671966725681711</v>
      </c>
      <c r="V400" s="9">
        <f t="shared" ref="V400:V410" si="148">T400/(T400+S400)</f>
        <v>0.74328033274318295</v>
      </c>
      <c r="W400" s="10">
        <f t="shared" ref="W400:W410" si="149">ABS((T400/(T400+S400))-(S400/(T400+S400)))</f>
        <v>0.48656066548636584</v>
      </c>
      <c r="X400" s="9">
        <v>0.20399999999999999</v>
      </c>
      <c r="Y400" s="9">
        <v>0.77400000000000002</v>
      </c>
      <c r="Z400" s="10">
        <f t="shared" si="144"/>
        <v>0.19574999999999998</v>
      </c>
      <c r="AA400" s="11">
        <v>44274</v>
      </c>
      <c r="AB400" s="11">
        <v>129531</v>
      </c>
      <c r="AC400" s="10">
        <f>ABS((AB400/(AB400+AA400))-(AA400/(AB400+AA400)))</f>
        <v>0.4905324933114697</v>
      </c>
      <c r="AD400" s="12">
        <v>0.33</v>
      </c>
      <c r="AE400" s="12">
        <v>0.64</v>
      </c>
      <c r="AF400" s="10">
        <f>(AD400-AE400-7.2%)/2+0.5</f>
        <v>0.309</v>
      </c>
    </row>
    <row r="401" spans="1:36" x14ac:dyDescent="0.25">
      <c r="A401" s="8" t="s">
        <v>400</v>
      </c>
      <c r="B401" s="8">
        <v>2</v>
      </c>
      <c r="C401" s="8" t="s">
        <v>402</v>
      </c>
      <c r="D401" s="8" t="s">
        <v>476</v>
      </c>
      <c r="E401" s="61"/>
      <c r="F401" s="8"/>
      <c r="G401" s="27">
        <v>2012</v>
      </c>
      <c r="H401" s="82">
        <v>0.33</v>
      </c>
      <c r="I401" s="82">
        <v>0.6</v>
      </c>
      <c r="J401" s="82">
        <v>0.03</v>
      </c>
      <c r="K401" s="9">
        <f t="shared" si="136"/>
        <v>0.35483870967741937</v>
      </c>
      <c r="L401" s="9">
        <f t="shared" si="137"/>
        <v>0.64516129032258063</v>
      </c>
      <c r="M401" s="9">
        <f t="shared" si="138"/>
        <v>0.35483870967741937</v>
      </c>
      <c r="N401" s="9">
        <f t="shared" si="139"/>
        <v>0.64516129032258063</v>
      </c>
      <c r="O401" s="10">
        <f t="shared" si="140"/>
        <v>0.29032258064516125</v>
      </c>
      <c r="P401" s="22">
        <v>83176</v>
      </c>
      <c r="Q401" s="8">
        <v>154523</v>
      </c>
      <c r="R401" s="8">
        <v>10846</v>
      </c>
      <c r="S401" s="9">
        <v>0.33465167273531954</v>
      </c>
      <c r="T401" s="9">
        <v>0.62171035426180365</v>
      </c>
      <c r="U401" s="9">
        <f t="shared" si="147"/>
        <v>0.34992153942591264</v>
      </c>
      <c r="V401" s="9">
        <f t="shared" si="148"/>
        <v>0.65007846057408747</v>
      </c>
      <c r="W401" s="10">
        <f t="shared" si="149"/>
        <v>0.30015692114817483</v>
      </c>
      <c r="X401" s="9">
        <v>0.29199999999999998</v>
      </c>
      <c r="Y401" s="9">
        <v>0.68</v>
      </c>
      <c r="Z401" s="10">
        <f t="shared" si="144"/>
        <v>0.28674999999999995</v>
      </c>
      <c r="AA401" s="11"/>
      <c r="AB401" s="11"/>
      <c r="AC401" s="10"/>
      <c r="AD401" s="12"/>
      <c r="AE401" s="12"/>
      <c r="AF401" s="10"/>
    </row>
    <row r="402" spans="1:36" x14ac:dyDescent="0.25">
      <c r="A402" s="8" t="s">
        <v>400</v>
      </c>
      <c r="B402" s="8">
        <v>3</v>
      </c>
      <c r="C402" s="8" t="s">
        <v>403</v>
      </c>
      <c r="D402" s="8" t="s">
        <v>476</v>
      </c>
      <c r="E402" s="61"/>
      <c r="F402" s="8"/>
      <c r="G402" s="27">
        <v>2008</v>
      </c>
      <c r="H402" s="82">
        <v>0.23</v>
      </c>
      <c r="I402" s="82">
        <v>0.72</v>
      </c>
      <c r="J402" s="82">
        <v>0.02</v>
      </c>
      <c r="K402" s="9">
        <f t="shared" si="136"/>
        <v>0.24210526315789477</v>
      </c>
      <c r="L402" s="9">
        <f t="shared" si="137"/>
        <v>0.75789473684210529</v>
      </c>
      <c r="M402" s="9">
        <f t="shared" si="138"/>
        <v>0.24210526315789477</v>
      </c>
      <c r="N402" s="9">
        <f t="shared" si="139"/>
        <v>0.75789473684210529</v>
      </c>
      <c r="O402" s="10">
        <f t="shared" si="140"/>
        <v>0.51578947368421058</v>
      </c>
      <c r="P402" s="22">
        <v>60719</v>
      </c>
      <c r="Q402" s="8">
        <v>198828</v>
      </c>
      <c r="R402" s="8">
        <v>0</v>
      </c>
      <c r="S402" s="9">
        <v>0.23394221470485113</v>
      </c>
      <c r="T402" s="9">
        <v>0.7660577852951489</v>
      </c>
      <c r="U402" s="9">
        <f t="shared" si="147"/>
        <v>0.23394221470485113</v>
      </c>
      <c r="V402" s="9">
        <f t="shared" si="148"/>
        <v>0.7660577852951489</v>
      </c>
      <c r="W402" s="10">
        <f t="shared" si="149"/>
        <v>0.53211557059029779</v>
      </c>
      <c r="X402" s="9">
        <v>0.19500000000000001</v>
      </c>
      <c r="Y402" s="9">
        <v>0.78299999999999992</v>
      </c>
      <c r="Z402" s="10">
        <f t="shared" si="144"/>
        <v>0.18675000000000008</v>
      </c>
      <c r="AA402" s="11">
        <v>40049</v>
      </c>
      <c r="AB402" s="11">
        <v>126915</v>
      </c>
      <c r="AC402" s="10">
        <f>ABS((AB402/(AB402+AA402))-(AA402/(AB402+AA402)))</f>
        <v>0.52026784216956945</v>
      </c>
      <c r="AD402" s="12">
        <v>0.28999999999999998</v>
      </c>
      <c r="AE402" s="12">
        <v>0.67</v>
      </c>
      <c r="AF402" s="10">
        <f t="shared" ref="AF402:AF420" si="150">(AD402-AE402-7.2%)/2+0.5</f>
        <v>0.27399999999999997</v>
      </c>
    </row>
    <row r="403" spans="1:36" x14ac:dyDescent="0.25">
      <c r="A403" s="8" t="s">
        <v>400</v>
      </c>
      <c r="B403" s="8">
        <v>4</v>
      </c>
      <c r="C403" s="8" t="s">
        <v>572</v>
      </c>
      <c r="D403" s="8" t="s">
        <v>476</v>
      </c>
      <c r="E403" s="61"/>
      <c r="F403" s="8"/>
      <c r="G403" s="27">
        <v>2014</v>
      </c>
      <c r="H403" s="82">
        <v>0.47</v>
      </c>
      <c r="I403" s="82">
        <v>0.5</v>
      </c>
      <c r="J403" s="82">
        <v>0.01</v>
      </c>
      <c r="K403" s="9">
        <f t="shared" si="136"/>
        <v>0.4845360824742268</v>
      </c>
      <c r="L403" s="9">
        <f t="shared" si="137"/>
        <v>0.51546391752577325</v>
      </c>
      <c r="M403" s="9">
        <f t="shared" si="138"/>
        <v>0.4845360824742268</v>
      </c>
      <c r="N403" s="9">
        <f t="shared" si="139"/>
        <v>0.51546391752577325</v>
      </c>
      <c r="O403" s="10">
        <f t="shared" si="140"/>
        <v>3.0927835051546448E-2</v>
      </c>
      <c r="P403" s="22">
        <v>119803</v>
      </c>
      <c r="Q403" s="8">
        <v>119035</v>
      </c>
      <c r="R403" s="8">
        <v>6439</v>
      </c>
      <c r="S403" s="9">
        <v>0.48843960094097694</v>
      </c>
      <c r="T403" s="9">
        <v>0.48530844718420396</v>
      </c>
      <c r="U403" s="9">
        <f t="shared" si="147"/>
        <v>0.50160778435592324</v>
      </c>
      <c r="V403" s="9">
        <f t="shared" si="148"/>
        <v>0.49839221564407671</v>
      </c>
      <c r="W403" s="10">
        <f t="shared" si="149"/>
        <v>3.2155687118465281E-3</v>
      </c>
      <c r="X403" s="9">
        <v>0.30199999999999999</v>
      </c>
      <c r="Y403" s="9">
        <v>0.67200000000000004</v>
      </c>
      <c r="Z403" s="10">
        <f t="shared" si="144"/>
        <v>0.29574999999999996</v>
      </c>
      <c r="AA403" s="11"/>
      <c r="AB403" s="11"/>
      <c r="AC403" s="10"/>
      <c r="AD403" s="12">
        <v>0.39</v>
      </c>
      <c r="AE403" s="12">
        <v>0.56999999999999995</v>
      </c>
      <c r="AF403" s="10">
        <f t="shared" si="150"/>
        <v>0.374</v>
      </c>
    </row>
    <row r="404" spans="1:36" x14ac:dyDescent="0.25">
      <c r="A404" s="8" t="s">
        <v>404</v>
      </c>
      <c r="B404" s="8" t="s">
        <v>27</v>
      </c>
      <c r="C404" s="8" t="s">
        <v>405</v>
      </c>
      <c r="D404" s="8" t="s">
        <v>478</v>
      </c>
      <c r="E404" s="61"/>
      <c r="F404" s="8"/>
      <c r="G404" s="27">
        <v>2006</v>
      </c>
      <c r="H404" s="82">
        <v>0.64</v>
      </c>
      <c r="I404" s="82">
        <v>0.31</v>
      </c>
      <c r="J404" s="82">
        <v>0.01</v>
      </c>
      <c r="K404" s="9">
        <f t="shared" si="136"/>
        <v>0.67368421052631589</v>
      </c>
      <c r="L404" s="9">
        <f t="shared" si="137"/>
        <v>0.32631578947368423</v>
      </c>
      <c r="M404" s="9">
        <f t="shared" si="138"/>
        <v>0.67368421052631589</v>
      </c>
      <c r="N404" s="9">
        <f t="shared" si="139"/>
        <v>0.32631578947368423</v>
      </c>
      <c r="O404" s="10">
        <f t="shared" si="140"/>
        <v>0.34736842105263166</v>
      </c>
      <c r="P404" s="22">
        <v>209312</v>
      </c>
      <c r="Q404" s="8">
        <v>67543</v>
      </c>
      <c r="R404" s="8">
        <v>13788</v>
      </c>
      <c r="S404" s="9">
        <v>0.72016872933461329</v>
      </c>
      <c r="T404" s="9">
        <v>0.23239162821743514</v>
      </c>
      <c r="U404" s="9">
        <f t="shared" si="147"/>
        <v>0.75603474743096566</v>
      </c>
      <c r="V404" s="9">
        <f t="shared" si="148"/>
        <v>0.24396525256903431</v>
      </c>
      <c r="W404" s="10">
        <f t="shared" si="149"/>
        <v>0.51206949486193132</v>
      </c>
      <c r="X404" s="9">
        <v>0.67</v>
      </c>
      <c r="Y404" s="9">
        <v>0.312</v>
      </c>
      <c r="Z404" s="10">
        <f t="shared" si="144"/>
        <v>0.65975000000000006</v>
      </c>
      <c r="AA404" s="11">
        <v>154006</v>
      </c>
      <c r="AB404" s="11">
        <v>76403</v>
      </c>
      <c r="AC404" s="10">
        <f t="shared" ref="AC404:AC410" si="151">ABS((AB404/(AB404+AA404))-(AA404/(AB404+AA404)))</f>
        <v>0.336805419927173</v>
      </c>
      <c r="AD404" s="12">
        <v>0.68</v>
      </c>
      <c r="AE404" s="12">
        <v>0.31</v>
      </c>
      <c r="AF404" s="10">
        <f t="shared" si="150"/>
        <v>0.64900000000000002</v>
      </c>
    </row>
    <row r="405" spans="1:36" x14ac:dyDescent="0.25">
      <c r="A405" s="8" t="s">
        <v>406</v>
      </c>
      <c r="B405" s="8">
        <v>1</v>
      </c>
      <c r="C405" s="8" t="s">
        <v>407</v>
      </c>
      <c r="D405" s="8" t="s">
        <v>476</v>
      </c>
      <c r="E405" s="61"/>
      <c r="F405" s="8"/>
      <c r="G405" s="27">
        <v>2007</v>
      </c>
      <c r="H405" s="82">
        <v>0.35</v>
      </c>
      <c r="I405" s="82">
        <v>0.63</v>
      </c>
      <c r="J405" s="82">
        <v>0.02</v>
      </c>
      <c r="K405" s="9">
        <f t="shared" si="136"/>
        <v>0.35714285714285715</v>
      </c>
      <c r="L405" s="9">
        <f t="shared" si="137"/>
        <v>0.6428571428571429</v>
      </c>
      <c r="M405" s="9">
        <f t="shared" si="138"/>
        <v>0.35714285714285715</v>
      </c>
      <c r="N405" s="9">
        <f t="shared" si="139"/>
        <v>0.6428571428571429</v>
      </c>
      <c r="O405" s="10">
        <f t="shared" si="140"/>
        <v>0.28571428571428575</v>
      </c>
      <c r="P405" s="22">
        <v>147036</v>
      </c>
      <c r="Q405" s="8">
        <v>200845</v>
      </c>
      <c r="R405" s="8">
        <v>8925</v>
      </c>
      <c r="S405" s="9">
        <v>0.41208948280017715</v>
      </c>
      <c r="T405" s="9">
        <v>0.56289692437907435</v>
      </c>
      <c r="U405" s="9">
        <f t="shared" si="147"/>
        <v>0.42266177227270246</v>
      </c>
      <c r="V405" s="9">
        <f t="shared" si="148"/>
        <v>0.57733822772729748</v>
      </c>
      <c r="W405" s="10">
        <f t="shared" si="149"/>
        <v>0.15467645545459502</v>
      </c>
      <c r="X405" s="9">
        <v>0.45600000000000002</v>
      </c>
      <c r="Y405" s="9">
        <v>0.53</v>
      </c>
      <c r="Z405" s="10">
        <f t="shared" si="144"/>
        <v>0.44374999999999998</v>
      </c>
      <c r="AA405" s="11">
        <v>73824</v>
      </c>
      <c r="AB405" s="11">
        <v>135564</v>
      </c>
      <c r="AC405" s="10">
        <f t="shared" si="151"/>
        <v>0.29485930425812362</v>
      </c>
      <c r="AD405" s="12">
        <v>0.48</v>
      </c>
      <c r="AE405" s="12">
        <v>0.51</v>
      </c>
      <c r="AF405" s="10">
        <f t="shared" si="150"/>
        <v>0.44899999999999995</v>
      </c>
    </row>
    <row r="406" spans="1:36" x14ac:dyDescent="0.25">
      <c r="A406" s="8" t="s">
        <v>406</v>
      </c>
      <c r="B406" s="8">
        <v>2</v>
      </c>
      <c r="C406" s="8" t="s">
        <v>408</v>
      </c>
      <c r="D406" s="8" t="s">
        <v>476</v>
      </c>
      <c r="E406" s="61"/>
      <c r="F406" s="8"/>
      <c r="G406" s="27">
        <v>2010</v>
      </c>
      <c r="H406" s="82">
        <v>0.42</v>
      </c>
      <c r="I406" s="82">
        <v>0.57999999999999996</v>
      </c>
      <c r="J406" s="82"/>
      <c r="K406" s="9">
        <f t="shared" si="136"/>
        <v>0.42</v>
      </c>
      <c r="L406" s="9">
        <f t="shared" si="137"/>
        <v>0.57999999999999996</v>
      </c>
      <c r="M406" s="9">
        <f t="shared" si="138"/>
        <v>0.42</v>
      </c>
      <c r="N406" s="9">
        <f t="shared" si="139"/>
        <v>0.57999999999999996</v>
      </c>
      <c r="O406" s="10">
        <f t="shared" si="140"/>
        <v>0.15999999999999998</v>
      </c>
      <c r="P406" s="22">
        <v>142548</v>
      </c>
      <c r="Q406" s="8">
        <v>166231</v>
      </c>
      <c r="R406" s="8">
        <v>443</v>
      </c>
      <c r="S406" s="9">
        <v>0.46098919223082446</v>
      </c>
      <c r="T406" s="9">
        <v>0.53757818007774349</v>
      </c>
      <c r="U406" s="9">
        <f t="shared" si="147"/>
        <v>0.4616505656148896</v>
      </c>
      <c r="V406" s="9">
        <f t="shared" si="148"/>
        <v>0.5383494343851104</v>
      </c>
      <c r="W406" s="10">
        <f t="shared" si="149"/>
        <v>7.6698868770220807E-2</v>
      </c>
      <c r="X406" s="9">
        <v>0.501</v>
      </c>
      <c r="Y406" s="9">
        <v>0.48599999999999999</v>
      </c>
      <c r="Z406" s="10">
        <f t="shared" si="144"/>
        <v>0.48825000000000002</v>
      </c>
      <c r="AA406" s="11">
        <v>70591</v>
      </c>
      <c r="AB406" s="11">
        <v>88340</v>
      </c>
      <c r="AC406" s="10">
        <f t="shared" si="151"/>
        <v>0.11167739459262194</v>
      </c>
      <c r="AD406" s="12">
        <v>0.51</v>
      </c>
      <c r="AE406" s="12">
        <v>0.49</v>
      </c>
      <c r="AF406" s="10">
        <f t="shared" si="150"/>
        <v>0.47399999999999998</v>
      </c>
    </row>
    <row r="407" spans="1:36" x14ac:dyDescent="0.25">
      <c r="A407" s="8" t="s">
        <v>406</v>
      </c>
      <c r="B407" s="8">
        <v>3</v>
      </c>
      <c r="C407" s="8" t="s">
        <v>409</v>
      </c>
      <c r="D407" s="8" t="s">
        <v>478</v>
      </c>
      <c r="E407" s="61"/>
      <c r="F407" s="8"/>
      <c r="G407" s="27">
        <v>1998</v>
      </c>
      <c r="H407" s="82">
        <v>1</v>
      </c>
      <c r="I407" s="82"/>
      <c r="J407" s="82"/>
      <c r="K407" s="9">
        <f t="shared" si="136"/>
        <v>1</v>
      </c>
      <c r="L407" s="9">
        <f t="shared" si="137"/>
        <v>0</v>
      </c>
      <c r="M407" s="9">
        <f t="shared" si="138"/>
        <v>1</v>
      </c>
      <c r="N407" s="9">
        <f t="shared" si="139"/>
        <v>0</v>
      </c>
      <c r="O407" s="10">
        <f t="shared" si="140"/>
        <v>1</v>
      </c>
      <c r="P407" s="22">
        <v>259199</v>
      </c>
      <c r="Q407" s="8">
        <v>58931</v>
      </c>
      <c r="R407" s="8">
        <v>806</v>
      </c>
      <c r="S407" s="9">
        <v>0.81269909950585695</v>
      </c>
      <c r="T407" s="9">
        <v>0.18477374771113955</v>
      </c>
      <c r="U407" s="9">
        <f t="shared" si="147"/>
        <v>0.81475811775060514</v>
      </c>
      <c r="V407" s="9">
        <f t="shared" si="148"/>
        <v>0.18524188224939492</v>
      </c>
      <c r="W407" s="10">
        <f t="shared" si="149"/>
        <v>0.62951623550121028</v>
      </c>
      <c r="X407" s="9">
        <v>0.79</v>
      </c>
      <c r="Y407" s="9">
        <v>0.2</v>
      </c>
      <c r="Z407" s="10">
        <f t="shared" si="144"/>
        <v>0.77575000000000005</v>
      </c>
      <c r="AA407" s="11">
        <v>114754</v>
      </c>
      <c r="AB407" s="11">
        <v>44553</v>
      </c>
      <c r="AC407" s="10">
        <f t="shared" si="151"/>
        <v>0.44066487976046248</v>
      </c>
      <c r="AD407" s="12">
        <v>0.76</v>
      </c>
      <c r="AE407" s="12">
        <v>0.24</v>
      </c>
      <c r="AF407" s="10">
        <f t="shared" si="150"/>
        <v>0.72399999999999998</v>
      </c>
    </row>
    <row r="408" spans="1:36" x14ac:dyDescent="0.25">
      <c r="A408" s="8" t="s">
        <v>406</v>
      </c>
      <c r="B408" s="8">
        <v>4</v>
      </c>
      <c r="C408" s="8" t="s">
        <v>410</v>
      </c>
      <c r="D408" s="8" t="s">
        <v>476</v>
      </c>
      <c r="E408" s="61"/>
      <c r="F408" s="8"/>
      <c r="G408" s="27">
        <v>2001</v>
      </c>
      <c r="H408" s="82">
        <v>0.37</v>
      </c>
      <c r="I408" s="82">
        <v>0.6</v>
      </c>
      <c r="J408" s="82">
        <v>0.02</v>
      </c>
      <c r="K408" s="9">
        <f t="shared" si="136"/>
        <v>0.3814432989690722</v>
      </c>
      <c r="L408" s="9">
        <f t="shared" si="137"/>
        <v>0.61855670103092786</v>
      </c>
      <c r="M408" s="9">
        <f t="shared" si="138"/>
        <v>0.3814432989690722</v>
      </c>
      <c r="N408" s="9">
        <f t="shared" si="139"/>
        <v>0.61855670103092786</v>
      </c>
      <c r="O408" s="10">
        <f t="shared" si="140"/>
        <v>0.23711340206185566</v>
      </c>
      <c r="P408" s="22">
        <v>150190</v>
      </c>
      <c r="Q408" s="8">
        <v>199292</v>
      </c>
      <c r="R408" s="8">
        <v>564</v>
      </c>
      <c r="S408" s="9">
        <v>0.4290578952480531</v>
      </c>
      <c r="T408" s="9">
        <v>0.56933088794044207</v>
      </c>
      <c r="U408" s="9">
        <f t="shared" si="147"/>
        <v>0.42975031618223541</v>
      </c>
      <c r="V408" s="9">
        <f t="shared" si="148"/>
        <v>0.57024968381776453</v>
      </c>
      <c r="W408" s="10">
        <f t="shared" si="149"/>
        <v>0.14049936763552912</v>
      </c>
      <c r="X408" s="9">
        <v>0.48799999999999999</v>
      </c>
      <c r="Y408" s="9">
        <v>0.501</v>
      </c>
      <c r="Z408" s="10">
        <f t="shared" si="144"/>
        <v>0.47425</v>
      </c>
      <c r="AA408" s="11">
        <v>74298</v>
      </c>
      <c r="AB408" s="11">
        <v>123659</v>
      </c>
      <c r="AC408" s="10">
        <f t="shared" si="151"/>
        <v>0.2493521320286729</v>
      </c>
      <c r="AD408" s="12">
        <v>0.5</v>
      </c>
      <c r="AE408" s="12">
        <v>0.49</v>
      </c>
      <c r="AF408" s="10">
        <f t="shared" si="150"/>
        <v>0.46899999999999997</v>
      </c>
    </row>
    <row r="409" spans="1:36" x14ac:dyDescent="0.25">
      <c r="A409" s="8" t="s">
        <v>406</v>
      </c>
      <c r="B409" s="8">
        <v>5</v>
      </c>
      <c r="C409" s="8" t="s">
        <v>411</v>
      </c>
      <c r="D409" s="8" t="s">
        <v>476</v>
      </c>
      <c r="E409" s="61"/>
      <c r="F409" s="8"/>
      <c r="G409" s="27">
        <v>2010</v>
      </c>
      <c r="H409" s="82">
        <v>0.36</v>
      </c>
      <c r="I409" s="82">
        <v>0.61</v>
      </c>
      <c r="J409" s="82">
        <v>0.02</v>
      </c>
      <c r="K409" s="9">
        <f t="shared" si="136"/>
        <v>0.37113402061855671</v>
      </c>
      <c r="L409" s="9">
        <f t="shared" si="137"/>
        <v>0.62886597938144329</v>
      </c>
      <c r="M409" s="9">
        <f t="shared" si="138"/>
        <v>0.37113402061855671</v>
      </c>
      <c r="N409" s="9">
        <f t="shared" si="139"/>
        <v>0.62886597938144329</v>
      </c>
      <c r="O409" s="10">
        <f t="shared" si="140"/>
        <v>0.25773195876288657</v>
      </c>
      <c r="P409" s="22">
        <v>149214</v>
      </c>
      <c r="Q409" s="8">
        <v>193009</v>
      </c>
      <c r="R409" s="8">
        <v>5888</v>
      </c>
      <c r="S409" s="9">
        <v>0.42863914096365813</v>
      </c>
      <c r="T409" s="9">
        <v>0.55444671383552946</v>
      </c>
      <c r="U409" s="9">
        <f t="shared" si="147"/>
        <v>0.43601394412415295</v>
      </c>
      <c r="V409" s="9">
        <f t="shared" si="148"/>
        <v>0.56398605587584705</v>
      </c>
      <c r="W409" s="10">
        <f t="shared" si="149"/>
        <v>0.1279721117516941</v>
      </c>
      <c r="X409" s="9">
        <v>0.45899999999999996</v>
      </c>
      <c r="Y409" s="9">
        <v>0.52500000000000002</v>
      </c>
      <c r="Z409" s="10">
        <f t="shared" si="144"/>
        <v>0.44774999999999998</v>
      </c>
      <c r="AA409" s="11">
        <v>110562</v>
      </c>
      <c r="AB409" s="11">
        <v>119560</v>
      </c>
      <c r="AC409" s="10">
        <f t="shared" si="151"/>
        <v>3.9100998600742232E-2</v>
      </c>
      <c r="AD409" s="12">
        <v>0.48</v>
      </c>
      <c r="AE409" s="12">
        <v>0.51</v>
      </c>
      <c r="AF409" s="10">
        <f t="shared" si="150"/>
        <v>0.44899999999999995</v>
      </c>
    </row>
    <row r="410" spans="1:36" x14ac:dyDescent="0.25">
      <c r="A410" s="8" t="s">
        <v>406</v>
      </c>
      <c r="B410" s="8">
        <v>6</v>
      </c>
      <c r="C410" s="8" t="s">
        <v>412</v>
      </c>
      <c r="D410" s="8" t="s">
        <v>476</v>
      </c>
      <c r="E410" s="115"/>
      <c r="F410" s="8"/>
      <c r="G410" s="27">
        <v>1992</v>
      </c>
      <c r="H410" s="82"/>
      <c r="I410" s="82">
        <v>0.76</v>
      </c>
      <c r="J410" s="82">
        <v>0.12</v>
      </c>
      <c r="K410" s="9">
        <f t="shared" si="136"/>
        <v>0</v>
      </c>
      <c r="L410" s="9">
        <f t="shared" si="137"/>
        <v>1</v>
      </c>
      <c r="M410" s="9">
        <f t="shared" si="138"/>
        <v>0</v>
      </c>
      <c r="N410" s="9">
        <f t="shared" si="139"/>
        <v>1</v>
      </c>
      <c r="O410" s="10">
        <f t="shared" si="140"/>
        <v>1</v>
      </c>
      <c r="P410" s="22">
        <v>111915</v>
      </c>
      <c r="Q410" s="8">
        <v>211218</v>
      </c>
      <c r="R410" s="8">
        <v>666</v>
      </c>
      <c r="S410" s="9">
        <v>0.34563108595146991</v>
      </c>
      <c r="T410" s="9">
        <v>0.65231208249562234</v>
      </c>
      <c r="U410" s="9">
        <f t="shared" si="147"/>
        <v>0.34634345610011974</v>
      </c>
      <c r="V410" s="9">
        <f t="shared" si="148"/>
        <v>0.65365654389988026</v>
      </c>
      <c r="W410" s="10">
        <f t="shared" si="149"/>
        <v>0.30731308779976052</v>
      </c>
      <c r="X410" s="9">
        <v>0.39500000000000002</v>
      </c>
      <c r="Y410" s="9">
        <v>0.58799999999999997</v>
      </c>
      <c r="Z410" s="10">
        <f t="shared" si="144"/>
        <v>0.38425000000000004</v>
      </c>
      <c r="AA410" s="11">
        <v>0</v>
      </c>
      <c r="AB410" s="11">
        <v>127487</v>
      </c>
      <c r="AC410" s="10">
        <f t="shared" si="151"/>
        <v>1</v>
      </c>
      <c r="AD410" s="12">
        <v>0.42</v>
      </c>
      <c r="AE410" s="12">
        <v>0.56999999999999995</v>
      </c>
      <c r="AF410" s="10">
        <f t="shared" si="150"/>
        <v>0.38900000000000001</v>
      </c>
    </row>
    <row r="411" spans="1:36" x14ac:dyDescent="0.25">
      <c r="A411" s="8" t="s">
        <v>406</v>
      </c>
      <c r="B411" s="8">
        <v>7</v>
      </c>
      <c r="C411" s="8" t="s">
        <v>573</v>
      </c>
      <c r="D411" s="8" t="s">
        <v>476</v>
      </c>
      <c r="E411" s="61"/>
      <c r="F411" s="8"/>
      <c r="G411" s="27">
        <v>2014</v>
      </c>
      <c r="H411" s="82">
        <v>0.37</v>
      </c>
      <c r="I411" s="82">
        <v>0.61</v>
      </c>
      <c r="J411" s="82">
        <v>0.02</v>
      </c>
      <c r="K411" s="9">
        <f t="shared" si="136"/>
        <v>0.37755102040816324</v>
      </c>
      <c r="L411" s="9">
        <f t="shared" si="137"/>
        <v>0.62244897959183676</v>
      </c>
      <c r="M411" s="9">
        <f t="shared" si="138"/>
        <v>0.37755102040816324</v>
      </c>
      <c r="N411" s="9">
        <f t="shared" si="139"/>
        <v>0.62244897959183676</v>
      </c>
      <c r="O411" s="10">
        <f t="shared" si="140"/>
        <v>0.24489795918367352</v>
      </c>
      <c r="Q411" s="8"/>
      <c r="R411" s="8"/>
      <c r="S411" s="9"/>
      <c r="T411" s="9"/>
      <c r="U411" s="9"/>
      <c r="V411" s="9"/>
      <c r="W411" s="10"/>
      <c r="X411" s="9">
        <v>0.41700000000000004</v>
      </c>
      <c r="Y411" s="9">
        <v>0.56899999999999995</v>
      </c>
      <c r="Z411" s="10">
        <f t="shared" si="144"/>
        <v>0.40475000000000005</v>
      </c>
      <c r="AA411" s="11"/>
      <c r="AB411" s="11"/>
      <c r="AC411" s="10"/>
      <c r="AD411" s="12">
        <v>0.46</v>
      </c>
      <c r="AE411" s="12">
        <v>0.53</v>
      </c>
      <c r="AF411" s="10">
        <f t="shared" si="150"/>
        <v>0.42899999999999999</v>
      </c>
    </row>
    <row r="412" spans="1:36" x14ac:dyDescent="0.25">
      <c r="A412" s="8" t="s">
        <v>406</v>
      </c>
      <c r="B412" s="8">
        <v>8</v>
      </c>
      <c r="C412" s="8" t="s">
        <v>599</v>
      </c>
      <c r="D412" s="8" t="s">
        <v>478</v>
      </c>
      <c r="E412" s="61"/>
      <c r="F412" s="8"/>
      <c r="G412" s="27">
        <v>2014</v>
      </c>
      <c r="H412" s="82">
        <v>0.63</v>
      </c>
      <c r="I412" s="82">
        <v>0.32</v>
      </c>
      <c r="J412" s="82">
        <v>0.03</v>
      </c>
      <c r="K412" s="9">
        <f t="shared" si="136"/>
        <v>0.66315789473684217</v>
      </c>
      <c r="L412" s="9">
        <f t="shared" si="137"/>
        <v>0.33684210526315794</v>
      </c>
      <c r="M412" s="9">
        <f t="shared" si="138"/>
        <v>0.66315789473684217</v>
      </c>
      <c r="N412" s="9">
        <f t="shared" si="139"/>
        <v>0.33684210526315794</v>
      </c>
      <c r="O412" s="10">
        <f t="shared" si="140"/>
        <v>0.32631578947368423</v>
      </c>
      <c r="Q412" s="8"/>
      <c r="R412" s="8"/>
      <c r="S412" s="9"/>
      <c r="T412" s="9"/>
      <c r="U412" s="9"/>
      <c r="V412" s="9"/>
      <c r="W412" s="10"/>
      <c r="X412" s="9">
        <v>0.67799999999999994</v>
      </c>
      <c r="Y412" s="9">
        <v>0.31</v>
      </c>
      <c r="Z412" s="10">
        <f t="shared" si="144"/>
        <v>0.66474999999999995</v>
      </c>
      <c r="AA412" s="11"/>
      <c r="AB412" s="11"/>
      <c r="AC412" s="10"/>
      <c r="AD412" s="12">
        <v>0.69</v>
      </c>
      <c r="AE412" s="12">
        <v>0.3</v>
      </c>
      <c r="AF412" s="10">
        <f t="shared" si="150"/>
        <v>0.65900000000000003</v>
      </c>
    </row>
    <row r="413" spans="1:36" x14ac:dyDescent="0.25">
      <c r="A413" s="8" t="s">
        <v>406</v>
      </c>
      <c r="B413" s="8">
        <v>9</v>
      </c>
      <c r="C413" s="8" t="s">
        <v>413</v>
      </c>
      <c r="D413" s="8" t="s">
        <v>476</v>
      </c>
      <c r="E413" s="61"/>
      <c r="F413" s="8"/>
      <c r="G413" s="27">
        <v>2010</v>
      </c>
      <c r="H413" s="82"/>
      <c r="I413" s="82">
        <v>0.75</v>
      </c>
      <c r="J413" s="82">
        <v>0.25</v>
      </c>
      <c r="K413" s="9">
        <f t="shared" si="136"/>
        <v>0</v>
      </c>
      <c r="L413" s="9">
        <f t="shared" si="137"/>
        <v>1</v>
      </c>
      <c r="M413" s="9">
        <f t="shared" si="138"/>
        <v>0</v>
      </c>
      <c r="N413" s="9">
        <f t="shared" si="139"/>
        <v>1</v>
      </c>
      <c r="O413" s="10">
        <f t="shared" si="140"/>
        <v>1</v>
      </c>
      <c r="P413" s="22">
        <v>116400</v>
      </c>
      <c r="Q413" s="8">
        <v>184882</v>
      </c>
      <c r="R413" s="8">
        <v>376</v>
      </c>
      <c r="S413" s="9">
        <v>0.38586743928554851</v>
      </c>
      <c r="T413" s="9">
        <v>0.61288611606521293</v>
      </c>
      <c r="U413" s="9">
        <f>S413/(S413+T413)</f>
        <v>0.38634900193174504</v>
      </c>
      <c r="V413" s="9">
        <f>T413/(T413+S413)</f>
        <v>0.61365099806825507</v>
      </c>
      <c r="W413" s="10">
        <f>ABS((T413/(T413+S413))-(S413/(T413+S413)))</f>
        <v>0.22730199613651003</v>
      </c>
      <c r="X413" s="9">
        <v>0.34899999999999998</v>
      </c>
      <c r="Y413" s="9">
        <v>0.63100000000000001</v>
      </c>
      <c r="Z413" s="10">
        <f t="shared" si="144"/>
        <v>0.33975</v>
      </c>
      <c r="AA413" s="11">
        <v>86743</v>
      </c>
      <c r="AB413" s="11">
        <v>95726</v>
      </c>
      <c r="AC413" s="10">
        <f>ABS((AB413/(AB413+AA413))-(AA413/(AB413+AA413)))</f>
        <v>4.9230280211981226E-2</v>
      </c>
      <c r="AD413" s="12">
        <v>0.4</v>
      </c>
      <c r="AE413" s="12">
        <v>0.59</v>
      </c>
      <c r="AF413" s="10">
        <f t="shared" si="150"/>
        <v>0.36899999999999999</v>
      </c>
    </row>
    <row r="414" spans="1:36" x14ac:dyDescent="0.25">
      <c r="A414" s="8" t="s">
        <v>406</v>
      </c>
      <c r="B414" s="8">
        <v>10</v>
      </c>
      <c r="C414" s="8" t="s">
        <v>574</v>
      </c>
      <c r="D414" s="8" t="s">
        <v>476</v>
      </c>
      <c r="E414" s="61"/>
      <c r="F414" s="8"/>
      <c r="G414" s="27">
        <v>2014</v>
      </c>
      <c r="H414" s="82">
        <v>0.4</v>
      </c>
      <c r="I414" s="82">
        <v>0.56999999999999995</v>
      </c>
      <c r="J414" s="82">
        <v>0.02</v>
      </c>
      <c r="K414" s="9">
        <f t="shared" si="136"/>
        <v>0.41237113402061859</v>
      </c>
      <c r="L414" s="9">
        <f t="shared" si="137"/>
        <v>0.58762886597938135</v>
      </c>
      <c r="M414" s="9">
        <f t="shared" si="138"/>
        <v>0.41237113402061859</v>
      </c>
      <c r="N414" s="9">
        <f t="shared" si="139"/>
        <v>0.58762886597938135</v>
      </c>
      <c r="O414" s="10">
        <f t="shared" si="140"/>
        <v>0.17525773195876276</v>
      </c>
      <c r="Q414" s="8"/>
      <c r="R414" s="8"/>
      <c r="S414" s="9"/>
      <c r="T414" s="9"/>
      <c r="U414" s="9"/>
      <c r="V414" s="9"/>
      <c r="W414" s="10"/>
      <c r="X414" s="9">
        <v>0.48799999999999999</v>
      </c>
      <c r="Y414" s="9">
        <v>0.499</v>
      </c>
      <c r="Z414" s="10">
        <f t="shared" si="144"/>
        <v>0.47525000000000001</v>
      </c>
      <c r="AA414" s="11"/>
      <c r="AB414" s="11"/>
      <c r="AC414" s="10"/>
      <c r="AD414" s="12">
        <v>0.53</v>
      </c>
      <c r="AE414" s="12">
        <v>0.46</v>
      </c>
      <c r="AF414" s="10">
        <f t="shared" si="150"/>
        <v>0.499</v>
      </c>
    </row>
    <row r="415" spans="1:36" x14ac:dyDescent="0.25">
      <c r="A415" s="8" t="s">
        <v>406</v>
      </c>
      <c r="B415" s="8">
        <v>11</v>
      </c>
      <c r="C415" s="8" t="s">
        <v>414</v>
      </c>
      <c r="D415" s="8" t="s">
        <v>478</v>
      </c>
      <c r="E415" s="61"/>
      <c r="F415" s="8"/>
      <c r="G415" s="27">
        <v>2008</v>
      </c>
      <c r="H415" s="82">
        <v>0.56999999999999995</v>
      </c>
      <c r="I415" s="82">
        <v>0.4</v>
      </c>
      <c r="J415" s="82">
        <v>0.02</v>
      </c>
      <c r="K415" s="9">
        <f t="shared" si="136"/>
        <v>0.58762886597938135</v>
      </c>
      <c r="L415" s="9">
        <f t="shared" si="137"/>
        <v>0.41237113402061859</v>
      </c>
      <c r="M415" s="9">
        <f t="shared" si="138"/>
        <v>0.58762886597938135</v>
      </c>
      <c r="N415" s="9">
        <f t="shared" si="139"/>
        <v>0.41237113402061859</v>
      </c>
      <c r="O415" s="10">
        <f t="shared" si="140"/>
        <v>0.17525773195876276</v>
      </c>
      <c r="P415" s="22">
        <v>202665</v>
      </c>
      <c r="Q415" s="8">
        <v>117902</v>
      </c>
      <c r="R415" s="8">
        <v>11735</v>
      </c>
      <c r="S415" s="9">
        <v>0.60988197483012441</v>
      </c>
      <c r="T415" s="9">
        <v>0.35480376284223386</v>
      </c>
      <c r="U415" s="9">
        <f>S415/(S415+T415)</f>
        <v>0.63220793157124722</v>
      </c>
      <c r="V415" s="9">
        <f>T415/(T415+S415)</f>
        <v>0.36779206842875278</v>
      </c>
      <c r="W415" s="10">
        <f>ABS((T415/(T415+S415))-(S415/(T415+S415)))</f>
        <v>0.26441586314249443</v>
      </c>
      <c r="X415" s="9">
        <v>0.625</v>
      </c>
      <c r="Y415" s="9">
        <v>0.36299999999999999</v>
      </c>
      <c r="Z415" s="10">
        <f t="shared" si="144"/>
        <v>0.61175000000000002</v>
      </c>
      <c r="AA415" s="11">
        <v>111720</v>
      </c>
      <c r="AB415" s="11">
        <v>110739</v>
      </c>
      <c r="AC415" s="10">
        <f>ABS((AB415/(AB415+AA415))-(AA415/(AB415+AA415)))</f>
        <v>4.4098013566544747E-3</v>
      </c>
      <c r="AD415" s="12">
        <v>0.56999999999999995</v>
      </c>
      <c r="AE415" s="12">
        <v>0.42</v>
      </c>
      <c r="AF415" s="10">
        <f t="shared" si="150"/>
        <v>0.53899999999999992</v>
      </c>
    </row>
    <row r="416" spans="1:36" x14ac:dyDescent="0.25">
      <c r="A416" s="8" t="s">
        <v>415</v>
      </c>
      <c r="B416" s="8">
        <v>1</v>
      </c>
      <c r="C416" s="8" t="s">
        <v>416</v>
      </c>
      <c r="D416" s="8" t="s">
        <v>478</v>
      </c>
      <c r="E416" s="61"/>
      <c r="F416" s="8"/>
      <c r="G416" s="27">
        <v>2012</v>
      </c>
      <c r="H416" s="82">
        <v>0.55000000000000004</v>
      </c>
      <c r="I416" s="82">
        <v>0.45</v>
      </c>
      <c r="J416" s="82"/>
      <c r="K416" s="9">
        <f t="shared" si="136"/>
        <v>0.55000000000000004</v>
      </c>
      <c r="L416" s="9">
        <f t="shared" si="137"/>
        <v>0.45</v>
      </c>
      <c r="M416" s="9">
        <f t="shared" si="138"/>
        <v>0.55000000000000004</v>
      </c>
      <c r="N416" s="9">
        <f t="shared" si="139"/>
        <v>0.45</v>
      </c>
      <c r="O416" s="10">
        <f t="shared" si="140"/>
        <v>0.10000000000000003</v>
      </c>
      <c r="P416" s="22">
        <v>177025</v>
      </c>
      <c r="Q416" s="8">
        <v>151187</v>
      </c>
      <c r="R416" s="8">
        <v>0</v>
      </c>
      <c r="S416" s="9">
        <v>0.5393617539882759</v>
      </c>
      <c r="T416" s="9">
        <v>0.46063824601172415</v>
      </c>
      <c r="U416" s="9">
        <f>S416/(S416+T416)</f>
        <v>0.5393617539882759</v>
      </c>
      <c r="V416" s="9">
        <f>T416/(T416+S416)</f>
        <v>0.46063824601172415</v>
      </c>
      <c r="W416" s="10">
        <f>ABS((T416/(T416+S416))-(S416/(T416+S416)))</f>
        <v>7.8723507976551754E-2</v>
      </c>
      <c r="X416" s="9">
        <v>0.54100000000000004</v>
      </c>
      <c r="Y416" s="9">
        <v>0.433</v>
      </c>
      <c r="Z416" s="10">
        <f t="shared" si="144"/>
        <v>0.53475000000000006</v>
      </c>
      <c r="AA416" s="16"/>
      <c r="AB416" s="11"/>
      <c r="AC416" s="10"/>
      <c r="AD416" s="12">
        <v>0.62</v>
      </c>
      <c r="AE416" s="12">
        <v>0.36</v>
      </c>
      <c r="AF416" s="10">
        <f t="shared" si="150"/>
        <v>0.59399999999999997</v>
      </c>
      <c r="AJ416" s="8"/>
    </row>
    <row r="417" spans="1:36" x14ac:dyDescent="0.25">
      <c r="A417" s="8" t="s">
        <v>415</v>
      </c>
      <c r="B417" s="8">
        <v>2</v>
      </c>
      <c r="C417" s="8" t="s">
        <v>417</v>
      </c>
      <c r="D417" s="8" t="s">
        <v>478</v>
      </c>
      <c r="E417" s="61"/>
      <c r="F417" s="8"/>
      <c r="G417" s="27">
        <v>2000</v>
      </c>
      <c r="H417" s="82">
        <v>0.62</v>
      </c>
      <c r="I417" s="82">
        <v>0.38</v>
      </c>
      <c r="J417" s="82"/>
      <c r="K417" s="9">
        <f t="shared" si="136"/>
        <v>0.62</v>
      </c>
      <c r="L417" s="9">
        <f t="shared" si="137"/>
        <v>0.38</v>
      </c>
      <c r="M417" s="9">
        <f t="shared" si="138"/>
        <v>0.62</v>
      </c>
      <c r="N417" s="9">
        <f t="shared" si="139"/>
        <v>0.38</v>
      </c>
      <c r="O417" s="10">
        <f t="shared" si="140"/>
        <v>0.24</v>
      </c>
      <c r="P417" s="22">
        <v>184826</v>
      </c>
      <c r="Q417" s="8">
        <v>117465</v>
      </c>
      <c r="R417" s="8">
        <v>0</v>
      </c>
      <c r="S417" s="9">
        <v>0.61141747521428025</v>
      </c>
      <c r="T417" s="9">
        <v>0.3885825247857197</v>
      </c>
      <c r="U417" s="9">
        <f>S417/(S417+T417)</f>
        <v>0.61141747521428025</v>
      </c>
      <c r="V417" s="9">
        <f>T417/(T417+S417)</f>
        <v>0.3885825247857197</v>
      </c>
      <c r="W417" s="10">
        <f>ABS((T417/(T417+S417))-(S417/(T417+S417)))</f>
        <v>0.22283495042856055</v>
      </c>
      <c r="X417" s="9">
        <v>0.59200000000000008</v>
      </c>
      <c r="Y417" s="9">
        <v>0.38</v>
      </c>
      <c r="Z417" s="10">
        <f t="shared" si="144"/>
        <v>0.58674999999999999</v>
      </c>
      <c r="AA417" s="11">
        <v>155241</v>
      </c>
      <c r="AB417" s="11">
        <v>148722</v>
      </c>
      <c r="AC417" s="10">
        <f>ABS((AB417/(AB417+AA417))-(AA417/(AB417+AA417)))</f>
        <v>2.1446689235202987E-2</v>
      </c>
      <c r="AD417" s="12">
        <v>0.56000000000000005</v>
      </c>
      <c r="AE417" s="12">
        <v>0.42</v>
      </c>
      <c r="AF417" s="10">
        <f t="shared" si="150"/>
        <v>0.53400000000000003</v>
      </c>
    </row>
    <row r="418" spans="1:36" x14ac:dyDescent="0.25">
      <c r="A418" s="8" t="s">
        <v>415</v>
      </c>
      <c r="B418" s="8">
        <v>3</v>
      </c>
      <c r="C418" s="8" t="s">
        <v>418</v>
      </c>
      <c r="D418" s="8" t="s">
        <v>476</v>
      </c>
      <c r="E418" s="61"/>
      <c r="F418" s="8"/>
      <c r="G418" s="27">
        <v>2010</v>
      </c>
      <c r="H418" s="82">
        <v>0.39</v>
      </c>
      <c r="I418" s="82">
        <v>0.61</v>
      </c>
      <c r="J418" s="82"/>
      <c r="K418" s="9">
        <f t="shared" si="136"/>
        <v>0.39</v>
      </c>
      <c r="L418" s="9">
        <f t="shared" si="137"/>
        <v>0.61</v>
      </c>
      <c r="M418" s="9">
        <f t="shared" si="138"/>
        <v>0.39</v>
      </c>
      <c r="N418" s="9">
        <f t="shared" si="139"/>
        <v>0.61</v>
      </c>
      <c r="O418" s="10">
        <f t="shared" si="140"/>
        <v>0.21999999999999997</v>
      </c>
      <c r="P418" s="22">
        <v>116438</v>
      </c>
      <c r="Q418" s="8">
        <v>177446</v>
      </c>
      <c r="R418" s="8">
        <v>0</v>
      </c>
      <c r="S418" s="9">
        <v>0.39620394441344203</v>
      </c>
      <c r="T418" s="9">
        <v>0.60379605558655791</v>
      </c>
      <c r="U418" s="9">
        <f>S418/(S418+T418)</f>
        <v>0.39620394441344203</v>
      </c>
      <c r="V418" s="9">
        <f>T418/(T418+S418)</f>
        <v>0.60379605558655791</v>
      </c>
      <c r="W418" s="10">
        <f>ABS((T418/(T418+S418))-(S418/(T418+S418)))</f>
        <v>0.20759211117311588</v>
      </c>
      <c r="X418" s="9">
        <v>0.47899999999999998</v>
      </c>
      <c r="Y418" s="9">
        <v>0.496</v>
      </c>
      <c r="Z418" s="10">
        <f t="shared" si="144"/>
        <v>0.47225</v>
      </c>
      <c r="AA418" s="11">
        <v>135654</v>
      </c>
      <c r="AB418" s="11">
        <v>152799</v>
      </c>
      <c r="AC418" s="10">
        <f>ABS((AB418/(AB418+AA418))-(AA418/(AB418+AA418)))</f>
        <v>5.9437759357676978E-2</v>
      </c>
      <c r="AD418" s="12">
        <v>0.52</v>
      </c>
      <c r="AE418" s="12">
        <v>0.46</v>
      </c>
      <c r="AF418" s="10">
        <f t="shared" si="150"/>
        <v>0.49399999999999999</v>
      </c>
    </row>
    <row r="419" spans="1:36" x14ac:dyDescent="0.25">
      <c r="A419" s="8" t="s">
        <v>415</v>
      </c>
      <c r="B419" s="8">
        <v>4</v>
      </c>
      <c r="C419" s="8" t="s">
        <v>575</v>
      </c>
      <c r="D419" s="8" t="s">
        <v>476</v>
      </c>
      <c r="E419" s="61"/>
      <c r="F419" s="8"/>
      <c r="G419" s="27">
        <v>2014</v>
      </c>
      <c r="H419" s="82"/>
      <c r="I419" s="82">
        <v>0.51</v>
      </c>
      <c r="J419" s="82"/>
      <c r="K419" s="9">
        <f t="shared" si="136"/>
        <v>0</v>
      </c>
      <c r="L419" s="9">
        <f t="shared" si="137"/>
        <v>1</v>
      </c>
      <c r="M419" s="9">
        <f t="shared" si="138"/>
        <v>0</v>
      </c>
      <c r="N419" s="9">
        <f t="shared" si="139"/>
        <v>1</v>
      </c>
      <c r="O419" s="10">
        <f t="shared" si="140"/>
        <v>1</v>
      </c>
      <c r="Q419" s="8"/>
      <c r="R419" s="8"/>
      <c r="S419" s="9"/>
      <c r="T419" s="9"/>
      <c r="U419" s="9"/>
      <c r="V419" s="9"/>
      <c r="W419" s="10"/>
      <c r="X419" s="9">
        <v>0.379</v>
      </c>
      <c r="Y419" s="9">
        <v>0.59699999999999998</v>
      </c>
      <c r="Z419" s="10">
        <f t="shared" si="144"/>
        <v>0.37175000000000002</v>
      </c>
      <c r="AA419" s="11"/>
      <c r="AB419" s="11"/>
      <c r="AC419" s="10"/>
      <c r="AD419" s="12">
        <v>0.4</v>
      </c>
      <c r="AE419" s="12">
        <v>0.57999999999999996</v>
      </c>
      <c r="AF419" s="10">
        <f t="shared" si="150"/>
        <v>0.374</v>
      </c>
    </row>
    <row r="420" spans="1:36" x14ac:dyDescent="0.25">
      <c r="A420" s="8" t="s">
        <v>415</v>
      </c>
      <c r="B420" s="8">
        <v>5</v>
      </c>
      <c r="C420" s="8" t="s">
        <v>419</v>
      </c>
      <c r="D420" s="8" t="s">
        <v>476</v>
      </c>
      <c r="E420" s="61"/>
      <c r="F420" s="8"/>
      <c r="G420" s="27">
        <v>2004</v>
      </c>
      <c r="H420" s="82">
        <v>0.4</v>
      </c>
      <c r="I420" s="82">
        <v>0.6</v>
      </c>
      <c r="J420" s="82"/>
      <c r="K420" s="9">
        <f t="shared" si="136"/>
        <v>0.4</v>
      </c>
      <c r="L420" s="9">
        <f t="shared" si="137"/>
        <v>0.6</v>
      </c>
      <c r="M420" s="9">
        <f t="shared" si="138"/>
        <v>0.4</v>
      </c>
      <c r="N420" s="9">
        <f t="shared" si="139"/>
        <v>0.6</v>
      </c>
      <c r="O420" s="10">
        <f t="shared" si="140"/>
        <v>0.19999999999999996</v>
      </c>
      <c r="P420" s="22">
        <v>117512</v>
      </c>
      <c r="Q420" s="8">
        <v>191066</v>
      </c>
      <c r="R420" s="8">
        <v>0</v>
      </c>
      <c r="S420" s="9">
        <v>0.38081781591688324</v>
      </c>
      <c r="T420" s="9">
        <v>0.61918218408311676</v>
      </c>
      <c r="U420" s="9">
        <f t="shared" ref="U420:U426" si="152">S420/(S420+T420)</f>
        <v>0.38081781591688324</v>
      </c>
      <c r="V420" s="9">
        <f t="shared" ref="V420:V426" si="153">T420/(T420+S420)</f>
        <v>0.61918218408311676</v>
      </c>
      <c r="W420" s="10">
        <f t="shared" ref="W420:W426" si="154">ABS((T420/(T420+S420))-(S420/(T420+S420)))</f>
        <v>0.23836436816623352</v>
      </c>
      <c r="X420" s="9">
        <v>0.43700000000000006</v>
      </c>
      <c r="Y420" s="9">
        <v>0.53500000000000003</v>
      </c>
      <c r="Z420" s="10">
        <f t="shared" si="144"/>
        <v>0.43175000000000002</v>
      </c>
      <c r="AA420" s="11">
        <v>101146</v>
      </c>
      <c r="AB420" s="11">
        <v>177235</v>
      </c>
      <c r="AC420" s="10">
        <f>ABS((AB420/(AB420+AA420))-(AA420/(AB420+AA420)))</f>
        <v>0.27332684342681435</v>
      </c>
      <c r="AD420" s="12">
        <v>0.46</v>
      </c>
      <c r="AE420" s="12">
        <v>0.52</v>
      </c>
      <c r="AF420" s="10">
        <f t="shared" si="150"/>
        <v>0.434</v>
      </c>
    </row>
    <row r="421" spans="1:36" x14ac:dyDescent="0.25">
      <c r="A421" s="8" t="s">
        <v>415</v>
      </c>
      <c r="B421" s="8">
        <v>6</v>
      </c>
      <c r="C421" s="8" t="s">
        <v>420</v>
      </c>
      <c r="D421" s="8" t="s">
        <v>478</v>
      </c>
      <c r="E421" s="61"/>
      <c r="F421" s="8"/>
      <c r="G421" s="27">
        <v>2012</v>
      </c>
      <c r="H421" s="82">
        <v>0.63</v>
      </c>
      <c r="I421" s="82">
        <v>0.37</v>
      </c>
      <c r="J421" s="82"/>
      <c r="K421" s="9">
        <f t="shared" si="136"/>
        <v>0.63</v>
      </c>
      <c r="L421" s="9">
        <f t="shared" si="137"/>
        <v>0.37</v>
      </c>
      <c r="M421" s="9">
        <f t="shared" si="138"/>
        <v>0.63</v>
      </c>
      <c r="N421" s="9">
        <f t="shared" si="139"/>
        <v>0.37</v>
      </c>
      <c r="O421" s="10">
        <f t="shared" si="140"/>
        <v>0.26</v>
      </c>
      <c r="P421" s="22">
        <v>186661</v>
      </c>
      <c r="Q421" s="8">
        <v>129725</v>
      </c>
      <c r="R421" s="8">
        <v>0</v>
      </c>
      <c r="S421" s="9">
        <v>0.58997869690820703</v>
      </c>
      <c r="T421" s="9">
        <v>0.41002130309179291</v>
      </c>
      <c r="U421" s="9">
        <f t="shared" si="152"/>
        <v>0.58997869690820703</v>
      </c>
      <c r="V421" s="9">
        <f t="shared" si="153"/>
        <v>0.41002130309179291</v>
      </c>
      <c r="W421" s="10">
        <f t="shared" si="154"/>
        <v>0.17995739381641412</v>
      </c>
      <c r="X421" s="9">
        <v>0.56100000000000005</v>
      </c>
      <c r="Y421" s="9">
        <v>0.41200000000000003</v>
      </c>
      <c r="Z421" s="10">
        <f t="shared" si="144"/>
        <v>0.55525000000000002</v>
      </c>
      <c r="AA421" s="11"/>
      <c r="AB421" s="11"/>
      <c r="AC421" s="10"/>
      <c r="AD421" s="12"/>
      <c r="AE421" s="12"/>
      <c r="AF421" s="10"/>
    </row>
    <row r="422" spans="1:36" x14ac:dyDescent="0.25">
      <c r="A422" s="8" t="s">
        <v>415</v>
      </c>
      <c r="B422" s="8">
        <v>7</v>
      </c>
      <c r="C422" s="8" t="s">
        <v>421</v>
      </c>
      <c r="D422" s="8" t="s">
        <v>478</v>
      </c>
      <c r="E422" s="61"/>
      <c r="F422" s="8"/>
      <c r="G422" s="27">
        <v>1988</v>
      </c>
      <c r="H422" s="82">
        <v>0.8</v>
      </c>
      <c r="I422" s="82">
        <v>0.2</v>
      </c>
      <c r="J422" s="82"/>
      <c r="K422" s="9">
        <f t="shared" si="136"/>
        <v>0.8</v>
      </c>
      <c r="L422" s="9">
        <f t="shared" si="137"/>
        <v>0.2</v>
      </c>
      <c r="M422" s="9">
        <f t="shared" si="138"/>
        <v>0.8</v>
      </c>
      <c r="N422" s="9">
        <f t="shared" si="139"/>
        <v>0.2</v>
      </c>
      <c r="O422" s="10">
        <f t="shared" si="140"/>
        <v>0.60000000000000009</v>
      </c>
      <c r="P422" s="22">
        <v>298368</v>
      </c>
      <c r="Q422" s="8">
        <v>76212</v>
      </c>
      <c r="R422" s="8">
        <v>0</v>
      </c>
      <c r="S422" s="9">
        <v>0.79654012493993276</v>
      </c>
      <c r="T422" s="9">
        <v>0.20345987506006727</v>
      </c>
      <c r="U422" s="9">
        <f t="shared" si="152"/>
        <v>0.79654012493993276</v>
      </c>
      <c r="V422" s="9">
        <f t="shared" si="153"/>
        <v>0.20345987506006727</v>
      </c>
      <c r="W422" s="10">
        <f t="shared" si="154"/>
        <v>0.59308024987986552</v>
      </c>
      <c r="X422" s="9">
        <v>0.79200000000000004</v>
      </c>
      <c r="Y422" s="9">
        <v>0.18100000000000002</v>
      </c>
      <c r="Z422" s="10">
        <f t="shared" si="144"/>
        <v>0.78625</v>
      </c>
      <c r="AA422" s="11">
        <v>232649</v>
      </c>
      <c r="AB422" s="11">
        <v>0</v>
      </c>
      <c r="AC422" s="10">
        <f>ABS((AB422/(AB422+AA422))-(AA422/(AB422+AA422)))</f>
        <v>1</v>
      </c>
      <c r="AD422" s="12">
        <v>0.84</v>
      </c>
      <c r="AE422" s="12">
        <v>0.15</v>
      </c>
      <c r="AF422" s="10">
        <f>(AD422-AE422-7.2%)/2+0.5</f>
        <v>0.80899999999999994</v>
      </c>
    </row>
    <row r="423" spans="1:36" x14ac:dyDescent="0.25">
      <c r="A423" s="8" t="s">
        <v>415</v>
      </c>
      <c r="B423" s="8">
        <v>8</v>
      </c>
      <c r="C423" s="8" t="s">
        <v>422</v>
      </c>
      <c r="D423" s="8" t="s">
        <v>476</v>
      </c>
      <c r="E423" s="61"/>
      <c r="F423" s="8"/>
      <c r="G423" s="27">
        <v>2004</v>
      </c>
      <c r="H423" s="82">
        <v>0.37</v>
      </c>
      <c r="I423" s="82">
        <v>0.63</v>
      </c>
      <c r="J423" s="82"/>
      <c r="K423" s="9">
        <f t="shared" si="136"/>
        <v>0.37</v>
      </c>
      <c r="L423" s="9">
        <f t="shared" si="137"/>
        <v>0.63</v>
      </c>
      <c r="M423" s="9">
        <f t="shared" si="138"/>
        <v>0.37</v>
      </c>
      <c r="N423" s="9">
        <f t="shared" si="139"/>
        <v>0.63</v>
      </c>
      <c r="O423" s="10">
        <f t="shared" si="140"/>
        <v>0.26</v>
      </c>
      <c r="P423" s="22">
        <v>121886</v>
      </c>
      <c r="Q423" s="8">
        <v>180204</v>
      </c>
      <c r="R423" s="8">
        <v>0</v>
      </c>
      <c r="S423" s="9">
        <v>0.4034757853619782</v>
      </c>
      <c r="T423" s="9">
        <v>0.59652421463802174</v>
      </c>
      <c r="U423" s="9">
        <f t="shared" si="152"/>
        <v>0.4034757853619782</v>
      </c>
      <c r="V423" s="9">
        <f t="shared" si="153"/>
        <v>0.59652421463802174</v>
      </c>
      <c r="W423" s="10">
        <f t="shared" si="154"/>
        <v>0.19304842927604354</v>
      </c>
      <c r="X423" s="9">
        <v>0.49700000000000005</v>
      </c>
      <c r="Y423" s="9">
        <v>0.48100000000000004</v>
      </c>
      <c r="Z423" s="10">
        <f t="shared" si="144"/>
        <v>0.48875000000000002</v>
      </c>
      <c r="AA423" s="11">
        <v>148581</v>
      </c>
      <c r="AB423" s="11">
        <v>161296</v>
      </c>
      <c r="AC423" s="10">
        <f>ABS((AB423/(AB423+AA423))-(AA423/(AB423+AA423)))</f>
        <v>4.1032409633499745E-2</v>
      </c>
      <c r="AD423" s="12">
        <v>0.56999999999999995</v>
      </c>
      <c r="AE423" s="12">
        <v>0.42</v>
      </c>
      <c r="AF423" s="10">
        <f>(AD423-AE423-7.2%)/2+0.5</f>
        <v>0.53899999999999992</v>
      </c>
    </row>
    <row r="424" spans="1:36" x14ac:dyDescent="0.25">
      <c r="A424" s="8" t="s">
        <v>415</v>
      </c>
      <c r="B424" s="8">
        <v>9</v>
      </c>
      <c r="C424" s="8" t="s">
        <v>423</v>
      </c>
      <c r="D424" s="8" t="s">
        <v>478</v>
      </c>
      <c r="E424" s="61"/>
      <c r="F424" s="8"/>
      <c r="G424" s="27">
        <v>1996</v>
      </c>
      <c r="H424" s="82">
        <v>0.7</v>
      </c>
      <c r="I424" s="82">
        <v>0.3</v>
      </c>
      <c r="J424" s="82"/>
      <c r="K424" s="9">
        <f t="shared" si="136"/>
        <v>0.7</v>
      </c>
      <c r="L424" s="9">
        <f t="shared" si="137"/>
        <v>0.3</v>
      </c>
      <c r="M424" s="9">
        <f t="shared" si="138"/>
        <v>0.7</v>
      </c>
      <c r="N424" s="9">
        <f t="shared" si="139"/>
        <v>0.3</v>
      </c>
      <c r="O424" s="10">
        <f t="shared" si="140"/>
        <v>0.39999999999999997</v>
      </c>
      <c r="P424" s="22">
        <v>192034</v>
      </c>
      <c r="Q424" s="8">
        <v>76105</v>
      </c>
      <c r="R424" s="8">
        <v>0</v>
      </c>
      <c r="S424" s="9">
        <v>0.71617332801270983</v>
      </c>
      <c r="T424" s="9">
        <v>0.28382667198729017</v>
      </c>
      <c r="U424" s="9">
        <f t="shared" si="152"/>
        <v>0.71617332801270983</v>
      </c>
      <c r="V424" s="9">
        <f t="shared" si="153"/>
        <v>0.28382667198729017</v>
      </c>
      <c r="W424" s="10">
        <f t="shared" si="154"/>
        <v>0.43234665602541966</v>
      </c>
      <c r="X424" s="9">
        <v>0.68299999999999994</v>
      </c>
      <c r="Y424" s="9">
        <v>0.29600000000000004</v>
      </c>
      <c r="Z424" s="10">
        <f t="shared" si="144"/>
        <v>0.67425000000000002</v>
      </c>
      <c r="AA424" s="11">
        <v>123743</v>
      </c>
      <c r="AB424" s="11">
        <v>101851</v>
      </c>
      <c r="AC424" s="10">
        <f>ABS((AB424/(AB424+AA424))-(AA424/(AB424+AA424)))</f>
        <v>9.7041587985496058E-2</v>
      </c>
      <c r="AD424" s="12">
        <v>0.59</v>
      </c>
      <c r="AE424" s="12">
        <v>0.4</v>
      </c>
      <c r="AF424" s="10">
        <f>(AD424-AE424-7.2%)/2+0.5</f>
        <v>0.55899999999999994</v>
      </c>
      <c r="AJ424" s="8"/>
    </row>
    <row r="425" spans="1:36" x14ac:dyDescent="0.25">
      <c r="A425" s="8" t="s">
        <v>415</v>
      </c>
      <c r="B425" s="8">
        <v>10</v>
      </c>
      <c r="C425" s="8" t="s">
        <v>424</v>
      </c>
      <c r="D425" s="8" t="s">
        <v>478</v>
      </c>
      <c r="E425" s="61"/>
      <c r="F425" s="8"/>
      <c r="G425" s="27">
        <v>2012</v>
      </c>
      <c r="H425" s="82">
        <v>0.55000000000000004</v>
      </c>
      <c r="I425" s="82">
        <v>0.45</v>
      </c>
      <c r="J425" s="82"/>
      <c r="K425" s="9">
        <f t="shared" si="136"/>
        <v>0.55000000000000004</v>
      </c>
      <c r="L425" s="9">
        <f t="shared" si="137"/>
        <v>0.45</v>
      </c>
      <c r="M425" s="9">
        <f t="shared" si="138"/>
        <v>0.55000000000000004</v>
      </c>
      <c r="N425" s="9">
        <f t="shared" si="139"/>
        <v>0.45</v>
      </c>
      <c r="O425" s="10">
        <f t="shared" si="140"/>
        <v>0.10000000000000003</v>
      </c>
      <c r="P425" s="22">
        <v>163036</v>
      </c>
      <c r="Q425" s="8">
        <v>115381</v>
      </c>
      <c r="R425" s="8">
        <v>0</v>
      </c>
      <c r="S425" s="9">
        <v>0.58558205856682599</v>
      </c>
      <c r="T425" s="9">
        <v>0.41441794143317395</v>
      </c>
      <c r="U425" s="9">
        <f t="shared" si="152"/>
        <v>0.58558205856682599</v>
      </c>
      <c r="V425" s="9">
        <f t="shared" si="153"/>
        <v>0.41441794143317395</v>
      </c>
      <c r="W425" s="10">
        <f t="shared" si="154"/>
        <v>0.17116411713365204</v>
      </c>
      <c r="X425" s="9">
        <v>0.56299999999999994</v>
      </c>
      <c r="Y425" s="9">
        <v>0.41100000000000003</v>
      </c>
      <c r="Z425" s="10">
        <f t="shared" si="144"/>
        <v>0.55674999999999997</v>
      </c>
      <c r="AA425" s="11"/>
      <c r="AB425" s="11"/>
      <c r="AC425" s="10"/>
      <c r="AD425" s="12"/>
      <c r="AE425" s="12"/>
      <c r="AF425" s="10"/>
    </row>
    <row r="426" spans="1:36" x14ac:dyDescent="0.25">
      <c r="A426" s="8" t="s">
        <v>425</v>
      </c>
      <c r="B426" s="8">
        <v>1</v>
      </c>
      <c r="C426" s="8" t="s">
        <v>426</v>
      </c>
      <c r="D426" s="8" t="s">
        <v>476</v>
      </c>
      <c r="E426" s="61"/>
      <c r="F426" s="8"/>
      <c r="G426" s="27">
        <v>2010</v>
      </c>
      <c r="H426" s="82">
        <v>0.36</v>
      </c>
      <c r="I426" s="82">
        <v>0.64</v>
      </c>
      <c r="J426" s="82"/>
      <c r="K426" s="9">
        <f t="shared" si="136"/>
        <v>0.36</v>
      </c>
      <c r="L426" s="9">
        <f t="shared" si="137"/>
        <v>0.64</v>
      </c>
      <c r="M426" s="9">
        <f t="shared" si="138"/>
        <v>0.36</v>
      </c>
      <c r="N426" s="9">
        <f t="shared" si="139"/>
        <v>0.64</v>
      </c>
      <c r="O426" s="10">
        <f t="shared" si="140"/>
        <v>0.28000000000000003</v>
      </c>
      <c r="P426" s="22">
        <v>80342</v>
      </c>
      <c r="Q426" s="8">
        <v>133809</v>
      </c>
      <c r="R426" s="8">
        <v>0</v>
      </c>
      <c r="S426" s="9">
        <v>0.37516518718100778</v>
      </c>
      <c r="T426" s="9">
        <v>0.62483481281899222</v>
      </c>
      <c r="U426" s="9">
        <f t="shared" si="152"/>
        <v>0.37516518718100778</v>
      </c>
      <c r="V426" s="9">
        <f t="shared" si="153"/>
        <v>0.62483481281899222</v>
      </c>
      <c r="W426" s="10">
        <f t="shared" si="154"/>
        <v>0.24966962563798445</v>
      </c>
      <c r="X426" s="9">
        <v>0.35499999999999998</v>
      </c>
      <c r="Y426" s="9">
        <v>0.622</v>
      </c>
      <c r="Z426" s="10">
        <f t="shared" si="144"/>
        <v>0.34725</v>
      </c>
      <c r="AA426" s="11">
        <v>89220</v>
      </c>
      <c r="AB426" s="11">
        <v>90660</v>
      </c>
      <c r="AC426" s="10">
        <f>ABS((AB426/(AB426+AA426))-(AA426/(AB426+AA426)))</f>
        <v>8.0053368912608724E-3</v>
      </c>
      <c r="AD426" s="12">
        <v>0.42</v>
      </c>
      <c r="AE426" s="12">
        <v>0.56999999999999995</v>
      </c>
      <c r="AF426" s="10">
        <f>(AD426-AE426-7.2%)/2+0.5</f>
        <v>0.38900000000000001</v>
      </c>
      <c r="AJ426" s="8"/>
    </row>
    <row r="427" spans="1:36" x14ac:dyDescent="0.25">
      <c r="A427" s="8" t="s">
        <v>425</v>
      </c>
      <c r="B427" s="8">
        <v>2</v>
      </c>
      <c r="C427" s="8" t="s">
        <v>576</v>
      </c>
      <c r="D427" s="8" t="s">
        <v>476</v>
      </c>
      <c r="E427" s="61"/>
      <c r="F427" s="8"/>
      <c r="G427" s="27">
        <v>2014</v>
      </c>
      <c r="H427" s="82">
        <v>0.44</v>
      </c>
      <c r="I427" s="82">
        <v>0.47</v>
      </c>
      <c r="J427" s="82">
        <v>0.05</v>
      </c>
      <c r="K427" s="9">
        <f t="shared" si="136"/>
        <v>0.48351648351648358</v>
      </c>
      <c r="L427" s="9">
        <f t="shared" si="137"/>
        <v>0.51648351648351654</v>
      </c>
      <c r="M427" s="9">
        <f t="shared" si="138"/>
        <v>0.48351648351648358</v>
      </c>
      <c r="N427" s="9">
        <f t="shared" si="139"/>
        <v>0.51648351648351654</v>
      </c>
      <c r="O427" s="10">
        <f t="shared" si="140"/>
        <v>3.2967032967032961E-2</v>
      </c>
      <c r="Q427" s="8"/>
      <c r="R427" s="8"/>
      <c r="S427" s="9"/>
      <c r="T427" s="9"/>
      <c r="U427" s="9"/>
      <c r="V427" s="9"/>
      <c r="W427" s="10"/>
      <c r="X427" s="9">
        <v>0.38</v>
      </c>
      <c r="Y427" s="9">
        <v>0.6</v>
      </c>
      <c r="Z427" s="10">
        <f t="shared" si="144"/>
        <v>0.37075000000000002</v>
      </c>
      <c r="AA427" s="11"/>
      <c r="AB427" s="11"/>
      <c r="AC427" s="10"/>
      <c r="AD427" s="12">
        <v>0.44</v>
      </c>
      <c r="AE427" s="12">
        <v>0.55000000000000004</v>
      </c>
      <c r="AF427" s="10">
        <f>(AD427-AE427-7.2%)/2+0.5</f>
        <v>0.40899999999999997</v>
      </c>
      <c r="AJ427" s="8"/>
    </row>
    <row r="428" spans="1:36" x14ac:dyDescent="0.25">
      <c r="A428" s="8" t="s">
        <v>425</v>
      </c>
      <c r="B428" s="8">
        <v>3</v>
      </c>
      <c r="C428" s="8" t="s">
        <v>588</v>
      </c>
      <c r="D428" s="8" t="s">
        <v>476</v>
      </c>
      <c r="E428" s="61"/>
      <c r="F428" s="8"/>
      <c r="G428" s="27">
        <v>2014</v>
      </c>
      <c r="H428" s="82">
        <v>0.45</v>
      </c>
      <c r="I428" s="82">
        <v>0.55000000000000004</v>
      </c>
      <c r="J428" s="82"/>
      <c r="K428" s="9">
        <f t="shared" si="136"/>
        <v>0.45</v>
      </c>
      <c r="L428" s="9">
        <f t="shared" si="137"/>
        <v>0.55000000000000004</v>
      </c>
      <c r="M428" s="9">
        <f t="shared" si="138"/>
        <v>0.45</v>
      </c>
      <c r="N428" s="9">
        <f t="shared" si="139"/>
        <v>0.55000000000000004</v>
      </c>
      <c r="O428" s="10">
        <f t="shared" si="140"/>
        <v>0.10000000000000003</v>
      </c>
      <c r="Q428" s="8"/>
      <c r="R428" s="8"/>
      <c r="S428" s="9"/>
      <c r="T428" s="9"/>
      <c r="U428" s="9"/>
      <c r="V428" s="9"/>
      <c r="W428" s="10"/>
      <c r="X428" s="9">
        <v>0.32799999999999996</v>
      </c>
      <c r="Y428" s="9">
        <v>0.65</v>
      </c>
      <c r="Z428" s="10">
        <f t="shared" si="144"/>
        <v>0.31974999999999998</v>
      </c>
      <c r="AA428" s="11"/>
      <c r="AB428" s="11"/>
      <c r="AC428" s="10"/>
      <c r="AD428" s="12">
        <v>0.42</v>
      </c>
      <c r="AE428" s="12">
        <v>0.56000000000000005</v>
      </c>
      <c r="AF428" s="10">
        <f>(AD428-AE428-7.2%)/2+0.5</f>
        <v>0.39399999999999996</v>
      </c>
    </row>
    <row r="429" spans="1:36" x14ac:dyDescent="0.25">
      <c r="A429" s="8" t="s">
        <v>427</v>
      </c>
      <c r="B429" s="8">
        <v>1</v>
      </c>
      <c r="C429" s="8" t="s">
        <v>428</v>
      </c>
      <c r="D429" s="8" t="s">
        <v>476</v>
      </c>
      <c r="E429" s="61"/>
      <c r="F429" s="8"/>
      <c r="G429" s="27">
        <v>1998</v>
      </c>
      <c r="H429" s="82">
        <v>0.37</v>
      </c>
      <c r="I429" s="82">
        <v>0.63</v>
      </c>
      <c r="J429" s="82"/>
      <c r="K429" s="9">
        <f t="shared" si="136"/>
        <v>0.37</v>
      </c>
      <c r="L429" s="9">
        <f t="shared" si="137"/>
        <v>0.63</v>
      </c>
      <c r="M429" s="9">
        <f t="shared" si="138"/>
        <v>0.37</v>
      </c>
      <c r="N429" s="9">
        <f t="shared" si="139"/>
        <v>0.63</v>
      </c>
      <c r="O429" s="10">
        <f t="shared" si="140"/>
        <v>0.26</v>
      </c>
      <c r="P429" s="22">
        <v>158414</v>
      </c>
      <c r="Q429" s="8">
        <v>200423</v>
      </c>
      <c r="R429" s="8">
        <v>6221</v>
      </c>
      <c r="S429" s="9">
        <v>0.43394200373639258</v>
      </c>
      <c r="T429" s="9">
        <v>0.5490168685523944</v>
      </c>
      <c r="U429" s="9">
        <f>S429/(S429+T429)</f>
        <v>0.44146506631144505</v>
      </c>
      <c r="V429" s="9">
        <f>T429/(T429+S429)</f>
        <v>0.558534933688555</v>
      </c>
      <c r="W429" s="10">
        <f>ABS((T429/(T429+S429))-(S429/(T429+S429)))</f>
        <v>0.11706986737710995</v>
      </c>
      <c r="X429" s="9">
        <v>0.47399999999999998</v>
      </c>
      <c r="Y429" s="9">
        <v>0.51600000000000001</v>
      </c>
      <c r="Z429" s="10">
        <f t="shared" si="144"/>
        <v>0.45974999999999999</v>
      </c>
      <c r="AA429" s="11">
        <v>79355</v>
      </c>
      <c r="AB429" s="11">
        <v>179810</v>
      </c>
      <c r="AC429" s="10">
        <f>ABS((AB429/(AB429+AA429))-(AA429/(AB429+AA429)))</f>
        <v>0.38761020971195959</v>
      </c>
      <c r="AD429" s="12">
        <v>0.51</v>
      </c>
      <c r="AE429" s="12">
        <v>0.48</v>
      </c>
      <c r="AF429" s="10">
        <f>(AD429-AE429-7.2%)/2+0.5</f>
        <v>0.47899999999999998</v>
      </c>
    </row>
    <row r="430" spans="1:36" x14ac:dyDescent="0.25">
      <c r="A430" s="8" t="s">
        <v>427</v>
      </c>
      <c r="B430" s="8">
        <v>2</v>
      </c>
      <c r="C430" s="8" t="s">
        <v>429</v>
      </c>
      <c r="D430" s="8" t="s">
        <v>478</v>
      </c>
      <c r="E430" s="61"/>
      <c r="F430" s="8"/>
      <c r="G430" s="27">
        <v>2012</v>
      </c>
      <c r="H430" s="82">
        <v>0.68</v>
      </c>
      <c r="I430" s="82">
        <v>0.32</v>
      </c>
      <c r="J430" s="82"/>
      <c r="K430" s="9">
        <f t="shared" si="136"/>
        <v>0.68</v>
      </c>
      <c r="L430" s="9">
        <f t="shared" si="137"/>
        <v>0.32</v>
      </c>
      <c r="M430" s="9">
        <f t="shared" si="138"/>
        <v>0.68</v>
      </c>
      <c r="N430" s="9">
        <f t="shared" si="139"/>
        <v>0.32</v>
      </c>
      <c r="O430" s="10">
        <f t="shared" si="140"/>
        <v>0.36000000000000004</v>
      </c>
      <c r="P430" s="22">
        <v>265422</v>
      </c>
      <c r="Q430" s="8">
        <v>124683</v>
      </c>
      <c r="R430" s="8">
        <v>793</v>
      </c>
      <c r="S430" s="9">
        <v>0.67900577644295956</v>
      </c>
      <c r="T430" s="9">
        <v>0.31896556134848475</v>
      </c>
      <c r="U430" s="9">
        <f>S430/(S430+T430)</f>
        <v>0.68038604990963969</v>
      </c>
      <c r="V430" s="9">
        <f>T430/(T430+S430)</f>
        <v>0.31961395009036025</v>
      </c>
      <c r="W430" s="10">
        <f>ABS((T430/(T430+S430))-(S430/(T430+S430)))</f>
        <v>0.36077209981927943</v>
      </c>
      <c r="X430" s="9">
        <v>0.68299999999999994</v>
      </c>
      <c r="Y430" s="9">
        <v>0.30499999999999999</v>
      </c>
      <c r="Z430" s="10">
        <f t="shared" si="144"/>
        <v>0.66974999999999996</v>
      </c>
      <c r="AA430" s="11"/>
      <c r="AB430" s="11"/>
      <c r="AC430" s="10"/>
      <c r="AD430" s="12"/>
      <c r="AE430" s="12"/>
      <c r="AF430" s="10"/>
    </row>
    <row r="431" spans="1:36" x14ac:dyDescent="0.25">
      <c r="A431" s="8" t="s">
        <v>427</v>
      </c>
      <c r="B431" s="8">
        <v>3</v>
      </c>
      <c r="C431" s="8" t="s">
        <v>430</v>
      </c>
      <c r="D431" s="8" t="s">
        <v>478</v>
      </c>
      <c r="E431" s="61"/>
      <c r="F431" s="8"/>
      <c r="G431" s="27">
        <v>1996</v>
      </c>
      <c r="H431" s="82">
        <v>0.56999999999999995</v>
      </c>
      <c r="I431" s="82">
        <v>0.43</v>
      </c>
      <c r="J431" s="82"/>
      <c r="K431" s="9">
        <f t="shared" si="136"/>
        <v>0.56999999999999995</v>
      </c>
      <c r="L431" s="9">
        <f t="shared" si="137"/>
        <v>0.43</v>
      </c>
      <c r="M431" s="9">
        <f t="shared" si="138"/>
        <v>0.56999999999999995</v>
      </c>
      <c r="N431" s="9">
        <f t="shared" si="139"/>
        <v>0.43</v>
      </c>
      <c r="O431" s="10">
        <f t="shared" si="140"/>
        <v>0.13999999999999996</v>
      </c>
      <c r="P431" s="22">
        <v>217712</v>
      </c>
      <c r="Q431" s="8">
        <v>121713</v>
      </c>
      <c r="R431" s="8">
        <v>339</v>
      </c>
      <c r="S431" s="9">
        <v>0.64077418443390122</v>
      </c>
      <c r="T431" s="9">
        <v>0.35822806418572894</v>
      </c>
      <c r="U431" s="9">
        <f>S431/(S431+T431)</f>
        <v>0.641414156293732</v>
      </c>
      <c r="V431" s="9">
        <f>T431/(T431+S431)</f>
        <v>0.35858584370626795</v>
      </c>
      <c r="W431" s="10">
        <f>ABS((T431/(T431+S431))-(S431/(T431+S431)))</f>
        <v>0.28282831258746405</v>
      </c>
      <c r="X431" s="9">
        <v>0.54800000000000004</v>
      </c>
      <c r="Y431" s="9">
        <v>0.43799999999999994</v>
      </c>
      <c r="Z431" s="10">
        <f t="shared" si="144"/>
        <v>0.53575000000000006</v>
      </c>
      <c r="AA431" s="11">
        <v>126371</v>
      </c>
      <c r="AB431" s="11">
        <v>116825</v>
      </c>
      <c r="AC431" s="10">
        <f>ABS((AB431/(AB431+AA431))-(AA431/(AB431+AA431)))</f>
        <v>3.9252290333722628E-2</v>
      </c>
      <c r="AD431" s="12">
        <v>0.57999999999999996</v>
      </c>
      <c r="AE431" s="12">
        <v>0.41</v>
      </c>
      <c r="AF431" s="10">
        <f t="shared" ref="AF431:AF437" si="155">(AD431-AE431-7.2%)/2+0.5</f>
        <v>0.54899999999999993</v>
      </c>
    </row>
    <row r="432" spans="1:36" x14ac:dyDescent="0.25">
      <c r="A432" s="8" t="s">
        <v>427</v>
      </c>
      <c r="B432" s="8">
        <v>4</v>
      </c>
      <c r="C432" s="8" t="s">
        <v>431</v>
      </c>
      <c r="D432" s="8" t="s">
        <v>478</v>
      </c>
      <c r="E432" s="61"/>
      <c r="F432" s="8"/>
      <c r="G432" s="27">
        <v>2004</v>
      </c>
      <c r="H432" s="82">
        <v>0.7</v>
      </c>
      <c r="I432" s="82">
        <v>0.27</v>
      </c>
      <c r="J432" s="82">
        <v>0.03</v>
      </c>
      <c r="K432" s="9">
        <f t="shared" si="136"/>
        <v>0.72164948453608246</v>
      </c>
      <c r="L432" s="9">
        <f t="shared" si="137"/>
        <v>0.27835051546391754</v>
      </c>
      <c r="M432" s="9">
        <f t="shared" si="138"/>
        <v>0.72164948453608246</v>
      </c>
      <c r="N432" s="9">
        <f t="shared" si="139"/>
        <v>0.27835051546391754</v>
      </c>
      <c r="O432" s="10">
        <f t="shared" si="140"/>
        <v>0.44329896907216493</v>
      </c>
      <c r="P432" s="22">
        <v>235257</v>
      </c>
      <c r="Q432" s="8">
        <v>80787</v>
      </c>
      <c r="R432" s="8">
        <v>9744</v>
      </c>
      <c r="S432" s="9">
        <v>0.7221168367159011</v>
      </c>
      <c r="T432" s="9">
        <v>0.24797414269402188</v>
      </c>
      <c r="U432" s="9">
        <f>S432/(S432+T432)</f>
        <v>0.74438052929338949</v>
      </c>
      <c r="V432" s="9">
        <f>T432/(T432+S432)</f>
        <v>0.25561947070661051</v>
      </c>
      <c r="W432" s="10">
        <f>ABS((T432/(T432+S432))-(S432/(T432+S432)))</f>
        <v>0.48876105858677898</v>
      </c>
      <c r="X432" s="9">
        <v>0.753</v>
      </c>
      <c r="Y432" s="9">
        <v>0.23800000000000002</v>
      </c>
      <c r="Z432" s="10">
        <f t="shared" si="144"/>
        <v>0.73825000000000007</v>
      </c>
      <c r="AA432" s="11">
        <v>143549</v>
      </c>
      <c r="AB432" s="11">
        <v>61535</v>
      </c>
      <c r="AC432" s="10">
        <f>ABS((AB432/(AB432+AA432))-(AA432/(AB432+AA432)))</f>
        <v>0.39990442940453663</v>
      </c>
      <c r="AD432" s="12">
        <v>0.75</v>
      </c>
      <c r="AE432" s="12">
        <v>0.24</v>
      </c>
      <c r="AF432" s="10">
        <f t="shared" si="155"/>
        <v>0.71899999999999997</v>
      </c>
    </row>
    <row r="433" spans="1:32" x14ac:dyDescent="0.25">
      <c r="A433" s="8" t="s">
        <v>427</v>
      </c>
      <c r="B433" s="8">
        <v>5</v>
      </c>
      <c r="C433" s="8" t="s">
        <v>432</v>
      </c>
      <c r="D433" s="8" t="s">
        <v>476</v>
      </c>
      <c r="E433" s="61"/>
      <c r="F433" s="8"/>
      <c r="G433" s="27">
        <v>1978</v>
      </c>
      <c r="H433" s="82">
        <v>0.3</v>
      </c>
      <c r="I433" s="82">
        <v>0.7</v>
      </c>
      <c r="J433" s="82"/>
      <c r="K433" s="9">
        <f t="shared" si="136"/>
        <v>0.3</v>
      </c>
      <c r="L433" s="9">
        <f t="shared" si="137"/>
        <v>0.7</v>
      </c>
      <c r="M433" s="9">
        <f t="shared" si="138"/>
        <v>0.3</v>
      </c>
      <c r="N433" s="9">
        <f t="shared" si="139"/>
        <v>0.7</v>
      </c>
      <c r="O433" s="10">
        <f t="shared" si="140"/>
        <v>0.39999999999999997</v>
      </c>
      <c r="P433" s="22">
        <v>118478</v>
      </c>
      <c r="Q433" s="8">
        <v>250335</v>
      </c>
      <c r="R433" s="8">
        <v>851</v>
      </c>
      <c r="S433" s="9">
        <v>0.32050186114958451</v>
      </c>
      <c r="T433" s="9">
        <v>0.67719604830332414</v>
      </c>
      <c r="U433" s="9">
        <f>S433/(S433+T433)</f>
        <v>0.32124138791203133</v>
      </c>
      <c r="V433" s="9">
        <f>T433/(T433+S433)</f>
        <v>0.67875861208796873</v>
      </c>
      <c r="W433" s="10">
        <f>ABS((T433/(T433+S433))-(S433/(T433+S433)))</f>
        <v>0.3575172241759374</v>
      </c>
      <c r="X433" s="9">
        <v>0.377</v>
      </c>
      <c r="Y433" s="9">
        <v>0.61299999999999999</v>
      </c>
      <c r="Z433" s="10">
        <f t="shared" si="144"/>
        <v>0.36275000000000002</v>
      </c>
      <c r="AA433" s="11">
        <v>90625</v>
      </c>
      <c r="AB433" s="11">
        <v>229634</v>
      </c>
      <c r="AC433" s="10">
        <f>ABS((AB433/(AB433+AA433))-(AA433/(AB433+AA433)))</f>
        <v>0.43405181431279055</v>
      </c>
      <c r="AD433" s="12">
        <v>0.41</v>
      </c>
      <c r="AE433" s="12">
        <v>0.57999999999999996</v>
      </c>
      <c r="AF433" s="10">
        <f t="shared" si="155"/>
        <v>0.379</v>
      </c>
    </row>
    <row r="434" spans="1:32" x14ac:dyDescent="0.25">
      <c r="A434" s="8" t="s">
        <v>427</v>
      </c>
      <c r="B434" s="8">
        <v>6</v>
      </c>
      <c r="C434" s="8" t="s">
        <v>597</v>
      </c>
      <c r="D434" s="8" t="s">
        <v>476</v>
      </c>
      <c r="E434" s="61"/>
      <c r="F434" s="8"/>
      <c r="G434" s="27">
        <v>2014</v>
      </c>
      <c r="H434" s="82">
        <v>0.41</v>
      </c>
      <c r="I434" s="82">
        <v>0.56999999999999995</v>
      </c>
      <c r="J434" s="82">
        <v>0.02</v>
      </c>
      <c r="K434" s="9">
        <f t="shared" si="136"/>
        <v>0.41836734693877548</v>
      </c>
      <c r="L434" s="9">
        <f t="shared" si="137"/>
        <v>0.58163265306122447</v>
      </c>
      <c r="M434" s="9">
        <f t="shared" si="138"/>
        <v>0.41836734693877548</v>
      </c>
      <c r="N434" s="9">
        <f t="shared" si="139"/>
        <v>0.58163265306122447</v>
      </c>
      <c r="O434" s="10">
        <f t="shared" si="140"/>
        <v>0.16326530612244899</v>
      </c>
      <c r="Q434" s="8"/>
      <c r="R434" s="8"/>
      <c r="S434" s="9"/>
      <c r="T434" s="9"/>
      <c r="U434" s="9"/>
      <c r="V434" s="9"/>
      <c r="W434" s="10"/>
      <c r="X434" s="9">
        <v>0.45799999999999996</v>
      </c>
      <c r="Y434" s="9">
        <v>0.53100000000000003</v>
      </c>
      <c r="Z434" s="10">
        <f t="shared" si="144"/>
        <v>0.44424999999999998</v>
      </c>
      <c r="AA434" s="11"/>
      <c r="AB434" s="11"/>
      <c r="AC434" s="10"/>
      <c r="AD434" s="12">
        <v>0.5</v>
      </c>
      <c r="AE434" s="12">
        <v>0.49</v>
      </c>
      <c r="AF434" s="10">
        <f t="shared" si="155"/>
        <v>0.46899999999999997</v>
      </c>
    </row>
    <row r="435" spans="1:32" x14ac:dyDescent="0.25">
      <c r="A435" s="8" t="s">
        <v>427</v>
      </c>
      <c r="B435" s="8">
        <v>7</v>
      </c>
      <c r="C435" s="8" t="s">
        <v>433</v>
      </c>
      <c r="D435" s="8" t="s">
        <v>476</v>
      </c>
      <c r="E435" s="61"/>
      <c r="F435" s="8"/>
      <c r="G435" s="27">
        <v>2010</v>
      </c>
      <c r="H435" s="82">
        <v>0.39</v>
      </c>
      <c r="I435" s="82">
        <v>0.59</v>
      </c>
      <c r="J435" s="82">
        <v>0.01</v>
      </c>
      <c r="K435" s="9">
        <f t="shared" si="136"/>
        <v>0.39795918367346939</v>
      </c>
      <c r="L435" s="9">
        <f t="shared" si="137"/>
        <v>0.60204081632653061</v>
      </c>
      <c r="M435" s="9">
        <f t="shared" si="138"/>
        <v>0.39795918367346939</v>
      </c>
      <c r="N435" s="9">
        <f t="shared" si="139"/>
        <v>0.60204081632653061</v>
      </c>
      <c r="O435" s="10">
        <f t="shared" si="140"/>
        <v>0.20408163265306123</v>
      </c>
      <c r="P435" s="22">
        <v>157524</v>
      </c>
      <c r="Q435" s="8">
        <v>201720</v>
      </c>
      <c r="R435" s="8">
        <v>425</v>
      </c>
      <c r="S435" s="9">
        <v>0.43796935515710278</v>
      </c>
      <c r="T435" s="9">
        <v>0.56084900283316053</v>
      </c>
      <c r="U435" s="9">
        <f>S435/(S435+T435)</f>
        <v>0.43848749039649931</v>
      </c>
      <c r="V435" s="9">
        <f>T435/(T435+S435)</f>
        <v>0.56151250960350074</v>
      </c>
      <c r="W435" s="10">
        <f>ABS((T435/(T435+S435))-(S435/(T435+S435)))</f>
        <v>0.12302501920700143</v>
      </c>
      <c r="X435" s="9">
        <v>0.47799999999999998</v>
      </c>
      <c r="Y435" s="9">
        <v>0.50900000000000001</v>
      </c>
      <c r="Z435" s="10">
        <f t="shared" si="144"/>
        <v>0.46525</v>
      </c>
      <c r="AA435" s="11">
        <v>113003</v>
      </c>
      <c r="AB435" s="11">
        <v>132541</v>
      </c>
      <c r="AC435" s="10">
        <f>ABS((AB435/(AB435+AA435))-(AA435/(AB435+AA435)))</f>
        <v>7.9570260319942632E-2</v>
      </c>
      <c r="AD435" s="12">
        <v>0.56000000000000005</v>
      </c>
      <c r="AE435" s="12">
        <v>0.43</v>
      </c>
      <c r="AF435" s="10">
        <f t="shared" si="155"/>
        <v>0.52900000000000003</v>
      </c>
    </row>
    <row r="436" spans="1:32" x14ac:dyDescent="0.25">
      <c r="A436" s="8" t="s">
        <v>427</v>
      </c>
      <c r="B436" s="8">
        <v>8</v>
      </c>
      <c r="C436" s="8" t="s">
        <v>434</v>
      </c>
      <c r="D436" s="8" t="s">
        <v>476</v>
      </c>
      <c r="E436" s="61"/>
      <c r="F436" s="8"/>
      <c r="G436" s="27">
        <v>2010</v>
      </c>
      <c r="H436" s="82">
        <v>0.35</v>
      </c>
      <c r="I436" s="82">
        <v>0.65</v>
      </c>
      <c r="J436" s="82"/>
      <c r="K436" s="9">
        <f t="shared" si="136"/>
        <v>0.35</v>
      </c>
      <c r="L436" s="9">
        <f t="shared" si="137"/>
        <v>0.65</v>
      </c>
      <c r="M436" s="9">
        <f t="shared" si="138"/>
        <v>0.35</v>
      </c>
      <c r="N436" s="9">
        <f t="shared" si="139"/>
        <v>0.65</v>
      </c>
      <c r="O436" s="10">
        <f t="shared" si="140"/>
        <v>0.30000000000000004</v>
      </c>
      <c r="P436" s="22">
        <v>156287</v>
      </c>
      <c r="Q436" s="8">
        <v>198874</v>
      </c>
      <c r="R436" s="8">
        <v>303</v>
      </c>
      <c r="S436" s="9">
        <v>0.4396704026286769</v>
      </c>
      <c r="T436" s="9">
        <v>0.55947719037652199</v>
      </c>
      <c r="U436" s="9">
        <f>S436/(S436+T436)</f>
        <v>0.44004550049132646</v>
      </c>
      <c r="V436" s="9">
        <f>T436/(T436+S436)</f>
        <v>0.55995449950867349</v>
      </c>
      <c r="W436" s="10">
        <f>ABS((T436/(T436+S436))-(S436/(T436+S436)))</f>
        <v>0.11990899901734703</v>
      </c>
      <c r="X436" s="9">
        <v>0.47600000000000003</v>
      </c>
      <c r="Y436" s="9">
        <v>0.51300000000000001</v>
      </c>
      <c r="Z436" s="10">
        <f t="shared" si="144"/>
        <v>0.46224999999999999</v>
      </c>
      <c r="AA436" s="11">
        <v>118641</v>
      </c>
      <c r="AB436" s="11">
        <v>143993</v>
      </c>
      <c r="AC436" s="10">
        <f>ABS((AB436/(AB436+AA436))-(AA436/(AB436+AA436)))</f>
        <v>9.6529771469040515E-2</v>
      </c>
      <c r="AD436" s="12">
        <v>0.54</v>
      </c>
      <c r="AE436" s="12">
        <v>0.45</v>
      </c>
      <c r="AF436" s="10">
        <f t="shared" si="155"/>
        <v>0.50900000000000001</v>
      </c>
    </row>
    <row r="437" spans="1:32" x14ac:dyDescent="0.25">
      <c r="A437" s="8" t="s">
        <v>435</v>
      </c>
      <c r="B437" s="8" t="s">
        <v>27</v>
      </c>
      <c r="C437" s="8" t="s">
        <v>436</v>
      </c>
      <c r="D437" s="8" t="s">
        <v>476</v>
      </c>
      <c r="E437" s="61"/>
      <c r="F437" s="8"/>
      <c r="G437" s="27">
        <v>2008</v>
      </c>
      <c r="H437" s="82">
        <v>0.23</v>
      </c>
      <c r="I437" s="82">
        <v>0.69</v>
      </c>
      <c r="J437" s="82">
        <v>0.04</v>
      </c>
      <c r="K437" s="9">
        <f t="shared" si="136"/>
        <v>0.25000000000000006</v>
      </c>
      <c r="L437" s="9">
        <f t="shared" si="137"/>
        <v>0.75</v>
      </c>
      <c r="M437" s="9">
        <f t="shared" si="138"/>
        <v>0.25000000000000006</v>
      </c>
      <c r="N437" s="9">
        <f t="shared" si="139"/>
        <v>0.75</v>
      </c>
      <c r="O437" s="10">
        <f t="shared" si="140"/>
        <v>0.49999999999999994</v>
      </c>
      <c r="P437" s="22">
        <v>57573</v>
      </c>
      <c r="Q437" s="8">
        <v>166452</v>
      </c>
      <c r="R437" s="8">
        <v>17596</v>
      </c>
      <c r="S437" s="9">
        <v>0.2382781297983205</v>
      </c>
      <c r="T437" s="9">
        <v>0.68889707434370362</v>
      </c>
      <c r="U437" s="9">
        <f>S437/(S437+T437)</f>
        <v>0.25699363910277867</v>
      </c>
      <c r="V437" s="9">
        <f>T437/(T437+S437)</f>
        <v>0.74300636089722127</v>
      </c>
      <c r="W437" s="10">
        <f>ABS((T437/(T437+S437))-(S437/(T437+S437)))</f>
        <v>0.4860127217944426</v>
      </c>
      <c r="X437" s="9">
        <v>0.27600000000000002</v>
      </c>
      <c r="Y437" s="9">
        <v>0.68200000000000005</v>
      </c>
      <c r="Z437" s="10">
        <f t="shared" si="144"/>
        <v>0.27775</v>
      </c>
      <c r="AA437" s="11">
        <v>45768</v>
      </c>
      <c r="AB437" s="11">
        <v>131661</v>
      </c>
      <c r="AC437" s="10">
        <f>ABS((AB437/(AB437+AA437))-(AA437/(AB437+AA437)))</f>
        <v>0.48409786449791187</v>
      </c>
      <c r="AD437" s="12">
        <v>0.33</v>
      </c>
      <c r="AE437" s="12">
        <v>0.65</v>
      </c>
      <c r="AF437" s="10">
        <f t="shared" si="155"/>
        <v>0.30399999999999999</v>
      </c>
    </row>
    <row r="438" spans="1:32" x14ac:dyDescent="0.25">
      <c r="G438" s="8"/>
      <c r="H438" s="116"/>
      <c r="I438" s="116"/>
      <c r="J438" s="116"/>
      <c r="K438" s="8"/>
      <c r="L438" s="8"/>
      <c r="M438" s="120"/>
      <c r="N438" s="8"/>
      <c r="O438" s="8"/>
      <c r="P438" s="8"/>
      <c r="U438" s="119">
        <f>MEDIAN(U3:U437)</f>
        <v>0.46568274739454174</v>
      </c>
    </row>
    <row r="439" spans="1:32" x14ac:dyDescent="0.25">
      <c r="G439" s="8"/>
      <c r="H439" s="116"/>
      <c r="I439" s="116"/>
      <c r="J439" s="116"/>
      <c r="K439" s="8"/>
      <c r="L439" s="8"/>
      <c r="M439" s="8"/>
      <c r="N439" s="8"/>
      <c r="O439" s="8"/>
      <c r="P439" s="8"/>
    </row>
    <row r="440" spans="1:32" x14ac:dyDescent="0.25">
      <c r="G440" s="8"/>
      <c r="H440" s="116"/>
      <c r="I440" s="116"/>
      <c r="J440" s="116"/>
      <c r="K440" s="8"/>
      <c r="L440" s="8"/>
      <c r="M440" s="8"/>
      <c r="N440" s="8"/>
      <c r="O440" s="8"/>
      <c r="P440" s="8"/>
    </row>
    <row r="441" spans="1:32" x14ac:dyDescent="0.25">
      <c r="G441" s="8"/>
      <c r="H441" s="116"/>
      <c r="I441" s="116"/>
      <c r="J441" s="116"/>
      <c r="K441" s="8"/>
      <c r="L441" s="8"/>
      <c r="M441" s="8"/>
      <c r="N441" s="8"/>
      <c r="O441" s="8"/>
      <c r="P441" s="8"/>
    </row>
    <row r="442" spans="1:32" x14ac:dyDescent="0.25">
      <c r="G442" s="8"/>
      <c r="H442" s="116"/>
      <c r="I442" s="116"/>
      <c r="J442" s="116"/>
      <c r="K442" s="8"/>
      <c r="L442" s="8"/>
      <c r="M442" s="8"/>
      <c r="N442" s="8"/>
      <c r="O442" s="8"/>
      <c r="P442" s="8"/>
    </row>
    <row r="443" spans="1:32" x14ac:dyDescent="0.25">
      <c r="G443" s="8"/>
      <c r="H443" s="116"/>
      <c r="I443" s="116"/>
      <c r="J443" s="116"/>
      <c r="K443" s="8"/>
      <c r="L443" s="8"/>
      <c r="M443" s="8"/>
      <c r="N443" s="8"/>
      <c r="O443" s="8"/>
      <c r="P443" s="8"/>
    </row>
    <row r="444" spans="1:32" x14ac:dyDescent="0.25">
      <c r="G444" s="8"/>
      <c r="H444" s="116"/>
      <c r="I444" s="116"/>
      <c r="J444" s="116"/>
      <c r="K444" s="8"/>
      <c r="L444" s="8"/>
      <c r="M444" s="8"/>
      <c r="N444" s="8"/>
      <c r="O444" s="8"/>
      <c r="P444" s="8"/>
    </row>
    <row r="445" spans="1:32" x14ac:dyDescent="0.25">
      <c r="G445" s="8"/>
      <c r="H445" s="116"/>
      <c r="I445" s="116"/>
      <c r="J445" s="116"/>
      <c r="K445" s="8"/>
      <c r="L445" s="8"/>
      <c r="M445" s="8"/>
      <c r="N445" s="8"/>
      <c r="O445" s="8"/>
      <c r="P445" s="8"/>
    </row>
    <row r="446" spans="1:32" x14ac:dyDescent="0.25">
      <c r="G446" s="8"/>
      <c r="H446" s="116"/>
      <c r="I446" s="116"/>
      <c r="J446" s="116"/>
      <c r="K446" s="8"/>
      <c r="L446" s="8"/>
      <c r="M446" s="8"/>
      <c r="N446" s="8"/>
      <c r="O446" s="8"/>
      <c r="P446" s="8"/>
    </row>
    <row r="447" spans="1:32" x14ac:dyDescent="0.25">
      <c r="G447" s="8"/>
      <c r="H447" s="116"/>
      <c r="I447" s="116"/>
      <c r="J447" s="116"/>
      <c r="K447" s="8"/>
      <c r="L447" s="8"/>
      <c r="M447" s="8"/>
      <c r="N447" s="8"/>
      <c r="O447" s="8"/>
      <c r="P447" s="8"/>
    </row>
    <row r="448" spans="1:32" x14ac:dyDescent="0.25">
      <c r="G448" s="8"/>
      <c r="H448" s="116"/>
      <c r="I448" s="116"/>
      <c r="J448" s="116"/>
      <c r="K448" s="8"/>
      <c r="L448" s="8"/>
      <c r="M448" s="8"/>
      <c r="N448" s="8"/>
      <c r="O448" s="8"/>
      <c r="P448" s="8"/>
    </row>
    <row r="449" spans="7:16" x14ac:dyDescent="0.25">
      <c r="G449" s="8"/>
      <c r="H449" s="116"/>
      <c r="I449" s="116"/>
      <c r="J449" s="116"/>
      <c r="K449" s="8"/>
      <c r="L449" s="8"/>
      <c r="M449" s="8"/>
      <c r="N449" s="8"/>
      <c r="O449" s="8"/>
      <c r="P449" s="8"/>
    </row>
    <row r="450" spans="7:16" x14ac:dyDescent="0.25">
      <c r="G450" s="8"/>
      <c r="H450" s="116"/>
      <c r="I450" s="116"/>
      <c r="J450" s="116"/>
      <c r="K450" s="8"/>
      <c r="L450" s="8"/>
      <c r="M450" s="8"/>
      <c r="N450" s="8"/>
      <c r="O450" s="8"/>
      <c r="P450" s="8"/>
    </row>
    <row r="451" spans="7:16" x14ac:dyDescent="0.25">
      <c r="G451" s="8"/>
      <c r="H451" s="116"/>
      <c r="I451" s="116"/>
      <c r="J451" s="116"/>
      <c r="K451" s="8"/>
      <c r="L451" s="8"/>
      <c r="M451" s="8"/>
      <c r="N451" s="8"/>
      <c r="O451" s="8"/>
      <c r="P451" s="8"/>
    </row>
    <row r="452" spans="7:16" x14ac:dyDescent="0.25">
      <c r="G452" s="8"/>
      <c r="H452" s="116"/>
      <c r="I452" s="116"/>
      <c r="J452" s="116"/>
      <c r="K452" s="8"/>
      <c r="L452" s="8"/>
      <c r="M452" s="8"/>
      <c r="N452" s="8"/>
      <c r="O452" s="8"/>
      <c r="P452" s="8"/>
    </row>
    <row r="453" spans="7:16" x14ac:dyDescent="0.25">
      <c r="G453" s="8"/>
      <c r="H453" s="116"/>
      <c r="I453" s="116"/>
      <c r="J453" s="116"/>
      <c r="K453" s="8"/>
      <c r="L453" s="8"/>
      <c r="M453" s="8"/>
      <c r="N453" s="8"/>
      <c r="O453" s="8"/>
      <c r="P453" s="8"/>
    </row>
    <row r="454" spans="7:16" x14ac:dyDescent="0.25">
      <c r="G454" s="8"/>
      <c r="H454" s="116"/>
      <c r="I454" s="116"/>
      <c r="J454" s="116"/>
      <c r="K454" s="8"/>
      <c r="L454" s="8"/>
      <c r="M454" s="8"/>
      <c r="N454" s="8"/>
      <c r="O454" s="8"/>
      <c r="P454" s="8"/>
    </row>
    <row r="455" spans="7:16" x14ac:dyDescent="0.25">
      <c r="G455" s="8"/>
      <c r="H455" s="116"/>
      <c r="I455" s="116"/>
      <c r="J455" s="116"/>
      <c r="K455" s="8"/>
      <c r="L455" s="8"/>
      <c r="M455" s="8"/>
      <c r="N455" s="8"/>
      <c r="O455" s="8"/>
      <c r="P455" s="8"/>
    </row>
    <row r="456" spans="7:16" x14ac:dyDescent="0.25">
      <c r="G456" s="8"/>
      <c r="H456" s="116"/>
      <c r="I456" s="116"/>
      <c r="J456" s="116"/>
      <c r="K456" s="8"/>
      <c r="L456" s="8"/>
      <c r="M456" s="8"/>
      <c r="N456" s="8"/>
      <c r="O456" s="8"/>
      <c r="P456" s="8"/>
    </row>
    <row r="457" spans="7:16" x14ac:dyDescent="0.25">
      <c r="G457" s="8"/>
      <c r="H457" s="116"/>
      <c r="I457" s="116"/>
      <c r="J457" s="116"/>
      <c r="K457" s="8"/>
      <c r="L457" s="8"/>
      <c r="M457" s="8"/>
      <c r="N457" s="8"/>
      <c r="O457" s="8"/>
      <c r="P457" s="8"/>
    </row>
    <row r="458" spans="7:16" x14ac:dyDescent="0.25">
      <c r="G458" s="8"/>
      <c r="H458" s="116"/>
      <c r="I458" s="116"/>
      <c r="J458" s="116"/>
      <c r="K458" s="8"/>
      <c r="L458" s="8"/>
      <c r="M458" s="8"/>
      <c r="N458" s="8"/>
      <c r="O458" s="8"/>
      <c r="P458" s="8"/>
    </row>
    <row r="459" spans="7:16" x14ac:dyDescent="0.25">
      <c r="G459" s="8"/>
      <c r="H459" s="116"/>
      <c r="I459" s="116"/>
      <c r="J459" s="116"/>
      <c r="K459" s="8"/>
      <c r="L459" s="8"/>
      <c r="M459" s="8"/>
      <c r="N459" s="8"/>
      <c r="O459" s="8"/>
      <c r="P459" s="8"/>
    </row>
    <row r="460" spans="7:16" x14ac:dyDescent="0.25">
      <c r="G460" s="8"/>
      <c r="H460" s="116"/>
      <c r="I460" s="116"/>
      <c r="J460" s="116"/>
      <c r="K460" s="8"/>
      <c r="L460" s="8"/>
      <c r="M460" s="8"/>
      <c r="N460" s="8"/>
      <c r="O460" s="8"/>
      <c r="P460" s="8"/>
    </row>
    <row r="461" spans="7:16" x14ac:dyDescent="0.25">
      <c r="G461" s="8"/>
      <c r="H461" s="116"/>
      <c r="I461" s="116"/>
      <c r="J461" s="116"/>
      <c r="K461" s="8"/>
      <c r="L461" s="8"/>
      <c r="M461" s="8"/>
      <c r="N461" s="8"/>
      <c r="O461" s="8"/>
      <c r="P461" s="8"/>
    </row>
    <row r="462" spans="7:16" x14ac:dyDescent="0.25">
      <c r="G462" s="8"/>
      <c r="H462" s="116"/>
      <c r="I462" s="116"/>
      <c r="J462" s="116"/>
      <c r="K462" s="8"/>
      <c r="L462" s="8"/>
      <c r="M462" s="8"/>
      <c r="N462" s="8"/>
      <c r="O462" s="8"/>
      <c r="P462" s="8"/>
    </row>
    <row r="463" spans="7:16" x14ac:dyDescent="0.25">
      <c r="G463" s="8"/>
      <c r="H463" s="116"/>
      <c r="I463" s="116"/>
      <c r="J463" s="116"/>
      <c r="K463" s="8"/>
      <c r="L463" s="8"/>
      <c r="M463" s="8"/>
      <c r="N463" s="8"/>
      <c r="O463" s="8"/>
      <c r="P463" s="8"/>
    </row>
    <row r="464" spans="7:16" x14ac:dyDescent="0.25">
      <c r="G464" s="8"/>
      <c r="H464" s="116"/>
      <c r="I464" s="116"/>
      <c r="J464" s="116"/>
      <c r="K464" s="8"/>
      <c r="L464" s="8"/>
      <c r="M464" s="8"/>
      <c r="N464" s="8"/>
      <c r="O464" s="8"/>
      <c r="P464" s="8"/>
    </row>
    <row r="465" spans="7:16" x14ac:dyDescent="0.25">
      <c r="G465" s="8"/>
      <c r="H465" s="116"/>
      <c r="I465" s="116"/>
      <c r="J465" s="116"/>
      <c r="K465" s="8"/>
      <c r="L465" s="8"/>
      <c r="M465" s="8"/>
      <c r="N465" s="8"/>
      <c r="O465" s="8"/>
      <c r="P465" s="8"/>
    </row>
    <row r="466" spans="7:16" x14ac:dyDescent="0.25">
      <c r="G466" s="8"/>
      <c r="H466" s="116"/>
      <c r="I466" s="116"/>
      <c r="J466" s="116"/>
      <c r="K466" s="8"/>
      <c r="L466" s="8"/>
      <c r="M466" s="8"/>
      <c r="N466" s="8"/>
      <c r="O466" s="8"/>
      <c r="P466" s="8"/>
    </row>
    <row r="467" spans="7:16" x14ac:dyDescent="0.25">
      <c r="G467" s="8"/>
      <c r="H467" s="116"/>
      <c r="I467" s="116"/>
      <c r="J467" s="116"/>
      <c r="K467" s="8"/>
      <c r="L467" s="8"/>
      <c r="M467" s="8"/>
      <c r="N467" s="8"/>
      <c r="O467" s="8"/>
      <c r="P467" s="8"/>
    </row>
    <row r="468" spans="7:16" x14ac:dyDescent="0.25">
      <c r="G468" s="8"/>
      <c r="H468" s="116"/>
      <c r="I468" s="116"/>
      <c r="J468" s="116"/>
      <c r="K468" s="8"/>
      <c r="L468" s="8"/>
      <c r="M468" s="8"/>
      <c r="N468" s="8"/>
      <c r="O468" s="8"/>
      <c r="P468" s="8"/>
    </row>
    <row r="469" spans="7:16" x14ac:dyDescent="0.25">
      <c r="G469" s="8"/>
      <c r="H469" s="116"/>
      <c r="I469" s="116"/>
      <c r="J469" s="116"/>
      <c r="K469" s="8"/>
      <c r="L469" s="8"/>
      <c r="M469" s="8"/>
      <c r="N469" s="8"/>
      <c r="O469" s="8"/>
      <c r="P469" s="8"/>
    </row>
    <row r="470" spans="7:16" x14ac:dyDescent="0.25">
      <c r="G470" s="8"/>
      <c r="H470" s="116"/>
      <c r="I470" s="116"/>
      <c r="J470" s="116"/>
      <c r="K470" s="8"/>
      <c r="L470" s="8"/>
      <c r="M470" s="8"/>
      <c r="N470" s="8"/>
      <c r="O470" s="8"/>
      <c r="P470" s="8"/>
    </row>
    <row r="471" spans="7:16" x14ac:dyDescent="0.25">
      <c r="H471" s="117"/>
      <c r="I471" s="117"/>
    </row>
  </sheetData>
  <autoFilter ref="A2:AJ438"/>
  <mergeCells count="2">
    <mergeCell ref="P1:Z1"/>
    <mergeCell ref="H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2"/>
  <sheetViews>
    <sheetView workbookViewId="0">
      <selection activeCell="A13" sqref="A13:A20"/>
    </sheetView>
  </sheetViews>
  <sheetFormatPr defaultRowHeight="15" x14ac:dyDescent="0.25"/>
  <cols>
    <col min="1" max="1" width="147.28515625" customWidth="1"/>
  </cols>
  <sheetData>
    <row r="3" spans="1:1" ht="30" customHeight="1" x14ac:dyDescent="0.25">
      <c r="A3" s="92" t="s">
        <v>504</v>
      </c>
    </row>
    <row r="4" spans="1:1" x14ac:dyDescent="0.25">
      <c r="A4" s="92"/>
    </row>
    <row r="5" spans="1:1" ht="66.75" customHeight="1" x14ac:dyDescent="0.25">
      <c r="A5" s="92" t="s">
        <v>600</v>
      </c>
    </row>
    <row r="6" spans="1:1" ht="33" customHeight="1" x14ac:dyDescent="0.25">
      <c r="A6" s="92" t="s">
        <v>505</v>
      </c>
    </row>
    <row r="7" spans="1:1" ht="51.75" customHeight="1" x14ac:dyDescent="0.25">
      <c r="A7" s="92" t="s">
        <v>601</v>
      </c>
    </row>
    <row r="8" spans="1:1" ht="37.5" customHeight="1" x14ac:dyDescent="0.25">
      <c r="A8" s="92" t="s">
        <v>602</v>
      </c>
    </row>
    <row r="9" spans="1:1" ht="45" x14ac:dyDescent="0.25">
      <c r="A9" s="92" t="s">
        <v>506</v>
      </c>
    </row>
    <row r="10" spans="1:1" x14ac:dyDescent="0.25">
      <c r="A10" s="92"/>
    </row>
    <row r="12" spans="1:1" x14ac:dyDescent="0.25">
      <c r="A12" t="s">
        <v>523</v>
      </c>
    </row>
    <row r="13" spans="1:1" x14ac:dyDescent="0.25">
      <c r="A13" t="s">
        <v>507</v>
      </c>
    </row>
    <row r="14" spans="1:1" x14ac:dyDescent="0.25">
      <c r="A14" t="s">
        <v>508</v>
      </c>
    </row>
    <row r="15" spans="1:1" x14ac:dyDescent="0.25">
      <c r="A15" t="s">
        <v>509</v>
      </c>
    </row>
    <row r="16" spans="1:1" x14ac:dyDescent="0.25">
      <c r="A16" t="s">
        <v>510</v>
      </c>
    </row>
    <row r="17" spans="1:1" x14ac:dyDescent="0.25">
      <c r="A17" t="s">
        <v>511</v>
      </c>
    </row>
    <row r="18" spans="1:1" x14ac:dyDescent="0.25">
      <c r="A18" t="s">
        <v>512</v>
      </c>
    </row>
    <row r="19" spans="1:1" x14ac:dyDescent="0.25">
      <c r="A19" t="s">
        <v>513</v>
      </c>
    </row>
    <row r="20" spans="1:1" x14ac:dyDescent="0.25">
      <c r="A20" t="s">
        <v>514</v>
      </c>
    </row>
    <row r="22" spans="1:1" ht="45" x14ac:dyDescent="0.25">
      <c r="A22" s="92" t="s">
        <v>515</v>
      </c>
    </row>
    <row r="23" spans="1:1" ht="45" x14ac:dyDescent="0.25">
      <c r="A23" s="92" t="s">
        <v>516</v>
      </c>
    </row>
    <row r="25" spans="1:1" ht="30" x14ac:dyDescent="0.25">
      <c r="A25" s="92" t="s">
        <v>517</v>
      </c>
    </row>
    <row r="28" spans="1:1" x14ac:dyDescent="0.25">
      <c r="A28" t="s">
        <v>518</v>
      </c>
    </row>
    <row r="29" spans="1:1" x14ac:dyDescent="0.25">
      <c r="A29" t="s">
        <v>519</v>
      </c>
    </row>
    <row r="30" spans="1:1" x14ac:dyDescent="0.25">
      <c r="A30" t="s">
        <v>520</v>
      </c>
    </row>
    <row r="31" spans="1:1" x14ac:dyDescent="0.25">
      <c r="A31" t="s">
        <v>521</v>
      </c>
    </row>
    <row r="32" spans="1:1" x14ac:dyDescent="0.25">
      <c r="A32" t="s">
        <v>522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3"/>
  <sheetViews>
    <sheetView workbookViewId="0">
      <selection activeCell="R9" sqref="R9"/>
    </sheetView>
  </sheetViews>
  <sheetFormatPr defaultRowHeight="15" x14ac:dyDescent="0.25"/>
  <cols>
    <col min="3" max="3" width="13.85546875" customWidth="1"/>
    <col min="4" max="4" width="15.140625" style="24" customWidth="1"/>
    <col min="5" max="5" width="10.7109375" customWidth="1"/>
    <col min="6" max="6" width="6.140625" customWidth="1"/>
    <col min="7" max="7" width="17.85546875" customWidth="1"/>
    <col min="8" max="8" width="14" customWidth="1"/>
    <col min="9" max="9" width="14" style="24" customWidth="1"/>
    <col min="13" max="13" width="14.5703125" customWidth="1"/>
    <col min="14" max="14" width="13.5703125" style="8" customWidth="1"/>
    <col min="17" max="17" width="35.5703125" customWidth="1"/>
    <col min="18" max="18" width="10.85546875" customWidth="1"/>
  </cols>
  <sheetData>
    <row r="1" spans="1:21" x14ac:dyDescent="0.25">
      <c r="A1" s="150" t="s">
        <v>536</v>
      </c>
      <c r="B1" s="150"/>
      <c r="C1" s="150"/>
      <c r="D1" s="151"/>
      <c r="E1" s="152" t="s">
        <v>529</v>
      </c>
      <c r="F1" s="153"/>
      <c r="G1" s="153"/>
      <c r="H1" s="153"/>
      <c r="I1" s="151"/>
      <c r="J1" s="152" t="s">
        <v>528</v>
      </c>
      <c r="K1" s="153"/>
      <c r="L1" s="153"/>
      <c r="M1" s="153"/>
      <c r="N1" s="153"/>
    </row>
    <row r="2" spans="1:21" ht="62.25" customHeight="1" x14ac:dyDescent="0.25">
      <c r="A2" s="2" t="s">
        <v>0</v>
      </c>
      <c r="B2" s="2" t="s">
        <v>535</v>
      </c>
      <c r="C2" s="2" t="s">
        <v>439</v>
      </c>
      <c r="D2" s="106" t="s">
        <v>524</v>
      </c>
      <c r="E2" s="2" t="s">
        <v>0</v>
      </c>
      <c r="F2" s="2" t="s">
        <v>535</v>
      </c>
      <c r="G2" s="2" t="s">
        <v>611</v>
      </c>
      <c r="H2" s="56" t="s">
        <v>524</v>
      </c>
      <c r="I2" s="56" t="s">
        <v>525</v>
      </c>
      <c r="J2" s="5" t="s">
        <v>0</v>
      </c>
      <c r="K2" s="2" t="s">
        <v>535</v>
      </c>
      <c r="L2" s="2" t="s">
        <v>611</v>
      </c>
      <c r="M2" s="56" t="str">
        <f>[2]Projections!R7</f>
        <v>Raw Performance over Partisanship D</v>
      </c>
      <c r="N2" s="56" t="s">
        <v>525</v>
      </c>
      <c r="O2" s="8"/>
    </row>
    <row r="3" spans="1:21" x14ac:dyDescent="0.25">
      <c r="A3" s="68" t="s">
        <v>20</v>
      </c>
      <c r="B3" s="61">
        <v>6</v>
      </c>
      <c r="C3" s="59" t="s">
        <v>537</v>
      </c>
      <c r="D3" s="64">
        <v>7.2499999999999787E-3</v>
      </c>
      <c r="E3" s="59" t="s">
        <v>20</v>
      </c>
      <c r="F3" s="60">
        <v>1</v>
      </c>
      <c r="G3" s="59" t="s">
        <v>498</v>
      </c>
      <c r="H3" s="64">
        <v>-3.8750000000000007E-2</v>
      </c>
      <c r="I3" s="64">
        <v>3.8750000000000007E-2</v>
      </c>
      <c r="J3" s="68" t="s">
        <v>29</v>
      </c>
      <c r="K3" s="61">
        <v>1</v>
      </c>
      <c r="L3" s="59" t="s">
        <v>30</v>
      </c>
      <c r="M3" s="64">
        <v>6.1750000000000027E-2</v>
      </c>
      <c r="N3" s="64">
        <v>6.1750000000000027E-2</v>
      </c>
      <c r="T3" s="95"/>
      <c r="U3" s="94"/>
    </row>
    <row r="4" spans="1:21" x14ac:dyDescent="0.25">
      <c r="A4" s="68" t="s">
        <v>38</v>
      </c>
      <c r="B4" s="61">
        <v>2</v>
      </c>
      <c r="C4" s="59" t="s">
        <v>591</v>
      </c>
      <c r="D4" s="64">
        <v>3.6583333333333412E-2</v>
      </c>
      <c r="E4" s="68" t="s">
        <v>20</v>
      </c>
      <c r="F4" s="61">
        <v>2</v>
      </c>
      <c r="G4" s="59" t="s">
        <v>21</v>
      </c>
      <c r="H4" s="64">
        <v>-8.2499999999999796E-3</v>
      </c>
      <c r="I4" s="64">
        <v>8.2499999999999796E-3</v>
      </c>
      <c r="J4" s="68" t="s">
        <v>29</v>
      </c>
      <c r="K4" s="61">
        <v>2</v>
      </c>
      <c r="L4" s="59" t="s">
        <v>598</v>
      </c>
      <c r="M4" s="64">
        <v>2.6749999999999996E-2</v>
      </c>
      <c r="N4" s="64">
        <v>-2.6749999999999996E-2</v>
      </c>
      <c r="T4" s="95"/>
      <c r="U4" s="94"/>
    </row>
    <row r="5" spans="1:21" x14ac:dyDescent="0.25">
      <c r="A5" s="68" t="s">
        <v>38</v>
      </c>
      <c r="B5" s="61">
        <v>4</v>
      </c>
      <c r="C5" s="59" t="s">
        <v>539</v>
      </c>
      <c r="D5" s="64">
        <v>9.2048969072164921E-2</v>
      </c>
      <c r="E5" s="68" t="s">
        <v>20</v>
      </c>
      <c r="F5" s="61">
        <v>3</v>
      </c>
      <c r="G5" s="59" t="s">
        <v>22</v>
      </c>
      <c r="H5" s="64">
        <v>-1.3249999999999984E-2</v>
      </c>
      <c r="I5" s="64">
        <v>1.3249999999999984E-2</v>
      </c>
      <c r="J5" s="68" t="s">
        <v>29</v>
      </c>
      <c r="K5" s="61">
        <v>3</v>
      </c>
      <c r="L5" s="59" t="s">
        <v>32</v>
      </c>
      <c r="M5" s="64">
        <v>-5.3249999999999909E-2</v>
      </c>
      <c r="N5" s="64">
        <v>-5.3249999999999909E-2</v>
      </c>
      <c r="T5" s="95"/>
      <c r="U5" s="94"/>
    </row>
    <row r="6" spans="1:21" x14ac:dyDescent="0.25">
      <c r="A6" s="68" t="s">
        <v>41</v>
      </c>
      <c r="B6" s="61">
        <v>11</v>
      </c>
      <c r="C6" s="59" t="s">
        <v>540</v>
      </c>
      <c r="D6" s="64">
        <v>-8.7499999999999245E-3</v>
      </c>
      <c r="E6" s="59" t="s">
        <v>26</v>
      </c>
      <c r="F6" s="60" t="s">
        <v>27</v>
      </c>
      <c r="G6" s="59" t="s">
        <v>28</v>
      </c>
      <c r="H6" s="64">
        <v>3.0610215053763379E-2</v>
      </c>
      <c r="I6" s="64">
        <v>-3.0610215053763379E-2</v>
      </c>
      <c r="J6" s="68" t="s">
        <v>29</v>
      </c>
      <c r="K6" s="61">
        <v>9</v>
      </c>
      <c r="L6" s="59" t="s">
        <v>37</v>
      </c>
      <c r="M6" s="64">
        <v>5.9250000000000136E-2</v>
      </c>
      <c r="N6" s="64">
        <v>5.9250000000000136E-2</v>
      </c>
      <c r="Q6" s="154" t="s">
        <v>534</v>
      </c>
      <c r="R6" s="155"/>
      <c r="T6" s="95"/>
      <c r="U6" s="94"/>
    </row>
    <row r="7" spans="1:21" x14ac:dyDescent="0.25">
      <c r="A7" s="68" t="s">
        <v>41</v>
      </c>
      <c r="B7" s="61">
        <v>31</v>
      </c>
      <c r="C7" s="59" t="s">
        <v>542</v>
      </c>
      <c r="D7" s="64">
        <v>-5.3749999999999964E-2</v>
      </c>
      <c r="E7" s="68" t="s">
        <v>29</v>
      </c>
      <c r="F7" s="61">
        <v>4</v>
      </c>
      <c r="G7" s="59" t="s">
        <v>33</v>
      </c>
      <c r="H7" s="64">
        <v>-2.8916666666666591E-2</v>
      </c>
      <c r="I7" s="64">
        <v>2.8916666666666591E-2</v>
      </c>
      <c r="J7" s="68" t="s">
        <v>41</v>
      </c>
      <c r="K7" s="61">
        <v>2</v>
      </c>
      <c r="L7" s="59" t="s">
        <v>43</v>
      </c>
      <c r="M7" s="64">
        <v>4.9250000000000016E-2</v>
      </c>
      <c r="N7" s="64">
        <v>4.9250000000000016E-2</v>
      </c>
      <c r="Q7" s="104" t="s">
        <v>533</v>
      </c>
      <c r="R7" s="103">
        <f>MEDIAN(D3:D438)</f>
        <v>-1.9750000000000018E-2</v>
      </c>
      <c r="T7" s="95"/>
      <c r="U7" s="94"/>
    </row>
    <row r="8" spans="1:21" x14ac:dyDescent="0.25">
      <c r="A8" s="68" t="s">
        <v>41</v>
      </c>
      <c r="B8" s="61">
        <v>33</v>
      </c>
      <c r="C8" s="59" t="s">
        <v>543</v>
      </c>
      <c r="D8" s="64">
        <v>-1.9750000000000045E-2</v>
      </c>
      <c r="E8" s="68" t="s">
        <v>29</v>
      </c>
      <c r="F8" s="61">
        <v>5</v>
      </c>
      <c r="G8" s="59" t="s">
        <v>34</v>
      </c>
      <c r="H8" s="64">
        <v>-2.4749999999999994E-2</v>
      </c>
      <c r="I8" s="64">
        <v>2.4749999999999994E-2</v>
      </c>
      <c r="J8" s="68" t="s">
        <v>41</v>
      </c>
      <c r="K8" s="61">
        <v>3</v>
      </c>
      <c r="L8" s="59" t="s">
        <v>44</v>
      </c>
      <c r="M8" s="64">
        <v>-6.7499999999999227E-3</v>
      </c>
      <c r="N8" s="64">
        <v>-6.7499999999999227E-3</v>
      </c>
      <c r="Q8" s="104" t="s">
        <v>532</v>
      </c>
      <c r="R8" s="103">
        <f>MEDIAN(H3:H438)</f>
        <v>-4.6381868131868148E-2</v>
      </c>
      <c r="T8" s="95"/>
      <c r="U8" s="94"/>
    </row>
    <row r="9" spans="1:21" x14ac:dyDescent="0.25">
      <c r="A9" s="68" t="s">
        <v>41</v>
      </c>
      <c r="B9" s="61">
        <v>45</v>
      </c>
      <c r="C9" s="59" t="s">
        <v>545</v>
      </c>
      <c r="D9" s="64">
        <v>-7.1750000000000036E-2</v>
      </c>
      <c r="E9" s="68" t="s">
        <v>29</v>
      </c>
      <c r="F9" s="61">
        <v>6</v>
      </c>
      <c r="G9" s="59" t="s">
        <v>35</v>
      </c>
      <c r="H9" s="64">
        <v>-2.7249999999999996E-2</v>
      </c>
      <c r="I9" s="64">
        <v>2.7249999999999996E-2</v>
      </c>
      <c r="J9" s="68" t="s">
        <v>41</v>
      </c>
      <c r="K9" s="61">
        <v>6</v>
      </c>
      <c r="L9" s="59" t="s">
        <v>47</v>
      </c>
      <c r="M9" s="64">
        <v>3.5250000000000004E-2</v>
      </c>
      <c r="N9" s="64">
        <v>3.5250000000000004E-2</v>
      </c>
      <c r="Q9" s="105" t="s">
        <v>528</v>
      </c>
      <c r="R9" s="101">
        <f>MEDIAN(M3:M438)</f>
        <v>9.1159793814432621E-3</v>
      </c>
      <c r="T9" s="95"/>
      <c r="U9" s="94"/>
    </row>
    <row r="10" spans="1:21" x14ac:dyDescent="0.25">
      <c r="A10" s="68" t="s">
        <v>86</v>
      </c>
      <c r="B10" s="61">
        <v>4</v>
      </c>
      <c r="C10" s="59" t="s">
        <v>546</v>
      </c>
      <c r="D10" s="64">
        <v>-7.5739361702127694E-2</v>
      </c>
      <c r="E10" s="68" t="s">
        <v>38</v>
      </c>
      <c r="F10" s="61">
        <v>1</v>
      </c>
      <c r="G10" s="59" t="s">
        <v>39</v>
      </c>
      <c r="H10" s="64">
        <v>-2.0407894736842069E-2</v>
      </c>
      <c r="I10" s="64">
        <v>2.0407894736842069E-2</v>
      </c>
      <c r="J10" s="68" t="s">
        <v>41</v>
      </c>
      <c r="K10" s="61">
        <v>7</v>
      </c>
      <c r="L10" s="59" t="s">
        <v>577</v>
      </c>
      <c r="M10" s="64">
        <v>-1.0750000000000037E-2</v>
      </c>
      <c r="N10" s="64">
        <v>1.0750000000000037E-2</v>
      </c>
      <c r="Q10" s="104" t="s">
        <v>531</v>
      </c>
      <c r="R10" s="103">
        <f>AVERAGE(R7:R9)</f>
        <v>-1.9005296250141634E-2</v>
      </c>
      <c r="T10" s="95"/>
      <c r="U10" s="94"/>
    </row>
    <row r="11" spans="1:21" ht="30" x14ac:dyDescent="0.25">
      <c r="A11" s="68" t="s">
        <v>125</v>
      </c>
      <c r="B11" s="61">
        <v>1</v>
      </c>
      <c r="C11" s="59" t="s">
        <v>595</v>
      </c>
      <c r="D11" s="64">
        <v>-2.6249999999999996E-2</v>
      </c>
      <c r="E11" s="68" t="s">
        <v>41</v>
      </c>
      <c r="F11" s="61">
        <v>1</v>
      </c>
      <c r="G11" s="59" t="s">
        <v>42</v>
      </c>
      <c r="H11" s="64">
        <v>-1.9249999999999934E-2</v>
      </c>
      <c r="I11" s="64">
        <v>1.9249999999999934E-2</v>
      </c>
      <c r="J11" s="68" t="s">
        <v>41</v>
      </c>
      <c r="K11" s="61">
        <v>9</v>
      </c>
      <c r="L11" s="59" t="s">
        <v>49</v>
      </c>
      <c r="M11" s="64">
        <v>-4.9249999999999905E-2</v>
      </c>
      <c r="N11" s="64">
        <v>-4.9249999999999905E-2</v>
      </c>
      <c r="Q11" s="102" t="s">
        <v>590</v>
      </c>
      <c r="R11" s="101">
        <f>50%+R10</f>
        <v>0.48099470374985837</v>
      </c>
      <c r="T11" s="95"/>
      <c r="U11" s="94"/>
    </row>
    <row r="12" spans="1:21" x14ac:dyDescent="0.25">
      <c r="A12" s="68" t="s">
        <v>125</v>
      </c>
      <c r="B12" s="61">
        <v>10</v>
      </c>
      <c r="C12" s="59" t="s">
        <v>547</v>
      </c>
      <c r="D12" s="64">
        <v>-1.974999999999999E-2</v>
      </c>
      <c r="E12" s="68" t="s">
        <v>41</v>
      </c>
      <c r="F12" s="61">
        <v>8</v>
      </c>
      <c r="G12" s="59" t="s">
        <v>48</v>
      </c>
      <c r="H12" s="64">
        <v>-9.1249999999999998E-2</v>
      </c>
      <c r="I12" s="64">
        <v>9.1249999999999998E-2</v>
      </c>
      <c r="J12" s="68" t="s">
        <v>41</v>
      </c>
      <c r="K12" s="61">
        <v>12</v>
      </c>
      <c r="L12" s="59" t="s">
        <v>51</v>
      </c>
      <c r="M12" s="64">
        <v>-1.8750000000000044E-2</v>
      </c>
      <c r="N12" s="64">
        <v>-1.8750000000000044E-2</v>
      </c>
      <c r="T12" s="95"/>
      <c r="U12" s="94"/>
    </row>
    <row r="13" spans="1:21" x14ac:dyDescent="0.25">
      <c r="A13" s="68" t="s">
        <v>136</v>
      </c>
      <c r="B13" s="61">
        <v>1</v>
      </c>
      <c r="C13" s="59" t="s">
        <v>549</v>
      </c>
      <c r="D13" s="64">
        <v>-0.16425000000000001</v>
      </c>
      <c r="E13" s="68" t="s">
        <v>41</v>
      </c>
      <c r="F13" s="61">
        <v>10</v>
      </c>
      <c r="G13" s="59" t="s">
        <v>50</v>
      </c>
      <c r="H13" s="64">
        <v>-5.8750000000000024E-2</v>
      </c>
      <c r="I13" s="64">
        <v>5.8750000000000024E-2</v>
      </c>
      <c r="J13" s="68" t="s">
        <v>41</v>
      </c>
      <c r="K13" s="61">
        <v>13</v>
      </c>
      <c r="L13" s="59" t="s">
        <v>52</v>
      </c>
      <c r="M13" s="64">
        <v>-3.2500000000000862E-3</v>
      </c>
      <c r="N13" s="64">
        <v>-3.2500000000000862E-3</v>
      </c>
      <c r="R13" s="100"/>
      <c r="T13" s="95"/>
      <c r="U13" s="94"/>
    </row>
    <row r="14" spans="1:21" x14ac:dyDescent="0.25">
      <c r="A14" s="68" t="s">
        <v>167</v>
      </c>
      <c r="B14" s="61">
        <v>1</v>
      </c>
      <c r="C14" s="59" t="s">
        <v>550</v>
      </c>
      <c r="D14" s="64">
        <v>-5.9250000000000025E-2</v>
      </c>
      <c r="E14" s="68" t="s">
        <v>41</v>
      </c>
      <c r="F14" s="61">
        <v>21</v>
      </c>
      <c r="G14" s="59" t="s">
        <v>59</v>
      </c>
      <c r="H14" s="64">
        <v>-0.12625000000000003</v>
      </c>
      <c r="I14" s="64">
        <v>0.12625000000000003</v>
      </c>
      <c r="J14" s="68" t="s">
        <v>41</v>
      </c>
      <c r="K14" s="61">
        <v>14</v>
      </c>
      <c r="L14" s="59" t="s">
        <v>53</v>
      </c>
      <c r="M14" s="64">
        <v>2.6249999999999996E-2</v>
      </c>
      <c r="N14" s="64">
        <v>2.6249999999999996E-2</v>
      </c>
      <c r="R14" s="100"/>
      <c r="T14" s="95"/>
      <c r="U14" s="94"/>
    </row>
    <row r="15" spans="1:21" x14ac:dyDescent="0.25">
      <c r="A15" s="68" t="s">
        <v>167</v>
      </c>
      <c r="B15" s="61">
        <v>3</v>
      </c>
      <c r="C15" s="59" t="s">
        <v>551</v>
      </c>
      <c r="D15" s="64">
        <v>-5.9644736842105306E-2</v>
      </c>
      <c r="E15" s="68" t="s">
        <v>41</v>
      </c>
      <c r="F15" s="61">
        <v>22</v>
      </c>
      <c r="G15" s="59" t="s">
        <v>60</v>
      </c>
      <c r="H15" s="64">
        <v>-0.12574999999999997</v>
      </c>
      <c r="I15" s="64">
        <v>0.12574999999999997</v>
      </c>
      <c r="J15" s="68" t="s">
        <v>41</v>
      </c>
      <c r="K15" s="61">
        <v>15</v>
      </c>
      <c r="L15" s="59" t="s">
        <v>54</v>
      </c>
      <c r="M15" s="64">
        <v>1.8249999999999877E-2</v>
      </c>
      <c r="N15" s="64">
        <v>1.8249999999999877E-2</v>
      </c>
      <c r="Q15" s="156" t="s">
        <v>530</v>
      </c>
      <c r="R15" s="157"/>
      <c r="T15" s="95"/>
      <c r="U15" s="94"/>
    </row>
    <row r="16" spans="1:21" x14ac:dyDescent="0.25">
      <c r="A16" s="68" t="s">
        <v>187</v>
      </c>
      <c r="B16" s="61">
        <v>2</v>
      </c>
      <c r="C16" s="59" t="s">
        <v>552</v>
      </c>
      <c r="D16" s="64">
        <v>-5.3839887640449446E-2</v>
      </c>
      <c r="E16" s="68" t="s">
        <v>41</v>
      </c>
      <c r="F16" s="61">
        <v>23</v>
      </c>
      <c r="G16" s="59" t="s">
        <v>61</v>
      </c>
      <c r="H16" s="64">
        <v>-0.10375000000000001</v>
      </c>
      <c r="I16" s="64">
        <v>0.10375000000000001</v>
      </c>
      <c r="J16" s="68" t="s">
        <v>41</v>
      </c>
      <c r="K16" s="61">
        <v>16</v>
      </c>
      <c r="L16" s="59" t="s">
        <v>578</v>
      </c>
      <c r="M16" s="64">
        <v>-8.6749999999999994E-2</v>
      </c>
      <c r="N16" s="64">
        <v>8.6749999999999994E-2</v>
      </c>
      <c r="Q16" s="99" t="s">
        <v>529</v>
      </c>
      <c r="R16" s="98">
        <f>MEDIAN(I3:I438)</f>
        <v>4.6381868131868148E-2</v>
      </c>
      <c r="T16" s="95"/>
      <c r="U16" s="94"/>
    </row>
    <row r="17" spans="1:21" x14ac:dyDescent="0.25">
      <c r="A17" s="68" t="s">
        <v>198</v>
      </c>
      <c r="B17" s="61">
        <v>6</v>
      </c>
      <c r="C17" s="59" t="s">
        <v>553</v>
      </c>
      <c r="D17" s="64">
        <v>3.8166666666666682E-2</v>
      </c>
      <c r="E17" s="68" t="s">
        <v>41</v>
      </c>
      <c r="F17" s="61">
        <v>39</v>
      </c>
      <c r="G17" s="59" t="s">
        <v>73</v>
      </c>
      <c r="H17" s="64">
        <v>-0.15225</v>
      </c>
      <c r="I17" s="64">
        <v>0.15225</v>
      </c>
      <c r="J17" s="68" t="s">
        <v>41</v>
      </c>
      <c r="K17" s="61">
        <v>18</v>
      </c>
      <c r="L17" s="59" t="s">
        <v>56</v>
      </c>
      <c r="M17" s="64">
        <v>-1.7249999999999988E-2</v>
      </c>
      <c r="N17" s="64">
        <v>-1.7249999999999988E-2</v>
      </c>
      <c r="Q17" s="99" t="s">
        <v>528</v>
      </c>
      <c r="R17" s="98">
        <f>MEDIAN(M3:M438)</f>
        <v>9.1159793814432621E-3</v>
      </c>
      <c r="T17" s="95"/>
      <c r="U17" s="94"/>
    </row>
    <row r="18" spans="1:21" x14ac:dyDescent="0.25">
      <c r="A18" s="68" t="s">
        <v>206</v>
      </c>
      <c r="B18" s="61">
        <v>4</v>
      </c>
      <c r="C18" s="59" t="s">
        <v>594</v>
      </c>
      <c r="D18" s="64">
        <v>-3.0223684210526292E-2</v>
      </c>
      <c r="E18" s="68" t="s">
        <v>41</v>
      </c>
      <c r="F18" s="61">
        <v>42</v>
      </c>
      <c r="G18" s="59" t="s">
        <v>76</v>
      </c>
      <c r="H18" s="64">
        <v>-6.5249999999999975E-2</v>
      </c>
      <c r="I18" s="64">
        <v>6.5249999999999975E-2</v>
      </c>
      <c r="J18" s="68" t="s">
        <v>41</v>
      </c>
      <c r="K18" s="61">
        <v>24</v>
      </c>
      <c r="L18" s="59" t="s">
        <v>62</v>
      </c>
      <c r="M18" s="64">
        <v>-1.5750000000000042E-2</v>
      </c>
      <c r="N18" s="64">
        <v>-1.5750000000000042E-2</v>
      </c>
      <c r="Q18" s="97" t="s">
        <v>527</v>
      </c>
      <c r="R18" s="96">
        <f>AVERAGE(R16:R17)</f>
        <v>2.7748923756655705E-2</v>
      </c>
      <c r="T18" s="95"/>
      <c r="U18" s="94"/>
    </row>
    <row r="19" spans="1:21" x14ac:dyDescent="0.25">
      <c r="A19" s="68" t="s">
        <v>206</v>
      </c>
      <c r="B19" s="61">
        <v>8</v>
      </c>
      <c r="C19" s="59" t="s">
        <v>554</v>
      </c>
      <c r="D19" s="64">
        <v>-3.2260309278350496E-2</v>
      </c>
      <c r="E19" s="68" t="s">
        <v>41</v>
      </c>
      <c r="F19" s="61">
        <v>48</v>
      </c>
      <c r="G19" s="59" t="s">
        <v>81</v>
      </c>
      <c r="H19" s="64">
        <v>-6.2249999999999972E-2</v>
      </c>
      <c r="I19" s="64">
        <v>6.2249999999999972E-2</v>
      </c>
      <c r="J19" s="68" t="s">
        <v>41</v>
      </c>
      <c r="K19" s="61">
        <v>26</v>
      </c>
      <c r="L19" s="59" t="s">
        <v>63</v>
      </c>
      <c r="M19" s="64">
        <v>-3.2250000000000001E-2</v>
      </c>
      <c r="N19" s="64">
        <v>-3.2250000000000001E-2</v>
      </c>
      <c r="T19" s="95"/>
      <c r="U19" s="94"/>
    </row>
    <row r="20" spans="1:21" x14ac:dyDescent="0.25">
      <c r="A20" s="68" t="s">
        <v>206</v>
      </c>
      <c r="B20" s="61">
        <v>11</v>
      </c>
      <c r="C20" s="59" t="s">
        <v>555</v>
      </c>
      <c r="D20" s="64">
        <v>-3.1069587628865969E-2</v>
      </c>
      <c r="E20" s="68" t="s">
        <v>41</v>
      </c>
      <c r="F20" s="61">
        <v>49</v>
      </c>
      <c r="G20" s="59" t="s">
        <v>82</v>
      </c>
      <c r="H20" s="64">
        <v>-5.7249999999999968E-2</v>
      </c>
      <c r="I20" s="64">
        <v>5.7249999999999968E-2</v>
      </c>
      <c r="J20" s="68" t="s">
        <v>41</v>
      </c>
      <c r="K20" s="61">
        <v>27</v>
      </c>
      <c r="L20" s="59" t="s">
        <v>64</v>
      </c>
      <c r="M20" s="64">
        <v>-2.8750000000000053E-2</v>
      </c>
      <c r="N20" s="64">
        <v>-2.8750000000000053E-2</v>
      </c>
      <c r="R20" t="s">
        <v>526</v>
      </c>
      <c r="T20" s="95"/>
      <c r="U20" s="94"/>
    </row>
    <row r="21" spans="1:21" x14ac:dyDescent="0.25">
      <c r="A21" s="68" t="s">
        <v>206</v>
      </c>
      <c r="B21" s="61">
        <v>12</v>
      </c>
      <c r="C21" s="59" t="s">
        <v>556</v>
      </c>
      <c r="D21" s="64">
        <v>2.9333333333333322E-2</v>
      </c>
      <c r="E21" s="68" t="s">
        <v>41</v>
      </c>
      <c r="F21" s="61">
        <v>50</v>
      </c>
      <c r="G21" s="59" t="s">
        <v>83</v>
      </c>
      <c r="H21" s="64">
        <v>-8.6749999999999994E-2</v>
      </c>
      <c r="I21" s="64">
        <v>8.6749999999999994E-2</v>
      </c>
      <c r="J21" s="68" t="s">
        <v>41</v>
      </c>
      <c r="K21" s="61">
        <v>29</v>
      </c>
      <c r="L21" s="59" t="s">
        <v>66</v>
      </c>
      <c r="M21" s="64">
        <v>-2.3249999999999993E-2</v>
      </c>
      <c r="N21" s="64">
        <v>-2.3249999999999993E-2</v>
      </c>
      <c r="T21" s="95"/>
      <c r="U21" s="94"/>
    </row>
    <row r="22" spans="1:21" x14ac:dyDescent="0.25">
      <c r="A22" s="68" t="s">
        <v>206</v>
      </c>
      <c r="B22" s="61">
        <v>14</v>
      </c>
      <c r="C22" s="59" t="s">
        <v>557</v>
      </c>
      <c r="D22" s="64">
        <v>3.1683673469387053E-3</v>
      </c>
      <c r="E22" s="68" t="s">
        <v>86</v>
      </c>
      <c r="F22" s="61">
        <v>3</v>
      </c>
      <c r="G22" s="59" t="s">
        <v>89</v>
      </c>
      <c r="H22" s="64">
        <v>-6.7771276595744667E-2</v>
      </c>
      <c r="I22" s="64">
        <v>6.7771276595744667E-2</v>
      </c>
      <c r="J22" s="68" t="s">
        <v>41</v>
      </c>
      <c r="K22" s="61">
        <v>30</v>
      </c>
      <c r="L22" s="59" t="s">
        <v>67</v>
      </c>
      <c r="M22" s="64">
        <v>3.2499999999999751E-3</v>
      </c>
      <c r="N22" s="64">
        <v>3.2499999999999751E-3</v>
      </c>
      <c r="T22" s="95"/>
      <c r="U22" s="94"/>
    </row>
    <row r="23" spans="1:21" x14ac:dyDescent="0.25">
      <c r="A23" s="68" t="s">
        <v>217</v>
      </c>
      <c r="B23" s="61">
        <v>6</v>
      </c>
      <c r="C23" s="59" t="s">
        <v>558</v>
      </c>
      <c r="D23" s="64">
        <v>-1.4946808510638565E-3</v>
      </c>
      <c r="E23" s="68" t="s">
        <v>86</v>
      </c>
      <c r="F23" s="61">
        <v>5</v>
      </c>
      <c r="G23" s="59" t="s">
        <v>90</v>
      </c>
      <c r="H23" s="64">
        <v>2.3250000000000048E-2</v>
      </c>
      <c r="I23" s="64">
        <v>-2.3250000000000048E-2</v>
      </c>
      <c r="J23" s="68" t="s">
        <v>41</v>
      </c>
      <c r="K23" s="61">
        <v>32</v>
      </c>
      <c r="L23" s="59" t="s">
        <v>68</v>
      </c>
      <c r="M23" s="64">
        <v>-5.425000000000002E-2</v>
      </c>
      <c r="N23" s="64">
        <v>-5.425000000000002E-2</v>
      </c>
      <c r="T23" s="95"/>
      <c r="U23" s="94"/>
    </row>
    <row r="24" spans="1:21" x14ac:dyDescent="0.25">
      <c r="A24" s="68" t="s">
        <v>238</v>
      </c>
      <c r="B24" s="61" t="s">
        <v>27</v>
      </c>
      <c r="C24" s="59" t="s">
        <v>559</v>
      </c>
      <c r="D24" s="64">
        <v>8.8026315789472842E-3</v>
      </c>
      <c r="E24" s="68" t="s">
        <v>86</v>
      </c>
      <c r="F24" s="61">
        <v>6</v>
      </c>
      <c r="G24" s="59" t="s">
        <v>91</v>
      </c>
      <c r="H24" s="64">
        <v>-5.3618421052631537E-2</v>
      </c>
      <c r="I24" s="64">
        <v>5.3618421052631537E-2</v>
      </c>
      <c r="J24" s="68" t="s">
        <v>41</v>
      </c>
      <c r="K24" s="61">
        <v>36</v>
      </c>
      <c r="L24" s="59" t="s">
        <v>70</v>
      </c>
      <c r="M24" s="64">
        <v>3.3250000000000002E-2</v>
      </c>
      <c r="N24" s="64">
        <v>3.3250000000000002E-2</v>
      </c>
      <c r="T24" s="95"/>
      <c r="U24" s="94"/>
    </row>
    <row r="25" spans="1:21" x14ac:dyDescent="0.25">
      <c r="A25" s="68" t="s">
        <v>248</v>
      </c>
      <c r="B25" s="61">
        <v>3</v>
      </c>
      <c r="C25" s="59" t="s">
        <v>560</v>
      </c>
      <c r="D25" s="64">
        <v>-5.4770408163265338E-2</v>
      </c>
      <c r="E25" s="68" t="s">
        <v>101</v>
      </c>
      <c r="F25" s="61">
        <v>1</v>
      </c>
      <c r="G25" s="59" t="s">
        <v>102</v>
      </c>
      <c r="H25" s="64">
        <v>-4.0938172043010729E-2</v>
      </c>
      <c r="I25" s="64">
        <v>4.0938172043010729E-2</v>
      </c>
      <c r="J25" s="68" t="s">
        <v>41</v>
      </c>
      <c r="K25" s="61">
        <v>37</v>
      </c>
      <c r="L25" s="59" t="s">
        <v>71</v>
      </c>
      <c r="M25" s="64">
        <v>-1.7500000000000293E-3</v>
      </c>
      <c r="N25" s="64">
        <v>-1.7500000000000293E-3</v>
      </c>
      <c r="T25" s="95"/>
      <c r="U25" s="94"/>
    </row>
    <row r="26" spans="1:21" x14ac:dyDescent="0.25">
      <c r="A26" s="68" t="s">
        <v>248</v>
      </c>
      <c r="B26" s="61">
        <v>12</v>
      </c>
      <c r="C26" s="59" t="s">
        <v>561</v>
      </c>
      <c r="D26" s="64">
        <v>-2.8801020408163236E-2</v>
      </c>
      <c r="E26" s="68" t="s">
        <v>101</v>
      </c>
      <c r="F26" s="61">
        <v>2</v>
      </c>
      <c r="G26" s="59" t="s">
        <v>592</v>
      </c>
      <c r="H26" s="64">
        <v>4.8250000000000015E-2</v>
      </c>
      <c r="I26" s="64">
        <v>-4.8250000000000001E-2</v>
      </c>
      <c r="J26" s="68" t="s">
        <v>41</v>
      </c>
      <c r="K26" s="61">
        <v>38</v>
      </c>
      <c r="L26" s="59" t="s">
        <v>72</v>
      </c>
      <c r="M26" s="64">
        <v>-5.0250000000000017E-2</v>
      </c>
      <c r="N26" s="64">
        <v>-5.0250000000000017E-2</v>
      </c>
      <c r="T26" s="95"/>
      <c r="U26" s="94"/>
    </row>
    <row r="27" spans="1:21" x14ac:dyDescent="0.25">
      <c r="A27" s="68" t="s">
        <v>262</v>
      </c>
      <c r="B27" s="61">
        <v>4</v>
      </c>
      <c r="C27" s="59" t="s">
        <v>562</v>
      </c>
      <c r="D27" s="64">
        <v>9.1749999999999998E-2</v>
      </c>
      <c r="E27" s="68" t="s">
        <v>101</v>
      </c>
      <c r="F27" s="61">
        <v>3</v>
      </c>
      <c r="G27" s="59" t="s">
        <v>103</v>
      </c>
      <c r="H27" s="64">
        <v>-3.0353092783505176E-2</v>
      </c>
      <c r="I27" s="64">
        <v>3.0353092783505176E-2</v>
      </c>
      <c r="J27" s="68" t="s">
        <v>41</v>
      </c>
      <c r="K27" s="61">
        <v>41</v>
      </c>
      <c r="L27" s="59" t="s">
        <v>75</v>
      </c>
      <c r="M27" s="64">
        <v>-5.6749999999999967E-2</v>
      </c>
      <c r="N27" s="64">
        <v>-5.6749999999999967E-2</v>
      </c>
      <c r="T27" s="95"/>
      <c r="U27" s="94"/>
    </row>
    <row r="28" spans="1:21" x14ac:dyDescent="0.25">
      <c r="A28" s="68" t="s">
        <v>262</v>
      </c>
      <c r="B28" s="61">
        <v>21</v>
      </c>
      <c r="C28" s="59" t="s">
        <v>563</v>
      </c>
      <c r="D28" s="64">
        <v>-0.12922752808988763</v>
      </c>
      <c r="E28" s="68" t="s">
        <v>101</v>
      </c>
      <c r="F28" s="61">
        <v>6</v>
      </c>
      <c r="G28" s="59" t="s">
        <v>106</v>
      </c>
      <c r="H28" s="64">
        <v>-2.9249999999999943E-2</v>
      </c>
      <c r="I28" s="64">
        <v>2.9249999999999943E-2</v>
      </c>
      <c r="J28" s="68" t="s">
        <v>41</v>
      </c>
      <c r="K28" s="61">
        <v>43</v>
      </c>
      <c r="L28" s="59" t="s">
        <v>77</v>
      </c>
      <c r="M28" s="64">
        <v>-7.0750000000000091E-2</v>
      </c>
      <c r="N28" s="64">
        <v>-7.0750000000000091E-2</v>
      </c>
      <c r="T28" s="95"/>
      <c r="U28" s="94"/>
    </row>
    <row r="29" spans="1:21" x14ac:dyDescent="0.25">
      <c r="A29" s="68" t="s">
        <v>286</v>
      </c>
      <c r="B29" s="61">
        <v>6</v>
      </c>
      <c r="C29" s="59" t="s">
        <v>564</v>
      </c>
      <c r="D29" s="64">
        <v>1.1250000000000038E-2</v>
      </c>
      <c r="E29" s="68" t="s">
        <v>101</v>
      </c>
      <c r="F29" s="61">
        <v>7</v>
      </c>
      <c r="G29" s="59" t="s">
        <v>107</v>
      </c>
      <c r="H29" s="64">
        <v>-0.12391666666666662</v>
      </c>
      <c r="I29" s="64">
        <v>0.12391666666666662</v>
      </c>
      <c r="J29" s="68" t="s">
        <v>41</v>
      </c>
      <c r="K29" s="61">
        <v>46</v>
      </c>
      <c r="L29" s="59" t="s">
        <v>79</v>
      </c>
      <c r="M29" s="64">
        <v>-3.675000000000006E-2</v>
      </c>
      <c r="N29" s="64">
        <v>-3.675000000000006E-2</v>
      </c>
      <c r="T29" s="95"/>
      <c r="U29" s="94"/>
    </row>
    <row r="30" spans="1:21" x14ac:dyDescent="0.25">
      <c r="A30" s="68" t="s">
        <v>286</v>
      </c>
      <c r="B30" s="61">
        <v>7</v>
      </c>
      <c r="C30" s="59" t="s">
        <v>565</v>
      </c>
      <c r="D30" s="64">
        <v>1.1666666666667602E-3</v>
      </c>
      <c r="E30" s="68" t="s">
        <v>101</v>
      </c>
      <c r="F30" s="61">
        <v>8</v>
      </c>
      <c r="G30" s="59" t="s">
        <v>108</v>
      </c>
      <c r="H30" s="64">
        <v>-6.7750000000000032E-2</v>
      </c>
      <c r="I30" s="64">
        <v>6.7750000000000032E-2</v>
      </c>
      <c r="J30" s="68" t="s">
        <v>41</v>
      </c>
      <c r="K30" s="61">
        <v>47</v>
      </c>
      <c r="L30" s="59" t="s">
        <v>80</v>
      </c>
      <c r="M30" s="64">
        <v>-4.32499999999999E-2</v>
      </c>
      <c r="N30" s="64">
        <v>-4.32499999999999E-2</v>
      </c>
      <c r="T30" s="95"/>
      <c r="U30" s="94"/>
    </row>
    <row r="31" spans="1:21" x14ac:dyDescent="0.25">
      <c r="A31" s="68" t="s">
        <v>286</v>
      </c>
      <c r="B31" s="61">
        <v>12</v>
      </c>
      <c r="C31" s="59" t="s">
        <v>566</v>
      </c>
      <c r="D31" s="64">
        <v>-1.9249999999999989E-2</v>
      </c>
      <c r="E31" s="59" t="s">
        <v>101</v>
      </c>
      <c r="F31" s="60">
        <v>10</v>
      </c>
      <c r="G31" s="59" t="s">
        <v>110</v>
      </c>
      <c r="H31" s="64">
        <v>-6.2249999999999972E-2</v>
      </c>
      <c r="I31" s="64">
        <v>6.2249999999999972E-2</v>
      </c>
      <c r="J31" s="68" t="s">
        <v>41</v>
      </c>
      <c r="K31" s="61">
        <v>51</v>
      </c>
      <c r="L31" s="59" t="s">
        <v>84</v>
      </c>
      <c r="M31" s="64">
        <v>-1.3249999999999984E-2</v>
      </c>
      <c r="N31" s="64">
        <v>-1.3249999999999984E-2</v>
      </c>
      <c r="T31" s="95"/>
      <c r="U31" s="94"/>
    </row>
    <row r="32" spans="1:21" x14ac:dyDescent="0.25">
      <c r="A32" s="68" t="s">
        <v>316</v>
      </c>
      <c r="B32" s="61">
        <v>5</v>
      </c>
      <c r="C32" s="59" t="s">
        <v>567</v>
      </c>
      <c r="D32" s="64">
        <v>-1.3749999999999929E-2</v>
      </c>
      <c r="E32" s="68" t="s">
        <v>101</v>
      </c>
      <c r="F32" s="61">
        <v>11</v>
      </c>
      <c r="G32" s="59" t="s">
        <v>111</v>
      </c>
      <c r="H32" s="64">
        <v>-5.7750000000000024E-2</v>
      </c>
      <c r="I32" s="64">
        <v>5.7750000000000024E-2</v>
      </c>
      <c r="J32" s="68" t="s">
        <v>41</v>
      </c>
      <c r="K32" s="61">
        <v>52</v>
      </c>
      <c r="L32" s="59" t="s">
        <v>603</v>
      </c>
      <c r="M32" s="64">
        <v>-1.2750000000000039E-2</v>
      </c>
      <c r="N32" s="64">
        <v>1.2750000000000039E-2</v>
      </c>
      <c r="T32" s="95"/>
      <c r="U32" s="94"/>
    </row>
    <row r="33" spans="1:21" x14ac:dyDescent="0.25">
      <c r="A33" s="68" t="s">
        <v>327</v>
      </c>
      <c r="B33" s="61">
        <v>6</v>
      </c>
      <c r="C33" s="59" t="s">
        <v>568</v>
      </c>
      <c r="D33" s="64">
        <v>-2.8249999999999997E-2</v>
      </c>
      <c r="E33" s="68" t="s">
        <v>101</v>
      </c>
      <c r="F33" s="61">
        <v>15</v>
      </c>
      <c r="G33" s="59" t="s">
        <v>115</v>
      </c>
      <c r="H33" s="64">
        <v>-4.225000000000001E-2</v>
      </c>
      <c r="I33" s="64">
        <v>4.225000000000001E-2</v>
      </c>
      <c r="J33" s="68" t="s">
        <v>41</v>
      </c>
      <c r="K33" s="61">
        <v>53</v>
      </c>
      <c r="L33" s="59" t="s">
        <v>85</v>
      </c>
      <c r="M33" s="64">
        <v>-2.5750000000000051E-2</v>
      </c>
      <c r="N33" s="64">
        <v>-2.5750000000000051E-2</v>
      </c>
      <c r="T33" s="95"/>
      <c r="U33" s="94"/>
    </row>
    <row r="34" spans="1:21" x14ac:dyDescent="0.25">
      <c r="A34" s="68" t="s">
        <v>327</v>
      </c>
      <c r="B34" s="61">
        <v>13</v>
      </c>
      <c r="C34" s="59" t="s">
        <v>569</v>
      </c>
      <c r="D34" s="64">
        <v>2.2749999999999937E-2</v>
      </c>
      <c r="E34" s="68" t="s">
        <v>101</v>
      </c>
      <c r="F34" s="61">
        <v>16</v>
      </c>
      <c r="G34" s="59" t="s">
        <v>116</v>
      </c>
      <c r="H34" s="64">
        <v>-5.4249999999999965E-2</v>
      </c>
      <c r="I34" s="64">
        <v>5.4249999999999965E-2</v>
      </c>
      <c r="J34" s="68" t="s">
        <v>86</v>
      </c>
      <c r="K34" s="61">
        <v>1</v>
      </c>
      <c r="L34" s="59" t="s">
        <v>87</v>
      </c>
      <c r="M34" s="64">
        <v>9.7393617021277468E-3</v>
      </c>
      <c r="N34" s="64">
        <v>9.7393617021277468E-3</v>
      </c>
      <c r="T34" s="95"/>
      <c r="U34" s="94"/>
    </row>
    <row r="35" spans="1:21" x14ac:dyDescent="0.25">
      <c r="A35" s="68" t="s">
        <v>366</v>
      </c>
      <c r="B35" s="61">
        <v>36</v>
      </c>
      <c r="C35" s="59" t="s">
        <v>571</v>
      </c>
      <c r="D35" s="64">
        <v>-1.8760204081632675E-2</v>
      </c>
      <c r="E35" s="68" t="s">
        <v>101</v>
      </c>
      <c r="F35" s="61">
        <v>17</v>
      </c>
      <c r="G35" s="59" t="s">
        <v>117</v>
      </c>
      <c r="H35" s="64">
        <v>-2.7250000000000052E-2</v>
      </c>
      <c r="I35" s="64">
        <v>2.7250000000000052E-2</v>
      </c>
      <c r="J35" s="68" t="s">
        <v>86</v>
      </c>
      <c r="K35" s="61">
        <v>2</v>
      </c>
      <c r="L35" s="59" t="s">
        <v>88</v>
      </c>
      <c r="M35" s="64">
        <v>-1.2749999999999928E-2</v>
      </c>
      <c r="N35" s="64">
        <v>-1.2749999999999928E-2</v>
      </c>
      <c r="T35" s="95"/>
      <c r="U35" s="94"/>
    </row>
    <row r="36" spans="1:21" x14ac:dyDescent="0.25">
      <c r="A36" s="68" t="s">
        <v>400</v>
      </c>
      <c r="B36" s="61">
        <v>4</v>
      </c>
      <c r="C36" s="59" t="s">
        <v>572</v>
      </c>
      <c r="D36" s="64">
        <v>0.18878608247422685</v>
      </c>
      <c r="E36" s="68" t="s">
        <v>101</v>
      </c>
      <c r="F36" s="61">
        <v>19</v>
      </c>
      <c r="G36" s="59" t="s">
        <v>500</v>
      </c>
      <c r="H36" s="64">
        <v>-3.5015306122448964E-2</v>
      </c>
      <c r="I36" s="64">
        <v>3.5015306122448964E-2</v>
      </c>
      <c r="J36" s="68" t="s">
        <v>86</v>
      </c>
      <c r="K36" s="61">
        <v>7</v>
      </c>
      <c r="L36" s="59" t="s">
        <v>92</v>
      </c>
      <c r="M36" s="64">
        <v>-4.750000000000032E-3</v>
      </c>
      <c r="N36" s="64">
        <v>-4.750000000000032E-3</v>
      </c>
      <c r="T36" s="95"/>
      <c r="U36" s="94"/>
    </row>
    <row r="37" spans="1:21" x14ac:dyDescent="0.25">
      <c r="A37" s="68" t="s">
        <v>406</v>
      </c>
      <c r="B37" s="61">
        <v>7</v>
      </c>
      <c r="C37" s="59" t="s">
        <v>573</v>
      </c>
      <c r="D37" s="64">
        <v>-2.7198979591836814E-2</v>
      </c>
      <c r="E37" s="68" t="s">
        <v>125</v>
      </c>
      <c r="F37" s="61">
        <v>6</v>
      </c>
      <c r="G37" s="59" t="s">
        <v>130</v>
      </c>
      <c r="H37" s="64">
        <v>-2.4249999999999994E-2</v>
      </c>
      <c r="I37" s="64">
        <v>2.4249999999999994E-2</v>
      </c>
      <c r="J37" s="68" t="s">
        <v>93</v>
      </c>
      <c r="K37" s="61">
        <v>1</v>
      </c>
      <c r="L37" s="59" t="s">
        <v>94</v>
      </c>
      <c r="M37" s="64">
        <v>1.6903061224489813E-2</v>
      </c>
      <c r="N37" s="64">
        <v>1.6903061224489813E-2</v>
      </c>
      <c r="T37" s="95"/>
      <c r="U37" s="94"/>
    </row>
    <row r="38" spans="1:21" x14ac:dyDescent="0.25">
      <c r="A38" s="68" t="s">
        <v>406</v>
      </c>
      <c r="B38" s="61">
        <v>8</v>
      </c>
      <c r="C38" s="59" t="s">
        <v>599</v>
      </c>
      <c r="D38" s="64">
        <v>-1.5921052631577837E-3</v>
      </c>
      <c r="E38" s="68" t="s">
        <v>125</v>
      </c>
      <c r="F38" s="61">
        <v>7</v>
      </c>
      <c r="G38" s="59" t="s">
        <v>131</v>
      </c>
      <c r="H38" s="64">
        <v>-2.1249999999999991E-2</v>
      </c>
      <c r="I38" s="64">
        <v>2.1249999999999991E-2</v>
      </c>
      <c r="J38" s="68" t="s">
        <v>93</v>
      </c>
      <c r="K38" s="61">
        <v>2</v>
      </c>
      <c r="L38" s="59" t="s">
        <v>95</v>
      </c>
      <c r="M38" s="64">
        <v>9.3425257731958755E-2</v>
      </c>
      <c r="N38" s="64">
        <v>9.3425257731958755E-2</v>
      </c>
      <c r="T38" s="95"/>
      <c r="U38" s="94"/>
    </row>
    <row r="39" spans="1:21" x14ac:dyDescent="0.25">
      <c r="A39" s="68" t="s">
        <v>406</v>
      </c>
      <c r="B39" s="61">
        <v>10</v>
      </c>
      <c r="C39" s="59" t="s">
        <v>574</v>
      </c>
      <c r="D39" s="64">
        <v>-6.2878865979381415E-2</v>
      </c>
      <c r="E39" s="68" t="s">
        <v>125</v>
      </c>
      <c r="F39" s="61">
        <v>9</v>
      </c>
      <c r="G39" s="59" t="s">
        <v>133</v>
      </c>
      <c r="H39" s="64">
        <v>-2.7500000000000302E-3</v>
      </c>
      <c r="I39" s="64">
        <v>2.7500000000000302E-3</v>
      </c>
      <c r="J39" s="68" t="s">
        <v>93</v>
      </c>
      <c r="K39" s="61">
        <v>3</v>
      </c>
      <c r="L39" s="59" t="s">
        <v>96</v>
      </c>
      <c r="M39" s="64">
        <v>5.425000000000002E-2</v>
      </c>
      <c r="N39" s="64">
        <v>5.425000000000002E-2</v>
      </c>
      <c r="T39" s="95"/>
      <c r="U39" s="94"/>
    </row>
    <row r="40" spans="1:21" x14ac:dyDescent="0.25">
      <c r="A40" s="68" t="s">
        <v>425</v>
      </c>
      <c r="B40" s="61">
        <v>2</v>
      </c>
      <c r="C40" s="59" t="s">
        <v>576</v>
      </c>
      <c r="D40" s="64">
        <v>0.11276648351648355</v>
      </c>
      <c r="E40" s="68" t="s">
        <v>138</v>
      </c>
      <c r="F40" s="61">
        <v>1</v>
      </c>
      <c r="G40" s="59" t="s">
        <v>139</v>
      </c>
      <c r="H40" s="64">
        <v>3.2749999999999946E-2</v>
      </c>
      <c r="I40" s="64">
        <v>-3.2749999999999946E-2</v>
      </c>
      <c r="J40" s="68" t="s">
        <v>93</v>
      </c>
      <c r="K40" s="61">
        <v>4</v>
      </c>
      <c r="L40" s="59" t="s">
        <v>97</v>
      </c>
      <c r="M40" s="64">
        <v>4.249999999999976E-3</v>
      </c>
      <c r="N40" s="64">
        <v>4.249999999999976E-3</v>
      </c>
      <c r="T40" s="95"/>
      <c r="U40" s="94"/>
    </row>
    <row r="41" spans="1:21" x14ac:dyDescent="0.25">
      <c r="A41" s="68" t="s">
        <v>427</v>
      </c>
      <c r="B41" s="61">
        <v>6</v>
      </c>
      <c r="C41" s="59" t="s">
        <v>597</v>
      </c>
      <c r="D41" s="64">
        <v>-2.5882653061224503E-2</v>
      </c>
      <c r="E41" s="68" t="s">
        <v>138</v>
      </c>
      <c r="F41" s="61">
        <v>2</v>
      </c>
      <c r="G41" s="59" t="s">
        <v>140</v>
      </c>
      <c r="H41" s="64">
        <v>6.4249999999999918E-2</v>
      </c>
      <c r="I41" s="64">
        <v>-6.4249999999999918E-2</v>
      </c>
      <c r="J41" s="68" t="s">
        <v>93</v>
      </c>
      <c r="K41" s="61">
        <v>5</v>
      </c>
      <c r="L41" s="59" t="s">
        <v>98</v>
      </c>
      <c r="M41" s="64">
        <v>9.6035353535353085E-3</v>
      </c>
      <c r="N41" s="64">
        <v>9.6035353535353085E-3</v>
      </c>
      <c r="T41" s="95"/>
      <c r="U41" s="94"/>
    </row>
    <row r="42" spans="1:21" x14ac:dyDescent="0.25">
      <c r="A42" s="68" t="s">
        <v>248</v>
      </c>
      <c r="B42" s="61">
        <v>1</v>
      </c>
      <c r="C42" s="62" t="s">
        <v>596</v>
      </c>
      <c r="D42" s="64">
        <v>-4.9621134020618629E-2</v>
      </c>
      <c r="E42" s="68" t="s">
        <v>141</v>
      </c>
      <c r="F42" s="61">
        <v>6</v>
      </c>
      <c r="G42" s="59" t="s">
        <v>146</v>
      </c>
      <c r="H42" s="64">
        <v>-0.10975000000000001</v>
      </c>
      <c r="I42" s="64">
        <v>0.10975000000000001</v>
      </c>
      <c r="J42" s="59" t="s">
        <v>99</v>
      </c>
      <c r="K42" s="60" t="s">
        <v>27</v>
      </c>
      <c r="L42" s="59" t="s">
        <v>100</v>
      </c>
      <c r="M42" s="64">
        <v>4.0833333333333388E-2</v>
      </c>
      <c r="N42" s="64">
        <v>4.0833333333333388E-2</v>
      </c>
      <c r="T42" s="95"/>
      <c r="U42" s="94"/>
    </row>
    <row r="43" spans="1:21" x14ac:dyDescent="0.25">
      <c r="A43" s="68"/>
      <c r="B43" s="61"/>
      <c r="C43" s="59"/>
      <c r="D43" s="64"/>
      <c r="E43" s="68" t="s">
        <v>141</v>
      </c>
      <c r="F43" s="61">
        <v>13</v>
      </c>
      <c r="G43" s="59" t="s">
        <v>151</v>
      </c>
      <c r="H43" s="64">
        <v>-6.9250000000000034E-2</v>
      </c>
      <c r="I43" s="64">
        <v>6.9250000000000034E-2</v>
      </c>
      <c r="J43" s="68" t="s">
        <v>101</v>
      </c>
      <c r="K43" s="61">
        <v>5</v>
      </c>
      <c r="L43" s="59" t="s">
        <v>105</v>
      </c>
      <c r="M43" s="64">
        <v>-4.6250000000000013E-2</v>
      </c>
      <c r="N43" s="64">
        <v>-4.6250000000000013E-2</v>
      </c>
      <c r="T43" s="95"/>
      <c r="U43" s="94"/>
    </row>
    <row r="44" spans="1:21" x14ac:dyDescent="0.25">
      <c r="A44" s="68"/>
      <c r="B44" s="61"/>
      <c r="C44" s="59"/>
      <c r="D44" s="64"/>
      <c r="E44" s="68" t="s">
        <v>141</v>
      </c>
      <c r="F44" s="61">
        <v>14</v>
      </c>
      <c r="G44" s="59" t="s">
        <v>152</v>
      </c>
      <c r="H44" s="64">
        <v>-9.0749999999999942E-2</v>
      </c>
      <c r="I44" s="64">
        <v>9.0749999999999942E-2</v>
      </c>
      <c r="J44" s="68" t="s">
        <v>101</v>
      </c>
      <c r="K44" s="61">
        <v>9</v>
      </c>
      <c r="L44" s="59" t="s">
        <v>109</v>
      </c>
      <c r="M44" s="64">
        <v>-4.7548969072164882E-2</v>
      </c>
      <c r="N44" s="64">
        <v>-4.7548969072164882E-2</v>
      </c>
      <c r="T44" s="95"/>
      <c r="U44" s="94"/>
    </row>
    <row r="45" spans="1:21" x14ac:dyDescent="0.25">
      <c r="A45" s="68"/>
      <c r="B45" s="61"/>
      <c r="C45" s="59"/>
      <c r="D45" s="64"/>
      <c r="E45" s="68" t="s">
        <v>141</v>
      </c>
      <c r="F45" s="61">
        <v>15</v>
      </c>
      <c r="G45" s="59" t="s">
        <v>153</v>
      </c>
      <c r="H45" s="64">
        <v>-8.1749999999999989E-2</v>
      </c>
      <c r="I45" s="64">
        <v>8.1749999999999989E-2</v>
      </c>
      <c r="J45" s="68" t="s">
        <v>101</v>
      </c>
      <c r="K45" s="61">
        <v>18</v>
      </c>
      <c r="L45" s="59" t="s">
        <v>118</v>
      </c>
      <c r="M45" s="64">
        <v>0.13974999999999999</v>
      </c>
      <c r="N45" s="64">
        <v>0.13974999999999999</v>
      </c>
      <c r="T45" s="95"/>
      <c r="U45" s="94"/>
    </row>
    <row r="46" spans="1:21" x14ac:dyDescent="0.25">
      <c r="A46" s="68"/>
      <c r="B46" s="61"/>
      <c r="C46" s="59"/>
      <c r="D46" s="64"/>
      <c r="E46" s="68" t="s">
        <v>141</v>
      </c>
      <c r="F46" s="61">
        <v>16</v>
      </c>
      <c r="G46" s="59" t="s">
        <v>154</v>
      </c>
      <c r="H46" s="64">
        <v>-0.15225</v>
      </c>
      <c r="I46" s="64">
        <v>0.15225</v>
      </c>
      <c r="J46" s="68" t="s">
        <v>101</v>
      </c>
      <c r="K46" s="61">
        <v>20</v>
      </c>
      <c r="L46" s="59" t="s">
        <v>119</v>
      </c>
      <c r="M46" s="64">
        <v>1.1249999999999982E-2</v>
      </c>
      <c r="N46" s="64">
        <v>1.1249999999999982E-2</v>
      </c>
      <c r="T46" s="95"/>
      <c r="U46" s="94"/>
    </row>
    <row r="47" spans="1:21" x14ac:dyDescent="0.25">
      <c r="A47" s="68"/>
      <c r="B47" s="61"/>
      <c r="C47" s="59"/>
      <c r="D47" s="64"/>
      <c r="E47" s="68" t="s">
        <v>141</v>
      </c>
      <c r="F47" s="61">
        <v>18</v>
      </c>
      <c r="G47" s="59" t="s">
        <v>156</v>
      </c>
      <c r="H47" s="64">
        <v>-0.11425000000000002</v>
      </c>
      <c r="I47" s="64">
        <v>0.11425000000000002</v>
      </c>
      <c r="J47" s="68" t="s">
        <v>101</v>
      </c>
      <c r="K47" s="61">
        <v>22</v>
      </c>
      <c r="L47" s="59" t="s">
        <v>121</v>
      </c>
      <c r="M47" s="64">
        <v>5.1749999999999963E-2</v>
      </c>
      <c r="N47" s="64">
        <v>5.1749999999999963E-2</v>
      </c>
      <c r="T47" s="95"/>
      <c r="U47" s="94"/>
    </row>
    <row r="48" spans="1:21" x14ac:dyDescent="0.25">
      <c r="A48" s="68"/>
      <c r="B48" s="61"/>
      <c r="C48" s="59"/>
      <c r="D48" s="64"/>
      <c r="E48" s="68" t="s">
        <v>157</v>
      </c>
      <c r="F48" s="61">
        <v>2</v>
      </c>
      <c r="G48" s="59" t="s">
        <v>159</v>
      </c>
      <c r="H48" s="64">
        <v>-1.8997422680412379E-2</v>
      </c>
      <c r="I48" s="64">
        <v>1.8997422680412379E-2</v>
      </c>
      <c r="J48" s="68" t="s">
        <v>101</v>
      </c>
      <c r="K48" s="61">
        <v>23</v>
      </c>
      <c r="L48" s="59" t="s">
        <v>122</v>
      </c>
      <c r="M48" s="64">
        <v>3.125E-2</v>
      </c>
      <c r="N48" s="64">
        <v>3.125E-2</v>
      </c>
      <c r="T48" s="95"/>
      <c r="U48" s="94"/>
    </row>
    <row r="49" spans="1:21" x14ac:dyDescent="0.25">
      <c r="A49" s="68"/>
      <c r="B49" s="61"/>
      <c r="C49" s="68"/>
      <c r="D49" s="95"/>
      <c r="E49" s="68" t="s">
        <v>157</v>
      </c>
      <c r="F49" s="61">
        <v>3</v>
      </c>
      <c r="G49" s="59" t="s">
        <v>160</v>
      </c>
      <c r="H49" s="64">
        <v>-6.5499999999999947E-2</v>
      </c>
      <c r="I49" s="64">
        <v>6.5499999999999947E-2</v>
      </c>
      <c r="J49" s="68" t="s">
        <v>101</v>
      </c>
      <c r="K49" s="61">
        <v>24</v>
      </c>
      <c r="L49" s="59" t="s">
        <v>123</v>
      </c>
      <c r="M49" s="64">
        <v>3.8083333333333358E-2</v>
      </c>
      <c r="N49" s="64">
        <v>3.8083333333333358E-2</v>
      </c>
      <c r="T49" s="95"/>
      <c r="U49" s="94"/>
    </row>
    <row r="50" spans="1:21" x14ac:dyDescent="0.25">
      <c r="A50" s="68"/>
      <c r="B50" s="61"/>
      <c r="C50" s="68"/>
      <c r="D50" s="95"/>
      <c r="E50" s="68" t="s">
        <v>157</v>
      </c>
      <c r="F50" s="61">
        <v>4</v>
      </c>
      <c r="G50" s="59" t="s">
        <v>161</v>
      </c>
      <c r="H50" s="64">
        <v>-3.075E-2</v>
      </c>
      <c r="I50" s="64">
        <v>3.075E-2</v>
      </c>
      <c r="J50" s="68" t="s">
        <v>101</v>
      </c>
      <c r="K50" s="61">
        <v>26</v>
      </c>
      <c r="L50" s="59" t="s">
        <v>579</v>
      </c>
      <c r="M50" s="64">
        <v>-2.910148514851485E-2</v>
      </c>
      <c r="N50" s="64">
        <v>2.910148514851485E-2</v>
      </c>
      <c r="T50" s="95"/>
      <c r="U50" s="94"/>
    </row>
    <row r="51" spans="1:21" x14ac:dyDescent="0.25">
      <c r="A51" s="68"/>
      <c r="B51" s="61"/>
      <c r="C51" s="68"/>
      <c r="D51" s="95"/>
      <c r="E51" s="68" t="s">
        <v>157</v>
      </c>
      <c r="F51" s="61">
        <v>5</v>
      </c>
      <c r="G51" s="59" t="s">
        <v>162</v>
      </c>
      <c r="H51" s="64">
        <v>-7.3833333333333362E-2</v>
      </c>
      <c r="I51" s="64">
        <v>7.3833333333333362E-2</v>
      </c>
      <c r="J51" s="68" t="s">
        <v>125</v>
      </c>
      <c r="K51" s="61">
        <v>2</v>
      </c>
      <c r="L51" s="59" t="s">
        <v>126</v>
      </c>
      <c r="M51" s="64">
        <v>2.024999999999999E-2</v>
      </c>
      <c r="N51" s="64">
        <v>2.024999999999999E-2</v>
      </c>
      <c r="T51" s="95"/>
      <c r="U51" s="94"/>
    </row>
    <row r="52" spans="1:21" x14ac:dyDescent="0.25">
      <c r="A52" s="68"/>
      <c r="B52" s="61"/>
      <c r="C52" s="68"/>
      <c r="D52" s="95"/>
      <c r="E52" s="68" t="s">
        <v>157</v>
      </c>
      <c r="F52" s="61">
        <v>6</v>
      </c>
      <c r="G52" s="59" t="s">
        <v>163</v>
      </c>
      <c r="H52" s="64">
        <v>-5.9986842105263172E-2</v>
      </c>
      <c r="I52" s="64">
        <v>5.9986842105263172E-2</v>
      </c>
      <c r="J52" s="68" t="s">
        <v>125</v>
      </c>
      <c r="K52" s="61">
        <v>12</v>
      </c>
      <c r="L52" s="59" t="s">
        <v>580</v>
      </c>
      <c r="M52" s="64">
        <v>2.8249999999999997E-2</v>
      </c>
      <c r="N52" s="64">
        <v>-2.8249999999999997E-2</v>
      </c>
      <c r="T52" s="95"/>
      <c r="U52" s="94"/>
    </row>
    <row r="53" spans="1:21" x14ac:dyDescent="0.25">
      <c r="A53" s="68"/>
      <c r="B53" s="61"/>
      <c r="C53" s="68"/>
      <c r="D53" s="95"/>
      <c r="E53" s="68" t="s">
        <v>157</v>
      </c>
      <c r="F53" s="61">
        <v>8</v>
      </c>
      <c r="G53" s="59" t="s">
        <v>165</v>
      </c>
      <c r="H53" s="64">
        <v>-1.1750000000000038E-2</v>
      </c>
      <c r="I53" s="64">
        <v>1.1750000000000038E-2</v>
      </c>
      <c r="J53" s="68" t="s">
        <v>136</v>
      </c>
      <c r="K53" s="61">
        <v>2</v>
      </c>
      <c r="L53" s="59" t="s">
        <v>137</v>
      </c>
      <c r="M53" s="64">
        <v>0.1018724489795918</v>
      </c>
      <c r="N53" s="64">
        <v>0.1018724489795918</v>
      </c>
      <c r="T53" s="95"/>
      <c r="U53" s="94"/>
    </row>
    <row r="54" spans="1:21" x14ac:dyDescent="0.25">
      <c r="A54" s="68"/>
      <c r="B54" s="61"/>
      <c r="C54" s="68"/>
      <c r="D54" s="95"/>
      <c r="E54" s="68" t="s">
        <v>157</v>
      </c>
      <c r="F54" s="61">
        <v>9</v>
      </c>
      <c r="G54" s="59" t="s">
        <v>166</v>
      </c>
      <c r="H54" s="64">
        <v>-5.4499999999999937E-2</v>
      </c>
      <c r="I54" s="64">
        <v>5.4499999999999937E-2</v>
      </c>
      <c r="J54" s="68" t="s">
        <v>141</v>
      </c>
      <c r="K54" s="61">
        <v>1</v>
      </c>
      <c r="L54" s="59" t="s">
        <v>142</v>
      </c>
      <c r="M54" s="64">
        <v>-5.4750000000000076E-2</v>
      </c>
      <c r="N54" s="64">
        <v>-5.4750000000000076E-2</v>
      </c>
      <c r="T54" s="95"/>
      <c r="U54" s="94"/>
    </row>
    <row r="55" spans="1:21" x14ac:dyDescent="0.25">
      <c r="A55" s="68"/>
      <c r="B55" s="61"/>
      <c r="C55" s="68"/>
      <c r="D55" s="95"/>
      <c r="E55" s="68" t="s">
        <v>167</v>
      </c>
      <c r="F55" s="61">
        <v>4</v>
      </c>
      <c r="G55" s="59" t="s">
        <v>169</v>
      </c>
      <c r="H55" s="64">
        <v>-6.024999999999997E-2</v>
      </c>
      <c r="I55" s="64">
        <v>6.024999999999997E-2</v>
      </c>
      <c r="J55" s="59" t="s">
        <v>141</v>
      </c>
      <c r="K55" s="60">
        <v>2</v>
      </c>
      <c r="L55" s="59" t="s">
        <v>492</v>
      </c>
      <c r="M55" s="64">
        <v>-1.1750000000000038E-2</v>
      </c>
      <c r="N55" s="64">
        <v>-1.1750000000000038E-2</v>
      </c>
      <c r="T55" s="95"/>
      <c r="U55" s="94"/>
    </row>
    <row r="56" spans="1:21" x14ac:dyDescent="0.25">
      <c r="A56" s="68"/>
      <c r="B56" s="61"/>
      <c r="C56" s="68"/>
      <c r="D56" s="95"/>
      <c r="E56" s="68" t="s">
        <v>170</v>
      </c>
      <c r="F56" s="61">
        <v>1</v>
      </c>
      <c r="G56" s="59" t="s">
        <v>171</v>
      </c>
      <c r="H56" s="64">
        <v>5.1749999999999963E-2</v>
      </c>
      <c r="I56" s="64">
        <v>-5.1749999999999963E-2</v>
      </c>
      <c r="J56" s="68" t="s">
        <v>141</v>
      </c>
      <c r="K56" s="61">
        <v>3</v>
      </c>
      <c r="L56" s="59" t="s">
        <v>143</v>
      </c>
      <c r="M56" s="64">
        <v>9.2749999999999999E-2</v>
      </c>
      <c r="N56" s="64">
        <v>9.2749999999999999E-2</v>
      </c>
      <c r="T56" s="95"/>
      <c r="U56" s="94"/>
    </row>
    <row r="57" spans="1:21" x14ac:dyDescent="0.25">
      <c r="A57" s="68"/>
      <c r="B57" s="61"/>
      <c r="C57" s="68"/>
      <c r="D57" s="95"/>
      <c r="E57" s="68" t="s">
        <v>170</v>
      </c>
      <c r="F57" s="61">
        <v>2</v>
      </c>
      <c r="G57" s="59" t="s">
        <v>172</v>
      </c>
      <c r="H57" s="64">
        <v>-1.2749999999999928E-2</v>
      </c>
      <c r="I57" s="64">
        <v>1.2749999999999928E-2</v>
      </c>
      <c r="J57" s="68" t="s">
        <v>141</v>
      </c>
      <c r="K57" s="61">
        <v>4</v>
      </c>
      <c r="L57" s="59" t="s">
        <v>144</v>
      </c>
      <c r="M57" s="64">
        <v>-1.9749999999999934E-2</v>
      </c>
      <c r="N57" s="64">
        <v>-1.9749999999999934E-2</v>
      </c>
      <c r="T57" s="95"/>
      <c r="U57" s="94"/>
    </row>
    <row r="58" spans="1:21" x14ac:dyDescent="0.25">
      <c r="A58" s="68"/>
      <c r="B58" s="61"/>
      <c r="C58" s="68"/>
      <c r="D58" s="95"/>
      <c r="E58" s="68" t="s">
        <v>170</v>
      </c>
      <c r="F58" s="61">
        <v>3</v>
      </c>
      <c r="G58" s="59" t="s">
        <v>173</v>
      </c>
      <c r="H58" s="64">
        <v>-3.3250000000000002E-2</v>
      </c>
      <c r="I58" s="64">
        <v>3.3250000000000002E-2</v>
      </c>
      <c r="J58" s="68" t="s">
        <v>141</v>
      </c>
      <c r="K58" s="61">
        <v>5</v>
      </c>
      <c r="L58" s="59" t="s">
        <v>145</v>
      </c>
      <c r="M58" s="64">
        <v>1.8462765957446781E-2</v>
      </c>
      <c r="N58" s="64">
        <v>1.8462765957446781E-2</v>
      </c>
      <c r="T58" s="95"/>
      <c r="U58" s="94"/>
    </row>
    <row r="59" spans="1:21" x14ac:dyDescent="0.25">
      <c r="A59" s="68"/>
      <c r="B59" s="61"/>
      <c r="C59" s="68"/>
      <c r="D59" s="95"/>
      <c r="E59" s="68" t="s">
        <v>170</v>
      </c>
      <c r="F59" s="61">
        <v>4</v>
      </c>
      <c r="G59" s="59" t="s">
        <v>174</v>
      </c>
      <c r="H59" s="64">
        <v>-2.3249999999999993E-2</v>
      </c>
      <c r="I59" s="64">
        <v>2.3249999999999993E-2</v>
      </c>
      <c r="J59" s="68" t="s">
        <v>141</v>
      </c>
      <c r="K59" s="61">
        <v>7</v>
      </c>
      <c r="L59" s="59" t="s">
        <v>147</v>
      </c>
      <c r="M59" s="64">
        <v>-7.7500000000000346E-3</v>
      </c>
      <c r="N59" s="64">
        <v>-7.7500000000000346E-3</v>
      </c>
      <c r="T59" s="95"/>
      <c r="U59" s="94"/>
    </row>
    <row r="60" spans="1:21" x14ac:dyDescent="0.25">
      <c r="A60" s="68"/>
      <c r="B60" s="61"/>
      <c r="C60" s="68"/>
      <c r="D60" s="95"/>
      <c r="E60" s="68" t="s">
        <v>175</v>
      </c>
      <c r="F60" s="61">
        <v>1</v>
      </c>
      <c r="G60" s="59" t="s">
        <v>176</v>
      </c>
      <c r="H60" s="64">
        <v>-3.9250000000000007E-2</v>
      </c>
      <c r="I60" s="64">
        <v>3.9250000000000007E-2</v>
      </c>
      <c r="J60" s="68" t="s">
        <v>141</v>
      </c>
      <c r="K60" s="61">
        <v>8</v>
      </c>
      <c r="L60" s="59" t="s">
        <v>148</v>
      </c>
      <c r="M60" s="64">
        <v>-1.3249999999999984E-2</v>
      </c>
      <c r="N60" s="64">
        <v>-1.3249999999999984E-2</v>
      </c>
      <c r="T60" s="95"/>
      <c r="U60" s="94"/>
    </row>
    <row r="61" spans="1:21" x14ac:dyDescent="0.25">
      <c r="A61" s="68"/>
      <c r="B61" s="61"/>
      <c r="C61" s="68"/>
      <c r="D61" s="64"/>
      <c r="E61" s="68" t="s">
        <v>175</v>
      </c>
      <c r="F61" s="61">
        <v>2</v>
      </c>
      <c r="G61" s="59" t="s">
        <v>177</v>
      </c>
      <c r="H61" s="64">
        <v>-2.9749999999999999E-2</v>
      </c>
      <c r="I61" s="64">
        <v>2.9749999999999999E-2</v>
      </c>
      <c r="J61" s="68" t="s">
        <v>141</v>
      </c>
      <c r="K61" s="61">
        <v>9</v>
      </c>
      <c r="L61" s="59" t="s">
        <v>149</v>
      </c>
      <c r="M61" s="64">
        <v>2.0749999999999935E-2</v>
      </c>
      <c r="N61" s="64">
        <v>2.0749999999999935E-2</v>
      </c>
      <c r="T61" s="95"/>
      <c r="U61" s="94"/>
    </row>
    <row r="62" spans="1:21" x14ac:dyDescent="0.25">
      <c r="A62" s="68"/>
      <c r="B62" s="61"/>
      <c r="C62" s="68"/>
      <c r="D62" s="64"/>
      <c r="E62" s="68" t="s">
        <v>175</v>
      </c>
      <c r="F62" s="61">
        <v>4</v>
      </c>
      <c r="G62" s="59" t="s">
        <v>179</v>
      </c>
      <c r="H62" s="64">
        <v>-1.7749999999999988E-2</v>
      </c>
      <c r="I62" s="64">
        <v>1.7749999999999988E-2</v>
      </c>
      <c r="J62" s="68" t="s">
        <v>141</v>
      </c>
      <c r="K62" s="61">
        <v>10</v>
      </c>
      <c r="L62" s="59" t="s">
        <v>581</v>
      </c>
      <c r="M62" s="64">
        <v>-8.274999999999999E-2</v>
      </c>
      <c r="N62" s="64">
        <v>8.274999999999999E-2</v>
      </c>
      <c r="T62" s="95"/>
      <c r="U62" s="94"/>
    </row>
    <row r="63" spans="1:21" x14ac:dyDescent="0.25">
      <c r="A63" s="68"/>
      <c r="B63" s="61"/>
      <c r="C63" s="68"/>
      <c r="D63" s="64"/>
      <c r="E63" s="68" t="s">
        <v>175</v>
      </c>
      <c r="F63" s="61">
        <v>5</v>
      </c>
      <c r="G63" s="59" t="s">
        <v>180</v>
      </c>
      <c r="H63" s="64">
        <v>-1.7500000000000016E-3</v>
      </c>
      <c r="I63" s="64">
        <v>1.7500000000000016E-3</v>
      </c>
      <c r="J63" s="68" t="s">
        <v>141</v>
      </c>
      <c r="K63" s="61">
        <v>11</v>
      </c>
      <c r="L63" s="59" t="s">
        <v>150</v>
      </c>
      <c r="M63" s="64">
        <v>-3.6749999999999949E-2</v>
      </c>
      <c r="N63" s="64">
        <v>-3.6749999999999949E-2</v>
      </c>
      <c r="T63" s="95"/>
      <c r="U63" s="94"/>
    </row>
    <row r="64" spans="1:21" x14ac:dyDescent="0.25">
      <c r="A64" s="59"/>
      <c r="B64" s="60"/>
      <c r="C64" s="59"/>
      <c r="D64" s="64"/>
      <c r="E64" s="68" t="s">
        <v>175</v>
      </c>
      <c r="F64" s="61">
        <v>6</v>
      </c>
      <c r="G64" s="59" t="s">
        <v>181</v>
      </c>
      <c r="H64" s="64">
        <v>-1.2750000000000039E-2</v>
      </c>
      <c r="I64" s="64">
        <v>1.2750000000000039E-2</v>
      </c>
      <c r="J64" s="68" t="s">
        <v>141</v>
      </c>
      <c r="K64" s="61">
        <v>12</v>
      </c>
      <c r="L64" s="59" t="s">
        <v>582</v>
      </c>
      <c r="M64" s="64">
        <v>-4.6144736842105294E-2</v>
      </c>
      <c r="N64" s="64">
        <v>4.6144736842105294E-2</v>
      </c>
      <c r="T64" s="95"/>
      <c r="U64" s="94"/>
    </row>
    <row r="65" spans="5:21" x14ac:dyDescent="0.25">
      <c r="E65" s="68" t="s">
        <v>189</v>
      </c>
      <c r="F65" s="61">
        <v>1</v>
      </c>
      <c r="G65" s="59" t="s">
        <v>190</v>
      </c>
      <c r="H65" s="64">
        <v>-7.8249999999999986E-2</v>
      </c>
      <c r="I65" s="64">
        <v>7.8249999999999986E-2</v>
      </c>
      <c r="J65" s="68" t="s">
        <v>141</v>
      </c>
      <c r="K65" s="61">
        <v>17</v>
      </c>
      <c r="L65" s="59" t="s">
        <v>155</v>
      </c>
      <c r="M65" s="64">
        <v>-1.5749999999999931E-2</v>
      </c>
      <c r="N65" s="64">
        <v>-1.5749999999999931E-2</v>
      </c>
      <c r="T65" s="95"/>
      <c r="U65" s="94"/>
    </row>
    <row r="66" spans="5:21" x14ac:dyDescent="0.25">
      <c r="E66" s="68" t="s">
        <v>206</v>
      </c>
      <c r="F66" s="61">
        <v>1</v>
      </c>
      <c r="G66" s="59" t="s">
        <v>207</v>
      </c>
      <c r="H66" s="64">
        <v>2.466752577319592E-2</v>
      </c>
      <c r="I66" s="64">
        <v>-2.466752577319592E-2</v>
      </c>
      <c r="J66" s="68" t="s">
        <v>157</v>
      </c>
      <c r="K66" s="61">
        <v>1</v>
      </c>
      <c r="L66" s="59" t="s">
        <v>158</v>
      </c>
      <c r="M66" s="64">
        <v>2.911597938144328E-2</v>
      </c>
      <c r="N66" s="64">
        <v>2.911597938144328E-2</v>
      </c>
      <c r="T66" s="95"/>
      <c r="U66" s="94"/>
    </row>
    <row r="67" spans="5:21" x14ac:dyDescent="0.25">
      <c r="E67" s="68" t="s">
        <v>206</v>
      </c>
      <c r="F67" s="61">
        <v>2</v>
      </c>
      <c r="G67" s="59" t="s">
        <v>208</v>
      </c>
      <c r="H67" s="64">
        <v>-7.6043814432989632E-2</v>
      </c>
      <c r="I67" s="64">
        <v>7.6043814432989632E-2</v>
      </c>
      <c r="J67" s="68" t="s">
        <v>157</v>
      </c>
      <c r="K67" s="61">
        <v>7</v>
      </c>
      <c r="L67" s="59" t="s">
        <v>164</v>
      </c>
      <c r="M67" s="64">
        <v>-5.1239690721649356E-2</v>
      </c>
      <c r="N67" s="64">
        <v>-5.1239690721649356E-2</v>
      </c>
      <c r="T67" s="95"/>
      <c r="U67" s="94"/>
    </row>
    <row r="68" spans="5:21" x14ac:dyDescent="0.25">
      <c r="E68" s="68" t="s">
        <v>206</v>
      </c>
      <c r="F68" s="61">
        <v>3</v>
      </c>
      <c r="G68" s="59" t="s">
        <v>209</v>
      </c>
      <c r="H68" s="64">
        <v>-4.2188144329896871E-2</v>
      </c>
      <c r="I68" s="64">
        <v>4.2188144329896871E-2</v>
      </c>
      <c r="J68" s="68" t="s">
        <v>167</v>
      </c>
      <c r="K68" s="61">
        <v>2</v>
      </c>
      <c r="L68" s="59" t="s">
        <v>168</v>
      </c>
      <c r="M68" s="64">
        <v>-2.6249999999999885E-2</v>
      </c>
      <c r="N68" s="64">
        <v>-2.6249999999999885E-2</v>
      </c>
      <c r="T68" s="95"/>
      <c r="U68" s="94"/>
    </row>
    <row r="69" spans="5:21" x14ac:dyDescent="0.25">
      <c r="E69" s="68" t="s">
        <v>206</v>
      </c>
      <c r="F69" s="61">
        <v>6</v>
      </c>
      <c r="G69" s="59" t="s">
        <v>211</v>
      </c>
      <c r="H69" s="64">
        <v>-5.7083333333333375E-2</v>
      </c>
      <c r="I69" s="64">
        <v>5.7083333333333375E-2</v>
      </c>
      <c r="J69" s="68" t="s">
        <v>175</v>
      </c>
      <c r="K69" s="61">
        <v>3</v>
      </c>
      <c r="L69" s="59" t="s">
        <v>178</v>
      </c>
      <c r="M69" s="64">
        <v>9.1113636363636341E-2</v>
      </c>
      <c r="N69" s="64">
        <v>9.1113636363636341E-2</v>
      </c>
      <c r="T69" s="95"/>
      <c r="U69" s="94"/>
    </row>
    <row r="70" spans="5:21" x14ac:dyDescent="0.25">
      <c r="E70" s="68" t="s">
        <v>206</v>
      </c>
      <c r="F70" s="61">
        <v>7</v>
      </c>
      <c r="G70" s="59" t="s">
        <v>212</v>
      </c>
      <c r="H70" s="64">
        <v>-2.9079787234042531E-2</v>
      </c>
      <c r="I70" s="64">
        <v>2.9079787234042531E-2</v>
      </c>
      <c r="J70" s="68" t="s">
        <v>187</v>
      </c>
      <c r="K70" s="61">
        <v>1</v>
      </c>
      <c r="L70" s="59" t="s">
        <v>188</v>
      </c>
      <c r="M70" s="64">
        <v>6.8590659340659332E-2</v>
      </c>
      <c r="N70" s="64">
        <v>6.8590659340659332E-2</v>
      </c>
      <c r="T70" s="95"/>
      <c r="U70" s="94"/>
    </row>
    <row r="71" spans="5:21" x14ac:dyDescent="0.25">
      <c r="E71" s="59" t="s">
        <v>206</v>
      </c>
      <c r="F71" s="60">
        <v>10</v>
      </c>
      <c r="G71" s="59" t="s">
        <v>214</v>
      </c>
      <c r="H71" s="64">
        <v>-0.1268316326530613</v>
      </c>
      <c r="I71" s="64">
        <v>0.1268316326530613</v>
      </c>
      <c r="J71" s="68" t="s">
        <v>189</v>
      </c>
      <c r="K71" s="61">
        <v>2</v>
      </c>
      <c r="L71" s="59" t="s">
        <v>191</v>
      </c>
      <c r="M71" s="64">
        <v>9.1159793814432621E-3</v>
      </c>
      <c r="N71" s="64">
        <v>9.1159793814432621E-3</v>
      </c>
      <c r="T71" s="95"/>
      <c r="U71" s="94"/>
    </row>
    <row r="72" spans="5:21" x14ac:dyDescent="0.25">
      <c r="E72" s="68" t="s">
        <v>217</v>
      </c>
      <c r="F72" s="61">
        <v>2</v>
      </c>
      <c r="G72" s="59" t="s">
        <v>219</v>
      </c>
      <c r="H72" s="64">
        <v>-7.0723684210526327E-2</v>
      </c>
      <c r="I72" s="64">
        <v>7.0723684210526327E-2</v>
      </c>
      <c r="J72" s="68" t="s">
        <v>189</v>
      </c>
      <c r="K72" s="61">
        <v>3</v>
      </c>
      <c r="L72" s="59" t="s">
        <v>192</v>
      </c>
      <c r="M72" s="64">
        <v>-7.7500000000000346E-3</v>
      </c>
      <c r="N72" s="64">
        <v>-7.7500000000000346E-3</v>
      </c>
      <c r="T72" s="95"/>
      <c r="U72" s="94"/>
    </row>
    <row r="73" spans="5:21" x14ac:dyDescent="0.25">
      <c r="E73" s="68" t="s">
        <v>217</v>
      </c>
      <c r="F73" s="61">
        <v>3</v>
      </c>
      <c r="G73" s="59" t="s">
        <v>220</v>
      </c>
      <c r="H73" s="64">
        <v>-0.10475000000000001</v>
      </c>
      <c r="I73" s="64">
        <v>0.10475000000000001</v>
      </c>
      <c r="J73" s="68" t="s">
        <v>189</v>
      </c>
      <c r="K73" s="61">
        <v>4</v>
      </c>
      <c r="L73" s="59" t="s">
        <v>193</v>
      </c>
      <c r="M73" s="64">
        <v>-6.1679292929292973E-2</v>
      </c>
      <c r="N73" s="64">
        <v>-6.1679292929292973E-2</v>
      </c>
      <c r="T73" s="95"/>
      <c r="U73" s="94"/>
    </row>
    <row r="74" spans="5:21" x14ac:dyDescent="0.25">
      <c r="E74" s="68" t="s">
        <v>225</v>
      </c>
      <c r="F74" s="61">
        <v>1</v>
      </c>
      <c r="G74" s="59" t="s">
        <v>226</v>
      </c>
      <c r="H74" s="64">
        <v>-5.7280927835051565E-2</v>
      </c>
      <c r="I74" s="64">
        <v>5.7280927835051565E-2</v>
      </c>
      <c r="J74" s="68" t="s">
        <v>189</v>
      </c>
      <c r="K74" s="61">
        <v>5</v>
      </c>
      <c r="L74" s="59" t="s">
        <v>194</v>
      </c>
      <c r="M74" s="64">
        <v>-1.0249999999999981E-2</v>
      </c>
      <c r="N74" s="64">
        <v>-1.0249999999999981E-2</v>
      </c>
      <c r="T74" s="95"/>
      <c r="U74" s="94"/>
    </row>
    <row r="75" spans="5:21" x14ac:dyDescent="0.25">
      <c r="E75" s="68" t="s">
        <v>225</v>
      </c>
      <c r="F75" s="61">
        <v>3</v>
      </c>
      <c r="G75" s="59" t="s">
        <v>228</v>
      </c>
      <c r="H75" s="64">
        <v>-8.759020618556701E-2</v>
      </c>
      <c r="I75" s="64">
        <v>8.759020618556701E-2</v>
      </c>
      <c r="J75" s="68" t="s">
        <v>189</v>
      </c>
      <c r="K75" s="61">
        <v>6</v>
      </c>
      <c r="L75" s="59" t="s">
        <v>195</v>
      </c>
      <c r="M75" s="64">
        <v>-3.4545918367346884E-2</v>
      </c>
      <c r="N75" s="64">
        <v>-3.4545918367346884E-2</v>
      </c>
      <c r="T75" s="95"/>
      <c r="U75" s="94"/>
    </row>
    <row r="76" spans="5:21" x14ac:dyDescent="0.25">
      <c r="E76" s="68" t="s">
        <v>225</v>
      </c>
      <c r="F76" s="61">
        <v>4</v>
      </c>
      <c r="G76" s="59" t="s">
        <v>229</v>
      </c>
      <c r="H76" s="64">
        <v>-4.3430851063829878E-2</v>
      </c>
      <c r="I76" s="64">
        <v>4.3430851063829878E-2</v>
      </c>
      <c r="J76" s="68" t="s">
        <v>189</v>
      </c>
      <c r="K76" s="61">
        <v>7</v>
      </c>
      <c r="L76" s="59" t="s">
        <v>196</v>
      </c>
      <c r="M76" s="64">
        <v>-2.6600515463917618E-2</v>
      </c>
      <c r="N76" s="64">
        <v>-2.6600515463917618E-2</v>
      </c>
      <c r="T76" s="95"/>
      <c r="U76" s="94"/>
    </row>
    <row r="77" spans="5:21" x14ac:dyDescent="0.25">
      <c r="E77" s="68" t="s">
        <v>230</v>
      </c>
      <c r="F77" s="61">
        <v>2</v>
      </c>
      <c r="G77" s="59" t="s">
        <v>232</v>
      </c>
      <c r="H77" s="64">
        <v>-6.2043814432989619E-2</v>
      </c>
      <c r="I77" s="64">
        <v>6.2043814432989619E-2</v>
      </c>
      <c r="J77" s="68" t="s">
        <v>189</v>
      </c>
      <c r="K77" s="61">
        <v>8</v>
      </c>
      <c r="L77" s="59" t="s">
        <v>197</v>
      </c>
      <c r="M77" s="64">
        <v>-1.0249999999999981E-2</v>
      </c>
      <c r="N77" s="64">
        <v>-1.0249999999999981E-2</v>
      </c>
      <c r="T77" s="95"/>
      <c r="U77" s="94"/>
    </row>
    <row r="78" spans="5:21" x14ac:dyDescent="0.25">
      <c r="E78" s="68" t="s">
        <v>230</v>
      </c>
      <c r="F78" s="61">
        <v>3</v>
      </c>
      <c r="G78" s="59" t="s">
        <v>233</v>
      </c>
      <c r="H78" s="64">
        <v>-6.7039473684210538E-2</v>
      </c>
      <c r="I78" s="64">
        <v>6.7039473684210538E-2</v>
      </c>
      <c r="J78" s="68" t="s">
        <v>198</v>
      </c>
      <c r="K78" s="61">
        <v>3</v>
      </c>
      <c r="L78" s="59" t="s">
        <v>201</v>
      </c>
      <c r="M78" s="64">
        <v>7.174999999999998E-2</v>
      </c>
      <c r="N78" s="64">
        <v>7.174999999999998E-2</v>
      </c>
      <c r="T78" s="95"/>
      <c r="U78" s="94"/>
    </row>
    <row r="79" spans="5:21" x14ac:dyDescent="0.25">
      <c r="E79" s="68" t="s">
        <v>230</v>
      </c>
      <c r="F79" s="61">
        <v>4</v>
      </c>
      <c r="G79" s="59" t="s">
        <v>234</v>
      </c>
      <c r="H79" s="64">
        <v>-8.0154255319148937E-2</v>
      </c>
      <c r="I79" s="64">
        <v>8.0154255319148937E-2</v>
      </c>
      <c r="J79" s="68" t="s">
        <v>198</v>
      </c>
      <c r="K79" s="61">
        <v>9</v>
      </c>
      <c r="L79" s="59" t="s">
        <v>205</v>
      </c>
      <c r="M79" s="64">
        <v>7.2499999999999787E-3</v>
      </c>
      <c r="N79" s="64">
        <v>7.2499999999999787E-3</v>
      </c>
      <c r="T79" s="95"/>
      <c r="U79" s="94"/>
    </row>
    <row r="80" spans="5:21" x14ac:dyDescent="0.25">
      <c r="E80" s="68" t="s">
        <v>230</v>
      </c>
      <c r="F80" s="61">
        <v>6</v>
      </c>
      <c r="G80" s="59" t="s">
        <v>236</v>
      </c>
      <c r="H80" s="64">
        <v>-6.0971649484536095E-2</v>
      </c>
      <c r="I80" s="64">
        <v>6.0971649484536095E-2</v>
      </c>
      <c r="J80" s="68" t="s">
        <v>206</v>
      </c>
      <c r="K80" s="61">
        <v>5</v>
      </c>
      <c r="L80" s="59" t="s">
        <v>210</v>
      </c>
      <c r="M80" s="64">
        <v>9.0923469387755196E-2</v>
      </c>
      <c r="N80" s="64">
        <v>9.0923469387755196E-2</v>
      </c>
      <c r="T80" s="95"/>
      <c r="U80" s="94"/>
    </row>
    <row r="81" spans="5:21" x14ac:dyDescent="0.25">
      <c r="E81" s="68" t="s">
        <v>230</v>
      </c>
      <c r="F81" s="61">
        <v>7</v>
      </c>
      <c r="G81" s="59" t="s">
        <v>237</v>
      </c>
      <c r="H81" s="64">
        <v>2.0967391304347827E-2</v>
      </c>
      <c r="I81" s="64">
        <v>-2.0967391304347827E-2</v>
      </c>
      <c r="J81" s="68" t="s">
        <v>206</v>
      </c>
      <c r="K81" s="61">
        <v>9</v>
      </c>
      <c r="L81" s="59" t="s">
        <v>213</v>
      </c>
      <c r="M81" s="64">
        <v>6.7749999999999977E-2</v>
      </c>
      <c r="N81" s="64">
        <v>6.7749999999999977E-2</v>
      </c>
      <c r="T81" s="95"/>
      <c r="U81" s="94"/>
    </row>
    <row r="82" spans="5:21" x14ac:dyDescent="0.25">
      <c r="E82" s="59" t="s">
        <v>230</v>
      </c>
      <c r="F82" s="60">
        <v>8</v>
      </c>
      <c r="G82" s="59" t="s">
        <v>494</v>
      </c>
      <c r="H82" s="64">
        <v>-4.7513736263736284E-2</v>
      </c>
      <c r="I82" s="64">
        <v>4.7513736263736284E-2</v>
      </c>
      <c r="J82" s="68" t="s">
        <v>206</v>
      </c>
      <c r="K82" s="61">
        <v>13</v>
      </c>
      <c r="L82" s="59" t="s">
        <v>216</v>
      </c>
      <c r="M82" s="64">
        <v>-1.9166666666666776E-3</v>
      </c>
      <c r="N82" s="64">
        <v>-1.9166666666666776E-3</v>
      </c>
      <c r="T82" s="95"/>
      <c r="U82" s="94"/>
    </row>
    <row r="83" spans="5:21" x14ac:dyDescent="0.25">
      <c r="E83" s="68" t="s">
        <v>239</v>
      </c>
      <c r="F83" s="61">
        <v>1</v>
      </c>
      <c r="G83" s="59" t="s">
        <v>240</v>
      </c>
      <c r="H83" s="64">
        <v>-9.0749999999999997E-2</v>
      </c>
      <c r="I83" s="64">
        <v>9.0749999999999997E-2</v>
      </c>
      <c r="J83" s="68" t="s">
        <v>217</v>
      </c>
      <c r="K83" s="61">
        <v>1</v>
      </c>
      <c r="L83" s="59" t="s">
        <v>218</v>
      </c>
      <c r="M83" s="64">
        <v>5.2250000000000074E-2</v>
      </c>
      <c r="N83" s="64">
        <v>5.2250000000000074E-2</v>
      </c>
      <c r="T83" s="95"/>
      <c r="U83" s="94"/>
    </row>
    <row r="84" spans="5:21" x14ac:dyDescent="0.25">
      <c r="E84" s="68" t="s">
        <v>239</v>
      </c>
      <c r="F84" s="61">
        <v>2</v>
      </c>
      <c r="G84" s="59" t="s">
        <v>589</v>
      </c>
      <c r="H84" s="64">
        <v>7.0039473684210596E-2</v>
      </c>
      <c r="I84" s="64">
        <v>-7.0039473684210596E-2</v>
      </c>
      <c r="J84" s="68" t="s">
        <v>217</v>
      </c>
      <c r="K84" s="61">
        <v>4</v>
      </c>
      <c r="L84" s="59" t="s">
        <v>221</v>
      </c>
      <c r="M84" s="64">
        <v>3.3186170212765931E-2</v>
      </c>
      <c r="N84" s="64">
        <v>3.3186170212765931E-2</v>
      </c>
      <c r="T84" s="95"/>
      <c r="U84" s="94"/>
    </row>
    <row r="85" spans="5:21" x14ac:dyDescent="0.25">
      <c r="E85" s="68" t="s">
        <v>239</v>
      </c>
      <c r="F85" s="61">
        <v>3</v>
      </c>
      <c r="G85" s="59" t="s">
        <v>241</v>
      </c>
      <c r="H85" s="64">
        <v>-2.3225247524752524E-2</v>
      </c>
      <c r="I85" s="64">
        <v>2.3225247524752524E-2</v>
      </c>
      <c r="J85" s="68" t="s">
        <v>217</v>
      </c>
      <c r="K85" s="61">
        <v>5</v>
      </c>
      <c r="L85" s="59" t="s">
        <v>222</v>
      </c>
      <c r="M85" s="64">
        <v>1.9118421052631507E-2</v>
      </c>
      <c r="N85" s="64">
        <v>1.9118421052631507E-2</v>
      </c>
      <c r="T85" s="95"/>
      <c r="U85" s="94"/>
    </row>
    <row r="86" spans="5:21" x14ac:dyDescent="0.25">
      <c r="E86" s="68" t="s">
        <v>242</v>
      </c>
      <c r="F86" s="61">
        <v>2</v>
      </c>
      <c r="G86" s="59" t="s">
        <v>244</v>
      </c>
      <c r="H86" s="64">
        <v>-0.14237765957446807</v>
      </c>
      <c r="I86" s="64">
        <v>0.14237765957446807</v>
      </c>
      <c r="J86" s="68" t="s">
        <v>217</v>
      </c>
      <c r="K86" s="61">
        <v>7</v>
      </c>
      <c r="L86" s="59" t="s">
        <v>223</v>
      </c>
      <c r="M86" s="64">
        <v>0.10825000000000007</v>
      </c>
      <c r="N86" s="64">
        <v>0.10825000000000007</v>
      </c>
      <c r="T86" s="95"/>
      <c r="U86" s="94"/>
    </row>
    <row r="87" spans="5:21" x14ac:dyDescent="0.25">
      <c r="E87" s="68" t="s">
        <v>242</v>
      </c>
      <c r="F87" s="61">
        <v>3</v>
      </c>
      <c r="G87" s="59" t="s">
        <v>245</v>
      </c>
      <c r="H87" s="64">
        <v>-0.11361597938144324</v>
      </c>
      <c r="I87" s="64">
        <v>0.11361597938144324</v>
      </c>
      <c r="J87" s="68" t="s">
        <v>217</v>
      </c>
      <c r="K87" s="61">
        <v>8</v>
      </c>
      <c r="L87" s="59" t="s">
        <v>224</v>
      </c>
      <c r="M87" s="64">
        <v>2.1666666666666501E-3</v>
      </c>
      <c r="N87" s="64">
        <v>2.1666666666666501E-3</v>
      </c>
      <c r="T87" s="95"/>
      <c r="U87" s="94"/>
    </row>
    <row r="88" spans="5:21" x14ac:dyDescent="0.25">
      <c r="E88" s="68" t="s">
        <v>248</v>
      </c>
      <c r="F88" s="61">
        <v>2</v>
      </c>
      <c r="G88" s="59" t="s">
        <v>249</v>
      </c>
      <c r="H88" s="64">
        <v>-0.14751262626262623</v>
      </c>
      <c r="I88" s="64">
        <v>0.14751262626262623</v>
      </c>
      <c r="J88" s="68" t="s">
        <v>230</v>
      </c>
      <c r="K88" s="61">
        <v>1</v>
      </c>
      <c r="L88" s="59" t="s">
        <v>231</v>
      </c>
      <c r="M88" s="64">
        <v>-1.7328947368421055E-2</v>
      </c>
      <c r="N88" s="64">
        <v>-1.7328947368421055E-2</v>
      </c>
      <c r="T88" s="95"/>
      <c r="U88" s="94"/>
    </row>
    <row r="89" spans="5:21" x14ac:dyDescent="0.25">
      <c r="E89" s="68" t="s">
        <v>248</v>
      </c>
      <c r="F89" s="61">
        <v>4</v>
      </c>
      <c r="G89" s="59" t="s">
        <v>250</v>
      </c>
      <c r="H89" s="64">
        <v>-0.12011868686868682</v>
      </c>
      <c r="I89" s="64">
        <v>0.12011868686868682</v>
      </c>
      <c r="J89" s="68" t="s">
        <v>230</v>
      </c>
      <c r="K89" s="61">
        <v>5</v>
      </c>
      <c r="L89" s="59" t="s">
        <v>235</v>
      </c>
      <c r="M89" s="64">
        <v>-4.2167525773195935E-2</v>
      </c>
      <c r="N89" s="64">
        <v>-4.2167525773195935E-2</v>
      </c>
      <c r="T89" s="95"/>
      <c r="U89" s="94"/>
    </row>
    <row r="90" spans="5:21" x14ac:dyDescent="0.25">
      <c r="E90" s="68" t="s">
        <v>248</v>
      </c>
      <c r="F90" s="61">
        <v>5</v>
      </c>
      <c r="G90" s="59" t="s">
        <v>251</v>
      </c>
      <c r="H90" s="64">
        <v>-3.0906565656565632E-2</v>
      </c>
      <c r="I90" s="64">
        <v>3.0906565656565632E-2</v>
      </c>
      <c r="J90" s="68" t="s">
        <v>242</v>
      </c>
      <c r="K90" s="61">
        <v>1</v>
      </c>
      <c r="L90" s="59" t="s">
        <v>243</v>
      </c>
      <c r="M90" s="64">
        <v>-4.6749999999999958E-2</v>
      </c>
      <c r="N90" s="64">
        <v>-4.6749999999999958E-2</v>
      </c>
      <c r="T90" s="95"/>
      <c r="U90" s="94"/>
    </row>
    <row r="91" spans="5:21" x14ac:dyDescent="0.25">
      <c r="E91" s="68" t="s">
        <v>248</v>
      </c>
      <c r="F91" s="61">
        <v>7</v>
      </c>
      <c r="G91" s="59" t="s">
        <v>253</v>
      </c>
      <c r="H91" s="64">
        <v>-5.1790816326530598E-2</v>
      </c>
      <c r="I91" s="64">
        <v>5.1790816326530598E-2</v>
      </c>
      <c r="J91" s="68" t="s">
        <v>242</v>
      </c>
      <c r="K91" s="61">
        <v>4</v>
      </c>
      <c r="L91" s="59" t="s">
        <v>583</v>
      </c>
      <c r="M91" s="64">
        <v>-5.0039473684210467E-2</v>
      </c>
      <c r="N91" s="64">
        <v>5.0039473684210467E-2</v>
      </c>
      <c r="T91" s="95"/>
      <c r="U91" s="94"/>
    </row>
    <row r="92" spans="5:21" x14ac:dyDescent="0.25">
      <c r="E92" s="68" t="s">
        <v>248</v>
      </c>
      <c r="F92" s="61">
        <v>11</v>
      </c>
      <c r="G92" s="59" t="s">
        <v>257</v>
      </c>
      <c r="H92" s="64">
        <v>-8.1749999999999989E-2</v>
      </c>
      <c r="I92" s="64">
        <v>8.1749999999999989E-2</v>
      </c>
      <c r="J92" s="68" t="s">
        <v>246</v>
      </c>
      <c r="K92" s="61">
        <v>1</v>
      </c>
      <c r="L92" s="59" t="s">
        <v>584</v>
      </c>
      <c r="M92" s="64">
        <v>-8.7500000000000355E-3</v>
      </c>
      <c r="N92" s="64">
        <v>8.7500000000000355E-3</v>
      </c>
      <c r="T92" s="95"/>
      <c r="U92" s="94"/>
    </row>
    <row r="93" spans="5:21" x14ac:dyDescent="0.25">
      <c r="E93" s="68" t="s">
        <v>258</v>
      </c>
      <c r="F93" s="61">
        <v>2</v>
      </c>
      <c r="G93" s="59" t="s">
        <v>260</v>
      </c>
      <c r="H93" s="64">
        <v>-9.6750000000000003E-2</v>
      </c>
      <c r="I93" s="64">
        <v>9.6750000000000003E-2</v>
      </c>
      <c r="J93" s="68" t="s">
        <v>246</v>
      </c>
      <c r="K93" s="61">
        <v>2</v>
      </c>
      <c r="L93" s="59" t="s">
        <v>247</v>
      </c>
      <c r="M93" s="64">
        <v>2.0750000000000046E-2</v>
      </c>
      <c r="N93" s="64">
        <v>2.0750000000000046E-2</v>
      </c>
      <c r="T93" s="95"/>
      <c r="U93" s="94"/>
    </row>
    <row r="94" spans="5:21" x14ac:dyDescent="0.25">
      <c r="E94" s="68" t="s">
        <v>262</v>
      </c>
      <c r="F94" s="61">
        <v>2</v>
      </c>
      <c r="G94" s="59" t="s">
        <v>263</v>
      </c>
      <c r="H94" s="64">
        <v>-0.19662755102040819</v>
      </c>
      <c r="I94" s="64">
        <v>0.19662755102040819</v>
      </c>
      <c r="J94" s="68" t="s">
        <v>248</v>
      </c>
      <c r="K94" s="61">
        <v>6</v>
      </c>
      <c r="L94" s="59" t="s">
        <v>252</v>
      </c>
      <c r="M94" s="64">
        <v>5.3106060606060712E-3</v>
      </c>
      <c r="N94" s="64">
        <v>5.3106060606060712E-3</v>
      </c>
      <c r="T94" s="95"/>
      <c r="U94" s="94"/>
    </row>
    <row r="95" spans="5:21" x14ac:dyDescent="0.25">
      <c r="E95" s="68" t="s">
        <v>262</v>
      </c>
      <c r="F95" s="61">
        <v>11</v>
      </c>
      <c r="G95" s="59" t="s">
        <v>271</v>
      </c>
      <c r="H95" s="64">
        <v>-6.9260309278350474E-2</v>
      </c>
      <c r="I95" s="64">
        <v>6.9260309278350474E-2</v>
      </c>
      <c r="J95" s="68" t="s">
        <v>248</v>
      </c>
      <c r="K95" s="61">
        <v>8</v>
      </c>
      <c r="L95" s="59" t="s">
        <v>254</v>
      </c>
      <c r="M95" s="64">
        <v>3.3333333333333326E-2</v>
      </c>
      <c r="N95" s="64">
        <v>3.3333333333333326E-2</v>
      </c>
      <c r="T95" s="95"/>
      <c r="U95" s="94"/>
    </row>
    <row r="96" spans="5:21" x14ac:dyDescent="0.25">
      <c r="E96" s="68" t="s">
        <v>262</v>
      </c>
      <c r="F96" s="61">
        <v>19</v>
      </c>
      <c r="G96" s="59" t="s">
        <v>279</v>
      </c>
      <c r="H96" s="64">
        <v>-0.16175000000000006</v>
      </c>
      <c r="I96" s="64">
        <v>0.16175000000000006</v>
      </c>
      <c r="J96" s="68" t="s">
        <v>248</v>
      </c>
      <c r="K96" s="61">
        <v>9</v>
      </c>
      <c r="L96" s="59" t="s">
        <v>255</v>
      </c>
      <c r="M96" s="64">
        <v>2.5627551020408257E-2</v>
      </c>
      <c r="N96" s="64">
        <v>2.5627551020408257E-2</v>
      </c>
      <c r="T96" s="95"/>
      <c r="U96" s="94"/>
    </row>
    <row r="97" spans="5:21" x14ac:dyDescent="0.25">
      <c r="E97" s="68" t="s">
        <v>262</v>
      </c>
      <c r="F97" s="61">
        <v>23</v>
      </c>
      <c r="G97" s="59" t="s">
        <v>282</v>
      </c>
      <c r="H97" s="64">
        <v>-0.10475000000000001</v>
      </c>
      <c r="I97" s="64">
        <v>0.10475000000000001</v>
      </c>
      <c r="J97" s="68" t="s">
        <v>248</v>
      </c>
      <c r="K97" s="61">
        <v>10</v>
      </c>
      <c r="L97" s="59" t="s">
        <v>256</v>
      </c>
      <c r="M97" s="64">
        <v>4.596938775510151E-3</v>
      </c>
      <c r="N97" s="64">
        <v>4.596938775510151E-3</v>
      </c>
      <c r="T97" s="95"/>
      <c r="U97" s="94"/>
    </row>
    <row r="98" spans="5:21" x14ac:dyDescent="0.25">
      <c r="E98" s="68" t="s">
        <v>262</v>
      </c>
      <c r="F98" s="61">
        <v>27</v>
      </c>
      <c r="G98" s="59" t="s">
        <v>285</v>
      </c>
      <c r="H98" s="64">
        <v>-0.13874999999999998</v>
      </c>
      <c r="I98" s="64">
        <v>0.13874999999999998</v>
      </c>
      <c r="J98" s="68" t="s">
        <v>258</v>
      </c>
      <c r="K98" s="61">
        <v>1</v>
      </c>
      <c r="L98" s="59" t="s">
        <v>259</v>
      </c>
      <c r="M98" s="64">
        <v>3.0750000000000055E-2</v>
      </c>
      <c r="N98" s="64">
        <v>3.0750000000000055E-2</v>
      </c>
      <c r="T98" s="95"/>
      <c r="U98" s="94"/>
    </row>
    <row r="99" spans="5:21" x14ac:dyDescent="0.25">
      <c r="E99" s="68" t="s">
        <v>286</v>
      </c>
      <c r="F99" s="61">
        <v>2</v>
      </c>
      <c r="G99" s="59" t="s">
        <v>288</v>
      </c>
      <c r="H99" s="64">
        <v>7.2499999999999232E-3</v>
      </c>
      <c r="I99" s="64">
        <v>-7.2499999999999232E-3</v>
      </c>
      <c r="J99" s="68" t="s">
        <v>258</v>
      </c>
      <c r="K99" s="61">
        <v>3</v>
      </c>
      <c r="L99" s="59" t="s">
        <v>261</v>
      </c>
      <c r="M99" s="64">
        <v>3.5250000000000004E-2</v>
      </c>
      <c r="N99" s="64">
        <v>3.5250000000000004E-2</v>
      </c>
      <c r="T99" s="95"/>
      <c r="U99" s="94"/>
    </row>
    <row r="100" spans="5:21" x14ac:dyDescent="0.25">
      <c r="E100" s="68" t="s">
        <v>286</v>
      </c>
      <c r="F100" s="61">
        <v>3</v>
      </c>
      <c r="G100" s="59" t="s">
        <v>289</v>
      </c>
      <c r="H100" s="64">
        <v>-7.5749999999999984E-2</v>
      </c>
      <c r="I100" s="64">
        <v>7.5749999999999984E-2</v>
      </c>
      <c r="J100" s="68" t="s">
        <v>262</v>
      </c>
      <c r="K100" s="61">
        <v>1</v>
      </c>
      <c r="L100" s="59" t="s">
        <v>585</v>
      </c>
      <c r="M100" s="64">
        <v>-3.3250000000000002E-2</v>
      </c>
      <c r="N100" s="64">
        <v>3.3250000000000002E-2</v>
      </c>
      <c r="T100" s="95"/>
      <c r="U100" s="94"/>
    </row>
    <row r="101" spans="5:21" x14ac:dyDescent="0.25">
      <c r="E101" s="68" t="s">
        <v>286</v>
      </c>
      <c r="F101" s="61">
        <v>5</v>
      </c>
      <c r="G101" s="59" t="s">
        <v>291</v>
      </c>
      <c r="H101" s="64">
        <v>5.7500000000000329E-3</v>
      </c>
      <c r="I101" s="64">
        <v>-5.7500000000000329E-3</v>
      </c>
      <c r="J101" s="68" t="s">
        <v>262</v>
      </c>
      <c r="K101" s="61">
        <v>3</v>
      </c>
      <c r="L101" s="59" t="s">
        <v>264</v>
      </c>
      <c r="M101" s="64">
        <v>5.0804455445544572E-2</v>
      </c>
      <c r="N101" s="64">
        <v>5.0804455445544572E-2</v>
      </c>
      <c r="T101" s="95"/>
      <c r="U101" s="94"/>
    </row>
    <row r="102" spans="5:21" x14ac:dyDescent="0.25">
      <c r="E102" s="68" t="s">
        <v>286</v>
      </c>
      <c r="F102" s="61">
        <v>8</v>
      </c>
      <c r="G102" s="59" t="s">
        <v>292</v>
      </c>
      <c r="H102" s="64">
        <v>-4.5250000000000012E-2</v>
      </c>
      <c r="I102" s="64">
        <v>4.5250000000000012E-2</v>
      </c>
      <c r="J102" s="68" t="s">
        <v>262</v>
      </c>
      <c r="K102" s="61">
        <v>7</v>
      </c>
      <c r="L102" s="59" t="s">
        <v>267</v>
      </c>
      <c r="M102" s="64">
        <v>3.6913265306122378E-2</v>
      </c>
      <c r="N102" s="64">
        <v>3.6913265306122378E-2</v>
      </c>
      <c r="T102" s="95"/>
      <c r="U102" s="94"/>
    </row>
    <row r="103" spans="5:21" x14ac:dyDescent="0.25">
      <c r="E103" s="68" t="s">
        <v>286</v>
      </c>
      <c r="F103" s="61">
        <v>10</v>
      </c>
      <c r="G103" s="59" t="s">
        <v>294</v>
      </c>
      <c r="H103" s="64">
        <v>-5.2499999999999769E-3</v>
      </c>
      <c r="I103" s="64">
        <v>5.2499999999999769E-3</v>
      </c>
      <c r="J103" s="68" t="s">
        <v>262</v>
      </c>
      <c r="K103" s="61">
        <v>12</v>
      </c>
      <c r="L103" s="59" t="s">
        <v>272</v>
      </c>
      <c r="M103" s="64">
        <v>4.225000000000001E-2</v>
      </c>
      <c r="N103" s="64">
        <v>4.225000000000001E-2</v>
      </c>
      <c r="T103" s="95"/>
      <c r="U103" s="94"/>
    </row>
    <row r="104" spans="5:21" x14ac:dyDescent="0.25">
      <c r="E104" s="68" t="s">
        <v>286</v>
      </c>
      <c r="F104" s="61">
        <v>11</v>
      </c>
      <c r="G104" s="59" t="s">
        <v>295</v>
      </c>
      <c r="H104" s="64">
        <v>4.750000000000032E-3</v>
      </c>
      <c r="I104" s="64">
        <v>-4.750000000000032E-3</v>
      </c>
      <c r="J104" s="68" t="s">
        <v>262</v>
      </c>
      <c r="K104" s="61">
        <v>17</v>
      </c>
      <c r="L104" s="59" t="s">
        <v>277</v>
      </c>
      <c r="M104" s="64">
        <v>3.2499999999999751E-3</v>
      </c>
      <c r="N104" s="64">
        <v>3.2499999999999751E-3</v>
      </c>
      <c r="T104" s="95"/>
      <c r="U104" s="94"/>
    </row>
    <row r="105" spans="5:21" x14ac:dyDescent="0.25">
      <c r="E105" s="68" t="s">
        <v>286</v>
      </c>
      <c r="F105" s="61">
        <v>13</v>
      </c>
      <c r="G105" s="59" t="s">
        <v>296</v>
      </c>
      <c r="H105" s="64">
        <v>7.2499999999999232E-3</v>
      </c>
      <c r="I105" s="64">
        <v>-7.2499999999999232E-3</v>
      </c>
      <c r="J105" s="68" t="s">
        <v>262</v>
      </c>
      <c r="K105" s="61">
        <v>18</v>
      </c>
      <c r="L105" s="59" t="s">
        <v>278</v>
      </c>
      <c r="M105" s="64">
        <v>7.9540816326530983E-3</v>
      </c>
      <c r="N105" s="64">
        <v>7.9540816326530983E-3</v>
      </c>
      <c r="T105" s="95"/>
      <c r="U105" s="94"/>
    </row>
    <row r="106" spans="5:21" x14ac:dyDescent="0.25">
      <c r="E106" s="59" t="s">
        <v>297</v>
      </c>
      <c r="F106" s="60" t="s">
        <v>27</v>
      </c>
      <c r="G106" s="59" t="s">
        <v>298</v>
      </c>
      <c r="H106" s="64">
        <v>2.8776315789473705E-2</v>
      </c>
      <c r="I106" s="64">
        <v>-2.8776315789473705E-2</v>
      </c>
      <c r="J106" s="68" t="s">
        <v>262</v>
      </c>
      <c r="K106" s="61">
        <v>20</v>
      </c>
      <c r="L106" s="59" t="s">
        <v>280</v>
      </c>
      <c r="M106" s="64">
        <v>2.7249999999999885E-2</v>
      </c>
      <c r="N106" s="64">
        <v>2.7249999999999885E-2</v>
      </c>
      <c r="T106" s="95"/>
      <c r="U106" s="94"/>
    </row>
    <row r="107" spans="5:21" x14ac:dyDescent="0.25">
      <c r="E107" s="68" t="s">
        <v>299</v>
      </c>
      <c r="F107" s="61">
        <v>1</v>
      </c>
      <c r="G107" s="59" t="s">
        <v>300</v>
      </c>
      <c r="H107" s="64">
        <v>-8.0249999999999988E-2</v>
      </c>
      <c r="I107" s="64">
        <v>8.0249999999999988E-2</v>
      </c>
      <c r="J107" s="68" t="s">
        <v>262</v>
      </c>
      <c r="K107" s="61">
        <v>24</v>
      </c>
      <c r="L107" s="59" t="s">
        <v>586</v>
      </c>
      <c r="M107" s="64">
        <v>-0.16024999999999989</v>
      </c>
      <c r="N107" s="64">
        <v>0.16024999999999989</v>
      </c>
      <c r="T107" s="95"/>
      <c r="U107" s="94"/>
    </row>
    <row r="108" spans="5:21" x14ac:dyDescent="0.25">
      <c r="E108" s="68" t="s">
        <v>299</v>
      </c>
      <c r="F108" s="61">
        <v>2</v>
      </c>
      <c r="G108" s="59" t="s">
        <v>301</v>
      </c>
      <c r="H108" s="64">
        <v>-8.5749999999999993E-2</v>
      </c>
      <c r="I108" s="64">
        <v>8.5749999999999993E-2</v>
      </c>
      <c r="J108" s="59" t="s">
        <v>262</v>
      </c>
      <c r="K108" s="60">
        <v>25</v>
      </c>
      <c r="L108" s="59" t="s">
        <v>283</v>
      </c>
      <c r="M108" s="64">
        <v>-7.7749999999999986E-2</v>
      </c>
      <c r="N108" s="64">
        <v>-7.7749999999999986E-2</v>
      </c>
      <c r="T108" s="95"/>
      <c r="U108" s="94"/>
    </row>
    <row r="109" spans="5:21" x14ac:dyDescent="0.25">
      <c r="E109" s="68" t="s">
        <v>299</v>
      </c>
      <c r="F109" s="61">
        <v>4</v>
      </c>
      <c r="G109" s="59" t="s">
        <v>303</v>
      </c>
      <c r="H109" s="64">
        <v>-9.0749999999999942E-2</v>
      </c>
      <c r="I109" s="64">
        <v>9.0749999999999942E-2</v>
      </c>
      <c r="J109" s="68" t="s">
        <v>262</v>
      </c>
      <c r="K109" s="61">
        <v>26</v>
      </c>
      <c r="L109" s="59" t="s">
        <v>284</v>
      </c>
      <c r="M109" s="64">
        <v>6.1249999999999916E-2</v>
      </c>
      <c r="N109" s="64">
        <v>6.1249999999999916E-2</v>
      </c>
      <c r="T109" s="95"/>
      <c r="U109" s="94"/>
    </row>
    <row r="110" spans="5:21" x14ac:dyDescent="0.25">
      <c r="E110" s="68" t="s">
        <v>299</v>
      </c>
      <c r="F110" s="61">
        <v>5</v>
      </c>
      <c r="G110" s="59" t="s">
        <v>304</v>
      </c>
      <c r="H110" s="64">
        <v>-0.12966666666666665</v>
      </c>
      <c r="I110" s="64">
        <v>0.12966666666666665</v>
      </c>
      <c r="J110" s="68" t="s">
        <v>286</v>
      </c>
      <c r="K110" s="61">
        <v>1</v>
      </c>
      <c r="L110" s="59" t="s">
        <v>287</v>
      </c>
      <c r="M110" s="64">
        <v>3.4249999999999892E-2</v>
      </c>
      <c r="N110" s="64">
        <v>3.4249999999999892E-2</v>
      </c>
      <c r="T110" s="95"/>
      <c r="U110" s="94"/>
    </row>
    <row r="111" spans="5:21" x14ac:dyDescent="0.25">
      <c r="E111" s="68" t="s">
        <v>299</v>
      </c>
      <c r="F111" s="61">
        <v>6</v>
      </c>
      <c r="G111" s="59" t="s">
        <v>305</v>
      </c>
      <c r="H111" s="64">
        <v>-1.6188144329896903E-2</v>
      </c>
      <c r="I111" s="64">
        <v>1.6188144329896903E-2</v>
      </c>
      <c r="J111" s="68" t="s">
        <v>286</v>
      </c>
      <c r="K111" s="61">
        <v>4</v>
      </c>
      <c r="L111" s="59" t="s">
        <v>290</v>
      </c>
      <c r="M111" s="64">
        <v>4.9249999999999905E-2</v>
      </c>
      <c r="N111" s="64">
        <v>4.9249999999999905E-2</v>
      </c>
      <c r="T111" s="95"/>
      <c r="U111" s="94"/>
    </row>
    <row r="112" spans="5:21" x14ac:dyDescent="0.25">
      <c r="E112" s="68" t="s">
        <v>299</v>
      </c>
      <c r="F112" s="61">
        <v>8</v>
      </c>
      <c r="G112" s="59" t="s">
        <v>307</v>
      </c>
      <c r="H112" s="64">
        <v>-6.6015957446808493E-2</v>
      </c>
      <c r="I112" s="64">
        <v>6.6015957446808493E-2</v>
      </c>
      <c r="J112" s="68" t="s">
        <v>299</v>
      </c>
      <c r="K112" s="61">
        <v>3</v>
      </c>
      <c r="L112" s="59" t="s">
        <v>302</v>
      </c>
      <c r="M112" s="64">
        <v>-4.4750000000000068E-2</v>
      </c>
      <c r="N112" s="64">
        <v>-4.4750000000000068E-2</v>
      </c>
      <c r="T112" s="95"/>
      <c r="U112" s="94"/>
    </row>
    <row r="113" spans="5:21" x14ac:dyDescent="0.25">
      <c r="E113" s="68" t="s">
        <v>299</v>
      </c>
      <c r="F113" s="61">
        <v>10</v>
      </c>
      <c r="G113" s="59" t="s">
        <v>309</v>
      </c>
      <c r="H113" s="64">
        <v>-0.14833333333333332</v>
      </c>
      <c r="I113" s="64">
        <v>0.14833333333333332</v>
      </c>
      <c r="J113" s="68" t="s">
        <v>299</v>
      </c>
      <c r="K113" s="61">
        <v>9</v>
      </c>
      <c r="L113" s="59" t="s">
        <v>308</v>
      </c>
      <c r="M113" s="64">
        <v>1.5750000000000042E-2</v>
      </c>
      <c r="N113" s="64">
        <v>1.5750000000000042E-2</v>
      </c>
      <c r="T113" s="95"/>
      <c r="U113" s="94"/>
    </row>
    <row r="114" spans="5:21" x14ac:dyDescent="0.25">
      <c r="E114" s="68" t="s">
        <v>299</v>
      </c>
      <c r="F114" s="61">
        <v>12</v>
      </c>
      <c r="G114" s="59" t="s">
        <v>311</v>
      </c>
      <c r="H114" s="64">
        <v>-0.13658333333333328</v>
      </c>
      <c r="I114" s="64">
        <v>0.13658333333333328</v>
      </c>
      <c r="J114" s="68" t="s">
        <v>299</v>
      </c>
      <c r="K114" s="61">
        <v>11</v>
      </c>
      <c r="L114" s="59" t="s">
        <v>310</v>
      </c>
      <c r="M114" s="64">
        <v>-2.2249999999999881E-2</v>
      </c>
      <c r="N114" s="64">
        <v>-2.2249999999999881E-2</v>
      </c>
      <c r="T114" s="95"/>
      <c r="U114" s="94"/>
    </row>
    <row r="115" spans="5:21" x14ac:dyDescent="0.25">
      <c r="E115" s="68" t="s">
        <v>299</v>
      </c>
      <c r="F115" s="61">
        <v>14</v>
      </c>
      <c r="G115" s="59" t="s">
        <v>313</v>
      </c>
      <c r="H115" s="64">
        <v>-0.12049999999999994</v>
      </c>
      <c r="I115" s="64">
        <v>0.12049999999999994</v>
      </c>
      <c r="J115" s="68" t="s">
        <v>299</v>
      </c>
      <c r="K115" s="61">
        <v>13</v>
      </c>
      <c r="L115" s="59" t="s">
        <v>312</v>
      </c>
      <c r="M115" s="64">
        <v>6.1750000000000083E-2</v>
      </c>
      <c r="N115" s="64">
        <v>6.1750000000000083E-2</v>
      </c>
      <c r="T115" s="95"/>
      <c r="U115" s="94"/>
    </row>
    <row r="116" spans="5:21" x14ac:dyDescent="0.25">
      <c r="E116" s="68" t="s">
        <v>299</v>
      </c>
      <c r="F116" s="61">
        <v>15</v>
      </c>
      <c r="G116" s="59" t="s">
        <v>314</v>
      </c>
      <c r="H116" s="64">
        <v>-0.11274999999999996</v>
      </c>
      <c r="I116" s="64">
        <v>0.11274999999999996</v>
      </c>
      <c r="J116" s="68" t="s">
        <v>321</v>
      </c>
      <c r="K116" s="61">
        <v>1</v>
      </c>
      <c r="L116" s="59" t="s">
        <v>322</v>
      </c>
      <c r="M116" s="64">
        <v>5.6405913978494704E-2</v>
      </c>
      <c r="N116" s="64">
        <v>5.6405913978494704E-2</v>
      </c>
      <c r="T116" s="95"/>
      <c r="U116" s="94"/>
    </row>
    <row r="117" spans="5:21" x14ac:dyDescent="0.25">
      <c r="E117" s="68" t="s">
        <v>299</v>
      </c>
      <c r="F117" s="61">
        <v>16</v>
      </c>
      <c r="G117" s="59" t="s">
        <v>315</v>
      </c>
      <c r="H117" s="64">
        <v>-7.9749999999999988E-2</v>
      </c>
      <c r="I117" s="64">
        <v>7.9749999999999988E-2</v>
      </c>
      <c r="J117" s="68" t="s">
        <v>321</v>
      </c>
      <c r="K117" s="61">
        <v>3</v>
      </c>
      <c r="L117" s="59" t="s">
        <v>324</v>
      </c>
      <c r="M117" s="64">
        <v>6.7696236559139922E-2</v>
      </c>
      <c r="N117" s="64">
        <v>6.7696236559139922E-2</v>
      </c>
      <c r="T117" s="95"/>
      <c r="U117" s="94"/>
    </row>
    <row r="118" spans="5:21" x14ac:dyDescent="0.25">
      <c r="E118" s="68" t="s">
        <v>316</v>
      </c>
      <c r="F118" s="61">
        <v>2</v>
      </c>
      <c r="G118" s="59" t="s">
        <v>318</v>
      </c>
      <c r="H118" s="64">
        <v>-3.9592105263157984E-2</v>
      </c>
      <c r="I118" s="64">
        <v>3.9592105263157984E-2</v>
      </c>
      <c r="J118" s="68" t="s">
        <v>321</v>
      </c>
      <c r="K118" s="61">
        <v>4</v>
      </c>
      <c r="L118" s="59" t="s">
        <v>325</v>
      </c>
      <c r="M118" s="64">
        <v>8.9916666666666645E-2</v>
      </c>
      <c r="N118" s="64">
        <v>8.9916666666666645E-2</v>
      </c>
      <c r="T118" s="95"/>
      <c r="U118" s="94"/>
    </row>
    <row r="119" spans="5:21" x14ac:dyDescent="0.25">
      <c r="E119" s="68" t="s">
        <v>316</v>
      </c>
      <c r="F119" s="61">
        <v>3</v>
      </c>
      <c r="G119" s="59" t="s">
        <v>319</v>
      </c>
      <c r="H119" s="64">
        <v>-3.1749999999999973E-2</v>
      </c>
      <c r="I119" s="64">
        <v>3.1749999999999973E-2</v>
      </c>
      <c r="J119" s="68" t="s">
        <v>321</v>
      </c>
      <c r="K119" s="61">
        <v>5</v>
      </c>
      <c r="L119" s="59" t="s">
        <v>326</v>
      </c>
      <c r="M119" s="64">
        <v>8.289516129032265E-2</v>
      </c>
      <c r="N119" s="64">
        <v>8.289516129032265E-2</v>
      </c>
      <c r="T119" s="95"/>
      <c r="U119" s="94"/>
    </row>
    <row r="120" spans="5:21" x14ac:dyDescent="0.25">
      <c r="E120" s="68" t="s">
        <v>316</v>
      </c>
      <c r="F120" s="61">
        <v>4</v>
      </c>
      <c r="G120" s="59" t="s">
        <v>320</v>
      </c>
      <c r="H120" s="64">
        <v>-4.933333333333334E-2</v>
      </c>
      <c r="I120" s="64">
        <v>4.933333333333334E-2</v>
      </c>
      <c r="J120" s="59" t="s">
        <v>327</v>
      </c>
      <c r="K120" s="60">
        <v>1</v>
      </c>
      <c r="L120" s="59" t="s">
        <v>328</v>
      </c>
      <c r="M120" s="64">
        <v>2.2249999999999992E-2</v>
      </c>
      <c r="N120" s="64">
        <v>2.2249999999999992E-2</v>
      </c>
      <c r="T120" s="95"/>
      <c r="U120" s="94"/>
    </row>
    <row r="121" spans="5:21" x14ac:dyDescent="0.25">
      <c r="E121" s="68" t="s">
        <v>321</v>
      </c>
      <c r="F121" s="61">
        <v>2</v>
      </c>
      <c r="G121" s="59" t="s">
        <v>323</v>
      </c>
      <c r="H121" s="64">
        <v>-0.131208762886598</v>
      </c>
      <c r="I121" s="64">
        <v>0.131208762886598</v>
      </c>
      <c r="J121" s="68" t="s">
        <v>327</v>
      </c>
      <c r="K121" s="61">
        <v>2</v>
      </c>
      <c r="L121" s="59" t="s">
        <v>329</v>
      </c>
      <c r="M121" s="64">
        <v>-7.7500000000000346E-3</v>
      </c>
      <c r="N121" s="64">
        <v>-7.7500000000000346E-3</v>
      </c>
      <c r="T121" s="95"/>
      <c r="U121" s="94"/>
    </row>
    <row r="122" spans="5:21" x14ac:dyDescent="0.25">
      <c r="E122" s="68" t="s">
        <v>327</v>
      </c>
      <c r="F122" s="61">
        <v>3</v>
      </c>
      <c r="G122" s="59" t="s">
        <v>330</v>
      </c>
      <c r="H122" s="64">
        <v>-2.7749999999999941E-2</v>
      </c>
      <c r="I122" s="64">
        <v>2.7749999999999941E-2</v>
      </c>
      <c r="J122" s="68" t="s">
        <v>327</v>
      </c>
      <c r="K122" s="61">
        <v>17</v>
      </c>
      <c r="L122" s="59" t="s">
        <v>342</v>
      </c>
      <c r="M122" s="64">
        <v>2.8749999999999942E-2</v>
      </c>
      <c r="N122" s="64">
        <v>2.8749999999999942E-2</v>
      </c>
      <c r="T122" s="95"/>
      <c r="U122" s="94"/>
    </row>
    <row r="123" spans="5:21" x14ac:dyDescent="0.25">
      <c r="E123" s="68" t="s">
        <v>327</v>
      </c>
      <c r="F123" s="61">
        <v>4</v>
      </c>
      <c r="G123" s="59" t="s">
        <v>331</v>
      </c>
      <c r="H123" s="64">
        <v>-0.15274999999999994</v>
      </c>
      <c r="I123" s="64">
        <v>0.15274999999999994</v>
      </c>
      <c r="J123" s="68" t="s">
        <v>344</v>
      </c>
      <c r="K123" s="61">
        <v>1</v>
      </c>
      <c r="L123" s="59" t="s">
        <v>345</v>
      </c>
      <c r="M123" s="64">
        <v>-5.0750000000000073E-2</v>
      </c>
      <c r="N123" s="64">
        <v>-5.0750000000000073E-2</v>
      </c>
      <c r="T123" s="95"/>
      <c r="U123" s="94"/>
    </row>
    <row r="124" spans="5:21" x14ac:dyDescent="0.25">
      <c r="E124" s="68" t="s">
        <v>327</v>
      </c>
      <c r="F124" s="61">
        <v>5</v>
      </c>
      <c r="G124" s="59" t="s">
        <v>332</v>
      </c>
      <c r="H124" s="64">
        <v>-4.2749999999999955E-2</v>
      </c>
      <c r="I124" s="64">
        <v>4.2749999999999955E-2</v>
      </c>
      <c r="J124" s="68" t="s">
        <v>344</v>
      </c>
      <c r="K124" s="61">
        <v>2</v>
      </c>
      <c r="L124" s="59" t="s">
        <v>346</v>
      </c>
      <c r="M124" s="64">
        <v>3.1749999999999945E-2</v>
      </c>
      <c r="N124" s="64">
        <v>3.1749999999999945E-2</v>
      </c>
      <c r="T124" s="95"/>
      <c r="U124" s="94"/>
    </row>
    <row r="125" spans="5:21" x14ac:dyDescent="0.25">
      <c r="E125" s="68" t="s">
        <v>327</v>
      </c>
      <c r="F125" s="61">
        <v>7</v>
      </c>
      <c r="G125" s="59" t="s">
        <v>333</v>
      </c>
      <c r="H125" s="64">
        <v>-9.1249999999999998E-2</v>
      </c>
      <c r="I125" s="64">
        <v>9.1249999999999998E-2</v>
      </c>
      <c r="J125" s="68" t="s">
        <v>347</v>
      </c>
      <c r="K125" s="61">
        <v>6</v>
      </c>
      <c r="L125" s="59" t="s">
        <v>352</v>
      </c>
      <c r="M125" s="64">
        <v>5.0147959183673541E-2</v>
      </c>
      <c r="N125" s="64">
        <v>5.0147959183673541E-2</v>
      </c>
      <c r="T125" s="95"/>
      <c r="U125" s="94"/>
    </row>
    <row r="126" spans="5:21" x14ac:dyDescent="0.25">
      <c r="E126" s="68" t="s">
        <v>327</v>
      </c>
      <c r="F126" s="61">
        <v>8</v>
      </c>
      <c r="G126" s="59" t="s">
        <v>334</v>
      </c>
      <c r="H126" s="64">
        <v>-0.10025000000000001</v>
      </c>
      <c r="I126" s="64">
        <v>0.10025000000000001</v>
      </c>
      <c r="J126" s="68" t="s">
        <v>356</v>
      </c>
      <c r="K126" s="61">
        <v>5</v>
      </c>
      <c r="L126" s="59" t="s">
        <v>361</v>
      </c>
      <c r="M126" s="64">
        <v>8.4903061224489873E-2</v>
      </c>
      <c r="N126" s="64">
        <v>8.4903061224489873E-2</v>
      </c>
      <c r="T126" s="95"/>
      <c r="U126" s="94"/>
    </row>
    <row r="127" spans="5:21" x14ac:dyDescent="0.25">
      <c r="E127" s="68" t="s">
        <v>327</v>
      </c>
      <c r="F127" s="61">
        <v>9</v>
      </c>
      <c r="G127" s="59" t="s">
        <v>335</v>
      </c>
      <c r="H127" s="64">
        <v>1.3749999999999984E-2</v>
      </c>
      <c r="I127" s="64">
        <v>-1.3749999999999984E-2</v>
      </c>
      <c r="J127" s="68" t="s">
        <v>356</v>
      </c>
      <c r="K127" s="61">
        <v>9</v>
      </c>
      <c r="L127" s="59" t="s">
        <v>365</v>
      </c>
      <c r="M127" s="64">
        <v>-2.4438775510203792E-3</v>
      </c>
      <c r="N127" s="64">
        <v>-2.4438775510203792E-3</v>
      </c>
      <c r="T127" s="95"/>
      <c r="U127" s="94"/>
    </row>
    <row r="128" spans="5:21" x14ac:dyDescent="0.25">
      <c r="E128" s="68" t="s">
        <v>327</v>
      </c>
      <c r="F128" s="61">
        <v>10</v>
      </c>
      <c r="G128" s="59" t="s">
        <v>336</v>
      </c>
      <c r="H128" s="64">
        <v>-8.8159090909090909E-2</v>
      </c>
      <c r="I128" s="64">
        <v>8.8159090909090909E-2</v>
      </c>
      <c r="J128" s="68" t="s">
        <v>366</v>
      </c>
      <c r="K128" s="61">
        <v>15</v>
      </c>
      <c r="L128" s="59" t="s">
        <v>380</v>
      </c>
      <c r="M128" s="64">
        <v>-3.5489690721649536E-3</v>
      </c>
      <c r="N128" s="64">
        <v>-3.5489690721649536E-3</v>
      </c>
      <c r="T128" s="95"/>
      <c r="U128" s="94"/>
    </row>
    <row r="129" spans="5:21" x14ac:dyDescent="0.25">
      <c r="E129" s="68" t="s">
        <v>327</v>
      </c>
      <c r="F129" s="61">
        <v>11</v>
      </c>
      <c r="G129" s="59" t="s">
        <v>337</v>
      </c>
      <c r="H129" s="64">
        <v>-9.3749999999999944E-2</v>
      </c>
      <c r="I129" s="64">
        <v>9.3749999999999944E-2</v>
      </c>
      <c r="J129" s="68" t="s">
        <v>366</v>
      </c>
      <c r="K129" s="61">
        <v>16</v>
      </c>
      <c r="L129" s="59" t="s">
        <v>381</v>
      </c>
      <c r="M129" s="64">
        <v>6.8666666666666654E-2</v>
      </c>
      <c r="N129" s="64">
        <v>6.8666666666666654E-2</v>
      </c>
      <c r="T129" s="95"/>
      <c r="U129" s="94"/>
    </row>
    <row r="130" spans="5:21" x14ac:dyDescent="0.25">
      <c r="E130" s="68" t="s">
        <v>327</v>
      </c>
      <c r="F130" s="61">
        <v>12</v>
      </c>
      <c r="G130" s="59" t="s">
        <v>338</v>
      </c>
      <c r="H130" s="64">
        <v>1.3749999999999984E-2</v>
      </c>
      <c r="I130" s="64">
        <v>-1.3749999999999984E-2</v>
      </c>
      <c r="J130" s="68" t="s">
        <v>366</v>
      </c>
      <c r="K130" s="61">
        <v>18</v>
      </c>
      <c r="L130" s="59" t="s">
        <v>383</v>
      </c>
      <c r="M130" s="64">
        <v>-4.9819587628865403E-3</v>
      </c>
      <c r="N130" s="64">
        <v>-4.9819587628865403E-3</v>
      </c>
      <c r="T130" s="95"/>
      <c r="U130" s="94"/>
    </row>
    <row r="131" spans="5:21" x14ac:dyDescent="0.25">
      <c r="E131" s="68" t="s">
        <v>327</v>
      </c>
      <c r="F131" s="61">
        <v>16</v>
      </c>
      <c r="G131" s="59" t="s">
        <v>341</v>
      </c>
      <c r="H131" s="64">
        <v>-3.0249999999999999E-2</v>
      </c>
      <c r="I131" s="64">
        <v>3.0249999999999999E-2</v>
      </c>
      <c r="J131" s="68" t="s">
        <v>366</v>
      </c>
      <c r="K131" s="61">
        <v>23</v>
      </c>
      <c r="L131" s="59" t="s">
        <v>587</v>
      </c>
      <c r="M131" s="64">
        <v>2.2045918367346928E-2</v>
      </c>
      <c r="N131" s="64">
        <v>-2.2045918367346928E-2</v>
      </c>
      <c r="T131" s="95"/>
      <c r="U131" s="94"/>
    </row>
    <row r="132" spans="5:21" x14ac:dyDescent="0.25">
      <c r="E132" s="68" t="s">
        <v>347</v>
      </c>
      <c r="F132" s="61">
        <v>2</v>
      </c>
      <c r="G132" s="59" t="s">
        <v>348</v>
      </c>
      <c r="H132" s="64">
        <v>-2.5107142857142828E-2</v>
      </c>
      <c r="I132" s="64">
        <v>2.5107142857142828E-2</v>
      </c>
      <c r="J132" s="68" t="s">
        <v>366</v>
      </c>
      <c r="K132" s="61">
        <v>34</v>
      </c>
      <c r="L132" s="59" t="s">
        <v>398</v>
      </c>
      <c r="M132" s="64">
        <v>1.8994897959183632E-2</v>
      </c>
      <c r="N132" s="64">
        <v>1.8994897959183632E-2</v>
      </c>
      <c r="T132" s="95"/>
      <c r="U132" s="94"/>
    </row>
    <row r="133" spans="5:21" x14ac:dyDescent="0.25">
      <c r="E133" s="68" t="s">
        <v>347</v>
      </c>
      <c r="F133" s="61">
        <v>3</v>
      </c>
      <c r="G133" s="59" t="s">
        <v>349</v>
      </c>
      <c r="H133" s="64">
        <v>-3.7750000000000006E-2</v>
      </c>
      <c r="I133" s="64">
        <v>3.7750000000000006E-2</v>
      </c>
      <c r="J133" s="68" t="s">
        <v>366</v>
      </c>
      <c r="K133" s="61">
        <v>35</v>
      </c>
      <c r="L133" s="59" t="s">
        <v>399</v>
      </c>
      <c r="M133" s="64">
        <v>2.9881578947368426E-2</v>
      </c>
      <c r="N133" s="64">
        <v>2.9881578947368426E-2</v>
      </c>
      <c r="T133" s="95"/>
      <c r="U133" s="94"/>
    </row>
    <row r="134" spans="5:21" x14ac:dyDescent="0.25">
      <c r="E134" s="68" t="s">
        <v>347</v>
      </c>
      <c r="F134" s="61">
        <v>5</v>
      </c>
      <c r="G134" s="59" t="s">
        <v>351</v>
      </c>
      <c r="H134" s="64">
        <v>-1.3249999999999984E-2</v>
      </c>
      <c r="I134" s="64">
        <v>1.3249999999999984E-2</v>
      </c>
      <c r="J134" s="59" t="s">
        <v>404</v>
      </c>
      <c r="K134" s="60" t="s">
        <v>27</v>
      </c>
      <c r="L134" s="59" t="s">
        <v>405</v>
      </c>
      <c r="M134" s="64">
        <v>1.3934210526315827E-2</v>
      </c>
      <c r="N134" s="64">
        <v>1.3934210526315827E-2</v>
      </c>
      <c r="T134" s="95"/>
      <c r="U134" s="94"/>
    </row>
    <row r="135" spans="5:21" x14ac:dyDescent="0.25">
      <c r="E135" s="68" t="s">
        <v>347</v>
      </c>
      <c r="F135" s="61">
        <v>7</v>
      </c>
      <c r="G135" s="59" t="s">
        <v>353</v>
      </c>
      <c r="H135" s="64">
        <v>-3.0249999999999944E-2</v>
      </c>
      <c r="I135" s="64">
        <v>3.0249999999999944E-2</v>
      </c>
      <c r="J135" s="68" t="s">
        <v>406</v>
      </c>
      <c r="K135" s="61">
        <v>11</v>
      </c>
      <c r="L135" s="59" t="s">
        <v>414</v>
      </c>
      <c r="M135" s="64">
        <v>-2.4121134020618662E-2</v>
      </c>
      <c r="N135" s="64">
        <v>-2.4121134020618662E-2</v>
      </c>
      <c r="T135" s="95"/>
      <c r="U135" s="94"/>
    </row>
    <row r="136" spans="5:21" x14ac:dyDescent="0.25">
      <c r="E136" s="59" t="s">
        <v>354</v>
      </c>
      <c r="F136" s="60" t="s">
        <v>27</v>
      </c>
      <c r="G136" s="59" t="s">
        <v>355</v>
      </c>
      <c r="H136" s="64">
        <v>-6.0749999999999971E-2</v>
      </c>
      <c r="I136" s="64">
        <v>6.0749999999999971E-2</v>
      </c>
      <c r="J136" s="68" t="s">
        <v>415</v>
      </c>
      <c r="K136" s="61">
        <v>1</v>
      </c>
      <c r="L136" s="59" t="s">
        <v>416</v>
      </c>
      <c r="M136" s="64">
        <v>1.5249999999999986E-2</v>
      </c>
      <c r="N136" s="64">
        <v>1.5249999999999986E-2</v>
      </c>
      <c r="T136" s="95"/>
      <c r="U136" s="94"/>
    </row>
    <row r="137" spans="5:21" x14ac:dyDescent="0.25">
      <c r="E137" s="68" t="s">
        <v>356</v>
      </c>
      <c r="F137" s="61">
        <v>2</v>
      </c>
      <c r="G137" s="59" t="s">
        <v>358</v>
      </c>
      <c r="H137" s="64">
        <v>-5.6644736842105303E-2</v>
      </c>
      <c r="I137" s="64">
        <v>5.6644736842105303E-2</v>
      </c>
      <c r="J137" s="68" t="s">
        <v>415</v>
      </c>
      <c r="K137" s="61">
        <v>2</v>
      </c>
      <c r="L137" s="59" t="s">
        <v>417</v>
      </c>
      <c r="M137" s="64">
        <v>3.3250000000000002E-2</v>
      </c>
      <c r="N137" s="64">
        <v>3.3250000000000002E-2</v>
      </c>
      <c r="T137" s="95"/>
      <c r="U137" s="94"/>
    </row>
    <row r="138" spans="5:21" x14ac:dyDescent="0.25">
      <c r="E138" s="68" t="s">
        <v>356</v>
      </c>
      <c r="F138" s="61">
        <v>3</v>
      </c>
      <c r="G138" s="59" t="s">
        <v>359</v>
      </c>
      <c r="H138" s="64">
        <v>2.1074742268041236E-2</v>
      </c>
      <c r="I138" s="64">
        <v>-2.1074742268041236E-2</v>
      </c>
      <c r="J138" s="68" t="s">
        <v>415</v>
      </c>
      <c r="K138" s="61">
        <v>6</v>
      </c>
      <c r="L138" s="59" t="s">
        <v>420</v>
      </c>
      <c r="M138" s="64">
        <v>7.4749999999999983E-2</v>
      </c>
      <c r="N138" s="64">
        <v>7.4749999999999983E-2</v>
      </c>
      <c r="T138" s="95"/>
      <c r="U138" s="94"/>
    </row>
    <row r="139" spans="5:21" x14ac:dyDescent="0.25">
      <c r="E139" s="68" t="s">
        <v>356</v>
      </c>
      <c r="F139" s="61">
        <v>4</v>
      </c>
      <c r="G139" s="59" t="s">
        <v>360</v>
      </c>
      <c r="H139" s="64">
        <v>5.6594086021505396E-2</v>
      </c>
      <c r="I139" s="64">
        <v>-5.6594086021505396E-2</v>
      </c>
      <c r="J139" s="68" t="s">
        <v>415</v>
      </c>
      <c r="K139" s="61">
        <v>7</v>
      </c>
      <c r="L139" s="59" t="s">
        <v>421</v>
      </c>
      <c r="M139" s="64">
        <v>1.375000000000004E-2</v>
      </c>
      <c r="N139" s="64">
        <v>1.375000000000004E-2</v>
      </c>
      <c r="T139" s="95"/>
      <c r="U139" s="94"/>
    </row>
    <row r="140" spans="5:21" x14ac:dyDescent="0.25">
      <c r="E140" s="68" t="s">
        <v>356</v>
      </c>
      <c r="F140" s="61">
        <v>6</v>
      </c>
      <c r="G140" s="59" t="s">
        <v>362</v>
      </c>
      <c r="H140" s="64">
        <v>-3.806914893617025E-2</v>
      </c>
      <c r="I140" s="64">
        <v>3.806914893617025E-2</v>
      </c>
      <c r="J140" s="68" t="s">
        <v>415</v>
      </c>
      <c r="K140" s="61">
        <v>9</v>
      </c>
      <c r="L140" s="59" t="s">
        <v>423</v>
      </c>
      <c r="M140" s="64">
        <v>2.574999999999994E-2</v>
      </c>
      <c r="N140" s="64">
        <v>2.574999999999994E-2</v>
      </c>
      <c r="T140" s="95"/>
      <c r="U140" s="94"/>
    </row>
    <row r="141" spans="5:21" x14ac:dyDescent="0.25">
      <c r="E141" s="68" t="s">
        <v>356</v>
      </c>
      <c r="F141" s="61">
        <v>7</v>
      </c>
      <c r="G141" s="59" t="s">
        <v>363</v>
      </c>
      <c r="H141" s="64">
        <v>-3.839948453608244E-2</v>
      </c>
      <c r="I141" s="64">
        <v>3.839948453608244E-2</v>
      </c>
      <c r="J141" s="68" t="s">
        <v>415</v>
      </c>
      <c r="K141" s="61">
        <v>10</v>
      </c>
      <c r="L141" s="59" t="s">
        <v>424</v>
      </c>
      <c r="M141" s="64">
        <v>-6.7499999999999227E-3</v>
      </c>
      <c r="N141" s="64">
        <v>-6.7499999999999227E-3</v>
      </c>
      <c r="T141" s="95"/>
      <c r="U141" s="94"/>
    </row>
    <row r="142" spans="5:21" x14ac:dyDescent="0.25">
      <c r="E142" s="68" t="s">
        <v>356</v>
      </c>
      <c r="F142" s="61">
        <v>8</v>
      </c>
      <c r="G142" s="59" t="s">
        <v>364</v>
      </c>
      <c r="H142" s="64">
        <v>-5.3833333333333344E-2</v>
      </c>
      <c r="I142" s="64">
        <v>5.3833333333333344E-2</v>
      </c>
      <c r="J142" s="59" t="s">
        <v>425</v>
      </c>
      <c r="K142" s="60">
        <v>3</v>
      </c>
      <c r="L142" s="59" t="s">
        <v>588</v>
      </c>
      <c r="M142" s="64">
        <v>0.13025000000000003</v>
      </c>
      <c r="N142" s="64">
        <v>-0.13025000000000003</v>
      </c>
      <c r="T142" s="95"/>
      <c r="U142" s="94"/>
    </row>
    <row r="143" spans="5:21" x14ac:dyDescent="0.25">
      <c r="E143" s="68" t="s">
        <v>366</v>
      </c>
      <c r="F143" s="61">
        <v>1</v>
      </c>
      <c r="G143" s="59" t="s">
        <v>367</v>
      </c>
      <c r="H143" s="64">
        <v>-3.0250000000000027E-2</v>
      </c>
      <c r="I143" s="64">
        <v>3.0250000000000027E-2</v>
      </c>
      <c r="J143" s="59" t="s">
        <v>427</v>
      </c>
      <c r="K143" s="60">
        <v>2</v>
      </c>
      <c r="L143" s="59" t="s">
        <v>429</v>
      </c>
      <c r="M143" s="64">
        <v>1.0250000000000092E-2</v>
      </c>
      <c r="N143" s="64">
        <v>1.0250000000000092E-2</v>
      </c>
      <c r="T143" s="95"/>
      <c r="U143" s="94"/>
    </row>
    <row r="144" spans="5:21" x14ac:dyDescent="0.25">
      <c r="E144" s="68" t="s">
        <v>366</v>
      </c>
      <c r="F144" s="61">
        <v>2</v>
      </c>
      <c r="G144" s="59" t="s">
        <v>368</v>
      </c>
      <c r="H144" s="64">
        <v>-3.8127551020408212E-2</v>
      </c>
      <c r="I144" s="64">
        <v>3.8127551020408212E-2</v>
      </c>
      <c r="J144" s="68" t="s">
        <v>427</v>
      </c>
      <c r="K144" s="61">
        <v>3</v>
      </c>
      <c r="L144" s="59" t="s">
        <v>430</v>
      </c>
      <c r="M144" s="64">
        <v>3.4249999999999892E-2</v>
      </c>
      <c r="N144" s="64">
        <v>3.4249999999999892E-2</v>
      </c>
      <c r="T144" s="95"/>
      <c r="U144" s="94"/>
    </row>
    <row r="145" spans="5:21" x14ac:dyDescent="0.25">
      <c r="E145" s="68" t="s">
        <v>366</v>
      </c>
      <c r="F145" s="61">
        <v>6</v>
      </c>
      <c r="G145" s="59" t="s">
        <v>371</v>
      </c>
      <c r="H145" s="64">
        <v>-2.4115979381443275E-2</v>
      </c>
      <c r="I145" s="64">
        <v>2.4115979381443275E-2</v>
      </c>
      <c r="J145" s="68" t="s">
        <v>427</v>
      </c>
      <c r="K145" s="61">
        <v>4</v>
      </c>
      <c r="L145" s="59" t="s">
        <v>431</v>
      </c>
      <c r="M145" s="64">
        <v>-1.6600515463917609E-2</v>
      </c>
      <c r="N145" s="64">
        <v>-1.6600515463917609E-2</v>
      </c>
      <c r="T145" s="95"/>
      <c r="U145" s="94"/>
    </row>
    <row r="146" spans="5:21" x14ac:dyDescent="0.25">
      <c r="E146" s="68" t="s">
        <v>366</v>
      </c>
      <c r="F146" s="61">
        <v>7</v>
      </c>
      <c r="G146" s="59" t="s">
        <v>372</v>
      </c>
      <c r="H146" s="64">
        <v>-1.7107142857142876E-2</v>
      </c>
      <c r="I146" s="64">
        <v>1.7107142857142876E-2</v>
      </c>
      <c r="J146" s="68"/>
      <c r="K146" s="61"/>
      <c r="L146" s="68"/>
      <c r="M146" s="64"/>
      <c r="N146" s="64"/>
      <c r="T146" s="95"/>
      <c r="U146" s="94"/>
    </row>
    <row r="147" spans="5:21" x14ac:dyDescent="0.25">
      <c r="E147" s="68" t="s">
        <v>366</v>
      </c>
      <c r="F147" s="61">
        <v>10</v>
      </c>
      <c r="G147" s="59" t="s">
        <v>375</v>
      </c>
      <c r="H147" s="64">
        <v>-2.5083333333333291E-2</v>
      </c>
      <c r="I147" s="64">
        <v>2.5083333333333291E-2</v>
      </c>
      <c r="J147" s="68"/>
      <c r="K147" s="61"/>
      <c r="L147" s="68"/>
      <c r="M147" s="64"/>
      <c r="N147" s="64"/>
      <c r="T147" s="95"/>
      <c r="U147" s="94"/>
    </row>
    <row r="148" spans="5:21" x14ac:dyDescent="0.25">
      <c r="E148" s="68" t="s">
        <v>366</v>
      </c>
      <c r="F148" s="61">
        <v>12</v>
      </c>
      <c r="G148" s="59" t="s">
        <v>377</v>
      </c>
      <c r="H148" s="64">
        <v>-3.7208762886597968E-2</v>
      </c>
      <c r="I148" s="64">
        <v>3.7208762886597968E-2</v>
      </c>
      <c r="J148" s="68"/>
      <c r="K148" s="61"/>
      <c r="L148" s="68"/>
      <c r="M148" s="64"/>
      <c r="N148" s="64"/>
      <c r="T148" s="95"/>
      <c r="U148" s="94"/>
    </row>
    <row r="149" spans="5:21" x14ac:dyDescent="0.25">
      <c r="E149" s="59" t="s">
        <v>366</v>
      </c>
      <c r="F149" s="60">
        <v>13</v>
      </c>
      <c r="G149" s="59" t="s">
        <v>378</v>
      </c>
      <c r="H149" s="64">
        <v>-3.8229381443298988E-2</v>
      </c>
      <c r="I149" s="64">
        <v>3.8229381443298988E-2</v>
      </c>
      <c r="J149" s="68"/>
      <c r="K149" s="61"/>
      <c r="L149" s="68"/>
      <c r="M149" s="64"/>
      <c r="N149" s="64"/>
      <c r="T149" s="95"/>
      <c r="U149" s="94"/>
    </row>
    <row r="150" spans="5:21" x14ac:dyDescent="0.25">
      <c r="E150" s="68" t="s">
        <v>366</v>
      </c>
      <c r="F150" s="61">
        <v>14</v>
      </c>
      <c r="G150" s="59" t="s">
        <v>379</v>
      </c>
      <c r="H150" s="64">
        <v>-1.440306122448981E-2</v>
      </c>
      <c r="I150" s="64">
        <v>1.440306122448981E-2</v>
      </c>
      <c r="J150" s="68"/>
      <c r="K150" s="61"/>
      <c r="L150" s="68"/>
      <c r="M150" s="64"/>
      <c r="N150" s="64"/>
      <c r="T150" s="95"/>
      <c r="U150" s="94"/>
    </row>
    <row r="151" spans="5:21" x14ac:dyDescent="0.25">
      <c r="E151" s="68" t="s">
        <v>366</v>
      </c>
      <c r="F151" s="61">
        <v>17</v>
      </c>
      <c r="G151" s="59" t="s">
        <v>382</v>
      </c>
      <c r="H151" s="64">
        <v>-3.7353092783505182E-2</v>
      </c>
      <c r="I151" s="64">
        <v>3.7353092783505182E-2</v>
      </c>
      <c r="J151" s="59"/>
      <c r="K151" s="60"/>
      <c r="L151" s="59"/>
      <c r="M151" s="64"/>
      <c r="N151" s="64"/>
      <c r="T151" s="95"/>
      <c r="U151" s="94"/>
    </row>
    <row r="152" spans="5:21" x14ac:dyDescent="0.25">
      <c r="E152" s="68" t="s">
        <v>366</v>
      </c>
      <c r="F152" s="61">
        <v>19</v>
      </c>
      <c r="G152" s="59" t="s">
        <v>384</v>
      </c>
      <c r="H152" s="64">
        <v>-4.8276315789473695E-2</v>
      </c>
      <c r="I152" s="64">
        <v>4.8276315789473695E-2</v>
      </c>
      <c r="J152" s="68"/>
      <c r="K152" s="61"/>
      <c r="L152" s="68"/>
      <c r="M152" s="64"/>
      <c r="N152" s="64"/>
      <c r="T152" s="95"/>
      <c r="U152" s="94"/>
    </row>
    <row r="153" spans="5:21" x14ac:dyDescent="0.25">
      <c r="E153" s="68" t="s">
        <v>366</v>
      </c>
      <c r="F153" s="61">
        <v>22</v>
      </c>
      <c r="G153" s="59" t="s">
        <v>387</v>
      </c>
      <c r="H153" s="64">
        <v>-3.0517676767676749E-2</v>
      </c>
      <c r="I153" s="64">
        <v>3.0517676767676749E-2</v>
      </c>
      <c r="J153" s="8"/>
      <c r="K153" s="8"/>
      <c r="L153" s="8"/>
      <c r="M153" s="93"/>
      <c r="N153" s="9"/>
      <c r="T153" s="95"/>
      <c r="U153" s="94"/>
    </row>
    <row r="154" spans="5:21" x14ac:dyDescent="0.25">
      <c r="E154" s="68" t="s">
        <v>366</v>
      </c>
      <c r="F154" s="61">
        <v>24</v>
      </c>
      <c r="G154" s="59" t="s">
        <v>388</v>
      </c>
      <c r="H154" s="64">
        <v>-3.8853092783505183E-2</v>
      </c>
      <c r="I154" s="64">
        <v>3.8853092783505183E-2</v>
      </c>
      <c r="J154" s="8"/>
      <c r="K154" s="8"/>
      <c r="L154" s="8"/>
      <c r="M154" s="93"/>
      <c r="N154" s="9"/>
      <c r="T154" s="95"/>
      <c r="U154" s="94"/>
    </row>
    <row r="155" spans="5:21" x14ac:dyDescent="0.25">
      <c r="E155" s="68" t="s">
        <v>366</v>
      </c>
      <c r="F155" s="61">
        <v>25</v>
      </c>
      <c r="G155" s="59" t="s">
        <v>389</v>
      </c>
      <c r="H155" s="64">
        <v>4.750000000000032E-3</v>
      </c>
      <c r="I155" s="64">
        <v>-4.750000000000032E-3</v>
      </c>
      <c r="J155" s="8"/>
      <c r="K155" s="8"/>
      <c r="L155" s="8"/>
      <c r="M155" s="93"/>
      <c r="N155" s="9"/>
      <c r="T155" s="95"/>
      <c r="U155" s="94"/>
    </row>
    <row r="156" spans="5:21" x14ac:dyDescent="0.25">
      <c r="E156" s="68" t="s">
        <v>366</v>
      </c>
      <c r="F156" s="61">
        <v>27</v>
      </c>
      <c r="G156" s="59" t="s">
        <v>391</v>
      </c>
      <c r="H156" s="64">
        <v>-2.2311224489795889E-2</v>
      </c>
      <c r="I156" s="64">
        <v>2.2311224489795889E-2</v>
      </c>
      <c r="J156" s="8"/>
      <c r="K156" s="8"/>
      <c r="L156" s="8"/>
      <c r="M156" s="93"/>
      <c r="N156" s="9"/>
      <c r="T156" s="95"/>
      <c r="U156" s="94"/>
    </row>
    <row r="157" spans="5:21" x14ac:dyDescent="0.25">
      <c r="E157" s="68" t="s">
        <v>366</v>
      </c>
      <c r="F157" s="61">
        <v>31</v>
      </c>
      <c r="G157" s="59" t="s">
        <v>395</v>
      </c>
      <c r="H157" s="64">
        <v>-4.0916666666666601E-2</v>
      </c>
      <c r="I157" s="64">
        <v>4.0916666666666601E-2</v>
      </c>
      <c r="J157" s="8"/>
      <c r="K157" s="8"/>
      <c r="L157" s="8"/>
      <c r="M157" s="93"/>
      <c r="N157" s="9"/>
      <c r="T157" s="95"/>
      <c r="U157" s="94"/>
    </row>
    <row r="158" spans="5:21" x14ac:dyDescent="0.25">
      <c r="E158" s="68" t="s">
        <v>366</v>
      </c>
      <c r="F158" s="61">
        <v>32</v>
      </c>
      <c r="G158" s="59" t="s">
        <v>396</v>
      </c>
      <c r="H158" s="64">
        <v>-4.2425257731958765E-2</v>
      </c>
      <c r="I158" s="64">
        <v>4.2425257731958765E-2</v>
      </c>
      <c r="J158" s="8"/>
      <c r="K158" s="8"/>
      <c r="L158" s="8"/>
      <c r="M158" s="93"/>
      <c r="N158" s="9"/>
      <c r="T158" s="95"/>
      <c r="U158" s="94"/>
    </row>
    <row r="159" spans="5:21" x14ac:dyDescent="0.25">
      <c r="E159" s="68" t="s">
        <v>400</v>
      </c>
      <c r="F159" s="61">
        <v>1</v>
      </c>
      <c r="G159" s="59" t="s">
        <v>401</v>
      </c>
      <c r="H159" s="64">
        <v>0.11607795698924733</v>
      </c>
      <c r="I159" s="64">
        <v>-0.11607795698924733</v>
      </c>
      <c r="J159" s="8"/>
      <c r="K159" s="8"/>
      <c r="L159" s="8"/>
      <c r="M159" s="93"/>
      <c r="N159" s="9"/>
      <c r="T159" s="95"/>
      <c r="U159" s="94"/>
    </row>
    <row r="160" spans="5:21" x14ac:dyDescent="0.25">
      <c r="E160" s="68" t="s">
        <v>400</v>
      </c>
      <c r="F160" s="61">
        <v>2</v>
      </c>
      <c r="G160" s="59" t="s">
        <v>402</v>
      </c>
      <c r="H160" s="64">
        <v>6.8088709677419423E-2</v>
      </c>
      <c r="I160" s="64">
        <v>-6.8088709677419423E-2</v>
      </c>
      <c r="J160" s="8"/>
      <c r="K160" s="8"/>
      <c r="L160" s="8"/>
      <c r="M160" s="93"/>
      <c r="N160" s="9"/>
      <c r="T160" s="95"/>
      <c r="U160" s="94"/>
    </row>
    <row r="161" spans="5:21" x14ac:dyDescent="0.25">
      <c r="E161" s="68" t="s">
        <v>400</v>
      </c>
      <c r="F161" s="61">
        <v>3</v>
      </c>
      <c r="G161" s="59" t="s">
        <v>403</v>
      </c>
      <c r="H161" s="64">
        <v>5.5355263157894685E-2</v>
      </c>
      <c r="I161" s="64">
        <v>-5.5355263157894685E-2</v>
      </c>
      <c r="J161" s="8"/>
      <c r="K161" s="8"/>
      <c r="L161" s="8"/>
      <c r="M161" s="93"/>
      <c r="N161" s="9"/>
      <c r="T161" s="95"/>
      <c r="U161" s="94"/>
    </row>
    <row r="162" spans="5:21" x14ac:dyDescent="0.25">
      <c r="E162" s="68" t="s">
        <v>406</v>
      </c>
      <c r="F162" s="61">
        <v>1</v>
      </c>
      <c r="G162" s="59" t="s">
        <v>407</v>
      </c>
      <c r="H162" s="64">
        <v>-8.6607142857142827E-2</v>
      </c>
      <c r="I162" s="64">
        <v>8.6607142857142827E-2</v>
      </c>
      <c r="J162" s="8"/>
      <c r="K162" s="8"/>
      <c r="L162" s="8"/>
      <c r="M162" s="93"/>
      <c r="N162" s="9"/>
      <c r="T162" s="95"/>
      <c r="U162" s="94"/>
    </row>
    <row r="163" spans="5:21" x14ac:dyDescent="0.25">
      <c r="E163" s="68" t="s">
        <v>406</v>
      </c>
      <c r="F163" s="61">
        <v>2</v>
      </c>
      <c r="G163" s="59" t="s">
        <v>408</v>
      </c>
      <c r="H163" s="64">
        <v>-6.8250000000000033E-2</v>
      </c>
      <c r="I163" s="64">
        <v>6.8250000000000033E-2</v>
      </c>
      <c r="J163" s="8"/>
      <c r="K163" s="8"/>
      <c r="L163" s="8"/>
      <c r="M163" s="93"/>
      <c r="N163" s="9"/>
      <c r="T163" s="95"/>
      <c r="U163" s="94"/>
    </row>
    <row r="164" spans="5:21" x14ac:dyDescent="0.25">
      <c r="E164" s="68" t="s">
        <v>406</v>
      </c>
      <c r="F164" s="61">
        <v>4</v>
      </c>
      <c r="G164" s="59" t="s">
        <v>410</v>
      </c>
      <c r="H164" s="64">
        <v>-9.2806701030927807E-2</v>
      </c>
      <c r="I164" s="64">
        <v>9.2806701030927807E-2</v>
      </c>
      <c r="J164" s="8"/>
      <c r="K164" s="8"/>
      <c r="L164" s="8"/>
      <c r="M164" s="93"/>
      <c r="N164" s="9"/>
      <c r="T164" s="95"/>
      <c r="U164" s="94"/>
    </row>
    <row r="165" spans="5:21" x14ac:dyDescent="0.25">
      <c r="E165" s="68" t="s">
        <v>406</v>
      </c>
      <c r="F165" s="61">
        <v>5</v>
      </c>
      <c r="G165" s="59" t="s">
        <v>411</v>
      </c>
      <c r="H165" s="64">
        <v>-7.6615979381443267E-2</v>
      </c>
      <c r="I165" s="64">
        <v>7.6615979381443267E-2</v>
      </c>
      <c r="J165" s="8"/>
      <c r="K165" s="8"/>
      <c r="L165" s="8"/>
      <c r="M165" s="93"/>
      <c r="N165" s="9"/>
      <c r="T165" s="95"/>
      <c r="U165" s="94"/>
    </row>
    <row r="166" spans="5:21" x14ac:dyDescent="0.25">
      <c r="E166" s="68" t="s">
        <v>415</v>
      </c>
      <c r="F166" s="61">
        <v>3</v>
      </c>
      <c r="G166" s="59" t="s">
        <v>418</v>
      </c>
      <c r="H166" s="64">
        <v>-8.224999999999999E-2</v>
      </c>
      <c r="I166" s="64">
        <v>8.224999999999999E-2</v>
      </c>
      <c r="J166" s="8"/>
      <c r="K166" s="8"/>
      <c r="L166" s="8"/>
      <c r="M166" s="93"/>
      <c r="N166" s="9"/>
      <c r="T166" s="95"/>
      <c r="U166" s="94"/>
    </row>
    <row r="167" spans="5:21" x14ac:dyDescent="0.25">
      <c r="E167" s="68" t="s">
        <v>415</v>
      </c>
      <c r="F167" s="61">
        <v>5</v>
      </c>
      <c r="G167" s="59" t="s">
        <v>419</v>
      </c>
      <c r="H167" s="64">
        <v>-3.175E-2</v>
      </c>
      <c r="I167" s="64">
        <v>3.175E-2</v>
      </c>
      <c r="J167" s="8"/>
      <c r="K167" s="8"/>
      <c r="L167" s="8"/>
      <c r="M167" s="93"/>
      <c r="N167" s="9"/>
      <c r="T167" s="95"/>
      <c r="U167" s="94"/>
    </row>
    <row r="168" spans="5:21" x14ac:dyDescent="0.25">
      <c r="E168" s="68" t="s">
        <v>415</v>
      </c>
      <c r="F168" s="61">
        <v>8</v>
      </c>
      <c r="G168" s="59" t="s">
        <v>422</v>
      </c>
      <c r="H168" s="64">
        <v>-0.11875000000000002</v>
      </c>
      <c r="I168" s="64">
        <v>0.11875000000000002</v>
      </c>
      <c r="J168" s="8"/>
      <c r="K168" s="8"/>
      <c r="L168" s="8"/>
      <c r="M168" s="93"/>
      <c r="N168" s="9"/>
      <c r="T168" s="64"/>
      <c r="U168" s="64"/>
    </row>
    <row r="169" spans="5:21" x14ac:dyDescent="0.25">
      <c r="E169" s="68" t="s">
        <v>425</v>
      </c>
      <c r="F169" s="61">
        <v>1</v>
      </c>
      <c r="G169" s="59" t="s">
        <v>426</v>
      </c>
      <c r="H169" s="64">
        <v>1.2749999999999984E-2</v>
      </c>
      <c r="I169" s="64">
        <v>-1.2749999999999984E-2</v>
      </c>
      <c r="J169" s="8"/>
      <c r="K169" s="8"/>
      <c r="L169" s="8"/>
      <c r="M169" s="93"/>
      <c r="N169" s="9"/>
      <c r="T169" s="64"/>
      <c r="U169" s="64"/>
    </row>
    <row r="170" spans="5:21" x14ac:dyDescent="0.25">
      <c r="E170" s="68" t="s">
        <v>427</v>
      </c>
      <c r="F170" s="61">
        <v>1</v>
      </c>
      <c r="G170" s="59" t="s">
        <v>428</v>
      </c>
      <c r="H170" s="64">
        <v>-8.9749999999999996E-2</v>
      </c>
      <c r="I170" s="64">
        <v>8.9749999999999996E-2</v>
      </c>
      <c r="J170" s="8"/>
      <c r="K170" s="8"/>
      <c r="L170" s="8"/>
      <c r="M170" s="93"/>
      <c r="N170" s="9"/>
      <c r="T170" s="64"/>
      <c r="U170" s="64"/>
    </row>
    <row r="171" spans="5:21" x14ac:dyDescent="0.25">
      <c r="E171" s="68" t="s">
        <v>427</v>
      </c>
      <c r="F171" s="61">
        <v>5</v>
      </c>
      <c r="G171" s="59" t="s">
        <v>432</v>
      </c>
      <c r="H171" s="64">
        <v>-6.2750000000000028E-2</v>
      </c>
      <c r="I171" s="64">
        <v>6.2750000000000028E-2</v>
      </c>
      <c r="J171" s="8"/>
      <c r="K171" s="8"/>
      <c r="L171" s="8"/>
      <c r="M171" s="93"/>
      <c r="N171" s="9"/>
      <c r="T171" s="64"/>
      <c r="U171" s="64"/>
    </row>
    <row r="172" spans="5:21" x14ac:dyDescent="0.25">
      <c r="E172" s="68" t="s">
        <v>427</v>
      </c>
      <c r="F172" s="61">
        <v>7</v>
      </c>
      <c r="G172" s="59" t="s">
        <v>433</v>
      </c>
      <c r="H172" s="64">
        <v>-6.7290816326530611E-2</v>
      </c>
      <c r="I172" s="64">
        <v>6.7290816326530611E-2</v>
      </c>
      <c r="J172" s="8"/>
      <c r="K172" s="8"/>
      <c r="L172" s="8"/>
      <c r="M172" s="93"/>
      <c r="N172" s="9"/>
      <c r="T172" s="64"/>
      <c r="U172" s="64"/>
    </row>
    <row r="173" spans="5:21" x14ac:dyDescent="0.25">
      <c r="E173" s="68" t="s">
        <v>427</v>
      </c>
      <c r="F173" s="61">
        <v>8</v>
      </c>
      <c r="G173" s="59" t="s">
        <v>434</v>
      </c>
      <c r="H173" s="64">
        <v>-0.11225000000000002</v>
      </c>
      <c r="I173" s="64">
        <v>0.11225000000000002</v>
      </c>
      <c r="J173" s="8"/>
      <c r="K173" s="8"/>
      <c r="L173" s="8"/>
      <c r="M173" s="93"/>
      <c r="N173" s="9"/>
      <c r="T173" s="64"/>
      <c r="U173" s="64"/>
    </row>
    <row r="174" spans="5:21" x14ac:dyDescent="0.25">
      <c r="E174" s="73" t="s">
        <v>435</v>
      </c>
      <c r="F174" s="74" t="s">
        <v>27</v>
      </c>
      <c r="G174" s="59" t="s">
        <v>436</v>
      </c>
      <c r="H174" s="64">
        <v>-2.7749999999999941E-2</v>
      </c>
      <c r="I174" s="64">
        <v>2.7749999999999941E-2</v>
      </c>
      <c r="J174" s="8"/>
      <c r="K174" s="8"/>
      <c r="L174" s="8"/>
      <c r="M174" s="93"/>
      <c r="N174" s="9"/>
      <c r="T174" s="64"/>
      <c r="U174" s="64"/>
    </row>
    <row r="175" spans="5:21" x14ac:dyDescent="0.25">
      <c r="E175" s="68"/>
      <c r="F175" s="61"/>
      <c r="G175" s="59"/>
      <c r="H175" s="64"/>
      <c r="I175" s="64"/>
      <c r="J175" s="8"/>
      <c r="K175" s="8"/>
      <c r="L175" s="8"/>
      <c r="M175" s="93"/>
      <c r="N175" s="9"/>
      <c r="T175" s="64"/>
      <c r="U175" s="64"/>
    </row>
    <row r="176" spans="5:21" x14ac:dyDescent="0.25">
      <c r="E176" s="68"/>
      <c r="F176" s="61"/>
      <c r="G176" s="59"/>
      <c r="H176" s="64"/>
      <c r="I176" s="64"/>
      <c r="J176" s="8"/>
      <c r="K176" s="8"/>
      <c r="L176" s="8"/>
      <c r="M176" s="93"/>
      <c r="N176" s="9"/>
      <c r="T176" s="64"/>
      <c r="U176" s="64"/>
    </row>
    <row r="177" spans="5:21" x14ac:dyDescent="0.25">
      <c r="E177" s="68"/>
      <c r="F177" s="61"/>
      <c r="G177" s="59"/>
      <c r="H177" s="64"/>
      <c r="I177" s="64"/>
      <c r="J177" s="8"/>
      <c r="K177" s="8"/>
      <c r="L177" s="8"/>
      <c r="M177" s="93"/>
      <c r="N177" s="9"/>
      <c r="T177" s="64"/>
      <c r="U177" s="64"/>
    </row>
    <row r="178" spans="5:21" x14ac:dyDescent="0.25">
      <c r="E178" s="68"/>
      <c r="F178" s="61"/>
      <c r="G178" s="59"/>
      <c r="H178" s="64"/>
      <c r="I178" s="64"/>
      <c r="J178" s="8"/>
      <c r="K178" s="8"/>
      <c r="L178" s="8"/>
      <c r="M178" s="93"/>
      <c r="N178" s="9"/>
      <c r="T178" s="64"/>
      <c r="U178" s="64"/>
    </row>
    <row r="179" spans="5:21" x14ac:dyDescent="0.25">
      <c r="E179" s="68"/>
      <c r="F179" s="61"/>
      <c r="G179" s="59"/>
      <c r="H179" s="64"/>
      <c r="I179" s="64"/>
      <c r="J179" s="8"/>
      <c r="K179" s="8"/>
      <c r="L179" s="8"/>
      <c r="M179" s="93"/>
      <c r="N179" s="9"/>
      <c r="T179" s="64"/>
      <c r="U179" s="64"/>
    </row>
    <row r="180" spans="5:21" x14ac:dyDescent="0.25">
      <c r="E180" s="68"/>
      <c r="F180" s="61"/>
      <c r="G180" s="59"/>
      <c r="H180" s="64"/>
      <c r="I180" s="64"/>
      <c r="J180" s="8"/>
      <c r="K180" s="8"/>
      <c r="L180" s="8"/>
      <c r="M180" s="93"/>
      <c r="N180" s="9"/>
      <c r="T180" s="64"/>
      <c r="U180" s="64"/>
    </row>
    <row r="181" spans="5:21" x14ac:dyDescent="0.25">
      <c r="E181" s="59"/>
      <c r="F181" s="60"/>
      <c r="G181" s="59"/>
      <c r="H181" s="64"/>
      <c r="I181" s="64"/>
      <c r="J181" s="8"/>
      <c r="K181" s="8"/>
      <c r="L181" s="8"/>
      <c r="M181" s="93"/>
      <c r="N181" s="9"/>
      <c r="T181" s="64"/>
      <c r="U181" s="64"/>
    </row>
    <row r="182" spans="5:21" x14ac:dyDescent="0.25">
      <c r="E182" s="68"/>
      <c r="F182" s="61"/>
      <c r="G182" s="59"/>
      <c r="H182" s="64"/>
      <c r="I182" s="64"/>
      <c r="J182" s="8"/>
      <c r="K182" s="8"/>
      <c r="L182" s="8"/>
      <c r="M182" s="93"/>
      <c r="N182" s="9"/>
      <c r="T182" s="64"/>
      <c r="U182" s="64"/>
    </row>
    <row r="183" spans="5:21" x14ac:dyDescent="0.25">
      <c r="E183" s="68"/>
      <c r="F183" s="61"/>
      <c r="G183" s="59"/>
      <c r="H183" s="64"/>
      <c r="I183" s="64"/>
      <c r="J183" s="8"/>
      <c r="K183" s="8"/>
      <c r="L183" s="8"/>
      <c r="M183" s="93"/>
      <c r="N183" s="9"/>
      <c r="T183" s="64"/>
      <c r="U183" s="64"/>
    </row>
    <row r="184" spans="5:21" x14ac:dyDescent="0.25">
      <c r="E184" s="68"/>
      <c r="F184" s="61"/>
      <c r="G184" s="59"/>
      <c r="H184" s="64"/>
      <c r="I184" s="64"/>
      <c r="J184" s="8"/>
      <c r="K184" s="8"/>
      <c r="L184" s="8"/>
      <c r="M184" s="93"/>
      <c r="N184" s="9"/>
      <c r="T184" s="64"/>
      <c r="U184" s="64"/>
    </row>
    <row r="185" spans="5:21" x14ac:dyDescent="0.25">
      <c r="E185" s="68"/>
      <c r="F185" s="61"/>
      <c r="G185" s="59"/>
      <c r="H185" s="64"/>
      <c r="I185" s="64"/>
      <c r="J185" s="8"/>
      <c r="K185" s="8"/>
      <c r="L185" s="8"/>
      <c r="M185" s="93"/>
      <c r="N185" s="9"/>
      <c r="T185" s="64"/>
      <c r="U185" s="64"/>
    </row>
    <row r="186" spans="5:21" x14ac:dyDescent="0.25">
      <c r="E186" s="73"/>
      <c r="F186" s="74"/>
      <c r="G186" s="59"/>
      <c r="H186" s="64"/>
      <c r="I186" s="64"/>
      <c r="T186" s="64"/>
      <c r="U186" s="64"/>
    </row>
    <row r="187" spans="5:21" x14ac:dyDescent="0.25">
      <c r="G187" s="68"/>
      <c r="H187" s="95"/>
      <c r="I187" s="94"/>
      <c r="T187" s="64"/>
      <c r="U187" s="64"/>
    </row>
    <row r="188" spans="5:21" x14ac:dyDescent="0.25">
      <c r="G188" s="68"/>
      <c r="H188" s="95"/>
      <c r="I188" s="94"/>
      <c r="T188" s="64"/>
      <c r="U188" s="64"/>
    </row>
    <row r="189" spans="5:21" x14ac:dyDescent="0.25">
      <c r="G189" s="68"/>
      <c r="H189" s="95"/>
      <c r="I189" s="94"/>
      <c r="T189" s="64"/>
      <c r="U189" s="64"/>
    </row>
    <row r="190" spans="5:21" x14ac:dyDescent="0.25">
      <c r="G190" s="68"/>
      <c r="H190" s="95"/>
      <c r="I190" s="94"/>
      <c r="T190" s="64"/>
      <c r="U190" s="64"/>
    </row>
    <row r="191" spans="5:21" x14ac:dyDescent="0.25">
      <c r="G191" s="68"/>
      <c r="H191" s="95"/>
      <c r="I191" s="94"/>
      <c r="T191" s="64"/>
      <c r="U191" s="64"/>
    </row>
    <row r="192" spans="5:21" x14ac:dyDescent="0.25">
      <c r="G192" s="68"/>
      <c r="H192" s="95"/>
      <c r="I192" s="94"/>
      <c r="T192" s="64"/>
      <c r="U192" s="64"/>
    </row>
    <row r="193" spans="7:21" x14ac:dyDescent="0.25">
      <c r="G193" s="68"/>
      <c r="H193" s="95"/>
      <c r="I193" s="94"/>
      <c r="T193" s="64"/>
      <c r="U193" s="64"/>
    </row>
    <row r="194" spans="7:21" x14ac:dyDescent="0.25">
      <c r="G194" s="68"/>
      <c r="H194" s="64"/>
      <c r="I194" s="64"/>
      <c r="T194" s="64"/>
      <c r="U194" s="64"/>
    </row>
    <row r="195" spans="7:21" x14ac:dyDescent="0.25">
      <c r="G195" s="68"/>
      <c r="H195" s="64"/>
      <c r="I195" s="64"/>
      <c r="T195" s="64"/>
      <c r="U195" s="64"/>
    </row>
    <row r="196" spans="7:21" x14ac:dyDescent="0.25">
      <c r="G196" s="68"/>
      <c r="H196" s="64"/>
      <c r="I196" s="64"/>
      <c r="T196" s="64"/>
      <c r="U196" s="64"/>
    </row>
    <row r="197" spans="7:21" x14ac:dyDescent="0.25">
      <c r="G197" s="68"/>
      <c r="H197" s="64"/>
      <c r="I197" s="64"/>
      <c r="T197" s="64"/>
      <c r="U197" s="64"/>
    </row>
    <row r="198" spans="7:21" x14ac:dyDescent="0.25">
      <c r="G198" s="68"/>
      <c r="H198" s="64"/>
      <c r="I198" s="64"/>
      <c r="T198" s="64"/>
      <c r="U198" s="64"/>
    </row>
    <row r="199" spans="7:21" x14ac:dyDescent="0.25">
      <c r="G199" s="68"/>
      <c r="H199" s="64"/>
      <c r="I199" s="64"/>
      <c r="T199" s="64"/>
      <c r="U199" s="64"/>
    </row>
    <row r="200" spans="7:21" x14ac:dyDescent="0.25">
      <c r="G200" s="68"/>
      <c r="H200" s="64"/>
      <c r="I200" s="64"/>
      <c r="T200" s="64"/>
      <c r="U200" s="64"/>
    </row>
    <row r="201" spans="7:21" x14ac:dyDescent="0.25">
      <c r="G201" s="68"/>
      <c r="H201" s="64"/>
      <c r="I201" s="64"/>
      <c r="T201" s="64"/>
      <c r="U201" s="64"/>
    </row>
    <row r="202" spans="7:21" x14ac:dyDescent="0.25">
      <c r="G202" s="68"/>
      <c r="H202" s="64"/>
      <c r="I202" s="64"/>
      <c r="T202" s="64"/>
      <c r="U202" s="64"/>
    </row>
    <row r="203" spans="7:21" x14ac:dyDescent="0.25">
      <c r="G203" s="68"/>
      <c r="H203" s="64"/>
      <c r="I203" s="64"/>
      <c r="T203" s="64"/>
      <c r="U203" s="64"/>
    </row>
    <row r="204" spans="7:21" x14ac:dyDescent="0.25">
      <c r="G204" s="68"/>
      <c r="H204" s="64"/>
      <c r="I204" s="64"/>
      <c r="T204" s="64"/>
      <c r="U204" s="64"/>
    </row>
    <row r="205" spans="7:21" x14ac:dyDescent="0.25">
      <c r="G205" s="68"/>
      <c r="H205" s="64"/>
      <c r="I205" s="64"/>
      <c r="T205" s="64"/>
      <c r="U205" s="64"/>
    </row>
    <row r="206" spans="7:21" x14ac:dyDescent="0.25">
      <c r="G206" s="68"/>
      <c r="H206" s="64"/>
      <c r="I206" s="64"/>
      <c r="T206" s="64"/>
      <c r="U206" s="64"/>
    </row>
    <row r="207" spans="7:21" x14ac:dyDescent="0.25">
      <c r="G207" s="68"/>
      <c r="H207" s="64"/>
      <c r="I207" s="64"/>
      <c r="T207" s="64"/>
      <c r="U207" s="64"/>
    </row>
    <row r="208" spans="7:21" x14ac:dyDescent="0.25">
      <c r="G208" s="73"/>
      <c r="H208" s="64"/>
      <c r="I208" s="64"/>
      <c r="T208" s="64"/>
      <c r="U208" s="64"/>
    </row>
    <row r="209" spans="8:21" x14ac:dyDescent="0.25">
      <c r="H209" s="64"/>
      <c r="I209" s="64"/>
      <c r="T209" s="64"/>
      <c r="U209" s="64"/>
    </row>
    <row r="210" spans="8:21" x14ac:dyDescent="0.25">
      <c r="H210" s="64"/>
      <c r="I210" s="64"/>
      <c r="T210" s="64"/>
      <c r="U210" s="64"/>
    </row>
    <row r="211" spans="8:21" x14ac:dyDescent="0.25">
      <c r="H211" s="64"/>
      <c r="I211" s="64"/>
      <c r="T211" s="64"/>
      <c r="U211" s="64"/>
    </row>
    <row r="212" spans="8:21" x14ac:dyDescent="0.25">
      <c r="H212" s="64"/>
      <c r="I212" s="64"/>
      <c r="T212" s="64"/>
      <c r="U212" s="64"/>
    </row>
    <row r="213" spans="8:21" x14ac:dyDescent="0.25">
      <c r="H213" s="64"/>
      <c r="I213" s="64"/>
      <c r="T213" s="64"/>
      <c r="U213" s="64"/>
    </row>
    <row r="214" spans="8:21" x14ac:dyDescent="0.25">
      <c r="H214" s="64"/>
      <c r="I214" s="64"/>
      <c r="T214" s="64"/>
      <c r="U214" s="64"/>
    </row>
    <row r="215" spans="8:21" x14ac:dyDescent="0.25">
      <c r="H215" s="64"/>
      <c r="I215" s="64"/>
      <c r="T215" s="64"/>
      <c r="U215" s="64"/>
    </row>
    <row r="216" spans="8:21" x14ac:dyDescent="0.25">
      <c r="H216" s="64"/>
      <c r="I216" s="64"/>
      <c r="T216" s="64"/>
      <c r="U216" s="64"/>
    </row>
    <row r="217" spans="8:21" x14ac:dyDescent="0.25">
      <c r="H217" s="64"/>
      <c r="I217" s="64"/>
      <c r="T217" s="64"/>
      <c r="U217" s="64"/>
    </row>
    <row r="218" spans="8:21" x14ac:dyDescent="0.25">
      <c r="H218" s="64"/>
      <c r="I218" s="64"/>
      <c r="T218" s="64"/>
      <c r="U218" s="64"/>
    </row>
    <row r="219" spans="8:21" x14ac:dyDescent="0.25">
      <c r="H219" s="64"/>
      <c r="I219" s="64"/>
      <c r="T219" s="64"/>
      <c r="U219" s="64"/>
    </row>
    <row r="220" spans="8:21" x14ac:dyDescent="0.25">
      <c r="H220" s="64"/>
      <c r="I220" s="64"/>
      <c r="T220" s="64"/>
      <c r="U220" s="64"/>
    </row>
    <row r="221" spans="8:21" x14ac:dyDescent="0.25">
      <c r="H221" s="64"/>
      <c r="I221" s="64"/>
      <c r="T221" s="64"/>
      <c r="U221" s="64"/>
    </row>
    <row r="222" spans="8:21" x14ac:dyDescent="0.25">
      <c r="H222" s="64"/>
      <c r="I222" s="64"/>
      <c r="T222" s="64"/>
      <c r="U222" s="64"/>
    </row>
    <row r="223" spans="8:21" x14ac:dyDescent="0.25">
      <c r="H223" s="64"/>
      <c r="I223" s="64"/>
      <c r="T223" s="64"/>
      <c r="U223" s="64"/>
    </row>
    <row r="224" spans="8:21" x14ac:dyDescent="0.25">
      <c r="H224" s="64"/>
      <c r="I224" s="64"/>
      <c r="T224" s="64"/>
      <c r="U224" s="64"/>
    </row>
    <row r="225" spans="8:21" x14ac:dyDescent="0.25">
      <c r="H225" s="64"/>
      <c r="I225" s="64"/>
      <c r="T225" s="64"/>
      <c r="U225" s="64"/>
    </row>
    <row r="226" spans="8:21" x14ac:dyDescent="0.25">
      <c r="H226" s="64"/>
      <c r="I226" s="64"/>
      <c r="T226" s="64"/>
      <c r="U226" s="64"/>
    </row>
    <row r="227" spans="8:21" x14ac:dyDescent="0.25">
      <c r="H227" s="64"/>
      <c r="I227" s="64"/>
      <c r="T227" s="64"/>
      <c r="U227" s="64"/>
    </row>
    <row r="228" spans="8:21" x14ac:dyDescent="0.25">
      <c r="H228" s="64"/>
      <c r="I228" s="64"/>
      <c r="T228" s="64"/>
      <c r="U228" s="64"/>
    </row>
    <row r="229" spans="8:21" x14ac:dyDescent="0.25">
      <c r="H229" s="64"/>
      <c r="I229" s="64"/>
      <c r="T229" s="64"/>
      <c r="U229" s="64"/>
    </row>
    <row r="230" spans="8:21" x14ac:dyDescent="0.25">
      <c r="H230" s="64"/>
      <c r="I230" s="64"/>
      <c r="T230" s="64"/>
      <c r="U230" s="64"/>
    </row>
    <row r="231" spans="8:21" x14ac:dyDescent="0.25">
      <c r="H231" s="64"/>
      <c r="I231" s="64"/>
      <c r="T231" s="64"/>
      <c r="U231" s="64"/>
    </row>
    <row r="232" spans="8:21" x14ac:dyDescent="0.25">
      <c r="H232" s="64"/>
      <c r="I232" s="64"/>
      <c r="T232" s="64"/>
      <c r="U232" s="64"/>
    </row>
    <row r="233" spans="8:21" x14ac:dyDescent="0.25">
      <c r="H233" s="64"/>
      <c r="I233" s="64"/>
      <c r="T233" s="64"/>
      <c r="U233" s="64"/>
    </row>
    <row r="234" spans="8:21" x14ac:dyDescent="0.25">
      <c r="H234" s="64"/>
      <c r="I234" s="64"/>
      <c r="T234" s="64"/>
      <c r="U234" s="64"/>
    </row>
    <row r="235" spans="8:21" x14ac:dyDescent="0.25">
      <c r="H235" s="64"/>
      <c r="I235" s="64"/>
      <c r="T235" s="64"/>
      <c r="U235" s="64"/>
    </row>
    <row r="236" spans="8:21" x14ac:dyDescent="0.25">
      <c r="H236" s="64"/>
      <c r="I236" s="64"/>
      <c r="T236" s="64"/>
      <c r="U236" s="64"/>
    </row>
    <row r="237" spans="8:21" x14ac:dyDescent="0.25">
      <c r="H237" s="64"/>
      <c r="I237" s="64"/>
      <c r="T237" s="64"/>
      <c r="U237" s="64"/>
    </row>
    <row r="238" spans="8:21" x14ac:dyDescent="0.25">
      <c r="H238" s="64"/>
      <c r="I238" s="64"/>
      <c r="T238" s="64"/>
      <c r="U238" s="64"/>
    </row>
    <row r="239" spans="8:21" x14ac:dyDescent="0.25">
      <c r="H239" s="64"/>
      <c r="I239" s="64"/>
      <c r="T239" s="64"/>
      <c r="U239" s="64"/>
    </row>
    <row r="240" spans="8:21" x14ac:dyDescent="0.25">
      <c r="H240" s="64"/>
      <c r="I240" s="64"/>
      <c r="T240" s="64"/>
      <c r="U240" s="64"/>
    </row>
    <row r="241" spans="8:21" x14ac:dyDescent="0.25">
      <c r="H241" s="64"/>
      <c r="I241" s="64"/>
      <c r="T241" s="64"/>
      <c r="U241" s="64"/>
    </row>
    <row r="242" spans="8:21" x14ac:dyDescent="0.25">
      <c r="H242" s="64"/>
      <c r="I242" s="64"/>
      <c r="T242" s="64"/>
      <c r="U242" s="64"/>
    </row>
    <row r="243" spans="8:21" x14ac:dyDescent="0.25">
      <c r="H243" s="64"/>
      <c r="I243" s="64"/>
      <c r="T243" s="64"/>
      <c r="U243" s="64"/>
    </row>
    <row r="244" spans="8:21" x14ac:dyDescent="0.25">
      <c r="H244" s="64"/>
      <c r="I244" s="64"/>
      <c r="T244" s="64"/>
      <c r="U244" s="64"/>
    </row>
    <row r="245" spans="8:21" x14ac:dyDescent="0.25">
      <c r="H245" s="64"/>
      <c r="I245" s="64"/>
      <c r="T245" s="64"/>
      <c r="U245" s="64"/>
    </row>
    <row r="246" spans="8:21" x14ac:dyDescent="0.25">
      <c r="H246" s="64"/>
      <c r="I246" s="64"/>
      <c r="T246" s="64"/>
      <c r="U246" s="64"/>
    </row>
    <row r="247" spans="8:21" x14ac:dyDescent="0.25">
      <c r="H247" s="64"/>
      <c r="I247" s="64"/>
      <c r="T247" s="64"/>
      <c r="U247" s="64"/>
    </row>
    <row r="248" spans="8:21" x14ac:dyDescent="0.25">
      <c r="H248" s="64"/>
      <c r="I248" s="64"/>
      <c r="T248" s="64"/>
      <c r="U248" s="64"/>
    </row>
    <row r="249" spans="8:21" x14ac:dyDescent="0.25">
      <c r="H249" s="64"/>
      <c r="I249" s="64"/>
      <c r="T249" s="64"/>
      <c r="U249" s="64"/>
    </row>
    <row r="250" spans="8:21" x14ac:dyDescent="0.25">
      <c r="H250" s="64"/>
      <c r="I250" s="64"/>
      <c r="T250" s="64"/>
      <c r="U250" s="64"/>
    </row>
    <row r="251" spans="8:21" x14ac:dyDescent="0.25">
      <c r="H251" s="64"/>
      <c r="I251" s="64"/>
      <c r="T251" s="64"/>
      <c r="U251" s="64"/>
    </row>
    <row r="252" spans="8:21" x14ac:dyDescent="0.25">
      <c r="H252" s="64"/>
      <c r="I252" s="64"/>
      <c r="T252" s="64"/>
      <c r="U252" s="64"/>
    </row>
    <row r="253" spans="8:21" x14ac:dyDescent="0.25">
      <c r="H253" s="64"/>
      <c r="I253" s="64"/>
      <c r="T253" s="64"/>
      <c r="U253" s="64"/>
    </row>
    <row r="254" spans="8:21" x14ac:dyDescent="0.25">
      <c r="H254" s="64"/>
      <c r="I254" s="64"/>
      <c r="T254" s="64"/>
      <c r="U254" s="64"/>
    </row>
    <row r="255" spans="8:21" x14ac:dyDescent="0.25">
      <c r="H255" s="64"/>
      <c r="I255" s="64"/>
      <c r="T255" s="64"/>
      <c r="U255" s="64"/>
    </row>
    <row r="256" spans="8:21" x14ac:dyDescent="0.25">
      <c r="H256" s="64"/>
      <c r="I256" s="64"/>
      <c r="T256" s="64"/>
      <c r="U256" s="64"/>
    </row>
    <row r="257" spans="8:21" x14ac:dyDescent="0.25">
      <c r="H257" s="64"/>
      <c r="I257" s="64"/>
      <c r="T257" s="64"/>
      <c r="U257" s="64"/>
    </row>
    <row r="258" spans="8:21" x14ac:dyDescent="0.25">
      <c r="H258" s="64"/>
      <c r="I258" s="64"/>
      <c r="T258" s="64"/>
      <c r="U258" s="64"/>
    </row>
    <row r="259" spans="8:21" x14ac:dyDescent="0.25">
      <c r="H259" s="64"/>
      <c r="I259" s="64"/>
      <c r="T259" s="64"/>
      <c r="U259" s="64"/>
    </row>
    <row r="260" spans="8:21" x14ac:dyDescent="0.25">
      <c r="H260" s="64"/>
      <c r="I260" s="64"/>
      <c r="T260" s="64"/>
      <c r="U260" s="64"/>
    </row>
    <row r="261" spans="8:21" x14ac:dyDescent="0.25">
      <c r="H261" s="64"/>
      <c r="I261" s="64"/>
      <c r="T261" s="64"/>
      <c r="U261" s="64"/>
    </row>
    <row r="262" spans="8:21" x14ac:dyDescent="0.25">
      <c r="H262" s="64"/>
      <c r="I262" s="64"/>
      <c r="T262" s="64"/>
      <c r="U262" s="64"/>
    </row>
    <row r="263" spans="8:21" x14ac:dyDescent="0.25">
      <c r="H263" s="64"/>
      <c r="I263" s="64"/>
      <c r="T263" s="64"/>
      <c r="U263" s="64"/>
    </row>
    <row r="264" spans="8:21" x14ac:dyDescent="0.25">
      <c r="H264" s="64"/>
      <c r="I264" s="64"/>
      <c r="T264" s="64"/>
      <c r="U264" s="64"/>
    </row>
    <row r="265" spans="8:21" x14ac:dyDescent="0.25">
      <c r="H265" s="64"/>
      <c r="I265" s="64"/>
      <c r="T265" s="64"/>
      <c r="U265" s="64"/>
    </row>
    <row r="266" spans="8:21" x14ac:dyDescent="0.25">
      <c r="H266" s="64"/>
      <c r="I266" s="64"/>
      <c r="T266" s="64"/>
      <c r="U266" s="64"/>
    </row>
    <row r="267" spans="8:21" x14ac:dyDescent="0.25">
      <c r="H267" s="64"/>
      <c r="I267" s="64"/>
      <c r="T267" s="64"/>
      <c r="U267" s="64"/>
    </row>
    <row r="268" spans="8:21" x14ac:dyDescent="0.25">
      <c r="H268" s="64"/>
      <c r="I268" s="64"/>
      <c r="T268" s="64"/>
      <c r="U268" s="64"/>
    </row>
    <row r="269" spans="8:21" x14ac:dyDescent="0.25">
      <c r="H269" s="64"/>
      <c r="I269" s="64"/>
      <c r="T269" s="64"/>
      <c r="U269" s="64"/>
    </row>
    <row r="270" spans="8:21" x14ac:dyDescent="0.25">
      <c r="H270" s="64"/>
      <c r="I270" s="64"/>
      <c r="T270" s="64"/>
      <c r="U270" s="64"/>
    </row>
    <row r="271" spans="8:21" x14ac:dyDescent="0.25">
      <c r="H271" s="64"/>
      <c r="I271" s="64"/>
      <c r="T271" s="64"/>
      <c r="U271" s="64"/>
    </row>
    <row r="272" spans="8:21" x14ac:dyDescent="0.25">
      <c r="H272" s="64"/>
      <c r="I272" s="64"/>
      <c r="T272" s="64"/>
      <c r="U272" s="64"/>
    </row>
    <row r="273" spans="8:21" x14ac:dyDescent="0.25">
      <c r="H273" s="64"/>
      <c r="I273" s="64"/>
      <c r="T273" s="64"/>
      <c r="U273" s="64"/>
    </row>
    <row r="274" spans="8:21" x14ac:dyDescent="0.25">
      <c r="H274" s="64"/>
      <c r="I274" s="64"/>
      <c r="T274" s="64"/>
      <c r="U274" s="64"/>
    </row>
    <row r="275" spans="8:21" x14ac:dyDescent="0.25">
      <c r="H275" s="64"/>
      <c r="I275" s="64"/>
      <c r="T275" s="64"/>
      <c r="U275" s="64"/>
    </row>
    <row r="276" spans="8:21" x14ac:dyDescent="0.25">
      <c r="H276" s="64"/>
      <c r="I276" s="64"/>
      <c r="T276" s="64"/>
      <c r="U276" s="64"/>
    </row>
    <row r="277" spans="8:21" x14ac:dyDescent="0.25">
      <c r="H277" s="64"/>
      <c r="I277" s="64"/>
      <c r="T277" s="64"/>
      <c r="U277" s="64"/>
    </row>
    <row r="278" spans="8:21" x14ac:dyDescent="0.25">
      <c r="H278" s="64"/>
      <c r="I278" s="64"/>
      <c r="T278" s="64"/>
      <c r="U278" s="64"/>
    </row>
    <row r="279" spans="8:21" x14ac:dyDescent="0.25">
      <c r="H279" s="64"/>
      <c r="I279" s="64"/>
      <c r="T279" s="64"/>
      <c r="U279" s="64"/>
    </row>
    <row r="280" spans="8:21" x14ac:dyDescent="0.25">
      <c r="H280" s="64"/>
      <c r="I280" s="64"/>
      <c r="T280" s="64"/>
      <c r="U280" s="64"/>
    </row>
    <row r="281" spans="8:21" x14ac:dyDescent="0.25">
      <c r="H281" s="64"/>
      <c r="I281" s="64"/>
      <c r="T281" s="64"/>
      <c r="U281" s="64"/>
    </row>
    <row r="282" spans="8:21" x14ac:dyDescent="0.25">
      <c r="H282" s="64"/>
      <c r="I282" s="64"/>
      <c r="T282" s="64"/>
      <c r="U282" s="64"/>
    </row>
    <row r="283" spans="8:21" x14ac:dyDescent="0.25">
      <c r="H283" s="64"/>
      <c r="I283" s="64"/>
      <c r="T283" s="64"/>
      <c r="U283" s="64"/>
    </row>
    <row r="284" spans="8:21" x14ac:dyDescent="0.25">
      <c r="H284" s="64"/>
      <c r="I284" s="64"/>
      <c r="T284" s="64"/>
      <c r="U284" s="64"/>
    </row>
    <row r="285" spans="8:21" x14ac:dyDescent="0.25">
      <c r="H285" s="64"/>
      <c r="I285" s="64"/>
      <c r="T285" s="64"/>
      <c r="U285" s="64"/>
    </row>
    <row r="286" spans="8:21" x14ac:dyDescent="0.25">
      <c r="H286" s="64"/>
      <c r="I286" s="64"/>
      <c r="T286" s="64"/>
      <c r="U286" s="64"/>
    </row>
    <row r="287" spans="8:21" x14ac:dyDescent="0.25">
      <c r="H287" s="64"/>
      <c r="I287" s="64"/>
      <c r="T287" s="64"/>
      <c r="U287" s="64"/>
    </row>
    <row r="288" spans="8:21" x14ac:dyDescent="0.25">
      <c r="H288" s="64"/>
      <c r="I288" s="64"/>
      <c r="T288" s="64"/>
      <c r="U288" s="64"/>
    </row>
    <row r="289" spans="8:21" x14ac:dyDescent="0.25">
      <c r="H289" s="64"/>
      <c r="I289" s="64"/>
      <c r="T289" s="64"/>
      <c r="U289" s="64"/>
    </row>
    <row r="290" spans="8:21" x14ac:dyDescent="0.25">
      <c r="H290" s="64"/>
      <c r="I290" s="64"/>
      <c r="T290" s="64"/>
      <c r="U290" s="64"/>
    </row>
    <row r="291" spans="8:21" x14ac:dyDescent="0.25">
      <c r="H291" s="64"/>
      <c r="I291" s="64"/>
      <c r="T291" s="64"/>
      <c r="U291" s="64"/>
    </row>
    <row r="292" spans="8:21" x14ac:dyDescent="0.25">
      <c r="H292" s="64"/>
      <c r="I292" s="64"/>
      <c r="T292" s="64"/>
      <c r="U292" s="64"/>
    </row>
    <row r="293" spans="8:21" x14ac:dyDescent="0.25">
      <c r="H293" s="64"/>
      <c r="I293" s="64"/>
      <c r="T293" s="64"/>
      <c r="U293" s="64"/>
    </row>
    <row r="294" spans="8:21" x14ac:dyDescent="0.25">
      <c r="H294" s="64"/>
      <c r="I294" s="64"/>
      <c r="T294" s="64"/>
      <c r="U294" s="64"/>
    </row>
    <row r="295" spans="8:21" x14ac:dyDescent="0.25">
      <c r="H295" s="64"/>
      <c r="I295" s="64"/>
      <c r="T295" s="64"/>
      <c r="U295" s="64"/>
    </row>
    <row r="296" spans="8:21" x14ac:dyDescent="0.25">
      <c r="H296" s="64"/>
      <c r="I296" s="64"/>
      <c r="T296" s="64"/>
      <c r="U296" s="64"/>
    </row>
    <row r="297" spans="8:21" x14ac:dyDescent="0.25">
      <c r="H297" s="64"/>
      <c r="I297" s="64"/>
      <c r="T297" s="64"/>
      <c r="U297" s="64"/>
    </row>
    <row r="298" spans="8:21" x14ac:dyDescent="0.25">
      <c r="H298" s="64"/>
      <c r="I298" s="64"/>
      <c r="T298" s="64"/>
      <c r="U298" s="64"/>
    </row>
    <row r="299" spans="8:21" x14ac:dyDescent="0.25">
      <c r="H299" s="64"/>
      <c r="I299" s="64"/>
      <c r="T299" s="64"/>
      <c r="U299" s="64"/>
    </row>
    <row r="300" spans="8:21" x14ac:dyDescent="0.25">
      <c r="H300" s="64"/>
      <c r="I300" s="64"/>
      <c r="T300" s="64"/>
      <c r="U300" s="64"/>
    </row>
    <row r="301" spans="8:21" x14ac:dyDescent="0.25">
      <c r="H301" s="64"/>
      <c r="I301" s="64"/>
      <c r="T301" s="64"/>
      <c r="U301" s="64"/>
    </row>
    <row r="302" spans="8:21" x14ac:dyDescent="0.25">
      <c r="H302" s="64"/>
      <c r="I302" s="64"/>
      <c r="T302" s="64"/>
      <c r="U302" s="64"/>
    </row>
    <row r="303" spans="8:21" x14ac:dyDescent="0.25">
      <c r="H303" s="64"/>
      <c r="I303" s="64"/>
      <c r="T303" s="64"/>
      <c r="U303" s="64"/>
    </row>
    <row r="304" spans="8:21" x14ac:dyDescent="0.25">
      <c r="H304" s="64"/>
      <c r="I304" s="64"/>
      <c r="T304" s="64"/>
      <c r="U304" s="64"/>
    </row>
    <row r="305" spans="8:21" x14ac:dyDescent="0.25">
      <c r="H305" s="64"/>
      <c r="I305" s="64"/>
      <c r="T305" s="64"/>
      <c r="U305" s="64"/>
    </row>
    <row r="306" spans="8:21" x14ac:dyDescent="0.25">
      <c r="H306" s="64"/>
      <c r="I306" s="64"/>
      <c r="T306" s="64"/>
      <c r="U306" s="64"/>
    </row>
    <row r="307" spans="8:21" x14ac:dyDescent="0.25">
      <c r="T307" s="64"/>
      <c r="U307" s="64"/>
    </row>
    <row r="308" spans="8:21" x14ac:dyDescent="0.25">
      <c r="T308" s="93"/>
      <c r="U308" s="93"/>
    </row>
    <row r="309" spans="8:21" x14ac:dyDescent="0.25">
      <c r="T309" s="93"/>
      <c r="U309" s="93"/>
    </row>
    <row r="310" spans="8:21" x14ac:dyDescent="0.25">
      <c r="T310" s="93"/>
      <c r="U310" s="93"/>
    </row>
    <row r="311" spans="8:21" x14ac:dyDescent="0.25">
      <c r="T311" s="93"/>
      <c r="U311" s="93"/>
    </row>
    <row r="312" spans="8:21" x14ac:dyDescent="0.25">
      <c r="T312" s="93"/>
      <c r="U312" s="93"/>
    </row>
    <row r="313" spans="8:21" x14ac:dyDescent="0.25">
      <c r="T313" s="93"/>
      <c r="U313" s="93"/>
    </row>
    <row r="314" spans="8:21" x14ac:dyDescent="0.25">
      <c r="T314" s="93"/>
      <c r="U314" s="93"/>
    </row>
    <row r="315" spans="8:21" x14ac:dyDescent="0.25">
      <c r="T315" s="93"/>
      <c r="U315" s="93"/>
    </row>
    <row r="316" spans="8:21" x14ac:dyDescent="0.25">
      <c r="T316" s="93"/>
      <c r="U316" s="93"/>
    </row>
    <row r="317" spans="8:21" x14ac:dyDescent="0.25">
      <c r="T317" s="93"/>
      <c r="U317" s="93"/>
    </row>
    <row r="318" spans="8:21" x14ac:dyDescent="0.25">
      <c r="T318" s="93"/>
      <c r="U318" s="93"/>
    </row>
    <row r="319" spans="8:21" x14ac:dyDescent="0.25">
      <c r="T319" s="93"/>
      <c r="U319" s="93"/>
    </row>
    <row r="320" spans="8:21" x14ac:dyDescent="0.25">
      <c r="T320" s="93"/>
      <c r="U320" s="93"/>
    </row>
    <row r="321" spans="20:21" x14ac:dyDescent="0.25">
      <c r="T321" s="93"/>
      <c r="U321" s="93"/>
    </row>
    <row r="322" spans="20:21" x14ac:dyDescent="0.25">
      <c r="T322" s="93"/>
      <c r="U322" s="93"/>
    </row>
    <row r="323" spans="20:21" x14ac:dyDescent="0.25">
      <c r="T323" s="93"/>
      <c r="U323" s="93"/>
    </row>
    <row r="324" spans="20:21" x14ac:dyDescent="0.25">
      <c r="T324" s="93"/>
      <c r="U324" s="93"/>
    </row>
    <row r="325" spans="20:21" x14ac:dyDescent="0.25">
      <c r="T325" s="93"/>
      <c r="U325" s="93"/>
    </row>
    <row r="326" spans="20:21" x14ac:dyDescent="0.25">
      <c r="T326" s="93"/>
      <c r="U326" s="93"/>
    </row>
    <row r="327" spans="20:21" x14ac:dyDescent="0.25">
      <c r="T327" s="93"/>
      <c r="U327" s="93"/>
    </row>
    <row r="328" spans="20:21" x14ac:dyDescent="0.25">
      <c r="T328" s="93"/>
      <c r="U328" s="93"/>
    </row>
    <row r="329" spans="20:21" x14ac:dyDescent="0.25">
      <c r="T329" s="93"/>
      <c r="U329" s="93"/>
    </row>
    <row r="330" spans="20:21" x14ac:dyDescent="0.25">
      <c r="T330" s="93"/>
      <c r="U330" s="93"/>
    </row>
    <row r="331" spans="20:21" x14ac:dyDescent="0.25">
      <c r="T331" s="93"/>
      <c r="U331" s="93"/>
    </row>
    <row r="332" spans="20:21" x14ac:dyDescent="0.25">
      <c r="T332" s="93"/>
      <c r="U332" s="93"/>
    </row>
    <row r="333" spans="20:21" x14ac:dyDescent="0.25">
      <c r="T333" s="93"/>
      <c r="U333" s="93"/>
    </row>
    <row r="334" spans="20:21" x14ac:dyDescent="0.25">
      <c r="T334" s="93"/>
      <c r="U334" s="93"/>
    </row>
    <row r="335" spans="20:21" x14ac:dyDescent="0.25">
      <c r="T335" s="93"/>
      <c r="U335" s="93"/>
    </row>
    <row r="336" spans="20:21" x14ac:dyDescent="0.25">
      <c r="T336" s="93"/>
      <c r="U336" s="93"/>
    </row>
    <row r="337" spans="20:21" x14ac:dyDescent="0.25">
      <c r="T337" s="93"/>
      <c r="U337" s="93"/>
    </row>
    <row r="338" spans="20:21" x14ac:dyDescent="0.25">
      <c r="T338" s="93"/>
      <c r="U338" s="93"/>
    </row>
    <row r="339" spans="20:21" x14ac:dyDescent="0.25">
      <c r="T339" s="93"/>
      <c r="U339" s="93"/>
    </row>
    <row r="340" spans="20:21" x14ac:dyDescent="0.25">
      <c r="T340" s="93"/>
      <c r="U340" s="93"/>
    </row>
    <row r="341" spans="20:21" x14ac:dyDescent="0.25">
      <c r="T341" s="93"/>
      <c r="U341" s="93"/>
    </row>
    <row r="342" spans="20:21" x14ac:dyDescent="0.25">
      <c r="T342" s="93"/>
      <c r="U342" s="93"/>
    </row>
    <row r="343" spans="20:21" x14ac:dyDescent="0.25">
      <c r="T343" s="93"/>
      <c r="U343" s="93"/>
    </row>
    <row r="344" spans="20:21" x14ac:dyDescent="0.25">
      <c r="T344" s="93"/>
      <c r="U344" s="93"/>
    </row>
    <row r="345" spans="20:21" x14ac:dyDescent="0.25">
      <c r="T345" s="93"/>
      <c r="U345" s="93"/>
    </row>
    <row r="346" spans="20:21" x14ac:dyDescent="0.25">
      <c r="T346" s="93"/>
      <c r="U346" s="93"/>
    </row>
    <row r="347" spans="20:21" x14ac:dyDescent="0.25">
      <c r="T347" s="93"/>
      <c r="U347" s="93"/>
    </row>
    <row r="348" spans="20:21" x14ac:dyDescent="0.25">
      <c r="T348" s="93"/>
      <c r="U348" s="93"/>
    </row>
    <row r="349" spans="20:21" x14ac:dyDescent="0.25">
      <c r="T349" s="93"/>
      <c r="U349" s="93"/>
    </row>
    <row r="350" spans="20:21" x14ac:dyDescent="0.25">
      <c r="T350" s="93"/>
      <c r="U350" s="93"/>
    </row>
    <row r="351" spans="20:21" x14ac:dyDescent="0.25">
      <c r="T351" s="93"/>
      <c r="U351" s="93"/>
    </row>
    <row r="352" spans="20:21" x14ac:dyDescent="0.25">
      <c r="T352" s="93"/>
      <c r="U352" s="93"/>
    </row>
    <row r="353" spans="20:21" x14ac:dyDescent="0.25">
      <c r="T353" s="93"/>
      <c r="U353" s="93"/>
    </row>
  </sheetData>
  <autoFilter ref="A2:D2">
    <sortState ref="A3:D174">
      <sortCondition ref="A2"/>
    </sortState>
  </autoFilter>
  <mergeCells count="5">
    <mergeCell ref="A1:D1"/>
    <mergeCell ref="E1:I1"/>
    <mergeCell ref="J1:N1"/>
    <mergeCell ref="Q6:R6"/>
    <mergeCell ref="Q15:R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workbookViewId="0">
      <selection activeCell="D30" sqref="D30"/>
    </sheetView>
  </sheetViews>
  <sheetFormatPr defaultRowHeight="15" x14ac:dyDescent="0.25"/>
  <cols>
    <col min="1" max="1" width="13.28515625" customWidth="1"/>
    <col min="4" max="4" width="16.140625" customWidth="1"/>
    <col min="7" max="9" width="0" hidden="1" customWidth="1"/>
    <col min="10" max="10" width="14.85546875" customWidth="1"/>
    <col min="11" max="11" width="13" customWidth="1"/>
    <col min="12" max="12" width="12.5703125" customWidth="1"/>
    <col min="13" max="13" width="16.140625" customWidth="1"/>
    <col min="14" max="14" width="12.85546875" customWidth="1"/>
    <col min="15" max="15" width="12" customWidth="1"/>
    <col min="17" max="17" width="13.42578125" customWidth="1"/>
    <col min="18" max="18" width="20" customWidth="1"/>
    <col min="19" max="19" width="18" customWidth="1"/>
    <col min="28" max="28" width="16.28515625" customWidth="1"/>
    <col min="31" max="32" width="11" customWidth="1"/>
    <col min="33" max="33" width="14.28515625" customWidth="1"/>
    <col min="34" max="34" width="13.42578125" customWidth="1"/>
    <col min="35" max="35" width="12.5703125" customWidth="1"/>
    <col min="36" max="36" width="14.5703125" customWidth="1"/>
    <col min="37" max="37" width="14.7109375" customWidth="1"/>
  </cols>
  <sheetData>
    <row r="1" spans="1:40" s="130" customFormat="1" ht="43.5" customHeight="1" x14ac:dyDescent="0.25">
      <c r="A1" s="123" t="s">
        <v>0</v>
      </c>
      <c r="B1" s="123" t="s">
        <v>457</v>
      </c>
      <c r="C1" s="123" t="s">
        <v>612</v>
      </c>
      <c r="D1" s="123" t="s">
        <v>439</v>
      </c>
      <c r="E1" s="123" t="s">
        <v>2</v>
      </c>
      <c r="F1" s="123" t="s">
        <v>3</v>
      </c>
      <c r="G1" s="124" t="s">
        <v>501</v>
      </c>
      <c r="H1" s="123" t="s">
        <v>502</v>
      </c>
      <c r="I1" s="123" t="s">
        <v>503</v>
      </c>
      <c r="J1" s="125" t="s">
        <v>458</v>
      </c>
      <c r="K1" s="123" t="s">
        <v>481</v>
      </c>
      <c r="L1" s="126" t="s">
        <v>482</v>
      </c>
      <c r="M1" s="126" t="s">
        <v>483</v>
      </c>
      <c r="N1" s="127" t="s">
        <v>14</v>
      </c>
      <c r="O1" s="127" t="s">
        <v>459</v>
      </c>
      <c r="P1" s="123" t="s">
        <v>487</v>
      </c>
      <c r="Q1" s="123" t="s">
        <v>488</v>
      </c>
      <c r="R1" s="123" t="s">
        <v>524</v>
      </c>
      <c r="S1" s="123" t="s">
        <v>525</v>
      </c>
      <c r="T1" s="124" t="s">
        <v>489</v>
      </c>
      <c r="U1" s="123" t="s">
        <v>460</v>
      </c>
      <c r="V1" s="123" t="s">
        <v>461</v>
      </c>
      <c r="W1" s="123" t="s">
        <v>462</v>
      </c>
      <c r="X1" s="123" t="s">
        <v>463</v>
      </c>
      <c r="Y1" s="123" t="s">
        <v>464</v>
      </c>
      <c r="Z1" s="123" t="s">
        <v>465</v>
      </c>
      <c r="AA1" s="123" t="s">
        <v>466</v>
      </c>
      <c r="AB1" s="123" t="s">
        <v>499</v>
      </c>
      <c r="AC1" s="123" t="s">
        <v>467</v>
      </c>
      <c r="AD1" s="123" t="s">
        <v>468</v>
      </c>
      <c r="AE1" s="127" t="s">
        <v>484</v>
      </c>
      <c r="AF1" s="127" t="s">
        <v>485</v>
      </c>
      <c r="AG1" s="127" t="s">
        <v>486</v>
      </c>
      <c r="AH1" s="127" t="s">
        <v>469</v>
      </c>
      <c r="AI1" s="127" t="s">
        <v>470</v>
      </c>
      <c r="AJ1" s="128" t="s">
        <v>471</v>
      </c>
      <c r="AK1" s="128" t="s">
        <v>472</v>
      </c>
      <c r="AL1" s="128" t="s">
        <v>473</v>
      </c>
      <c r="AM1" s="128" t="s">
        <v>474</v>
      </c>
      <c r="AN1" s="129" t="s">
        <v>475</v>
      </c>
    </row>
    <row r="2" spans="1:40" s="130" customFormat="1" ht="15" customHeight="1" x14ac:dyDescent="0.25">
      <c r="A2" s="130" t="s">
        <v>29</v>
      </c>
      <c r="B2" s="131">
        <v>2</v>
      </c>
      <c r="C2" s="131"/>
      <c r="D2" s="130" t="s">
        <v>31</v>
      </c>
      <c r="E2" s="130" t="s">
        <v>478</v>
      </c>
      <c r="F2" s="130">
        <v>2012</v>
      </c>
      <c r="G2" s="132">
        <v>1</v>
      </c>
      <c r="H2" s="130">
        <v>1</v>
      </c>
      <c r="J2" s="133">
        <v>0.49895380662646893</v>
      </c>
      <c r="K2" s="130" t="s">
        <v>479</v>
      </c>
      <c r="L2" s="130" t="s">
        <v>479</v>
      </c>
      <c r="M2" s="130" t="s">
        <v>613</v>
      </c>
      <c r="N2" s="134">
        <v>0.47325</v>
      </c>
      <c r="O2" s="134">
        <v>0.47324999999999995</v>
      </c>
      <c r="P2" s="135">
        <v>0</v>
      </c>
      <c r="Q2" s="136">
        <v>0.5</v>
      </c>
      <c r="R2" s="136">
        <v>2.6749999999999996E-2</v>
      </c>
      <c r="S2" s="136">
        <v>2.6749999999999996E-2</v>
      </c>
      <c r="T2" s="137">
        <v>0.04</v>
      </c>
      <c r="U2" s="136">
        <v>8.39772501728131E-3</v>
      </c>
      <c r="V2" s="136">
        <v>0.50419886250864066</v>
      </c>
      <c r="W2" s="138">
        <v>-3.1602274982718691E-2</v>
      </c>
      <c r="X2" s="138">
        <v>0</v>
      </c>
      <c r="Y2" s="138">
        <v>0.434</v>
      </c>
      <c r="Z2" s="138">
        <v>7.8500000000005343E-2</v>
      </c>
      <c r="AA2" s="138"/>
      <c r="AB2" s="138">
        <v>0.52</v>
      </c>
      <c r="AC2" s="138">
        <v>0.48419886250864064</v>
      </c>
      <c r="AD2" s="138"/>
      <c r="AE2" s="134">
        <v>4.6750000000000014E-2</v>
      </c>
      <c r="AF2" s="139">
        <v>4.6750000000000014E-2</v>
      </c>
      <c r="AG2" s="139">
        <v>1.7500000000000154E-3</v>
      </c>
      <c r="AH2" s="134">
        <v>1.0948862508640633E-2</v>
      </c>
      <c r="AI2" s="134">
        <v>1.0948862508640633E-2</v>
      </c>
      <c r="AJ2" s="134">
        <v>-3.4051137491359365E-2</v>
      </c>
      <c r="AK2" s="134"/>
      <c r="AL2" s="134"/>
      <c r="AM2" s="134"/>
      <c r="AN2" s="140">
        <v>-1.7025568745679683E-2</v>
      </c>
    </row>
    <row r="3" spans="1:40" s="130" customFormat="1" ht="15" customHeight="1" x14ac:dyDescent="0.25">
      <c r="A3" s="130" t="s">
        <v>41</v>
      </c>
      <c r="B3" s="131">
        <v>7</v>
      </c>
      <c r="C3" s="131"/>
      <c r="D3" s="130" t="s">
        <v>614</v>
      </c>
      <c r="E3" s="130" t="s">
        <v>478</v>
      </c>
      <c r="F3" s="130">
        <v>2014</v>
      </c>
      <c r="G3" s="132">
        <v>1</v>
      </c>
      <c r="J3" s="133">
        <v>0.50513750000000002</v>
      </c>
      <c r="K3" s="130" t="s">
        <v>479</v>
      </c>
      <c r="L3" s="130" t="s">
        <v>479</v>
      </c>
      <c r="M3" s="130" t="s">
        <v>613</v>
      </c>
      <c r="N3" s="134">
        <v>0.50075000000000003</v>
      </c>
      <c r="O3" s="134">
        <v>0.50075000000000003</v>
      </c>
      <c r="P3" s="135">
        <v>2.0000000000000018E-2</v>
      </c>
      <c r="Q3" s="136">
        <v>0.51</v>
      </c>
      <c r="R3" s="136">
        <v>-1.0750000000000037E-2</v>
      </c>
      <c r="S3" s="136">
        <v>-1.0750000000000037E-2</v>
      </c>
      <c r="T3" s="137">
        <v>6.0000000000000019E-2</v>
      </c>
      <c r="U3" s="136">
        <v>0</v>
      </c>
      <c r="V3" s="136"/>
      <c r="W3" s="138"/>
      <c r="X3" s="138"/>
      <c r="Y3" s="138"/>
      <c r="Z3" s="138"/>
      <c r="AA3" s="138" t="s">
        <v>480</v>
      </c>
      <c r="AB3" s="138">
        <v>0.53</v>
      </c>
      <c r="AC3" s="138"/>
      <c r="AD3" s="138"/>
      <c r="AE3" s="134">
        <v>2.9249999999999998E-2</v>
      </c>
      <c r="AF3" s="139">
        <v>2.9249999999999998E-2</v>
      </c>
      <c r="AG3" s="139">
        <v>-1.575E-2</v>
      </c>
      <c r="AH3" s="134"/>
      <c r="AI3" s="134"/>
      <c r="AJ3" s="134"/>
      <c r="AK3" s="134"/>
      <c r="AL3" s="134"/>
      <c r="AM3" s="134"/>
      <c r="AN3" s="140">
        <v>0</v>
      </c>
    </row>
    <row r="4" spans="1:40" s="130" customFormat="1" ht="15" customHeight="1" x14ac:dyDescent="0.25">
      <c r="A4" s="130" t="s">
        <v>41</v>
      </c>
      <c r="B4" s="131">
        <v>16</v>
      </c>
      <c r="C4" s="131"/>
      <c r="D4" s="130" t="s">
        <v>615</v>
      </c>
      <c r="E4" s="130" t="s">
        <v>478</v>
      </c>
      <c r="F4" s="130">
        <v>2004</v>
      </c>
      <c r="G4" s="132">
        <v>1</v>
      </c>
      <c r="H4" s="130">
        <v>1</v>
      </c>
      <c r="I4" s="130">
        <v>1</v>
      </c>
      <c r="J4" s="133">
        <v>0.5529075</v>
      </c>
      <c r="K4" s="130" t="s">
        <v>479</v>
      </c>
      <c r="L4" s="130" t="s">
        <v>616</v>
      </c>
      <c r="M4" s="130" t="s">
        <v>617</v>
      </c>
      <c r="N4" s="134">
        <v>0.57674999999999998</v>
      </c>
      <c r="O4" s="134">
        <v>0.5767500000000001</v>
      </c>
      <c r="P4" s="135">
        <v>2.0000000000000018E-2</v>
      </c>
      <c r="Q4" s="136">
        <v>0.51</v>
      </c>
      <c r="R4" s="136">
        <v>-8.6749999999999994E-2</v>
      </c>
      <c r="S4" s="136">
        <v>-8.6749999999999994E-2</v>
      </c>
      <c r="T4" s="137">
        <v>6.0000000000000019E-2</v>
      </c>
      <c r="U4" s="136">
        <v>0.14817226178365545</v>
      </c>
      <c r="V4" s="136">
        <v>0.5740861308918277</v>
      </c>
      <c r="W4" s="138">
        <v>0.10817226178365544</v>
      </c>
      <c r="X4" s="138">
        <v>0</v>
      </c>
      <c r="Y4" s="138">
        <v>0.56899999999999995</v>
      </c>
      <c r="Z4" s="138">
        <v>1.5499999999988745E-2</v>
      </c>
      <c r="AA4" s="138"/>
      <c r="AB4" s="138">
        <v>0.53</v>
      </c>
      <c r="AC4" s="138">
        <v>0.55408613089182768</v>
      </c>
      <c r="AD4" s="138"/>
      <c r="AE4" s="134">
        <v>-4.6749999999999958E-2</v>
      </c>
      <c r="AF4" s="139">
        <v>-4.6749999999999958E-2</v>
      </c>
      <c r="AG4" s="139">
        <v>-9.1749999999999957E-2</v>
      </c>
      <c r="AH4" s="134"/>
      <c r="AI4" s="134"/>
      <c r="AJ4" s="134"/>
      <c r="AK4" s="134"/>
      <c r="AL4" s="134"/>
      <c r="AM4" s="134"/>
      <c r="AN4" s="140">
        <v>0</v>
      </c>
    </row>
    <row r="5" spans="1:40" s="130" customFormat="1" ht="15" customHeight="1" x14ac:dyDescent="0.25">
      <c r="A5" s="130" t="s">
        <v>41</v>
      </c>
      <c r="B5" s="131">
        <v>52</v>
      </c>
      <c r="C5" s="131"/>
      <c r="D5" s="130" t="s">
        <v>618</v>
      </c>
      <c r="E5" s="130" t="s">
        <v>478</v>
      </c>
      <c r="F5" s="130">
        <v>2000</v>
      </c>
      <c r="G5" s="132">
        <v>1</v>
      </c>
      <c r="H5" s="130">
        <v>1</v>
      </c>
      <c r="I5" s="130">
        <v>1</v>
      </c>
      <c r="J5" s="133">
        <v>0.51288844851475113</v>
      </c>
      <c r="K5" s="130" t="s">
        <v>479</v>
      </c>
      <c r="L5" s="130" t="s">
        <v>479</v>
      </c>
      <c r="M5" s="130" t="s">
        <v>613</v>
      </c>
      <c r="N5" s="134">
        <v>0.51275000000000004</v>
      </c>
      <c r="O5" s="134">
        <v>0.51275000000000004</v>
      </c>
      <c r="P5" s="135">
        <v>0</v>
      </c>
      <c r="Q5" s="136">
        <v>0.5</v>
      </c>
      <c r="R5" s="136">
        <v>-1.2750000000000039E-2</v>
      </c>
      <c r="S5" s="136">
        <v>-1.2750000000000039E-2</v>
      </c>
      <c r="T5" s="137">
        <v>0.04</v>
      </c>
      <c r="U5" s="136">
        <v>2.3628806055895346E-2</v>
      </c>
      <c r="V5" s="136"/>
      <c r="W5" s="138">
        <v>-1.6371193944104655E-2</v>
      </c>
      <c r="X5" s="138"/>
      <c r="Y5" s="138"/>
      <c r="Z5" s="138"/>
      <c r="AA5" s="138">
        <v>7.5999999999999998E-2</v>
      </c>
      <c r="AB5" s="138">
        <v>0.52</v>
      </c>
      <c r="AC5" s="138">
        <v>0.49181440302794766</v>
      </c>
      <c r="AD5" s="138"/>
      <c r="AE5" s="134">
        <v>7.2499999999999787E-3</v>
      </c>
      <c r="AF5" s="139">
        <v>7.2499999999999787E-3</v>
      </c>
      <c r="AG5" s="139">
        <v>-3.775000000000002E-2</v>
      </c>
      <c r="AH5" s="134">
        <v>-2.0935596972052384E-2</v>
      </c>
      <c r="AI5" s="134">
        <v>-2.0935596972052384E-2</v>
      </c>
      <c r="AJ5" s="134">
        <v>-6.5935596972052382E-2</v>
      </c>
      <c r="AK5" s="134"/>
      <c r="AL5" s="134"/>
      <c r="AM5" s="134"/>
      <c r="AN5" s="140">
        <v>-6.5935596972052382E-2</v>
      </c>
    </row>
    <row r="6" spans="1:40" s="130" customFormat="1" ht="15" customHeight="1" x14ac:dyDescent="0.25">
      <c r="A6" s="130" t="s">
        <v>41</v>
      </c>
      <c r="B6" s="131">
        <v>9</v>
      </c>
      <c r="C6" s="131"/>
      <c r="D6" s="130" t="s">
        <v>619</v>
      </c>
      <c r="E6" s="130" t="s">
        <v>476</v>
      </c>
      <c r="F6" s="130">
        <v>2014</v>
      </c>
      <c r="G6" s="132">
        <v>6</v>
      </c>
      <c r="J6" s="133">
        <v>0.55128749999999993</v>
      </c>
      <c r="K6" s="130" t="s">
        <v>479</v>
      </c>
      <c r="L6" s="130" t="s">
        <v>616</v>
      </c>
      <c r="M6" s="130" t="s">
        <v>617</v>
      </c>
      <c r="N6" s="134">
        <v>0.56924999999999992</v>
      </c>
      <c r="O6" s="134">
        <v>0.56924999999999981</v>
      </c>
      <c r="P6" s="135">
        <v>4.0000000000000036E-2</v>
      </c>
      <c r="Q6" s="136">
        <v>0.52</v>
      </c>
      <c r="R6" s="136">
        <v>-4.9249999999999905E-2</v>
      </c>
      <c r="S6" s="136">
        <v>4.9249999999999905E-2</v>
      </c>
      <c r="T6" s="137">
        <v>0.10100000000000003</v>
      </c>
      <c r="U6" s="136">
        <v>0</v>
      </c>
      <c r="V6" s="136">
        <v>0.5</v>
      </c>
      <c r="W6" s="138">
        <v>0.09</v>
      </c>
      <c r="X6" s="138">
        <v>0</v>
      </c>
      <c r="Y6" s="138">
        <v>0.51400000000000001</v>
      </c>
      <c r="Z6" s="138">
        <v>0.11049999999998761</v>
      </c>
      <c r="AA6" s="138" t="s">
        <v>480</v>
      </c>
      <c r="AB6" s="138">
        <v>0.44950000000000001</v>
      </c>
      <c r="AC6" s="138">
        <v>0.45500000000000002</v>
      </c>
      <c r="AD6" s="138"/>
      <c r="AE6" s="134">
        <v>-0.11974999999999991</v>
      </c>
      <c r="AF6" s="139">
        <v>0.11974999999999991</v>
      </c>
      <c r="AG6" s="139">
        <v>7.4749999999999914E-2</v>
      </c>
      <c r="AH6" s="134">
        <v>-0.11424999999999991</v>
      </c>
      <c r="AI6" s="134">
        <v>0.11424999999999991</v>
      </c>
      <c r="AJ6" s="134">
        <v>6.9249999999999909E-2</v>
      </c>
      <c r="AK6" s="134"/>
      <c r="AL6" s="134"/>
      <c r="AM6" s="134"/>
      <c r="AN6" s="140"/>
    </row>
    <row r="7" spans="1:40" s="130" customFormat="1" ht="15" customHeight="1" x14ac:dyDescent="0.25">
      <c r="A7" s="130" t="s">
        <v>41</v>
      </c>
      <c r="B7" s="131">
        <v>17</v>
      </c>
      <c r="C7" s="131"/>
      <c r="D7" s="130" t="s">
        <v>620</v>
      </c>
      <c r="E7" s="130" t="s">
        <v>478</v>
      </c>
      <c r="F7" s="130">
        <v>2014</v>
      </c>
      <c r="G7" s="132">
        <v>3</v>
      </c>
      <c r="J7" s="133">
        <v>0.71657499999999996</v>
      </c>
      <c r="K7" s="130" t="s">
        <v>616</v>
      </c>
      <c r="L7" s="130" t="s">
        <v>616</v>
      </c>
      <c r="M7" s="130" t="s">
        <v>621</v>
      </c>
      <c r="N7" s="134">
        <v>0.71274999999999999</v>
      </c>
      <c r="O7" s="134">
        <v>0.71274999999999999</v>
      </c>
      <c r="P7" s="135">
        <v>1</v>
      </c>
      <c r="Q7" s="136">
        <v>1</v>
      </c>
      <c r="R7" s="136">
        <v>0.28725000000000001</v>
      </c>
      <c r="S7" s="136">
        <v>0.28725000000000001</v>
      </c>
      <c r="T7" s="137">
        <v>1.1400000000000001</v>
      </c>
      <c r="U7" s="136">
        <v>0</v>
      </c>
      <c r="V7" s="136">
        <v>0.5</v>
      </c>
      <c r="W7" s="138">
        <v>0.09</v>
      </c>
      <c r="X7" s="138">
        <v>0</v>
      </c>
      <c r="Y7" s="138">
        <v>0.65400000000000003</v>
      </c>
      <c r="Z7" s="138">
        <v>0.11749999999999261</v>
      </c>
      <c r="AA7" s="138" t="s">
        <v>480</v>
      </c>
      <c r="AB7" s="138">
        <v>1.07</v>
      </c>
      <c r="AC7" s="138">
        <v>0.54500000000000004</v>
      </c>
      <c r="AD7" s="138"/>
      <c r="AE7" s="134">
        <v>2.5499999999999998E-2</v>
      </c>
      <c r="AF7" s="139">
        <v>2.5499999999999998E-2</v>
      </c>
      <c r="AG7" s="139">
        <v>-1.95E-2</v>
      </c>
      <c r="AH7" s="134">
        <v>-0.16774999999999995</v>
      </c>
      <c r="AI7" s="134">
        <v>-0.16774999999999995</v>
      </c>
      <c r="AJ7" s="134">
        <v>-0.21274999999999994</v>
      </c>
      <c r="AK7" s="134"/>
      <c r="AL7" s="134"/>
      <c r="AM7" s="134"/>
      <c r="AN7" s="140"/>
    </row>
    <row r="8" spans="1:40" s="130" customFormat="1" ht="15" customHeight="1" x14ac:dyDescent="0.25">
      <c r="A8" s="130" t="s">
        <v>41</v>
      </c>
      <c r="B8" s="131">
        <v>26</v>
      </c>
      <c r="C8" s="131"/>
      <c r="D8" s="130" t="s">
        <v>622</v>
      </c>
      <c r="E8" s="130" t="s">
        <v>476</v>
      </c>
      <c r="F8" s="130">
        <v>2014</v>
      </c>
      <c r="G8" s="132">
        <v>6</v>
      </c>
      <c r="J8" s="133">
        <v>0.52283749999999996</v>
      </c>
      <c r="K8" s="130" t="s">
        <v>479</v>
      </c>
      <c r="L8" s="130" t="s">
        <v>479</v>
      </c>
      <c r="M8" s="130" t="s">
        <v>613</v>
      </c>
      <c r="N8" s="134">
        <v>0.53225</v>
      </c>
      <c r="O8" s="134">
        <v>0.53224999999999989</v>
      </c>
      <c r="P8" s="135">
        <v>0</v>
      </c>
      <c r="Q8" s="136">
        <v>0.5</v>
      </c>
      <c r="R8" s="136">
        <v>-3.2250000000000001E-2</v>
      </c>
      <c r="S8" s="136">
        <v>3.2250000000000001E-2</v>
      </c>
      <c r="T8" s="137">
        <v>6.0999999999999999E-2</v>
      </c>
      <c r="U8" s="136">
        <v>0</v>
      </c>
      <c r="V8" s="136">
        <v>0.5</v>
      </c>
      <c r="W8" s="138">
        <v>0.09</v>
      </c>
      <c r="X8" s="138"/>
      <c r="Y8" s="138"/>
      <c r="Z8" s="138"/>
      <c r="AA8" s="138" t="s">
        <v>480</v>
      </c>
      <c r="AB8" s="138">
        <v>0.46950000000000003</v>
      </c>
      <c r="AC8" s="138">
        <v>0.45500000000000002</v>
      </c>
      <c r="AD8" s="138"/>
      <c r="AE8" s="134">
        <v>-6.2749999999999972E-2</v>
      </c>
      <c r="AF8" s="139">
        <v>6.2749999999999972E-2</v>
      </c>
      <c r="AG8" s="139">
        <v>1.7749999999999974E-2</v>
      </c>
      <c r="AH8" s="134">
        <v>-7.7249999999999985E-2</v>
      </c>
      <c r="AI8" s="134">
        <v>7.7249999999999985E-2</v>
      </c>
      <c r="AJ8" s="134">
        <v>3.2249999999999987E-2</v>
      </c>
      <c r="AK8" s="134"/>
      <c r="AL8" s="134"/>
      <c r="AM8" s="134"/>
      <c r="AN8" s="140">
        <v>3.2249999999999987E-2</v>
      </c>
    </row>
    <row r="9" spans="1:40" s="130" customFormat="1" ht="15" customHeight="1" x14ac:dyDescent="0.25">
      <c r="A9" s="130" t="s">
        <v>41</v>
      </c>
      <c r="B9" s="131">
        <v>31</v>
      </c>
      <c r="C9" s="131"/>
      <c r="D9" s="130" t="s">
        <v>623</v>
      </c>
      <c r="E9" s="130" t="s">
        <v>476</v>
      </c>
      <c r="F9" s="130">
        <v>2014</v>
      </c>
      <c r="G9" s="132">
        <v>5</v>
      </c>
      <c r="J9" s="133">
        <v>0.55193749999999997</v>
      </c>
      <c r="K9" s="130" t="s">
        <v>479</v>
      </c>
      <c r="L9" s="130" t="s">
        <v>616</v>
      </c>
      <c r="M9" s="130" t="s">
        <v>617</v>
      </c>
      <c r="N9" s="134">
        <v>0.56374999999999997</v>
      </c>
      <c r="O9" s="134">
        <v>0.56374999999999997</v>
      </c>
      <c r="P9" s="135">
        <v>2.0000000000000018E-2</v>
      </c>
      <c r="Q9" s="136">
        <v>0.51</v>
      </c>
      <c r="R9" s="136">
        <v>-5.3749999999999964E-2</v>
      </c>
      <c r="S9" s="136">
        <v>5.3749999999999964E-2</v>
      </c>
      <c r="T9" s="137">
        <v>3.000000000000002E-2</v>
      </c>
      <c r="U9" s="136">
        <v>0</v>
      </c>
      <c r="V9" s="136"/>
      <c r="W9" s="138"/>
      <c r="X9" s="138">
        <v>0</v>
      </c>
      <c r="Y9" s="138">
        <v>0.42399999999999999</v>
      </c>
      <c r="Z9" s="138">
        <v>0.27949999999999875</v>
      </c>
      <c r="AA9" s="138"/>
      <c r="AB9" s="138">
        <v>0.48499999999999999</v>
      </c>
      <c r="AC9" s="138"/>
      <c r="AD9" s="138"/>
      <c r="AE9" s="134">
        <v>-7.8749999999999987E-2</v>
      </c>
      <c r="AF9" s="139">
        <v>7.8749999999999987E-2</v>
      </c>
      <c r="AG9" s="139">
        <v>3.3749999999999988E-2</v>
      </c>
      <c r="AH9" s="134"/>
      <c r="AI9" s="134"/>
      <c r="AJ9" s="134">
        <v>-4.4999999999999998E-2</v>
      </c>
      <c r="AK9" s="134"/>
      <c r="AL9" s="134"/>
      <c r="AM9" s="134">
        <v>-4.4999999999999998E-2</v>
      </c>
      <c r="AN9" s="140">
        <v>-4.4999999999999998E-2</v>
      </c>
    </row>
    <row r="10" spans="1:40" s="130" customFormat="1" ht="15" customHeight="1" x14ac:dyDescent="0.25">
      <c r="A10" s="130" t="s">
        <v>189</v>
      </c>
      <c r="B10" s="131">
        <v>6</v>
      </c>
      <c r="C10" s="131"/>
      <c r="D10" s="130" t="s">
        <v>624</v>
      </c>
      <c r="E10" s="130" t="s">
        <v>476</v>
      </c>
      <c r="F10" s="130">
        <v>2014</v>
      </c>
      <c r="G10" s="132">
        <v>6</v>
      </c>
      <c r="J10" s="133">
        <v>0.53193188775510203</v>
      </c>
      <c r="K10" s="130" t="s">
        <v>479</v>
      </c>
      <c r="L10" s="130" t="s">
        <v>479</v>
      </c>
      <c r="M10" s="130" t="s">
        <v>617</v>
      </c>
      <c r="N10" s="134">
        <v>0.54474999999999996</v>
      </c>
      <c r="O10" s="134">
        <v>0.54475000000000007</v>
      </c>
      <c r="P10" s="135">
        <v>2.0408163265306145E-2</v>
      </c>
      <c r="Q10" s="136">
        <v>0.51020408163265307</v>
      </c>
      <c r="R10" s="136">
        <v>-3.4545918367346884E-2</v>
      </c>
      <c r="S10" s="136">
        <v>3.4545918367346884E-2</v>
      </c>
      <c r="T10" s="137">
        <v>8.1408163265306144E-2</v>
      </c>
      <c r="U10" s="136">
        <v>0</v>
      </c>
      <c r="V10" s="136">
        <v>0.5</v>
      </c>
      <c r="W10" s="138">
        <v>0.09</v>
      </c>
      <c r="X10" s="138"/>
      <c r="Y10" s="138"/>
      <c r="Z10" s="138"/>
      <c r="AA10" s="138" t="s">
        <v>480</v>
      </c>
      <c r="AB10" s="138">
        <v>0.45929591836734696</v>
      </c>
      <c r="AC10" s="138">
        <v>0.45500000000000002</v>
      </c>
      <c r="AD10" s="138"/>
      <c r="AE10" s="134">
        <v>-8.5454081632653001E-2</v>
      </c>
      <c r="AF10" s="139">
        <v>8.5454081632653001E-2</v>
      </c>
      <c r="AG10" s="139">
        <v>4.0454081632653002E-2</v>
      </c>
      <c r="AH10" s="134">
        <v>-8.9749999999999941E-2</v>
      </c>
      <c r="AI10" s="134">
        <v>8.9749999999999941E-2</v>
      </c>
      <c r="AJ10" s="134">
        <v>4.4749999999999943E-2</v>
      </c>
      <c r="AK10" s="134"/>
      <c r="AL10" s="134"/>
      <c r="AM10" s="134"/>
      <c r="AN10" s="140">
        <v>4.4749999999999943E-2</v>
      </c>
    </row>
    <row r="11" spans="1:40" s="130" customFormat="1" ht="15" customHeight="1" x14ac:dyDescent="0.25">
      <c r="A11" s="130" t="s">
        <v>262</v>
      </c>
      <c r="B11" s="131">
        <v>25</v>
      </c>
      <c r="C11" s="131"/>
      <c r="D11" s="130" t="s">
        <v>625</v>
      </c>
      <c r="E11" s="130" t="s">
        <v>476</v>
      </c>
      <c r="F11" s="130">
        <v>2014</v>
      </c>
      <c r="G11" s="132">
        <v>6</v>
      </c>
      <c r="J11" s="133">
        <v>0.56151249999999997</v>
      </c>
      <c r="K11" s="130" t="s">
        <v>616</v>
      </c>
      <c r="L11" s="130" t="s">
        <v>616</v>
      </c>
      <c r="M11" s="130" t="s">
        <v>626</v>
      </c>
      <c r="N11" s="134">
        <v>0.57774999999999999</v>
      </c>
      <c r="O11" s="134">
        <v>0.57774999999999999</v>
      </c>
      <c r="P11" s="135">
        <v>0</v>
      </c>
      <c r="Q11" s="136">
        <v>0.5</v>
      </c>
      <c r="R11" s="136">
        <v>-7.7749999999999986E-2</v>
      </c>
      <c r="S11" s="136">
        <v>7.7749999999999986E-2</v>
      </c>
      <c r="T11" s="137">
        <v>6.0999999999999999E-2</v>
      </c>
      <c r="U11" s="136">
        <v>0</v>
      </c>
      <c r="V11" s="136">
        <v>0.5</v>
      </c>
      <c r="W11" s="138">
        <v>0.09</v>
      </c>
      <c r="X11" s="138">
        <v>0</v>
      </c>
      <c r="Y11" s="138">
        <v>0</v>
      </c>
      <c r="Z11" s="138">
        <v>1.1555000000000035</v>
      </c>
      <c r="AA11" s="138" t="s">
        <v>480</v>
      </c>
      <c r="AB11" s="138">
        <v>0.46950000000000003</v>
      </c>
      <c r="AC11" s="138">
        <v>0.45500000000000002</v>
      </c>
      <c r="AD11" s="138"/>
      <c r="AE11" s="134">
        <v>-0.10824999999999996</v>
      </c>
      <c r="AF11" s="139">
        <v>0.10824999999999996</v>
      </c>
      <c r="AG11" s="139">
        <v>6.3249999999999959E-2</v>
      </c>
      <c r="AH11" s="134">
        <v>-0.12274999999999997</v>
      </c>
      <c r="AI11" s="134">
        <v>0.12274999999999997</v>
      </c>
      <c r="AJ11" s="134">
        <v>7.7749999999999972E-2</v>
      </c>
      <c r="AK11" s="134"/>
      <c r="AL11" s="134"/>
      <c r="AM11" s="134"/>
      <c r="AN11" s="140"/>
    </row>
    <row r="12" spans="1:40" s="130" customFormat="1" ht="15" customHeight="1" x14ac:dyDescent="0.25">
      <c r="A12" s="130" t="s">
        <v>415</v>
      </c>
      <c r="B12" s="131">
        <v>4</v>
      </c>
      <c r="C12" s="131"/>
      <c r="D12" s="130" t="s">
        <v>627</v>
      </c>
      <c r="E12" s="130" t="s">
        <v>476</v>
      </c>
      <c r="F12" s="130">
        <v>2014</v>
      </c>
      <c r="G12" s="132">
        <v>5</v>
      </c>
      <c r="J12" s="133">
        <v>0.367925</v>
      </c>
      <c r="K12" s="130" t="s">
        <v>628</v>
      </c>
      <c r="L12" s="130" t="s">
        <v>628</v>
      </c>
      <c r="M12" s="130" t="s">
        <v>629</v>
      </c>
      <c r="N12" s="134">
        <v>0.37175000000000002</v>
      </c>
      <c r="O12" s="134">
        <v>0.37175000000000002</v>
      </c>
      <c r="P12" s="135">
        <v>1</v>
      </c>
      <c r="Q12" s="136">
        <v>1</v>
      </c>
      <c r="R12" s="136">
        <v>-0.37175000000000002</v>
      </c>
      <c r="S12" s="136">
        <v>0.37175000000000002</v>
      </c>
      <c r="T12" s="137">
        <v>1.01</v>
      </c>
      <c r="U12" s="136">
        <v>0</v>
      </c>
      <c r="V12" s="136"/>
      <c r="W12" s="138"/>
      <c r="X12" s="138">
        <v>0</v>
      </c>
      <c r="Y12" s="138">
        <v>0.374</v>
      </c>
      <c r="Z12" s="138">
        <v>-4.500000000007276E-3</v>
      </c>
      <c r="AA12" s="138"/>
      <c r="AB12" s="138">
        <v>-5.0000000000000044E-3</v>
      </c>
      <c r="AC12" s="138"/>
      <c r="AD12" s="138"/>
      <c r="AE12" s="134">
        <v>-2.5499999999999998E-2</v>
      </c>
      <c r="AF12" s="139">
        <v>2.5499999999999998E-2</v>
      </c>
      <c r="AG12" s="139">
        <v>-1.95E-2</v>
      </c>
      <c r="AH12" s="134"/>
      <c r="AI12" s="134"/>
      <c r="AJ12" s="134">
        <v>-4.4999999999999998E-2</v>
      </c>
      <c r="AK12" s="134"/>
      <c r="AL12" s="134"/>
      <c r="AM12" s="134">
        <v>-4.4999999999999998E-2</v>
      </c>
      <c r="AN12" s="140">
        <v>-4.4999999999999998E-2</v>
      </c>
    </row>
  </sheetData>
  <autoFilter ref="A1:AN1"/>
  <conditionalFormatting sqref="K2:L2">
    <cfRule type="cellIs" dxfId="109" priority="108" operator="equal">
      <formula>"No projection"</formula>
    </cfRule>
    <cfRule type="cellIs" dxfId="108" priority="109" operator="equal">
      <formula>"D"</formula>
    </cfRule>
    <cfRule type="containsText" dxfId="107" priority="110" operator="containsText" text="R">
      <formula>NOT(ISERROR(SEARCH("R",K2)))</formula>
    </cfRule>
  </conditionalFormatting>
  <conditionalFormatting sqref="M2">
    <cfRule type="containsText" dxfId="106" priority="101" operator="containsText" text="Likely R">
      <formula>NOT(ISERROR(SEARCH("Likely R",M2)))</formula>
    </cfRule>
    <cfRule type="containsText" dxfId="105" priority="102" operator="containsText" text="Likely D">
      <formula>NOT(ISERROR(SEARCH("Likely D",M2)))</formula>
    </cfRule>
    <cfRule type="containsText" dxfId="104" priority="103" operator="containsText" text="Safe R">
      <formula>NOT(ISERROR(SEARCH("Safe R",M2)))</formula>
    </cfRule>
    <cfRule type="containsText" dxfId="103" priority="104" operator="containsText" text="Lean R">
      <formula>NOT(ISERROR(SEARCH("Lean R",M2)))</formula>
    </cfRule>
    <cfRule type="containsText" dxfId="102" priority="105" operator="containsText" text="Toss Up">
      <formula>NOT(ISERROR(SEARCH("Toss Up",M2)))</formula>
    </cfRule>
    <cfRule type="containsText" dxfId="101" priority="106" operator="containsText" text="Lean D">
      <formula>NOT(ISERROR(SEARCH("Lean D",M2)))</formula>
    </cfRule>
    <cfRule type="containsText" dxfId="100" priority="107" operator="containsText" text="Safe D">
      <formula>NOT(ISERROR(SEARCH("Safe D",M2)))</formula>
    </cfRule>
  </conditionalFormatting>
  <conditionalFormatting sqref="K3:L3">
    <cfRule type="cellIs" dxfId="99" priority="98" operator="equal">
      <formula>"No projection"</formula>
    </cfRule>
    <cfRule type="cellIs" dxfId="98" priority="99" operator="equal">
      <formula>"D"</formula>
    </cfRule>
    <cfRule type="containsText" dxfId="97" priority="100" operator="containsText" text="R">
      <formula>NOT(ISERROR(SEARCH("R",K3)))</formula>
    </cfRule>
  </conditionalFormatting>
  <conditionalFormatting sqref="M3">
    <cfRule type="containsText" dxfId="96" priority="91" operator="containsText" text="Likely R">
      <formula>NOT(ISERROR(SEARCH("Likely R",M3)))</formula>
    </cfRule>
    <cfRule type="containsText" dxfId="95" priority="92" operator="containsText" text="Likely D">
      <formula>NOT(ISERROR(SEARCH("Likely D",M3)))</formula>
    </cfRule>
    <cfRule type="containsText" dxfId="94" priority="93" operator="containsText" text="Safe R">
      <formula>NOT(ISERROR(SEARCH("Safe R",M3)))</formula>
    </cfRule>
    <cfRule type="containsText" dxfId="93" priority="94" operator="containsText" text="Lean R">
      <formula>NOT(ISERROR(SEARCH("Lean R",M3)))</formula>
    </cfRule>
    <cfRule type="containsText" dxfId="92" priority="95" operator="containsText" text="Toss Up">
      <formula>NOT(ISERROR(SEARCH("Toss Up",M3)))</formula>
    </cfRule>
    <cfRule type="containsText" dxfId="91" priority="96" operator="containsText" text="Lean D">
      <formula>NOT(ISERROR(SEARCH("Lean D",M3)))</formula>
    </cfRule>
    <cfRule type="containsText" dxfId="90" priority="97" operator="containsText" text="Safe D">
      <formula>NOT(ISERROR(SEARCH("Safe D",M3)))</formula>
    </cfRule>
  </conditionalFormatting>
  <conditionalFormatting sqref="K4:L4">
    <cfRule type="cellIs" dxfId="89" priority="88" operator="equal">
      <formula>"No projection"</formula>
    </cfRule>
    <cfRule type="cellIs" dxfId="88" priority="89" operator="equal">
      <formula>"D"</formula>
    </cfRule>
    <cfRule type="containsText" dxfId="87" priority="90" operator="containsText" text="R">
      <formula>NOT(ISERROR(SEARCH("R",K4)))</formula>
    </cfRule>
  </conditionalFormatting>
  <conditionalFormatting sqref="M4">
    <cfRule type="containsText" dxfId="86" priority="81" operator="containsText" text="Likely R">
      <formula>NOT(ISERROR(SEARCH("Likely R",M4)))</formula>
    </cfRule>
    <cfRule type="containsText" dxfId="85" priority="82" operator="containsText" text="Likely D">
      <formula>NOT(ISERROR(SEARCH("Likely D",M4)))</formula>
    </cfRule>
    <cfRule type="containsText" dxfId="84" priority="83" operator="containsText" text="Safe R">
      <formula>NOT(ISERROR(SEARCH("Safe R",M4)))</formula>
    </cfRule>
    <cfRule type="containsText" dxfId="83" priority="84" operator="containsText" text="Lean R">
      <formula>NOT(ISERROR(SEARCH("Lean R",M4)))</formula>
    </cfRule>
    <cfRule type="containsText" dxfId="82" priority="85" operator="containsText" text="Toss Up">
      <formula>NOT(ISERROR(SEARCH("Toss Up",M4)))</formula>
    </cfRule>
    <cfRule type="containsText" dxfId="81" priority="86" operator="containsText" text="Lean D">
      <formula>NOT(ISERROR(SEARCH("Lean D",M4)))</formula>
    </cfRule>
    <cfRule type="containsText" dxfId="80" priority="87" operator="containsText" text="Safe D">
      <formula>NOT(ISERROR(SEARCH("Safe D",M4)))</formula>
    </cfRule>
  </conditionalFormatting>
  <conditionalFormatting sqref="K5:L5">
    <cfRule type="cellIs" dxfId="79" priority="78" operator="equal">
      <formula>"No projection"</formula>
    </cfRule>
    <cfRule type="cellIs" dxfId="78" priority="79" operator="equal">
      <formula>"D"</formula>
    </cfRule>
    <cfRule type="containsText" dxfId="77" priority="80" operator="containsText" text="R">
      <formula>NOT(ISERROR(SEARCH("R",K5)))</formula>
    </cfRule>
  </conditionalFormatting>
  <conditionalFormatting sqref="M5">
    <cfRule type="containsText" dxfId="76" priority="71" operator="containsText" text="Likely R">
      <formula>NOT(ISERROR(SEARCH("Likely R",M5)))</formula>
    </cfRule>
    <cfRule type="containsText" dxfId="75" priority="72" operator="containsText" text="Likely D">
      <formula>NOT(ISERROR(SEARCH("Likely D",M5)))</formula>
    </cfRule>
    <cfRule type="containsText" dxfId="74" priority="73" operator="containsText" text="Safe R">
      <formula>NOT(ISERROR(SEARCH("Safe R",M5)))</formula>
    </cfRule>
    <cfRule type="containsText" dxfId="73" priority="74" operator="containsText" text="Lean R">
      <formula>NOT(ISERROR(SEARCH("Lean R",M5)))</formula>
    </cfRule>
    <cfRule type="containsText" dxfId="72" priority="75" operator="containsText" text="Toss Up">
      <formula>NOT(ISERROR(SEARCH("Toss Up",M5)))</formula>
    </cfRule>
    <cfRule type="containsText" dxfId="71" priority="76" operator="containsText" text="Lean D">
      <formula>NOT(ISERROR(SEARCH("Lean D",M5)))</formula>
    </cfRule>
    <cfRule type="containsText" dxfId="70" priority="77" operator="containsText" text="Safe D">
      <formula>NOT(ISERROR(SEARCH("Safe D",M5)))</formula>
    </cfRule>
  </conditionalFormatting>
  <conditionalFormatting sqref="K6:L6">
    <cfRule type="cellIs" dxfId="69" priority="68" operator="equal">
      <formula>"No projection"</formula>
    </cfRule>
    <cfRule type="cellIs" dxfId="68" priority="69" operator="equal">
      <formula>"D"</formula>
    </cfRule>
    <cfRule type="containsText" dxfId="67" priority="70" operator="containsText" text="R">
      <formula>NOT(ISERROR(SEARCH("R",K6)))</formula>
    </cfRule>
  </conditionalFormatting>
  <conditionalFormatting sqref="M6">
    <cfRule type="containsText" dxfId="66" priority="61" operator="containsText" text="Likely R">
      <formula>NOT(ISERROR(SEARCH("Likely R",M6)))</formula>
    </cfRule>
    <cfRule type="containsText" dxfId="65" priority="62" operator="containsText" text="Likely D">
      <formula>NOT(ISERROR(SEARCH("Likely D",M6)))</formula>
    </cfRule>
    <cfRule type="containsText" dxfId="64" priority="63" operator="containsText" text="Safe R">
      <formula>NOT(ISERROR(SEARCH("Safe R",M6)))</formula>
    </cfRule>
    <cfRule type="containsText" dxfId="63" priority="64" operator="containsText" text="Lean R">
      <formula>NOT(ISERROR(SEARCH("Lean R",M6)))</formula>
    </cfRule>
    <cfRule type="containsText" dxfId="62" priority="65" operator="containsText" text="Toss Up">
      <formula>NOT(ISERROR(SEARCH("Toss Up",M6)))</formula>
    </cfRule>
    <cfRule type="containsText" dxfId="61" priority="66" operator="containsText" text="Lean D">
      <formula>NOT(ISERROR(SEARCH("Lean D",M6)))</formula>
    </cfRule>
    <cfRule type="containsText" dxfId="60" priority="67" operator="containsText" text="Safe D">
      <formula>NOT(ISERROR(SEARCH("Safe D",M6)))</formula>
    </cfRule>
  </conditionalFormatting>
  <conditionalFormatting sqref="K7:L7">
    <cfRule type="cellIs" dxfId="59" priority="58" operator="equal">
      <formula>"No projection"</formula>
    </cfRule>
    <cfRule type="cellIs" dxfId="58" priority="59" operator="equal">
      <formula>"D"</formula>
    </cfRule>
    <cfRule type="containsText" dxfId="57" priority="60" operator="containsText" text="R">
      <formula>NOT(ISERROR(SEARCH("R",K7)))</formula>
    </cfRule>
  </conditionalFormatting>
  <conditionalFormatting sqref="M7">
    <cfRule type="containsText" dxfId="56" priority="51" operator="containsText" text="Likely R">
      <formula>NOT(ISERROR(SEARCH("Likely R",M7)))</formula>
    </cfRule>
    <cfRule type="containsText" dxfId="55" priority="52" operator="containsText" text="Likely D">
      <formula>NOT(ISERROR(SEARCH("Likely D",M7)))</formula>
    </cfRule>
    <cfRule type="containsText" dxfId="54" priority="53" operator="containsText" text="Safe R">
      <formula>NOT(ISERROR(SEARCH("Safe R",M7)))</formula>
    </cfRule>
    <cfRule type="containsText" dxfId="53" priority="54" operator="containsText" text="Lean R">
      <formula>NOT(ISERROR(SEARCH("Lean R",M7)))</formula>
    </cfRule>
    <cfRule type="containsText" dxfId="52" priority="55" operator="containsText" text="Toss Up">
      <formula>NOT(ISERROR(SEARCH("Toss Up",M7)))</formula>
    </cfRule>
    <cfRule type="containsText" dxfId="51" priority="56" operator="containsText" text="Lean D">
      <formula>NOT(ISERROR(SEARCH("Lean D",M7)))</formula>
    </cfRule>
    <cfRule type="containsText" dxfId="50" priority="57" operator="containsText" text="Safe D">
      <formula>NOT(ISERROR(SEARCH("Safe D",M7)))</formula>
    </cfRule>
  </conditionalFormatting>
  <conditionalFormatting sqref="K8:L8">
    <cfRule type="cellIs" dxfId="49" priority="48" operator="equal">
      <formula>"No projection"</formula>
    </cfRule>
    <cfRule type="cellIs" dxfId="48" priority="49" operator="equal">
      <formula>"D"</formula>
    </cfRule>
    <cfRule type="containsText" dxfId="47" priority="50" operator="containsText" text="R">
      <formula>NOT(ISERROR(SEARCH("R",K8)))</formula>
    </cfRule>
  </conditionalFormatting>
  <conditionalFormatting sqref="M8">
    <cfRule type="containsText" dxfId="46" priority="41" operator="containsText" text="Likely R">
      <formula>NOT(ISERROR(SEARCH("Likely R",M8)))</formula>
    </cfRule>
    <cfRule type="containsText" dxfId="45" priority="42" operator="containsText" text="Likely D">
      <formula>NOT(ISERROR(SEARCH("Likely D",M8)))</formula>
    </cfRule>
    <cfRule type="containsText" dxfId="44" priority="43" operator="containsText" text="Safe R">
      <formula>NOT(ISERROR(SEARCH("Safe R",M8)))</formula>
    </cfRule>
    <cfRule type="containsText" dxfId="43" priority="44" operator="containsText" text="Lean R">
      <formula>NOT(ISERROR(SEARCH("Lean R",M8)))</formula>
    </cfRule>
    <cfRule type="containsText" dxfId="42" priority="45" operator="containsText" text="Toss Up">
      <formula>NOT(ISERROR(SEARCH("Toss Up",M8)))</formula>
    </cfRule>
    <cfRule type="containsText" dxfId="41" priority="46" operator="containsText" text="Lean D">
      <formula>NOT(ISERROR(SEARCH("Lean D",M8)))</formula>
    </cfRule>
    <cfRule type="containsText" dxfId="40" priority="47" operator="containsText" text="Safe D">
      <formula>NOT(ISERROR(SEARCH("Safe D",M8)))</formula>
    </cfRule>
  </conditionalFormatting>
  <conditionalFormatting sqref="K9:L9">
    <cfRule type="cellIs" dxfId="39" priority="38" operator="equal">
      <formula>"No projection"</formula>
    </cfRule>
    <cfRule type="cellIs" dxfId="38" priority="39" operator="equal">
      <formula>"D"</formula>
    </cfRule>
    <cfRule type="containsText" dxfId="37" priority="40" operator="containsText" text="R">
      <formula>NOT(ISERROR(SEARCH("R",K9)))</formula>
    </cfRule>
  </conditionalFormatting>
  <conditionalFormatting sqref="M9">
    <cfRule type="containsText" dxfId="36" priority="31" operator="containsText" text="Likely R">
      <formula>NOT(ISERROR(SEARCH("Likely R",M9)))</formula>
    </cfRule>
    <cfRule type="containsText" dxfId="35" priority="32" operator="containsText" text="Likely D">
      <formula>NOT(ISERROR(SEARCH("Likely D",M9)))</formula>
    </cfRule>
    <cfRule type="containsText" dxfId="34" priority="33" operator="containsText" text="Safe R">
      <formula>NOT(ISERROR(SEARCH("Safe R",M9)))</formula>
    </cfRule>
    <cfRule type="containsText" dxfId="33" priority="34" operator="containsText" text="Lean R">
      <formula>NOT(ISERROR(SEARCH("Lean R",M9)))</formula>
    </cfRule>
    <cfRule type="containsText" dxfId="32" priority="35" operator="containsText" text="Toss Up">
      <formula>NOT(ISERROR(SEARCH("Toss Up",M9)))</formula>
    </cfRule>
    <cfRule type="containsText" dxfId="31" priority="36" operator="containsText" text="Lean D">
      <formula>NOT(ISERROR(SEARCH("Lean D",M9)))</formula>
    </cfRule>
    <cfRule type="containsText" dxfId="30" priority="37" operator="containsText" text="Safe D">
      <formula>NOT(ISERROR(SEARCH("Safe D",M9)))</formula>
    </cfRule>
  </conditionalFormatting>
  <conditionalFormatting sqref="K10:L10">
    <cfRule type="cellIs" dxfId="29" priority="28" operator="equal">
      <formula>"No projection"</formula>
    </cfRule>
    <cfRule type="cellIs" dxfId="28" priority="29" operator="equal">
      <formula>"D"</formula>
    </cfRule>
    <cfRule type="containsText" dxfId="27" priority="30" operator="containsText" text="R">
      <formula>NOT(ISERROR(SEARCH("R",K10)))</formula>
    </cfRule>
  </conditionalFormatting>
  <conditionalFormatting sqref="M10">
    <cfRule type="containsText" dxfId="26" priority="21" operator="containsText" text="Likely R">
      <formula>NOT(ISERROR(SEARCH("Likely R",M10)))</formula>
    </cfRule>
    <cfRule type="containsText" dxfId="25" priority="22" operator="containsText" text="Likely D">
      <formula>NOT(ISERROR(SEARCH("Likely D",M10)))</formula>
    </cfRule>
    <cfRule type="containsText" dxfId="24" priority="23" operator="containsText" text="Safe R">
      <formula>NOT(ISERROR(SEARCH("Safe R",M10)))</formula>
    </cfRule>
    <cfRule type="containsText" dxfId="23" priority="24" operator="containsText" text="Lean R">
      <formula>NOT(ISERROR(SEARCH("Lean R",M10)))</formula>
    </cfRule>
    <cfRule type="containsText" dxfId="22" priority="25" operator="containsText" text="Toss Up">
      <formula>NOT(ISERROR(SEARCH("Toss Up",M10)))</formula>
    </cfRule>
    <cfRule type="containsText" dxfId="21" priority="26" operator="containsText" text="Lean D">
      <formula>NOT(ISERROR(SEARCH("Lean D",M10)))</formula>
    </cfRule>
    <cfRule type="containsText" dxfId="20" priority="27" operator="containsText" text="Safe D">
      <formula>NOT(ISERROR(SEARCH("Safe D",M10)))</formula>
    </cfRule>
  </conditionalFormatting>
  <conditionalFormatting sqref="K11:L11">
    <cfRule type="cellIs" dxfId="19" priority="18" operator="equal">
      <formula>"No projection"</formula>
    </cfRule>
    <cfRule type="cellIs" dxfId="18" priority="19" operator="equal">
      <formula>"D"</formula>
    </cfRule>
    <cfRule type="containsText" dxfId="17" priority="20" operator="containsText" text="R">
      <formula>NOT(ISERROR(SEARCH("R",K11)))</formula>
    </cfRule>
  </conditionalFormatting>
  <conditionalFormatting sqref="M11">
    <cfRule type="containsText" dxfId="16" priority="11" operator="containsText" text="Likely R">
      <formula>NOT(ISERROR(SEARCH("Likely R",M11)))</formula>
    </cfRule>
    <cfRule type="containsText" dxfId="15" priority="12" operator="containsText" text="Likely D">
      <formula>NOT(ISERROR(SEARCH("Likely D",M11)))</formula>
    </cfRule>
    <cfRule type="containsText" dxfId="14" priority="13" operator="containsText" text="Safe R">
      <formula>NOT(ISERROR(SEARCH("Safe R",M11)))</formula>
    </cfRule>
    <cfRule type="containsText" dxfId="13" priority="14" operator="containsText" text="Lean R">
      <formula>NOT(ISERROR(SEARCH("Lean R",M11)))</formula>
    </cfRule>
    <cfRule type="containsText" dxfId="12" priority="15" operator="containsText" text="Toss Up">
      <formula>NOT(ISERROR(SEARCH("Toss Up",M11)))</formula>
    </cfRule>
    <cfRule type="containsText" dxfId="11" priority="16" operator="containsText" text="Lean D">
      <formula>NOT(ISERROR(SEARCH("Lean D",M11)))</formula>
    </cfRule>
    <cfRule type="containsText" dxfId="10" priority="17" operator="containsText" text="Safe D">
      <formula>NOT(ISERROR(SEARCH("Safe D",M11)))</formula>
    </cfRule>
  </conditionalFormatting>
  <conditionalFormatting sqref="K12:L12">
    <cfRule type="cellIs" dxfId="9" priority="8" operator="equal">
      <formula>"No projection"</formula>
    </cfRule>
    <cfRule type="cellIs" dxfId="8" priority="9" operator="equal">
      <formula>"D"</formula>
    </cfRule>
    <cfRule type="containsText" dxfId="7" priority="10" operator="containsText" text="R">
      <formula>NOT(ISERROR(SEARCH("R",K12)))</formula>
    </cfRule>
  </conditionalFormatting>
  <conditionalFormatting sqref="M12">
    <cfRule type="containsText" dxfId="6" priority="1" operator="containsText" text="Likely R">
      <formula>NOT(ISERROR(SEARCH("Likely R",M12)))</formula>
    </cfRule>
    <cfRule type="containsText" dxfId="5" priority="2" operator="containsText" text="Likely D">
      <formula>NOT(ISERROR(SEARCH("Likely D",M12)))</formula>
    </cfRule>
    <cfRule type="containsText" dxfId="4" priority="3" operator="containsText" text="Safe R">
      <formula>NOT(ISERROR(SEARCH("Safe R",M12)))</formula>
    </cfRule>
    <cfRule type="containsText" dxfId="3" priority="4" operator="containsText" text="Lean R">
      <formula>NOT(ISERROR(SEARCH("Lean R",M12)))</formula>
    </cfRule>
    <cfRule type="containsText" dxfId="2" priority="5" operator="containsText" text="Toss Up">
      <formula>NOT(ISERROR(SEARCH("Toss Up",M12)))</formula>
    </cfRule>
    <cfRule type="containsText" dxfId="1" priority="6" operator="containsText" text="Lean D">
      <formula>NOT(ISERROR(SEARCH("Lean D",M12)))</formula>
    </cfRule>
    <cfRule type="containsText" dxfId="0" priority="7" operator="containsText" text="Safe D">
      <formula>NOT(ISERROR(SEARCH("Safe D",M12)))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Projections</vt:lpstr>
      <vt:lpstr>Raw data</vt:lpstr>
      <vt:lpstr>Projection Methodology</vt:lpstr>
      <vt:lpstr>Incumbency Bump &amp; Party Pref</vt:lpstr>
      <vt:lpstr>Alt. Candidate Projections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McCarthy</dc:creator>
  <cp:lastModifiedBy>Andrew</cp:lastModifiedBy>
  <dcterms:created xsi:type="dcterms:W3CDTF">2014-04-29T14:48:04Z</dcterms:created>
  <dcterms:modified xsi:type="dcterms:W3CDTF">2014-12-18T16:58:24Z</dcterms:modified>
</cp:coreProperties>
</file>