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drew\Desktop\"/>
    </mc:Choice>
  </mc:AlternateContent>
  <bookViews>
    <workbookView xWindow="0" yWindow="0" windowWidth="25200" windowHeight="12570" tabRatio="659"/>
  </bookViews>
  <sheets>
    <sheet name="Projections" sheetId="4" r:id="rId1"/>
    <sheet name="Spreadsheet Guide" sheetId="7" r:id="rId2"/>
    <sheet name="Projection Methodology" sheetId="5" r:id="rId3"/>
    <sheet name="Raw Data" sheetId="6" r:id="rId4"/>
  </sheets>
  <externalReferences>
    <externalReference r:id="rId5"/>
  </externalReferences>
  <definedNames>
    <definedName name="_xlnm._FilterDatabase" localSheetId="0" hidden="1">Projections!$A$7:$AE$442</definedName>
    <definedName name="_xlnm._FilterDatabase" localSheetId="3" hidden="1">'Raw Data'!$A$2:$Z$437</definedName>
  </definedNames>
  <calcPr calcId="152511"/>
</workbook>
</file>

<file path=xl/calcChain.xml><?xml version="1.0" encoding="utf-8"?>
<calcChain xmlns="http://schemas.openxmlformats.org/spreadsheetml/2006/main">
  <c r="I416" i="4" l="1"/>
  <c r="I372" i="4"/>
  <c r="I297" i="4"/>
  <c r="O113" i="4" l="1"/>
  <c r="Q113" i="4" s="1"/>
  <c r="V113" i="4" s="1"/>
  <c r="P113" i="4" l="1"/>
  <c r="O107" i="4" l="1"/>
  <c r="P107" i="4" s="1"/>
  <c r="M107" i="4"/>
  <c r="K107" i="4" s="1"/>
  <c r="Z15" i="6"/>
  <c r="P102" i="6"/>
  <c r="M102" i="6"/>
  <c r="L102" i="6"/>
  <c r="K102" i="6"/>
  <c r="Q107" i="4" l="1"/>
  <c r="V107" i="4" s="1"/>
  <c r="X107" i="4" s="1"/>
  <c r="I107" i="4" s="1"/>
  <c r="N107" i="4"/>
  <c r="Y107" i="4" l="1"/>
  <c r="Z107" i="4" s="1"/>
  <c r="AD107" i="4" s="1"/>
  <c r="L107" i="4"/>
  <c r="J107" i="4"/>
  <c r="O248" i="4"/>
  <c r="Q248" i="4" s="1"/>
  <c r="V248" i="4" s="1"/>
  <c r="M248" i="4"/>
  <c r="Y22" i="4"/>
  <c r="Z22" i="4" s="1"/>
  <c r="Y27" i="4"/>
  <c r="Z27" i="4" s="1"/>
  <c r="Y36" i="4"/>
  <c r="Z36" i="4" s="1"/>
  <c r="AD36" i="4" s="1"/>
  <c r="Y41" i="4"/>
  <c r="Z41" i="4" s="1"/>
  <c r="Y43" i="4"/>
  <c r="Z43" i="4" s="1"/>
  <c r="AD43" i="4" s="1"/>
  <c r="Y51" i="4"/>
  <c r="Z51" i="4" s="1"/>
  <c r="Y57" i="4"/>
  <c r="Z57" i="4" s="1"/>
  <c r="AD57" i="4" s="1"/>
  <c r="Y58" i="4"/>
  <c r="Z58" i="4" s="1"/>
  <c r="Y59" i="4"/>
  <c r="Z59" i="4" s="1"/>
  <c r="Y61" i="4"/>
  <c r="Z61" i="4" s="1"/>
  <c r="Y63" i="4"/>
  <c r="Z63" i="4" s="1"/>
  <c r="AD63" i="4" s="1"/>
  <c r="Y68" i="4"/>
  <c r="Z68" i="4" s="1"/>
  <c r="Y71" i="4"/>
  <c r="Z71" i="4" s="1"/>
  <c r="Y72" i="4"/>
  <c r="Z72" i="4" s="1"/>
  <c r="Y86" i="4"/>
  <c r="Z86" i="4" s="1"/>
  <c r="Y98" i="4"/>
  <c r="Y109" i="4"/>
  <c r="Z109" i="4" s="1"/>
  <c r="Y114" i="4"/>
  <c r="Z114" i="4" s="1"/>
  <c r="Y115" i="4"/>
  <c r="Z115" i="4" s="1"/>
  <c r="Y118" i="4"/>
  <c r="Z118" i="4" s="1"/>
  <c r="Y119" i="4"/>
  <c r="Z119" i="4" s="1"/>
  <c r="Y124" i="4"/>
  <c r="Z124" i="4" s="1"/>
  <c r="Y129" i="4"/>
  <c r="Z129" i="4" s="1"/>
  <c r="Y131" i="4"/>
  <c r="Z131" i="4" s="1"/>
  <c r="Y171" i="4"/>
  <c r="Z171" i="4" s="1"/>
  <c r="Y173" i="4"/>
  <c r="Z173" i="4" s="1"/>
  <c r="Y181" i="4"/>
  <c r="Z181" i="4" s="1"/>
  <c r="Y182" i="4"/>
  <c r="Z182" i="4" s="1"/>
  <c r="Y183" i="4"/>
  <c r="Z183" i="4" s="1"/>
  <c r="Y184" i="4"/>
  <c r="Z184" i="4" s="1"/>
  <c r="Y185" i="4"/>
  <c r="Z185" i="4" s="1"/>
  <c r="AD185" i="4" s="1"/>
  <c r="Y186" i="4"/>
  <c r="Z186" i="4" s="1"/>
  <c r="Y197" i="4"/>
  <c r="Z197" i="4" s="1"/>
  <c r="Y198" i="4"/>
  <c r="Z198" i="4" s="1"/>
  <c r="Y203" i="4"/>
  <c r="Z203" i="4" s="1"/>
  <c r="Y230" i="4"/>
  <c r="Z230" i="4" s="1"/>
  <c r="Y271" i="4"/>
  <c r="Z271" i="4" s="1"/>
  <c r="Y313" i="4"/>
  <c r="Z313" i="4" s="1"/>
  <c r="Y316" i="4"/>
  <c r="Z316" i="4" s="1"/>
  <c r="Y353" i="4"/>
  <c r="Z353" i="4" s="1"/>
  <c r="Y357" i="4"/>
  <c r="Z357" i="4" s="1"/>
  <c r="Y365" i="4"/>
  <c r="Z365" i="4" s="1"/>
  <c r="Y371" i="4"/>
  <c r="Z371" i="4" s="1"/>
  <c r="Y381" i="4"/>
  <c r="Z381" i="4" s="1"/>
  <c r="Y385" i="4"/>
  <c r="Z385" i="4" s="1"/>
  <c r="Y387" i="4"/>
  <c r="Z387" i="4" s="1"/>
  <c r="Y397" i="4"/>
  <c r="Z397" i="4" s="1"/>
  <c r="O8" i="4"/>
  <c r="Z14" i="6"/>
  <c r="P185" i="4"/>
  <c r="Q185" i="4" s="1"/>
  <c r="Z13" i="6"/>
  <c r="O201" i="4"/>
  <c r="Q201" i="4" s="1"/>
  <c r="V201" i="4" s="1"/>
  <c r="P201" i="4"/>
  <c r="Z12" i="6"/>
  <c r="Z11" i="6"/>
  <c r="S211" i="6"/>
  <c r="R216" i="4"/>
  <c r="P262" i="6"/>
  <c r="S283" i="6"/>
  <c r="R288" i="4"/>
  <c r="V283" i="6"/>
  <c r="S288" i="4"/>
  <c r="Q183" i="4"/>
  <c r="V183" i="4" s="1"/>
  <c r="Q182" i="4"/>
  <c r="V182" i="4" s="1"/>
  <c r="Q181" i="4"/>
  <c r="V181" i="4" s="1"/>
  <c r="U435" i="4"/>
  <c r="U430" i="4"/>
  <c r="U426" i="4"/>
  <c r="U406" i="4"/>
  <c r="U404" i="4"/>
  <c r="U402" i="4"/>
  <c r="U401" i="4"/>
  <c r="U393" i="4"/>
  <c r="U391" i="4"/>
  <c r="U388" i="4"/>
  <c r="U384" i="4"/>
  <c r="U382" i="4"/>
  <c r="U358" i="4"/>
  <c r="U352" i="4"/>
  <c r="U348" i="4"/>
  <c r="U343" i="4"/>
  <c r="U335" i="4"/>
  <c r="U323" i="4"/>
  <c r="U322" i="4"/>
  <c r="U319" i="4"/>
  <c r="U308" i="4"/>
  <c r="U307" i="4"/>
  <c r="U305" i="4"/>
  <c r="U304" i="4"/>
  <c r="U302" i="4"/>
  <c r="U300" i="4"/>
  <c r="U299" i="4"/>
  <c r="U291" i="4"/>
  <c r="U282" i="4"/>
  <c r="U270" i="4"/>
  <c r="U262" i="4"/>
  <c r="U259" i="4"/>
  <c r="U249" i="4"/>
  <c r="U247" i="4"/>
  <c r="U240" i="4"/>
  <c r="U239" i="4"/>
  <c r="U233" i="4"/>
  <c r="U227" i="4"/>
  <c r="U210" i="4"/>
  <c r="U201" i="4"/>
  <c r="U200" i="4"/>
  <c r="U194" i="4"/>
  <c r="U185" i="4"/>
  <c r="U180" i="4"/>
  <c r="U178" i="4"/>
  <c r="U163" i="4"/>
  <c r="U162" i="4"/>
  <c r="U159" i="4"/>
  <c r="U156" i="4"/>
  <c r="U152" i="4"/>
  <c r="U151" i="4"/>
  <c r="U149" i="4"/>
  <c r="U147" i="4"/>
  <c r="U141" i="4"/>
  <c r="U137" i="4"/>
  <c r="U130" i="4"/>
  <c r="U120" i="4"/>
  <c r="U116" i="4"/>
  <c r="U112" i="4"/>
  <c r="U100" i="4"/>
  <c r="U97" i="4"/>
  <c r="U93" i="4"/>
  <c r="U80" i="4"/>
  <c r="U79" i="4"/>
  <c r="U75" i="4"/>
  <c r="U69" i="4"/>
  <c r="U64" i="4"/>
  <c r="U63" i="4"/>
  <c r="U57" i="4"/>
  <c r="U54" i="4"/>
  <c r="U49" i="4"/>
  <c r="U43" i="4"/>
  <c r="U36" i="4"/>
  <c r="U35" i="4"/>
  <c r="U30" i="4"/>
  <c r="U29" i="4"/>
  <c r="U28" i="4"/>
  <c r="U24" i="4"/>
  <c r="U20" i="4"/>
  <c r="V416" i="6"/>
  <c r="S421" i="4"/>
  <c r="Z10" i="6"/>
  <c r="R421" i="4"/>
  <c r="V322" i="6"/>
  <c r="S327" i="4"/>
  <c r="Z9" i="6"/>
  <c r="R327" i="4"/>
  <c r="V145" i="6"/>
  <c r="S150" i="4"/>
  <c r="S145" i="6"/>
  <c r="R150" i="4"/>
  <c r="V239" i="6"/>
  <c r="S244" i="4"/>
  <c r="S239" i="6"/>
  <c r="R244" i="4"/>
  <c r="V11" i="6"/>
  <c r="S16" i="4"/>
  <c r="S11" i="6"/>
  <c r="R16" i="4"/>
  <c r="S98" i="6"/>
  <c r="R103" i="4"/>
  <c r="V98" i="6"/>
  <c r="S103" i="4"/>
  <c r="V243" i="6"/>
  <c r="S248" i="4"/>
  <c r="S243" i="6"/>
  <c r="R248" i="4"/>
  <c r="AB427" i="4"/>
  <c r="AC427" i="4" s="1"/>
  <c r="AB415" i="4"/>
  <c r="AC415" i="4" s="1"/>
  <c r="AB399" i="4"/>
  <c r="AC399" i="4" s="1"/>
  <c r="AB392" i="4"/>
  <c r="AC392" i="4" s="1"/>
  <c r="AB381" i="4"/>
  <c r="AC381" i="4" s="1"/>
  <c r="AB375" i="4"/>
  <c r="AC375" i="4" s="1"/>
  <c r="AB370" i="4"/>
  <c r="AC370" i="4" s="1"/>
  <c r="AB369" i="4"/>
  <c r="AC369" i="4" s="1"/>
  <c r="AB332" i="4"/>
  <c r="AC332" i="4" s="1"/>
  <c r="AB325" i="4"/>
  <c r="AC325" i="4" s="1"/>
  <c r="AB234" i="4"/>
  <c r="AC234" i="4" s="1"/>
  <c r="AB203" i="4"/>
  <c r="AC203" i="4" s="1"/>
  <c r="AB183" i="4"/>
  <c r="AC183" i="4" s="1"/>
  <c r="AB135" i="4"/>
  <c r="AC135" i="4" s="1"/>
  <c r="AB132" i="4"/>
  <c r="AC132" i="4" s="1"/>
  <c r="AB127" i="4"/>
  <c r="AC127" i="4" s="1"/>
  <c r="AB119" i="4"/>
  <c r="AC119" i="4" s="1"/>
  <c r="AB118" i="4"/>
  <c r="AC118" i="4" s="1"/>
  <c r="AB98" i="4"/>
  <c r="AC98" i="4" s="1"/>
  <c r="AB95" i="4"/>
  <c r="AC95" i="4" s="1"/>
  <c r="AB51" i="4"/>
  <c r="AC51" i="4" s="1"/>
  <c r="AB50" i="4"/>
  <c r="AC50" i="4" s="1"/>
  <c r="AB13" i="4"/>
  <c r="AC13" i="4" s="1"/>
  <c r="AB11" i="4"/>
  <c r="AC11" i="4" s="1"/>
  <c r="M267" i="4"/>
  <c r="P183" i="4"/>
  <c r="Z98" i="4"/>
  <c r="U272" i="4"/>
  <c r="V214" i="6"/>
  <c r="S219" i="4"/>
  <c r="S214" i="6"/>
  <c r="R219" i="4"/>
  <c r="V96" i="6"/>
  <c r="S101" i="4"/>
  <c r="S96" i="6"/>
  <c r="R101" i="4"/>
  <c r="N248" i="4"/>
  <c r="Z8" i="6"/>
  <c r="O239" i="4"/>
  <c r="P239" i="4" s="1"/>
  <c r="Q239" i="4"/>
  <c r="V239" i="4" s="1"/>
  <c r="P182" i="4"/>
  <c r="P181" i="4"/>
  <c r="Z7" i="6"/>
  <c r="O352" i="4"/>
  <c r="Q352" i="4" s="1"/>
  <c r="V352" i="4" s="1"/>
  <c r="Z6" i="6"/>
  <c r="O141" i="4"/>
  <c r="Q141" i="4" s="1"/>
  <c r="V141" i="4" s="1"/>
  <c r="L437" i="6"/>
  <c r="L436" i="6"/>
  <c r="L435" i="6"/>
  <c r="L434" i="6"/>
  <c r="L433" i="6"/>
  <c r="L432" i="6"/>
  <c r="L431" i="6"/>
  <c r="L430" i="6"/>
  <c r="L429" i="6"/>
  <c r="L428" i="6"/>
  <c r="L427" i="6"/>
  <c r="L426" i="6"/>
  <c r="L425" i="6"/>
  <c r="L424" i="6"/>
  <c r="L423" i="6"/>
  <c r="L422" i="6"/>
  <c r="L421" i="6"/>
  <c r="L420" i="6"/>
  <c r="L419" i="6"/>
  <c r="L418" i="6"/>
  <c r="L417" i="6"/>
  <c r="L416" i="6"/>
  <c r="L415" i="6"/>
  <c r="L414" i="6"/>
  <c r="L413" i="6"/>
  <c r="L412" i="6"/>
  <c r="L411" i="6"/>
  <c r="L410" i="6"/>
  <c r="L409" i="6"/>
  <c r="L408" i="6"/>
  <c r="L407" i="6"/>
  <c r="L406" i="6"/>
  <c r="L405" i="6"/>
  <c r="L404" i="6"/>
  <c r="L403" i="6"/>
  <c r="L402" i="6"/>
  <c r="L401" i="6"/>
  <c r="L400" i="6"/>
  <c r="L399" i="6"/>
  <c r="L398" i="6"/>
  <c r="L397" i="6"/>
  <c r="L396" i="6"/>
  <c r="L395" i="6"/>
  <c r="L394" i="6"/>
  <c r="L393" i="6"/>
  <c r="L392" i="6"/>
  <c r="L391" i="6"/>
  <c r="L390" i="6"/>
  <c r="L389" i="6"/>
  <c r="L388" i="6"/>
  <c r="L387" i="6"/>
  <c r="L386" i="6"/>
  <c r="L385" i="6"/>
  <c r="L384" i="6"/>
  <c r="L383" i="6"/>
  <c r="L382" i="6"/>
  <c r="L381" i="6"/>
  <c r="L380" i="6"/>
  <c r="L379" i="6"/>
  <c r="L378" i="6"/>
  <c r="L377" i="6"/>
  <c r="L376" i="6"/>
  <c r="L375" i="6"/>
  <c r="L374" i="6"/>
  <c r="L373" i="6"/>
  <c r="L372" i="6"/>
  <c r="L371" i="6"/>
  <c r="L370" i="6"/>
  <c r="L369" i="6"/>
  <c r="L368" i="6"/>
  <c r="L367" i="6"/>
  <c r="L366" i="6"/>
  <c r="L365" i="6"/>
  <c r="L364" i="6"/>
  <c r="L363" i="6"/>
  <c r="L362" i="6"/>
  <c r="L361" i="6"/>
  <c r="L360" i="6"/>
  <c r="L359" i="6"/>
  <c r="L358" i="6"/>
  <c r="L357" i="6"/>
  <c r="L356" i="6"/>
  <c r="L355" i="6"/>
  <c r="L354" i="6"/>
  <c r="L353" i="6"/>
  <c r="L352" i="6"/>
  <c r="L351" i="6"/>
  <c r="L350" i="6"/>
  <c r="L349" i="6"/>
  <c r="L348" i="6"/>
  <c r="L346" i="6"/>
  <c r="L345" i="6"/>
  <c r="L344" i="6"/>
  <c r="L343" i="6"/>
  <c r="L342" i="6"/>
  <c r="L341" i="6"/>
  <c r="L340" i="6"/>
  <c r="L339" i="6"/>
  <c r="L338" i="6"/>
  <c r="L337" i="6"/>
  <c r="L336" i="6"/>
  <c r="L335" i="6"/>
  <c r="L334" i="6"/>
  <c r="L333" i="6"/>
  <c r="L332" i="6"/>
  <c r="L331" i="6"/>
  <c r="L330" i="6"/>
  <c r="L329" i="6"/>
  <c r="L328" i="6"/>
  <c r="L327" i="6"/>
  <c r="L326" i="6"/>
  <c r="L325" i="6"/>
  <c r="L324" i="6"/>
  <c r="L323" i="6"/>
  <c r="L322" i="6"/>
  <c r="L321" i="6"/>
  <c r="L320" i="6"/>
  <c r="L319" i="6"/>
  <c r="L318" i="6"/>
  <c r="L317" i="6"/>
  <c r="L316" i="6"/>
  <c r="L315" i="6"/>
  <c r="L314" i="6"/>
  <c r="L313" i="6"/>
  <c r="L312" i="6"/>
  <c r="L311" i="6"/>
  <c r="L310" i="6"/>
  <c r="L309" i="6"/>
  <c r="L308" i="6"/>
  <c r="L307" i="6"/>
  <c r="L306" i="6"/>
  <c r="L305" i="6"/>
  <c r="L304" i="6"/>
  <c r="L303" i="6"/>
  <c r="L302" i="6"/>
  <c r="L301" i="6"/>
  <c r="L300" i="6"/>
  <c r="L299" i="6"/>
  <c r="L298" i="6"/>
  <c r="L297" i="6"/>
  <c r="L296" i="6"/>
  <c r="L295" i="6"/>
  <c r="L294" i="6"/>
  <c r="L293" i="6"/>
  <c r="L292" i="6"/>
  <c r="L291" i="6"/>
  <c r="L290" i="6"/>
  <c r="L289" i="6"/>
  <c r="L288" i="6"/>
  <c r="L287" i="6"/>
  <c r="L286" i="6"/>
  <c r="L285" i="6"/>
  <c r="L284" i="6"/>
  <c r="L283" i="6"/>
  <c r="L282" i="6"/>
  <c r="L281" i="6"/>
  <c r="L280" i="6"/>
  <c r="L279" i="6"/>
  <c r="L278" i="6"/>
  <c r="L277" i="6"/>
  <c r="L276" i="6"/>
  <c r="L275" i="6"/>
  <c r="L274" i="6"/>
  <c r="L273" i="6"/>
  <c r="L272" i="6"/>
  <c r="L271" i="6"/>
  <c r="L270" i="6"/>
  <c r="L269" i="6"/>
  <c r="L268" i="6"/>
  <c r="L267" i="6"/>
  <c r="L266" i="6"/>
  <c r="L265" i="6"/>
  <c r="L264" i="6"/>
  <c r="L263" i="6"/>
  <c r="L262" i="6"/>
  <c r="L261" i="6"/>
  <c r="L260" i="6"/>
  <c r="L259" i="6"/>
  <c r="L258" i="6"/>
  <c r="L257" i="6"/>
  <c r="L256" i="6"/>
  <c r="L255" i="6"/>
  <c r="L254" i="6"/>
  <c r="L253" i="6"/>
  <c r="L252" i="6"/>
  <c r="L251" i="6"/>
  <c r="L250" i="6"/>
  <c r="L249" i="6"/>
  <c r="L248" i="6"/>
  <c r="L247" i="6"/>
  <c r="L246" i="6"/>
  <c r="L245" i="6"/>
  <c r="L244" i="6"/>
  <c r="L243" i="6"/>
  <c r="L242" i="6"/>
  <c r="L241" i="6"/>
  <c r="L240" i="6"/>
  <c r="L239" i="6"/>
  <c r="L238" i="6"/>
  <c r="L237" i="6"/>
  <c r="L236" i="6"/>
  <c r="L235" i="6"/>
  <c r="L233" i="6"/>
  <c r="L232" i="6"/>
  <c r="L231" i="6"/>
  <c r="L230"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2" i="6"/>
  <c r="L171" i="6"/>
  <c r="L170" i="6"/>
  <c r="L169" i="6"/>
  <c r="L168" i="6"/>
  <c r="L167" i="6"/>
  <c r="L166" i="6"/>
  <c r="L165" i="6"/>
  <c r="L164" i="6"/>
  <c r="L163" i="6"/>
  <c r="L162" i="6"/>
  <c r="L161" i="6"/>
  <c r="L160" i="6"/>
  <c r="L159" i="6"/>
  <c r="L158" i="6"/>
  <c r="L157" i="6"/>
  <c r="L156" i="6"/>
  <c r="L155" i="6"/>
  <c r="L154" i="6"/>
  <c r="L153" i="6"/>
  <c r="L152" i="6"/>
  <c r="L151" i="6"/>
  <c r="L150" i="6"/>
  <c r="L149" i="6"/>
  <c r="L148" i="6"/>
  <c r="L147" i="6"/>
  <c r="L146" i="6"/>
  <c r="L145" i="6"/>
  <c r="L144" i="6"/>
  <c r="L143" i="6"/>
  <c r="L142" i="6"/>
  <c r="L141" i="6"/>
  <c r="L140" i="6"/>
  <c r="L139" i="6"/>
  <c r="L138" i="6"/>
  <c r="L137"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 i="6"/>
  <c r="K437" i="6"/>
  <c r="K436" i="6"/>
  <c r="K435" i="6"/>
  <c r="K434" i="6"/>
  <c r="K433" i="6"/>
  <c r="K432" i="6"/>
  <c r="K431" i="6"/>
  <c r="K430" i="6"/>
  <c r="K429" i="6"/>
  <c r="K428" i="6"/>
  <c r="K427" i="6"/>
  <c r="K426" i="6"/>
  <c r="K425" i="6"/>
  <c r="K424" i="6"/>
  <c r="K423" i="6"/>
  <c r="K422" i="6"/>
  <c r="K421" i="6"/>
  <c r="K420" i="6"/>
  <c r="K419" i="6"/>
  <c r="K418" i="6"/>
  <c r="K417" i="6"/>
  <c r="K416" i="6"/>
  <c r="K415" i="6"/>
  <c r="K414" i="6"/>
  <c r="K413" i="6"/>
  <c r="K412" i="6"/>
  <c r="K411" i="6"/>
  <c r="K410" i="6"/>
  <c r="K409" i="6"/>
  <c r="K408" i="6"/>
  <c r="K407" i="6"/>
  <c r="K406"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3"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 r="K3" i="6"/>
  <c r="P141" i="4"/>
  <c r="P352" i="4"/>
  <c r="Z5" i="6"/>
  <c r="R245" i="4"/>
  <c r="Z4" i="6"/>
  <c r="R72" i="4"/>
  <c r="Z3" i="6"/>
  <c r="R17" i="4"/>
  <c r="V437" i="6"/>
  <c r="S442" i="4"/>
  <c r="V436" i="6"/>
  <c r="S441" i="4"/>
  <c r="V435" i="6"/>
  <c r="S440" i="4"/>
  <c r="V434" i="6"/>
  <c r="S439" i="4"/>
  <c r="V433" i="6"/>
  <c r="S438" i="4"/>
  <c r="V432" i="6"/>
  <c r="S437" i="4"/>
  <c r="V431" i="6"/>
  <c r="S436" i="4"/>
  <c r="V429" i="6"/>
  <c r="S434" i="4"/>
  <c r="V428" i="6"/>
  <c r="S433" i="4"/>
  <c r="V427" i="6"/>
  <c r="S432" i="4"/>
  <c r="V426" i="6"/>
  <c r="S431" i="4"/>
  <c r="V424" i="6"/>
  <c r="V423" i="6"/>
  <c r="S428" i="4"/>
  <c r="V422" i="6"/>
  <c r="S427" i="4"/>
  <c r="V420" i="6"/>
  <c r="S425" i="4"/>
  <c r="V419" i="6"/>
  <c r="S424" i="4"/>
  <c r="V418" i="6"/>
  <c r="S423" i="4"/>
  <c r="V417" i="6"/>
  <c r="V415" i="6"/>
  <c r="S420" i="4"/>
  <c r="V414" i="6"/>
  <c r="S419" i="4"/>
  <c r="V413" i="6"/>
  <c r="S418" i="4"/>
  <c r="V412" i="6"/>
  <c r="S417" i="4"/>
  <c r="V411" i="6"/>
  <c r="S416" i="4"/>
  <c r="V410" i="6"/>
  <c r="S415" i="4"/>
  <c r="V409" i="6"/>
  <c r="S414" i="4"/>
  <c r="V408" i="6"/>
  <c r="S413" i="4"/>
  <c r="V407" i="6"/>
  <c r="V406" i="6"/>
  <c r="S411" i="4"/>
  <c r="V405" i="6"/>
  <c r="S410" i="4"/>
  <c r="V404" i="6"/>
  <c r="S409" i="4"/>
  <c r="V403" i="6"/>
  <c r="S408" i="4"/>
  <c r="V402" i="6"/>
  <c r="S407" i="4"/>
  <c r="V400" i="6"/>
  <c r="S405" i="4"/>
  <c r="V398" i="6"/>
  <c r="S403" i="4"/>
  <c r="V395" i="6"/>
  <c r="S400" i="4"/>
  <c r="V394" i="6"/>
  <c r="S399" i="4"/>
  <c r="V393" i="6"/>
  <c r="S398" i="4"/>
  <c r="V392" i="6"/>
  <c r="S397" i="4"/>
  <c r="V391" i="6"/>
  <c r="V390" i="6"/>
  <c r="S395" i="4"/>
  <c r="V389" i="6"/>
  <c r="S394" i="4"/>
  <c r="V387" i="6"/>
  <c r="S392" i="4"/>
  <c r="V385" i="6"/>
  <c r="S390" i="4"/>
  <c r="V384" i="6"/>
  <c r="S389" i="4"/>
  <c r="V382" i="6"/>
  <c r="S387" i="4"/>
  <c r="V381" i="6"/>
  <c r="S386" i="4"/>
  <c r="V380" i="6"/>
  <c r="V378" i="6"/>
  <c r="S383" i="4"/>
  <c r="V376" i="6"/>
  <c r="S381" i="4"/>
  <c r="V375" i="6"/>
  <c r="S380" i="4"/>
  <c r="V374" i="6"/>
  <c r="S379" i="4"/>
  <c r="V373" i="6"/>
  <c r="S378" i="4"/>
  <c r="V372" i="6"/>
  <c r="V371" i="6"/>
  <c r="S376" i="4"/>
  <c r="V370" i="6"/>
  <c r="S375" i="4"/>
  <c r="V369" i="6"/>
  <c r="V368" i="6"/>
  <c r="S373" i="4"/>
  <c r="V367" i="6"/>
  <c r="S372" i="4"/>
  <c r="V366" i="6"/>
  <c r="S371" i="4"/>
  <c r="V365" i="6"/>
  <c r="S370" i="4"/>
  <c r="V364" i="6"/>
  <c r="S369" i="4"/>
  <c r="V363" i="6"/>
  <c r="V362" i="6"/>
  <c r="S367" i="4"/>
  <c r="V361" i="6"/>
  <c r="S366" i="4"/>
  <c r="V360" i="6"/>
  <c r="S365" i="4"/>
  <c r="V359" i="6"/>
  <c r="S364" i="4"/>
  <c r="V358" i="6"/>
  <c r="S363" i="4"/>
  <c r="V357" i="6"/>
  <c r="S362" i="4"/>
  <c r="V356" i="6"/>
  <c r="S361" i="4"/>
  <c r="V355" i="6"/>
  <c r="S360" i="4"/>
  <c r="V354" i="6"/>
  <c r="S359" i="4"/>
  <c r="V352" i="6"/>
  <c r="V351" i="6"/>
  <c r="S356" i="4"/>
  <c r="V350" i="6"/>
  <c r="S355" i="4"/>
  <c r="V349" i="6"/>
  <c r="S354" i="4"/>
  <c r="V348" i="6"/>
  <c r="S353" i="4"/>
  <c r="V347" i="6"/>
  <c r="V346" i="6"/>
  <c r="S351" i="4"/>
  <c r="V345" i="6"/>
  <c r="V344" i="6"/>
  <c r="S349" i="4"/>
  <c r="V342" i="6"/>
  <c r="S347" i="4"/>
  <c r="V341" i="6"/>
  <c r="S346" i="4"/>
  <c r="V340" i="6"/>
  <c r="S345" i="4"/>
  <c r="V339" i="6"/>
  <c r="V337" i="6"/>
  <c r="S342" i="4"/>
  <c r="V336" i="6"/>
  <c r="S341" i="4"/>
  <c r="V335" i="6"/>
  <c r="S340" i="4"/>
  <c r="V334" i="6"/>
  <c r="S339" i="4"/>
  <c r="V333" i="6"/>
  <c r="S338" i="4"/>
  <c r="V332" i="6"/>
  <c r="S337" i="4"/>
  <c r="V331" i="6"/>
  <c r="S336" i="4"/>
  <c r="V329" i="6"/>
  <c r="S334" i="4"/>
  <c r="V328" i="6"/>
  <c r="V327" i="6"/>
  <c r="S332" i="4"/>
  <c r="V326" i="6"/>
  <c r="S331" i="4"/>
  <c r="V325" i="6"/>
  <c r="S330" i="4"/>
  <c r="V324" i="6"/>
  <c r="S329" i="4"/>
  <c r="V323" i="6"/>
  <c r="S328" i="4"/>
  <c r="V321" i="6"/>
  <c r="S326" i="4"/>
  <c r="V320" i="6"/>
  <c r="S325" i="4"/>
  <c r="V319" i="6"/>
  <c r="S324" i="4"/>
  <c r="V316" i="6"/>
  <c r="S321" i="4"/>
  <c r="V315" i="6"/>
  <c r="S320" i="4"/>
  <c r="V313" i="6"/>
  <c r="V312" i="6"/>
  <c r="S317" i="4"/>
  <c r="V311" i="6"/>
  <c r="S316" i="4"/>
  <c r="V310" i="6"/>
  <c r="V309" i="6"/>
  <c r="V308" i="6"/>
  <c r="S313" i="4"/>
  <c r="V307" i="6"/>
  <c r="S312" i="4"/>
  <c r="V306" i="6"/>
  <c r="S311" i="4"/>
  <c r="V305" i="6"/>
  <c r="S310" i="4"/>
  <c r="V304" i="6"/>
  <c r="V301" i="6"/>
  <c r="S306" i="4"/>
  <c r="V298" i="6"/>
  <c r="V296" i="6"/>
  <c r="V295" i="6"/>
  <c r="V293" i="6"/>
  <c r="S298" i="4"/>
  <c r="V292" i="6"/>
  <c r="S297" i="4"/>
  <c r="V291" i="6"/>
  <c r="S296" i="4"/>
  <c r="V290" i="6"/>
  <c r="S295" i="4"/>
  <c r="V289" i="6"/>
  <c r="S294" i="4"/>
  <c r="V288" i="6"/>
  <c r="S293" i="4"/>
  <c r="V287" i="6"/>
  <c r="S292" i="4"/>
  <c r="V285" i="6"/>
  <c r="S290" i="4"/>
  <c r="V284" i="6"/>
  <c r="S289" i="4"/>
  <c r="V282" i="6"/>
  <c r="V281" i="6"/>
  <c r="S286" i="4"/>
  <c r="V280" i="6"/>
  <c r="S285" i="4"/>
  <c r="V279" i="6"/>
  <c r="V278" i="6"/>
  <c r="S283" i="4"/>
  <c r="V276" i="6"/>
  <c r="S281" i="4"/>
  <c r="V275" i="6"/>
  <c r="S280" i="4"/>
  <c r="V274" i="6"/>
  <c r="V273" i="6"/>
  <c r="V272" i="6"/>
  <c r="V271" i="6"/>
  <c r="S276" i="4"/>
  <c r="V270" i="6"/>
  <c r="S275" i="4"/>
  <c r="V269" i="6"/>
  <c r="S274" i="4"/>
  <c r="V268" i="6"/>
  <c r="S273" i="4"/>
  <c r="V267" i="6"/>
  <c r="V266" i="6"/>
  <c r="V264" i="6"/>
  <c r="S269" i="4"/>
  <c r="V263" i="6"/>
  <c r="S268" i="4"/>
  <c r="V262" i="6"/>
  <c r="S267" i="4"/>
  <c r="V261" i="6"/>
  <c r="V260" i="6"/>
  <c r="S265" i="4"/>
  <c r="V259" i="6"/>
  <c r="S264" i="4"/>
  <c r="V258" i="6"/>
  <c r="S263" i="4"/>
  <c r="V256" i="6"/>
  <c r="S261" i="4"/>
  <c r="V255" i="6"/>
  <c r="S260" i="4"/>
  <c r="V253" i="6"/>
  <c r="S258" i="4"/>
  <c r="V252" i="6"/>
  <c r="S257" i="4"/>
  <c r="V251" i="6"/>
  <c r="S256" i="4"/>
  <c r="V250" i="6"/>
  <c r="S255" i="4"/>
  <c r="V249" i="6"/>
  <c r="S254" i="4"/>
  <c r="V248" i="6"/>
  <c r="S253" i="4"/>
  <c r="V247" i="6"/>
  <c r="S252" i="4"/>
  <c r="V246" i="6"/>
  <c r="S251" i="4"/>
  <c r="V245" i="6"/>
  <c r="V241" i="6"/>
  <c r="S246" i="4"/>
  <c r="V240" i="6"/>
  <c r="S245" i="4"/>
  <c r="V238" i="6"/>
  <c r="S243" i="4"/>
  <c r="V237" i="6"/>
  <c r="S242" i="4"/>
  <c r="V236" i="6"/>
  <c r="S241" i="4"/>
  <c r="V234" i="6"/>
  <c r="V233" i="6"/>
  <c r="S238" i="4"/>
  <c r="V232" i="6"/>
  <c r="S237" i="4"/>
  <c r="V231" i="6"/>
  <c r="S236" i="4"/>
  <c r="V230" i="6"/>
  <c r="S235" i="4"/>
  <c r="V229" i="6"/>
  <c r="S234" i="4"/>
  <c r="V227" i="6"/>
  <c r="S232" i="4"/>
  <c r="V226" i="6"/>
  <c r="S231" i="4"/>
  <c r="V225" i="6"/>
  <c r="V224" i="6"/>
  <c r="S229" i="4"/>
  <c r="V223" i="6"/>
  <c r="S228" i="4"/>
  <c r="V221" i="6"/>
  <c r="S226" i="4"/>
  <c r="V220" i="6"/>
  <c r="S225" i="4"/>
  <c r="V219" i="6"/>
  <c r="S224" i="4"/>
  <c r="V218" i="6"/>
  <c r="S223" i="4"/>
  <c r="V217" i="6"/>
  <c r="S222" i="4"/>
  <c r="V216" i="6"/>
  <c r="S221" i="4"/>
  <c r="V215" i="6"/>
  <c r="S220" i="4"/>
  <c r="V213" i="6"/>
  <c r="S218" i="4"/>
  <c r="V212" i="6"/>
  <c r="S217" i="4"/>
  <c r="V211" i="6"/>
  <c r="S216" i="4"/>
  <c r="V210" i="6"/>
  <c r="S215" i="4"/>
  <c r="V209" i="6"/>
  <c r="S214" i="4"/>
  <c r="V208" i="6"/>
  <c r="S213" i="4"/>
  <c r="V207" i="6"/>
  <c r="S212" i="4"/>
  <c r="V206" i="6"/>
  <c r="S211" i="4"/>
  <c r="V204" i="6"/>
  <c r="S209" i="4"/>
  <c r="V203" i="6"/>
  <c r="S208" i="4"/>
  <c r="V202" i="6"/>
  <c r="S207" i="4"/>
  <c r="V201" i="6"/>
  <c r="S206" i="4"/>
  <c r="V200" i="6"/>
  <c r="S205" i="4"/>
  <c r="V199" i="6"/>
  <c r="S204" i="4"/>
  <c r="V198" i="6"/>
  <c r="S203" i="4"/>
  <c r="V197" i="6"/>
  <c r="S202" i="4"/>
  <c r="V196" i="6"/>
  <c r="V194" i="6"/>
  <c r="S199" i="4"/>
  <c r="V193" i="6"/>
  <c r="S198" i="4"/>
  <c r="V192" i="6"/>
  <c r="S197" i="4"/>
  <c r="V191" i="6"/>
  <c r="S196" i="4"/>
  <c r="V190" i="6"/>
  <c r="S195" i="4"/>
  <c r="V188" i="6"/>
  <c r="S193" i="4"/>
  <c r="V187" i="6"/>
  <c r="S192" i="4"/>
  <c r="V186" i="6"/>
  <c r="S191" i="4"/>
  <c r="V185" i="6"/>
  <c r="S190" i="4"/>
  <c r="V184" i="6"/>
  <c r="S189" i="4"/>
  <c r="V183" i="6"/>
  <c r="S188" i="4"/>
  <c r="V182" i="6"/>
  <c r="S187" i="4"/>
  <c r="V181" i="6"/>
  <c r="S186" i="4"/>
  <c r="V180" i="6"/>
  <c r="V179" i="6"/>
  <c r="S184" i="4"/>
  <c r="V178" i="6"/>
  <c r="S183" i="4"/>
  <c r="V177" i="6"/>
  <c r="S182" i="4"/>
  <c r="V176" i="6"/>
  <c r="S181" i="4"/>
  <c r="V174" i="6"/>
  <c r="S179" i="4"/>
  <c r="V172" i="6"/>
  <c r="S177" i="4"/>
  <c r="V171" i="6"/>
  <c r="S176" i="4"/>
  <c r="V170" i="6"/>
  <c r="S175" i="4"/>
  <c r="V169" i="6"/>
  <c r="S174" i="4"/>
  <c r="V168" i="6"/>
  <c r="S173" i="4"/>
  <c r="V167" i="6"/>
  <c r="S172" i="4"/>
  <c r="V166" i="6"/>
  <c r="S171" i="4"/>
  <c r="V165" i="6"/>
  <c r="S170" i="4"/>
  <c r="V164" i="6"/>
  <c r="S169" i="4"/>
  <c r="V163" i="6"/>
  <c r="S168" i="4"/>
  <c r="V162" i="6"/>
  <c r="S167" i="4"/>
  <c r="V161" i="6"/>
  <c r="S166" i="4"/>
  <c r="V160" i="6"/>
  <c r="S165" i="4"/>
  <c r="V159" i="6"/>
  <c r="S164" i="4"/>
  <c r="V156" i="6"/>
  <c r="S161" i="4"/>
  <c r="V155" i="6"/>
  <c r="S160" i="4"/>
  <c r="V153" i="6"/>
  <c r="S158" i="4"/>
  <c r="V152" i="6"/>
  <c r="S157" i="4"/>
  <c r="V150" i="6"/>
  <c r="S155" i="4"/>
  <c r="V149" i="6"/>
  <c r="S154" i="4"/>
  <c r="V148" i="6"/>
  <c r="S153" i="4"/>
  <c r="V143" i="6"/>
  <c r="S148" i="4"/>
  <c r="V141" i="6"/>
  <c r="S146" i="4"/>
  <c r="V140" i="6"/>
  <c r="S145" i="4"/>
  <c r="V139" i="6"/>
  <c r="S144" i="4"/>
  <c r="V138" i="6"/>
  <c r="S143" i="4"/>
  <c r="V137" i="6"/>
  <c r="S142" i="4"/>
  <c r="V136" i="6"/>
  <c r="V135" i="6"/>
  <c r="S140" i="4"/>
  <c r="V134" i="6"/>
  <c r="S139" i="4"/>
  <c r="V133" i="6"/>
  <c r="S138" i="4"/>
  <c r="V131" i="6"/>
  <c r="S136" i="4"/>
  <c r="V130" i="6"/>
  <c r="S135" i="4"/>
  <c r="V129" i="6"/>
  <c r="S134" i="4"/>
  <c r="V128" i="6"/>
  <c r="S133" i="4"/>
  <c r="V127" i="6"/>
  <c r="S132" i="4"/>
  <c r="V126" i="6"/>
  <c r="S131" i="4"/>
  <c r="V124" i="6"/>
  <c r="S129" i="4"/>
  <c r="V123" i="6"/>
  <c r="S128" i="4"/>
  <c r="V122" i="6"/>
  <c r="S127" i="4"/>
  <c r="V121" i="6"/>
  <c r="S126" i="4"/>
  <c r="V120" i="6"/>
  <c r="S125" i="4"/>
  <c r="V119" i="6"/>
  <c r="S124" i="4"/>
  <c r="V118" i="6"/>
  <c r="V117" i="6"/>
  <c r="S122" i="4"/>
  <c r="V116" i="6"/>
  <c r="S121" i="4"/>
  <c r="V114" i="6"/>
  <c r="S119" i="4"/>
  <c r="V113" i="6"/>
  <c r="S118" i="4"/>
  <c r="V112" i="6"/>
  <c r="S117" i="4"/>
  <c r="V110" i="6"/>
  <c r="S115" i="4"/>
  <c r="V109" i="6"/>
  <c r="S114" i="4"/>
  <c r="V106" i="6"/>
  <c r="S111" i="4"/>
  <c r="V105" i="6"/>
  <c r="S110" i="4"/>
  <c r="V104" i="6"/>
  <c r="S109" i="4"/>
  <c r="V103" i="6"/>
  <c r="S108" i="4"/>
  <c r="V101" i="6"/>
  <c r="S106" i="4"/>
  <c r="V100" i="6"/>
  <c r="S105" i="4"/>
  <c r="V99" i="6"/>
  <c r="S104" i="4"/>
  <c r="V97" i="6"/>
  <c r="S102" i="4"/>
  <c r="V94" i="6"/>
  <c r="S99" i="4"/>
  <c r="V93" i="6"/>
  <c r="S98" i="4"/>
  <c r="V91" i="6"/>
  <c r="S96" i="4"/>
  <c r="V90" i="6"/>
  <c r="S95" i="4"/>
  <c r="V89" i="6"/>
  <c r="S94" i="4"/>
  <c r="V87" i="6"/>
  <c r="S92" i="4"/>
  <c r="V86" i="6"/>
  <c r="S91" i="4"/>
  <c r="V85" i="6"/>
  <c r="S90" i="4"/>
  <c r="V84" i="6"/>
  <c r="S89" i="4"/>
  <c r="V83" i="6"/>
  <c r="S88" i="4"/>
  <c r="V82" i="6"/>
  <c r="V81" i="6"/>
  <c r="S86" i="4"/>
  <c r="V80" i="6"/>
  <c r="S85" i="4"/>
  <c r="V79" i="6"/>
  <c r="S84" i="4"/>
  <c r="V78" i="6"/>
  <c r="S83" i="4"/>
  <c r="V77" i="6"/>
  <c r="S82" i="4"/>
  <c r="V76" i="6"/>
  <c r="S81" i="4"/>
  <c r="V73" i="6"/>
  <c r="S78" i="4"/>
  <c r="V72" i="6"/>
  <c r="S77" i="4"/>
  <c r="V71" i="6"/>
  <c r="S76" i="4"/>
  <c r="V69" i="6"/>
  <c r="S74" i="4"/>
  <c r="V68" i="6"/>
  <c r="S73" i="4"/>
  <c r="V67" i="6"/>
  <c r="S72" i="4"/>
  <c r="V66" i="6"/>
  <c r="S71" i="4"/>
  <c r="V65" i="6"/>
  <c r="S70" i="4"/>
  <c r="V63" i="6"/>
  <c r="S68" i="4"/>
  <c r="V62" i="6"/>
  <c r="S67" i="4"/>
  <c r="V61" i="6"/>
  <c r="S66" i="4"/>
  <c r="V60" i="6"/>
  <c r="S65" i="4"/>
  <c r="V57" i="6"/>
  <c r="S62" i="4"/>
  <c r="V56" i="6"/>
  <c r="S61" i="4"/>
  <c r="V55" i="6"/>
  <c r="S60" i="4"/>
  <c r="V54" i="6"/>
  <c r="V53" i="6"/>
  <c r="S58" i="4"/>
  <c r="V51" i="6"/>
  <c r="S56" i="4"/>
  <c r="V50" i="6"/>
  <c r="S55" i="4"/>
  <c r="V48" i="6"/>
  <c r="S53" i="4"/>
  <c r="V47" i="6"/>
  <c r="S52" i="4"/>
  <c r="V46" i="6"/>
  <c r="S51" i="4"/>
  <c r="V45" i="6"/>
  <c r="S50" i="4"/>
  <c r="V43" i="6"/>
  <c r="S48" i="4"/>
  <c r="V42" i="6"/>
  <c r="S47" i="4"/>
  <c r="V41" i="6"/>
  <c r="S46" i="4"/>
  <c r="V40" i="6"/>
  <c r="S45" i="4"/>
  <c r="V39" i="6"/>
  <c r="S44" i="4"/>
  <c r="V37" i="6"/>
  <c r="S42" i="4"/>
  <c r="V36" i="6"/>
  <c r="S41" i="4"/>
  <c r="V35" i="6"/>
  <c r="S40" i="4"/>
  <c r="V34" i="6"/>
  <c r="S39" i="4"/>
  <c r="V33" i="6"/>
  <c r="S38" i="4"/>
  <c r="V32" i="6"/>
  <c r="S37" i="4"/>
  <c r="V29" i="6"/>
  <c r="S34" i="4"/>
  <c r="V28" i="6"/>
  <c r="S33" i="4"/>
  <c r="V27" i="6"/>
  <c r="S32" i="4"/>
  <c r="V26" i="6"/>
  <c r="S31" i="4"/>
  <c r="V22" i="6"/>
  <c r="S27" i="4"/>
  <c r="V21" i="6"/>
  <c r="S26" i="4"/>
  <c r="V20" i="6"/>
  <c r="S25" i="4"/>
  <c r="V18" i="6"/>
  <c r="S23" i="4"/>
  <c r="V17" i="6"/>
  <c r="S22" i="4"/>
  <c r="V16" i="6"/>
  <c r="S21" i="4"/>
  <c r="V14" i="6"/>
  <c r="S19" i="4"/>
  <c r="V13" i="6"/>
  <c r="S18" i="4"/>
  <c r="V12" i="6"/>
  <c r="S17" i="4"/>
  <c r="V10" i="6"/>
  <c r="S15" i="4"/>
  <c r="V9" i="6"/>
  <c r="S14" i="4"/>
  <c r="V8" i="6"/>
  <c r="S13" i="4"/>
  <c r="V7" i="6"/>
  <c r="S12" i="4"/>
  <c r="V6" i="6"/>
  <c r="S11" i="4"/>
  <c r="V5" i="6"/>
  <c r="S10" i="4"/>
  <c r="V4" i="6"/>
  <c r="S9" i="4"/>
  <c r="V3" i="6"/>
  <c r="S123" i="4"/>
  <c r="S278" i="4"/>
  <c r="S287" i="4"/>
  <c r="S309" i="4"/>
  <c r="S315" i="4"/>
  <c r="S333" i="4"/>
  <c r="S350" i="4"/>
  <c r="S377" i="4"/>
  <c r="S385" i="4"/>
  <c r="S396" i="4"/>
  <c r="S412" i="4"/>
  <c r="S59" i="4"/>
  <c r="S87" i="4"/>
  <c r="S230" i="4"/>
  <c r="S266" i="4"/>
  <c r="S271" i="4"/>
  <c r="S277" i="4"/>
  <c r="S279" i="4"/>
  <c r="S284" i="4"/>
  <c r="S301" i="4"/>
  <c r="S314" i="4"/>
  <c r="S318" i="4"/>
  <c r="S344" i="4"/>
  <c r="S357" i="4"/>
  <c r="S368" i="4"/>
  <c r="S374" i="4"/>
  <c r="S422" i="4"/>
  <c r="S429" i="4"/>
  <c r="S437" i="6"/>
  <c r="R442" i="4"/>
  <c r="S436" i="6"/>
  <c r="R441" i="4"/>
  <c r="S435" i="6"/>
  <c r="R440" i="4"/>
  <c r="S434" i="6"/>
  <c r="R439" i="4"/>
  <c r="S433" i="6"/>
  <c r="R438" i="4"/>
  <c r="S432" i="6"/>
  <c r="R437" i="4"/>
  <c r="S431" i="6"/>
  <c r="R436" i="4"/>
  <c r="S429" i="6"/>
  <c r="R434" i="4"/>
  <c r="S428" i="6"/>
  <c r="R433" i="4"/>
  <c r="S427" i="6"/>
  <c r="R432" i="4"/>
  <c r="S426" i="6"/>
  <c r="R431" i="4"/>
  <c r="S424" i="6"/>
  <c r="S423" i="6"/>
  <c r="R428" i="4"/>
  <c r="S422" i="6"/>
  <c r="R427" i="4"/>
  <c r="S420" i="6"/>
  <c r="R425" i="4"/>
  <c r="S419" i="6"/>
  <c r="R424" i="4"/>
  <c r="S418" i="6"/>
  <c r="R423" i="4"/>
  <c r="S417" i="6"/>
  <c r="S415" i="6"/>
  <c r="R420" i="4"/>
  <c r="S414" i="6"/>
  <c r="R419" i="4"/>
  <c r="S413" i="6"/>
  <c r="R418" i="4"/>
  <c r="S412" i="6"/>
  <c r="R417" i="4"/>
  <c r="S411" i="6"/>
  <c r="R416" i="4"/>
  <c r="S410" i="6"/>
  <c r="R415" i="4"/>
  <c r="S409" i="6"/>
  <c r="R414" i="4"/>
  <c r="S408" i="6"/>
  <c r="R413" i="4"/>
  <c r="S407" i="6"/>
  <c r="S406" i="6"/>
  <c r="R411" i="4"/>
  <c r="S405" i="6"/>
  <c r="R410" i="4"/>
  <c r="S404" i="6"/>
  <c r="R409" i="4"/>
  <c r="S403" i="6"/>
  <c r="R408" i="4"/>
  <c r="S402" i="6"/>
  <c r="R407" i="4"/>
  <c r="S400" i="6"/>
  <c r="R405" i="4"/>
  <c r="S398" i="6"/>
  <c r="R403" i="4"/>
  <c r="S395" i="6"/>
  <c r="R400" i="4"/>
  <c r="S394" i="6"/>
  <c r="R399" i="4"/>
  <c r="S393" i="6"/>
  <c r="R398" i="4"/>
  <c r="S392" i="6"/>
  <c r="R397" i="4"/>
  <c r="S391" i="6"/>
  <c r="S390" i="6"/>
  <c r="R395" i="4"/>
  <c r="S389" i="6"/>
  <c r="R394" i="4"/>
  <c r="S387" i="6"/>
  <c r="R392" i="4"/>
  <c r="S385" i="6"/>
  <c r="R390" i="4"/>
  <c r="S384" i="6"/>
  <c r="R389" i="4"/>
  <c r="S382" i="6"/>
  <c r="R387" i="4"/>
  <c r="S381" i="6"/>
  <c r="R386" i="4"/>
  <c r="S380" i="6"/>
  <c r="S378" i="6"/>
  <c r="R383" i="4"/>
  <c r="S376" i="6"/>
  <c r="R381" i="4"/>
  <c r="S375" i="6"/>
  <c r="R380" i="4"/>
  <c r="S374" i="6"/>
  <c r="R379" i="4"/>
  <c r="S373" i="6"/>
  <c r="R378" i="4"/>
  <c r="S372" i="6"/>
  <c r="S371" i="6"/>
  <c r="R376" i="4"/>
  <c r="S370" i="6"/>
  <c r="R375" i="4"/>
  <c r="S369" i="6"/>
  <c r="S368" i="6"/>
  <c r="R373" i="4"/>
  <c r="S367" i="6"/>
  <c r="R372" i="4"/>
  <c r="S366" i="6"/>
  <c r="R371" i="4"/>
  <c r="S365" i="6"/>
  <c r="R370" i="4"/>
  <c r="S364" i="6"/>
  <c r="R369" i="4"/>
  <c r="S363" i="6"/>
  <c r="S362" i="6"/>
  <c r="R367" i="4"/>
  <c r="S361" i="6"/>
  <c r="R366" i="4"/>
  <c r="S360" i="6"/>
  <c r="R365" i="4"/>
  <c r="S359" i="6"/>
  <c r="R364" i="4"/>
  <c r="S358" i="6"/>
  <c r="R363" i="4"/>
  <c r="S357" i="6"/>
  <c r="R362" i="4"/>
  <c r="S356" i="6"/>
  <c r="R361" i="4"/>
  <c r="S355" i="6"/>
  <c r="R360" i="4"/>
  <c r="S354" i="6"/>
  <c r="R359" i="4"/>
  <c r="S352" i="6"/>
  <c r="S351" i="6"/>
  <c r="R356" i="4"/>
  <c r="S350" i="6"/>
  <c r="R355" i="4"/>
  <c r="S349" i="6"/>
  <c r="R354" i="4"/>
  <c r="S348" i="6"/>
  <c r="R353" i="4"/>
  <c r="S347" i="6"/>
  <c r="S346" i="6"/>
  <c r="R351" i="4"/>
  <c r="S345" i="6"/>
  <c r="S344" i="6"/>
  <c r="R349" i="4"/>
  <c r="S342" i="6"/>
  <c r="R347" i="4"/>
  <c r="S341" i="6"/>
  <c r="R346" i="4"/>
  <c r="S340" i="6"/>
  <c r="R345" i="4"/>
  <c r="S339" i="6"/>
  <c r="S337" i="6"/>
  <c r="R342" i="4"/>
  <c r="S336" i="6"/>
  <c r="R341" i="4"/>
  <c r="S335" i="6"/>
  <c r="R340" i="4"/>
  <c r="S334" i="6"/>
  <c r="R339" i="4"/>
  <c r="S333" i="6"/>
  <c r="R338" i="4"/>
  <c r="S332" i="6"/>
  <c r="R337" i="4"/>
  <c r="S331" i="6"/>
  <c r="R336" i="4"/>
  <c r="S329" i="6"/>
  <c r="R334" i="4"/>
  <c r="S328" i="6"/>
  <c r="S327" i="6"/>
  <c r="R332" i="4"/>
  <c r="S326" i="6"/>
  <c r="R331" i="4"/>
  <c r="S325" i="6"/>
  <c r="R330" i="4"/>
  <c r="S324" i="6"/>
  <c r="R329" i="4"/>
  <c r="S323" i="6"/>
  <c r="R328" i="4"/>
  <c r="S321" i="6"/>
  <c r="R326" i="4"/>
  <c r="S320" i="6"/>
  <c r="R325" i="4"/>
  <c r="S319" i="6"/>
  <c r="R324" i="4"/>
  <c r="S316" i="6"/>
  <c r="R321" i="4"/>
  <c r="S315" i="6"/>
  <c r="R320" i="4"/>
  <c r="S313" i="6"/>
  <c r="S312" i="6"/>
  <c r="R317" i="4"/>
  <c r="S311" i="6"/>
  <c r="R316" i="4"/>
  <c r="S310" i="6"/>
  <c r="S309" i="6"/>
  <c r="S308" i="6"/>
  <c r="R313" i="4"/>
  <c r="S307" i="6"/>
  <c r="R312" i="4"/>
  <c r="S306" i="6"/>
  <c r="R311" i="4"/>
  <c r="S305" i="6"/>
  <c r="R310" i="4"/>
  <c r="S304" i="6"/>
  <c r="S301" i="6"/>
  <c r="R306" i="4"/>
  <c r="S298" i="6"/>
  <c r="S296" i="6"/>
  <c r="S295" i="6"/>
  <c r="S293" i="6"/>
  <c r="R298" i="4"/>
  <c r="S292" i="6"/>
  <c r="R297" i="4"/>
  <c r="S291" i="6"/>
  <c r="R296" i="4"/>
  <c r="S290" i="6"/>
  <c r="R295" i="4"/>
  <c r="S289" i="6"/>
  <c r="R294" i="4"/>
  <c r="S288" i="6"/>
  <c r="R293" i="4"/>
  <c r="S287" i="6"/>
  <c r="R292" i="4"/>
  <c r="S285" i="6"/>
  <c r="R290" i="4"/>
  <c r="S284" i="6"/>
  <c r="R289" i="4"/>
  <c r="S282" i="6"/>
  <c r="S281" i="6"/>
  <c r="R286" i="4"/>
  <c r="S280" i="6"/>
  <c r="R285" i="4"/>
  <c r="S279" i="6"/>
  <c r="S278" i="6"/>
  <c r="R283" i="4"/>
  <c r="S276" i="6"/>
  <c r="R281" i="4"/>
  <c r="S275" i="6"/>
  <c r="R280" i="4"/>
  <c r="S274" i="6"/>
  <c r="S273" i="6"/>
  <c r="S272" i="6"/>
  <c r="S271" i="6"/>
  <c r="R276" i="4"/>
  <c r="S270" i="6"/>
  <c r="R275" i="4"/>
  <c r="S269" i="6"/>
  <c r="R274" i="4"/>
  <c r="S268" i="6"/>
  <c r="R273" i="4"/>
  <c r="S267" i="6"/>
  <c r="S266" i="6"/>
  <c r="S264" i="6"/>
  <c r="R269" i="4"/>
  <c r="S263" i="6"/>
  <c r="R268" i="4"/>
  <c r="S262" i="6"/>
  <c r="R267" i="4"/>
  <c r="S261" i="6"/>
  <c r="S260" i="6"/>
  <c r="R265" i="4"/>
  <c r="S259" i="6"/>
  <c r="R264" i="4"/>
  <c r="S258" i="6"/>
  <c r="R263" i="4"/>
  <c r="S256" i="6"/>
  <c r="R261" i="4"/>
  <c r="S255" i="6"/>
  <c r="R260" i="4"/>
  <c r="S253" i="6"/>
  <c r="R258" i="4"/>
  <c r="S252" i="6"/>
  <c r="R257" i="4"/>
  <c r="S251" i="6"/>
  <c r="R256" i="4"/>
  <c r="S250" i="6"/>
  <c r="R255" i="4"/>
  <c r="S249" i="6"/>
  <c r="R254" i="4"/>
  <c r="S248" i="6"/>
  <c r="R253" i="4"/>
  <c r="S247" i="6"/>
  <c r="R252" i="4"/>
  <c r="S246" i="6"/>
  <c r="R251" i="4"/>
  <c r="S245" i="6"/>
  <c r="S241" i="6"/>
  <c r="R246" i="4"/>
  <c r="S238" i="6"/>
  <c r="R243" i="4"/>
  <c r="S237" i="6"/>
  <c r="R242" i="4"/>
  <c r="S236" i="6"/>
  <c r="R241" i="4"/>
  <c r="S234" i="6"/>
  <c r="S233" i="6"/>
  <c r="R238" i="4"/>
  <c r="S232" i="6"/>
  <c r="R237" i="4"/>
  <c r="S231" i="6"/>
  <c r="R236" i="4"/>
  <c r="S230" i="6"/>
  <c r="R235" i="4"/>
  <c r="S229" i="6"/>
  <c r="R234" i="4"/>
  <c r="S227" i="6"/>
  <c r="R232" i="4"/>
  <c r="S226" i="6"/>
  <c r="R231" i="4"/>
  <c r="S225" i="6"/>
  <c r="S224" i="6"/>
  <c r="R229" i="4"/>
  <c r="S223" i="6"/>
  <c r="R228" i="4"/>
  <c r="S221" i="6"/>
  <c r="R226" i="4"/>
  <c r="S220" i="6"/>
  <c r="R225" i="4"/>
  <c r="S219" i="6"/>
  <c r="R224" i="4"/>
  <c r="S218" i="6"/>
  <c r="R223" i="4"/>
  <c r="S217" i="6"/>
  <c r="R222" i="4"/>
  <c r="S216" i="6"/>
  <c r="R221" i="4"/>
  <c r="S215" i="6"/>
  <c r="R220" i="4"/>
  <c r="S213" i="6"/>
  <c r="R218" i="4"/>
  <c r="S212" i="6"/>
  <c r="R217" i="4"/>
  <c r="S210" i="6"/>
  <c r="R215" i="4"/>
  <c r="S209" i="6"/>
  <c r="R214" i="4"/>
  <c r="S208" i="6"/>
  <c r="R213" i="4"/>
  <c r="S207" i="6"/>
  <c r="R212" i="4"/>
  <c r="S206" i="6"/>
  <c r="R211" i="4"/>
  <c r="S204" i="6"/>
  <c r="R209" i="4"/>
  <c r="S203" i="6"/>
  <c r="R208" i="4"/>
  <c r="S202" i="6"/>
  <c r="R207" i="4"/>
  <c r="S201" i="6"/>
  <c r="R206" i="4"/>
  <c r="S200" i="6"/>
  <c r="R205" i="4"/>
  <c r="S199" i="6"/>
  <c r="R204" i="4"/>
  <c r="S198" i="6"/>
  <c r="R203" i="4"/>
  <c r="S197" i="6"/>
  <c r="R202" i="4"/>
  <c r="S196" i="6"/>
  <c r="S194" i="6"/>
  <c r="R199" i="4"/>
  <c r="S193" i="6"/>
  <c r="R198" i="4"/>
  <c r="S192" i="6"/>
  <c r="R197" i="4"/>
  <c r="S191" i="6"/>
  <c r="R196" i="4"/>
  <c r="S190" i="6"/>
  <c r="R195" i="4"/>
  <c r="S188" i="6"/>
  <c r="R193" i="4"/>
  <c r="S187" i="6"/>
  <c r="R192" i="4"/>
  <c r="S186" i="6"/>
  <c r="R191" i="4"/>
  <c r="S185" i="6"/>
  <c r="R190" i="4"/>
  <c r="S184" i="6"/>
  <c r="R189" i="4"/>
  <c r="S183" i="6"/>
  <c r="R188" i="4"/>
  <c r="S182" i="6"/>
  <c r="R187" i="4"/>
  <c r="S181" i="6"/>
  <c r="R186" i="4"/>
  <c r="S180" i="6"/>
  <c r="S179" i="6"/>
  <c r="R184" i="4"/>
  <c r="S178" i="6"/>
  <c r="R183" i="4"/>
  <c r="S177" i="6"/>
  <c r="R182" i="4"/>
  <c r="S176" i="6"/>
  <c r="R181" i="4"/>
  <c r="S174" i="6"/>
  <c r="R179" i="4"/>
  <c r="S172" i="6"/>
  <c r="R177" i="4"/>
  <c r="S171" i="6"/>
  <c r="R176" i="4"/>
  <c r="S170" i="6"/>
  <c r="R175" i="4"/>
  <c r="S169" i="6"/>
  <c r="R174" i="4"/>
  <c r="S168" i="6"/>
  <c r="R173" i="4"/>
  <c r="S167" i="6"/>
  <c r="R172" i="4"/>
  <c r="S166" i="6"/>
  <c r="R171" i="4"/>
  <c r="S165" i="6"/>
  <c r="R170" i="4"/>
  <c r="S164" i="6"/>
  <c r="R169" i="4"/>
  <c r="S163" i="6"/>
  <c r="R168" i="4"/>
  <c r="S162" i="6"/>
  <c r="R167" i="4"/>
  <c r="S161" i="6"/>
  <c r="R166" i="4"/>
  <c r="S160" i="6"/>
  <c r="R165" i="4"/>
  <c r="S159" i="6"/>
  <c r="R164" i="4"/>
  <c r="S156" i="6"/>
  <c r="R161" i="4"/>
  <c r="S155" i="6"/>
  <c r="R160" i="4"/>
  <c r="S153" i="6"/>
  <c r="R158" i="4"/>
  <c r="S152" i="6"/>
  <c r="R157" i="4"/>
  <c r="S150" i="6"/>
  <c r="R155" i="4"/>
  <c r="S149" i="6"/>
  <c r="R154" i="4"/>
  <c r="S148" i="6"/>
  <c r="R153" i="4"/>
  <c r="S143" i="6"/>
  <c r="R148" i="4"/>
  <c r="S141" i="6"/>
  <c r="R146" i="4"/>
  <c r="S140" i="6"/>
  <c r="R145" i="4"/>
  <c r="S139" i="6"/>
  <c r="R144" i="4"/>
  <c r="S138" i="6"/>
  <c r="R143" i="4"/>
  <c r="S137" i="6"/>
  <c r="R142" i="4"/>
  <c r="S136" i="6"/>
  <c r="S135" i="6"/>
  <c r="R140" i="4"/>
  <c r="S134" i="6"/>
  <c r="R139" i="4"/>
  <c r="S133" i="6"/>
  <c r="R138" i="4"/>
  <c r="S131" i="6"/>
  <c r="R136" i="4"/>
  <c r="S130" i="6"/>
  <c r="R135" i="4"/>
  <c r="S129" i="6"/>
  <c r="R134" i="4"/>
  <c r="S128" i="6"/>
  <c r="R133" i="4"/>
  <c r="S127" i="6"/>
  <c r="R132" i="4"/>
  <c r="S126" i="6"/>
  <c r="R131" i="4"/>
  <c r="S124" i="6"/>
  <c r="R129" i="4"/>
  <c r="S123" i="6"/>
  <c r="R128" i="4"/>
  <c r="S122" i="6"/>
  <c r="R127" i="4"/>
  <c r="S121" i="6"/>
  <c r="R126" i="4"/>
  <c r="S120" i="6"/>
  <c r="R125" i="4"/>
  <c r="S119" i="6"/>
  <c r="R124" i="4"/>
  <c r="S118" i="6"/>
  <c r="S117" i="6"/>
  <c r="R122" i="4"/>
  <c r="S116" i="6"/>
  <c r="R121" i="4"/>
  <c r="S114" i="6"/>
  <c r="R119" i="4"/>
  <c r="S113" i="6"/>
  <c r="R118" i="4"/>
  <c r="S112" i="6"/>
  <c r="R117" i="4"/>
  <c r="S110" i="6"/>
  <c r="R115" i="4"/>
  <c r="S109" i="6"/>
  <c r="R114" i="4"/>
  <c r="S106" i="6"/>
  <c r="R111" i="4"/>
  <c r="S105" i="6"/>
  <c r="R110" i="4"/>
  <c r="S104" i="6"/>
  <c r="R109" i="4"/>
  <c r="S103" i="6"/>
  <c r="R108" i="4"/>
  <c r="S101" i="6"/>
  <c r="R106" i="4"/>
  <c r="S100" i="6"/>
  <c r="R105" i="4"/>
  <c r="S99" i="6"/>
  <c r="R104" i="4"/>
  <c r="S97" i="6"/>
  <c r="R102" i="4"/>
  <c r="S94" i="6"/>
  <c r="R99" i="4"/>
  <c r="S93" i="6"/>
  <c r="R98" i="4"/>
  <c r="S91" i="6"/>
  <c r="R96" i="4"/>
  <c r="S90" i="6"/>
  <c r="R95" i="4"/>
  <c r="S89" i="6"/>
  <c r="R94" i="4"/>
  <c r="S87" i="6"/>
  <c r="R92" i="4"/>
  <c r="S86" i="6"/>
  <c r="R91" i="4"/>
  <c r="S85" i="6"/>
  <c r="R90" i="4"/>
  <c r="S84" i="6"/>
  <c r="R89" i="4"/>
  <c r="S83" i="6"/>
  <c r="R88" i="4"/>
  <c r="S82" i="6"/>
  <c r="S81" i="6"/>
  <c r="R86" i="4"/>
  <c r="S80" i="6"/>
  <c r="R85" i="4"/>
  <c r="S79" i="6"/>
  <c r="R84" i="4"/>
  <c r="S78" i="6"/>
  <c r="R83" i="4"/>
  <c r="S77" i="6"/>
  <c r="R82" i="4"/>
  <c r="S76" i="6"/>
  <c r="R81" i="4"/>
  <c r="S73" i="6"/>
  <c r="R78" i="4"/>
  <c r="S72" i="6"/>
  <c r="R77" i="4"/>
  <c r="S71" i="6"/>
  <c r="R76" i="4"/>
  <c r="S69" i="6"/>
  <c r="R74" i="4"/>
  <c r="S68" i="6"/>
  <c r="R73" i="4"/>
  <c r="S66" i="6"/>
  <c r="R71" i="4"/>
  <c r="S65" i="6"/>
  <c r="R70" i="4"/>
  <c r="S63" i="6"/>
  <c r="R68" i="4"/>
  <c r="S62" i="6"/>
  <c r="R67" i="4"/>
  <c r="S61" i="6"/>
  <c r="R66" i="4"/>
  <c r="S60" i="6"/>
  <c r="R65" i="4"/>
  <c r="S57" i="6"/>
  <c r="R62" i="4"/>
  <c r="S56" i="6"/>
  <c r="R61" i="4"/>
  <c r="S55" i="6"/>
  <c r="R60" i="4"/>
  <c r="S54" i="6"/>
  <c r="S53" i="6"/>
  <c r="R58" i="4"/>
  <c r="S51" i="6"/>
  <c r="R56" i="4"/>
  <c r="S50" i="6"/>
  <c r="R55" i="4"/>
  <c r="S48" i="6"/>
  <c r="R53" i="4"/>
  <c r="S47" i="6"/>
  <c r="R52" i="4"/>
  <c r="S46" i="6"/>
  <c r="R51" i="4"/>
  <c r="S45" i="6"/>
  <c r="R50" i="4"/>
  <c r="S43" i="6"/>
  <c r="R48" i="4"/>
  <c r="S42" i="6"/>
  <c r="R47" i="4"/>
  <c r="S41" i="6"/>
  <c r="R46" i="4"/>
  <c r="S40" i="6"/>
  <c r="R45" i="4"/>
  <c r="S39" i="6"/>
  <c r="R44" i="4"/>
  <c r="S37" i="6"/>
  <c r="R42" i="4"/>
  <c r="S36" i="6"/>
  <c r="R41" i="4"/>
  <c r="S35" i="6"/>
  <c r="R40" i="4"/>
  <c r="S34" i="6"/>
  <c r="R39" i="4"/>
  <c r="S33" i="6"/>
  <c r="R38" i="4"/>
  <c r="S32" i="6"/>
  <c r="R37" i="4"/>
  <c r="S29" i="6"/>
  <c r="R34" i="4"/>
  <c r="S28" i="6"/>
  <c r="R33" i="4"/>
  <c r="S27" i="6"/>
  <c r="R32" i="4"/>
  <c r="S26" i="6"/>
  <c r="R31" i="4"/>
  <c r="S22" i="6"/>
  <c r="R27" i="4"/>
  <c r="S21" i="6"/>
  <c r="R26" i="4"/>
  <c r="S20" i="6"/>
  <c r="R25" i="4"/>
  <c r="S18" i="6"/>
  <c r="R23" i="4"/>
  <c r="S17" i="6"/>
  <c r="R22" i="4"/>
  <c r="S16" i="6"/>
  <c r="R21" i="4"/>
  <c r="S14" i="6"/>
  <c r="R19" i="4"/>
  <c r="S13" i="6"/>
  <c r="R18" i="4"/>
  <c r="S10" i="6"/>
  <c r="R15" i="4"/>
  <c r="S9" i="6"/>
  <c r="R14" i="4"/>
  <c r="S8" i="6"/>
  <c r="R13" i="4"/>
  <c r="S7" i="6"/>
  <c r="R12" i="4"/>
  <c r="S6" i="6"/>
  <c r="R11" i="4"/>
  <c r="S5" i="6"/>
  <c r="R10" i="4"/>
  <c r="S4" i="6"/>
  <c r="R9" i="4"/>
  <c r="S3" i="6"/>
  <c r="R87" i="4"/>
  <c r="R230" i="4"/>
  <c r="R278" i="4"/>
  <c r="R287" i="4"/>
  <c r="R309" i="4"/>
  <c r="R315" i="4"/>
  <c r="R333" i="4"/>
  <c r="R350" i="4"/>
  <c r="R377" i="4"/>
  <c r="R385" i="4"/>
  <c r="R396" i="4"/>
  <c r="R412" i="4"/>
  <c r="R59" i="4"/>
  <c r="R123" i="4"/>
  <c r="R266" i="4"/>
  <c r="R271" i="4"/>
  <c r="R277" i="4"/>
  <c r="R279" i="4"/>
  <c r="R284" i="4"/>
  <c r="R301" i="4"/>
  <c r="R314" i="4"/>
  <c r="R318" i="4"/>
  <c r="R344" i="4"/>
  <c r="R357" i="4"/>
  <c r="R368" i="4"/>
  <c r="R374" i="4"/>
  <c r="R422" i="4"/>
  <c r="R429" i="4"/>
  <c r="P437" i="6"/>
  <c r="M442" i="4"/>
  <c r="P436" i="6"/>
  <c r="M441" i="4"/>
  <c r="P435" i="6"/>
  <c r="M440" i="4"/>
  <c r="P434" i="6"/>
  <c r="M439" i="4"/>
  <c r="I439" i="4" s="1"/>
  <c r="P433" i="6"/>
  <c r="M438" i="4"/>
  <c r="P432" i="6"/>
  <c r="M437" i="4"/>
  <c r="K437" i="4" s="1"/>
  <c r="P431" i="6"/>
  <c r="M436" i="4"/>
  <c r="P430" i="6"/>
  <c r="P429" i="6"/>
  <c r="M434" i="4"/>
  <c r="P428" i="6"/>
  <c r="M433" i="4"/>
  <c r="P427" i="6"/>
  <c r="M432" i="4"/>
  <c r="P426" i="6"/>
  <c r="M431" i="4"/>
  <c r="P425" i="6"/>
  <c r="P424" i="6"/>
  <c r="P423" i="6"/>
  <c r="M428" i="4"/>
  <c r="P422" i="6"/>
  <c r="M427" i="4"/>
  <c r="P421" i="6"/>
  <c r="P420" i="6"/>
  <c r="M425" i="4"/>
  <c r="P419" i="6"/>
  <c r="M424" i="4"/>
  <c r="I424" i="4" s="1"/>
  <c r="P418" i="6"/>
  <c r="M423" i="4"/>
  <c r="P417" i="6"/>
  <c r="P416" i="6"/>
  <c r="P415" i="6"/>
  <c r="P414" i="6"/>
  <c r="M419" i="4"/>
  <c r="I419" i="4" s="1"/>
  <c r="L419" i="4" s="1"/>
  <c r="P413" i="6"/>
  <c r="M418" i="4"/>
  <c r="P412" i="6"/>
  <c r="M417" i="4"/>
  <c r="I417" i="4" s="1"/>
  <c r="P411" i="6"/>
  <c r="M416" i="4"/>
  <c r="P410" i="6"/>
  <c r="M415" i="4"/>
  <c r="P409" i="6"/>
  <c r="M414" i="4"/>
  <c r="P408" i="6"/>
  <c r="M413" i="4"/>
  <c r="P407" i="6"/>
  <c r="P406" i="6"/>
  <c r="M411" i="4"/>
  <c r="P405" i="6"/>
  <c r="M410" i="4"/>
  <c r="P404" i="6"/>
  <c r="M409" i="4"/>
  <c r="P403" i="6"/>
  <c r="M408" i="4"/>
  <c r="I408" i="4" s="1"/>
  <c r="J408" i="4" s="1"/>
  <c r="P402" i="6"/>
  <c r="M407" i="4"/>
  <c r="P401" i="6"/>
  <c r="P400" i="6"/>
  <c r="M405" i="4"/>
  <c r="P399" i="6"/>
  <c r="P398" i="6"/>
  <c r="P397" i="6"/>
  <c r="P396" i="6"/>
  <c r="P395" i="6"/>
  <c r="M400" i="4"/>
  <c r="P394" i="6"/>
  <c r="M399" i="4"/>
  <c r="P393" i="6"/>
  <c r="M398" i="4"/>
  <c r="P392" i="6"/>
  <c r="M397" i="4"/>
  <c r="K397" i="4" s="1"/>
  <c r="P391" i="6"/>
  <c r="P390" i="6"/>
  <c r="M395" i="4"/>
  <c r="P389" i="6"/>
  <c r="M394" i="4"/>
  <c r="K394" i="4" s="1"/>
  <c r="P388" i="6"/>
  <c r="P387" i="6"/>
  <c r="M392" i="4"/>
  <c r="P386" i="6"/>
  <c r="P385" i="6"/>
  <c r="M390" i="4"/>
  <c r="P384" i="6"/>
  <c r="M389" i="4"/>
  <c r="T389" i="4" s="1"/>
  <c r="U389" i="4" s="1"/>
  <c r="W389" i="4" s="1"/>
  <c r="AA389" i="4" s="1"/>
  <c r="AB389" i="4" s="1"/>
  <c r="AC389" i="4" s="1"/>
  <c r="P383" i="6"/>
  <c r="P382" i="6"/>
  <c r="M387" i="4"/>
  <c r="P381" i="6"/>
  <c r="M386" i="4"/>
  <c r="K386" i="4" s="1"/>
  <c r="P380" i="6"/>
  <c r="P379" i="6"/>
  <c r="P378" i="6"/>
  <c r="M383" i="4"/>
  <c r="P377" i="6"/>
  <c r="P376" i="6"/>
  <c r="M381" i="4"/>
  <c r="T381" i="4" s="1"/>
  <c r="U381" i="4" s="1"/>
  <c r="W381" i="4" s="1"/>
  <c r="P375" i="6"/>
  <c r="M380" i="4"/>
  <c r="P374" i="6"/>
  <c r="M379" i="4"/>
  <c r="P373" i="6"/>
  <c r="M378" i="4"/>
  <c r="P372" i="6"/>
  <c r="P371" i="6"/>
  <c r="M376" i="4"/>
  <c r="P370" i="6"/>
  <c r="M375" i="4"/>
  <c r="P369" i="6"/>
  <c r="P368" i="6"/>
  <c r="M373" i="4"/>
  <c r="P367" i="6"/>
  <c r="M372" i="4"/>
  <c r="P366" i="6"/>
  <c r="M371" i="4"/>
  <c r="P365" i="6"/>
  <c r="M370" i="4"/>
  <c r="N370" i="4" s="1"/>
  <c r="P364" i="6"/>
  <c r="M369" i="4"/>
  <c r="P363" i="6"/>
  <c r="P362" i="6"/>
  <c r="M367" i="4"/>
  <c r="P361" i="6"/>
  <c r="M366" i="4"/>
  <c r="P360" i="6"/>
  <c r="M365" i="4"/>
  <c r="P359" i="6"/>
  <c r="M364" i="4"/>
  <c r="P358" i="6"/>
  <c r="M363" i="4"/>
  <c r="P357" i="6"/>
  <c r="M362" i="4"/>
  <c r="P356" i="6"/>
  <c r="M361" i="4"/>
  <c r="P355" i="6"/>
  <c r="M360" i="4"/>
  <c r="P354" i="6"/>
  <c r="M359" i="4"/>
  <c r="P353" i="6"/>
  <c r="P352" i="6"/>
  <c r="P351" i="6"/>
  <c r="M356" i="4"/>
  <c r="P350" i="6"/>
  <c r="M355" i="4"/>
  <c r="P349" i="6"/>
  <c r="M354" i="4"/>
  <c r="N354" i="4" s="1"/>
  <c r="P348" i="6"/>
  <c r="M353" i="4"/>
  <c r="P347" i="6"/>
  <c r="P346" i="6"/>
  <c r="M351" i="4"/>
  <c r="P345" i="6"/>
  <c r="P344" i="6"/>
  <c r="M349" i="4"/>
  <c r="P343" i="6"/>
  <c r="P342" i="6"/>
  <c r="M347" i="4"/>
  <c r="P341" i="6"/>
  <c r="M346" i="4"/>
  <c r="P340" i="6"/>
  <c r="M345" i="4"/>
  <c r="P339" i="6"/>
  <c r="P338" i="6"/>
  <c r="M343" i="4"/>
  <c r="K343" i="4"/>
  <c r="P337" i="6"/>
  <c r="M342" i="4"/>
  <c r="P336" i="6"/>
  <c r="M341" i="4"/>
  <c r="K341" i="4" s="1"/>
  <c r="P335" i="6"/>
  <c r="M340" i="4"/>
  <c r="P334" i="6"/>
  <c r="M339" i="4"/>
  <c r="P333" i="6"/>
  <c r="M338" i="4"/>
  <c r="P332" i="6"/>
  <c r="M337" i="4"/>
  <c r="I337" i="4" s="1"/>
  <c r="J337" i="4" s="1"/>
  <c r="P331" i="6"/>
  <c r="M336" i="4"/>
  <c r="P330" i="6"/>
  <c r="P329" i="6"/>
  <c r="M334" i="4"/>
  <c r="K334" i="4" s="1"/>
  <c r="P328" i="6"/>
  <c r="P327" i="6"/>
  <c r="M332" i="4"/>
  <c r="P326" i="6"/>
  <c r="M331" i="4"/>
  <c r="P325" i="6"/>
  <c r="M330" i="4"/>
  <c r="N330" i="4" s="1"/>
  <c r="P324" i="6"/>
  <c r="P323" i="6"/>
  <c r="M328" i="4"/>
  <c r="P322" i="6"/>
  <c r="M327" i="4"/>
  <c r="P321" i="6"/>
  <c r="M326" i="4"/>
  <c r="I326" i="4" s="1"/>
  <c r="J326" i="4" s="1"/>
  <c r="P320" i="6"/>
  <c r="M325" i="4"/>
  <c r="P319" i="6"/>
  <c r="M324" i="4"/>
  <c r="P318" i="6"/>
  <c r="P317" i="6"/>
  <c r="P316" i="6"/>
  <c r="M321" i="4"/>
  <c r="P315" i="6"/>
  <c r="M320" i="4"/>
  <c r="P314" i="6"/>
  <c r="P313" i="6"/>
  <c r="P312" i="6"/>
  <c r="M317" i="4"/>
  <c r="P311" i="6"/>
  <c r="M316" i="4"/>
  <c r="P310" i="6"/>
  <c r="P309" i="6"/>
  <c r="P308" i="6"/>
  <c r="M313" i="4"/>
  <c r="P307" i="6"/>
  <c r="M312" i="4"/>
  <c r="P306" i="6"/>
  <c r="M311" i="4"/>
  <c r="P305" i="6"/>
  <c r="M310" i="4"/>
  <c r="N310" i="4" s="1"/>
  <c r="P304" i="6"/>
  <c r="P303" i="6"/>
  <c r="M308" i="4"/>
  <c r="K308" i="4" s="1"/>
  <c r="P302" i="6"/>
  <c r="P301" i="6"/>
  <c r="M306" i="4"/>
  <c r="P300" i="6"/>
  <c r="M305" i="4"/>
  <c r="K305" i="4" s="1"/>
  <c r="P299" i="6"/>
  <c r="P298" i="6"/>
  <c r="M303" i="4"/>
  <c r="P297" i="6"/>
  <c r="M302" i="4"/>
  <c r="K302" i="4" s="1"/>
  <c r="P296" i="6"/>
  <c r="P295" i="6"/>
  <c r="P294" i="6"/>
  <c r="M299" i="4"/>
  <c r="K299" i="4" s="1"/>
  <c r="P293" i="6"/>
  <c r="M298" i="4"/>
  <c r="I298" i="4" s="1"/>
  <c r="P292" i="6"/>
  <c r="M297" i="4"/>
  <c r="K297" i="4" s="1"/>
  <c r="P291" i="6"/>
  <c r="M296" i="4"/>
  <c r="K296" i="4" s="1"/>
  <c r="P290" i="6"/>
  <c r="P289" i="6"/>
  <c r="M294" i="4"/>
  <c r="P288" i="6"/>
  <c r="M293" i="4"/>
  <c r="P287" i="6"/>
  <c r="P286" i="6"/>
  <c r="P285" i="6"/>
  <c r="P284" i="6"/>
  <c r="M289" i="4"/>
  <c r="P283" i="6"/>
  <c r="P282" i="6"/>
  <c r="P281" i="6"/>
  <c r="M286" i="4"/>
  <c r="K286" i="4" s="1"/>
  <c r="P280" i="6"/>
  <c r="M285" i="4"/>
  <c r="I285" i="4" s="1"/>
  <c r="L285" i="4" s="1"/>
  <c r="P279" i="6"/>
  <c r="P278" i="6"/>
  <c r="M283" i="4"/>
  <c r="K283" i="4" s="1"/>
  <c r="P277" i="6"/>
  <c r="P276" i="6"/>
  <c r="M281" i="4"/>
  <c r="P275" i="6"/>
  <c r="M280" i="4"/>
  <c r="P274" i="6"/>
  <c r="P273" i="6"/>
  <c r="P272" i="6"/>
  <c r="P271" i="6"/>
  <c r="M276" i="4"/>
  <c r="P270" i="6"/>
  <c r="P269" i="6"/>
  <c r="M274" i="4"/>
  <c r="K274" i="4" s="1"/>
  <c r="P268" i="6"/>
  <c r="M273" i="4"/>
  <c r="P267" i="6"/>
  <c r="M272" i="4"/>
  <c r="P266" i="6"/>
  <c r="P265" i="6"/>
  <c r="M270" i="4"/>
  <c r="K270" i="4" s="1"/>
  <c r="P264" i="6"/>
  <c r="M269" i="4"/>
  <c r="K269" i="4"/>
  <c r="P263" i="6"/>
  <c r="M268" i="4"/>
  <c r="I268" i="4" s="1"/>
  <c r="L268" i="4" s="1"/>
  <c r="P261" i="6"/>
  <c r="P260" i="6"/>
  <c r="M265" i="4"/>
  <c r="N265" i="4" s="1"/>
  <c r="P259" i="6"/>
  <c r="M264" i="4"/>
  <c r="P258" i="6"/>
  <c r="M263" i="4"/>
  <c r="P257" i="6"/>
  <c r="M262" i="4"/>
  <c r="K262" i="4"/>
  <c r="P256" i="6"/>
  <c r="P255" i="6"/>
  <c r="P254" i="6"/>
  <c r="M259" i="4"/>
  <c r="P253" i="6"/>
  <c r="M258" i="4"/>
  <c r="K258" i="4" s="1"/>
  <c r="P252" i="6"/>
  <c r="P251" i="6"/>
  <c r="M256" i="4"/>
  <c r="P250" i="6"/>
  <c r="P249" i="6"/>
  <c r="P248" i="6"/>
  <c r="M253" i="4"/>
  <c r="N253" i="4" s="1"/>
  <c r="P247" i="6"/>
  <c r="M252" i="4"/>
  <c r="K252" i="4" s="1"/>
  <c r="P246" i="6"/>
  <c r="M251" i="4"/>
  <c r="P245" i="6"/>
  <c r="M250" i="4"/>
  <c r="I250" i="4" s="1"/>
  <c r="P244" i="6"/>
  <c r="M249" i="4"/>
  <c r="K249" i="4" s="1"/>
  <c r="P243" i="6"/>
  <c r="P242" i="6"/>
  <c r="M247" i="4"/>
  <c r="K247" i="4" s="1"/>
  <c r="P241" i="6"/>
  <c r="M246" i="4"/>
  <c r="P240" i="6"/>
  <c r="M245" i="4"/>
  <c r="T245" i="4" s="1"/>
  <c r="U245" i="4" s="1"/>
  <c r="W245" i="4" s="1"/>
  <c r="AA245" i="4" s="1"/>
  <c r="AB245" i="4" s="1"/>
  <c r="AC245" i="4" s="1"/>
  <c r="P239" i="6"/>
  <c r="P238" i="6"/>
  <c r="M243" i="4"/>
  <c r="P237" i="6"/>
  <c r="M242" i="4"/>
  <c r="P236" i="6"/>
  <c r="M241" i="4"/>
  <c r="P235" i="6"/>
  <c r="M240" i="4"/>
  <c r="P234" i="6"/>
  <c r="P233" i="6"/>
  <c r="M238" i="4"/>
  <c r="P232" i="6"/>
  <c r="M237" i="4"/>
  <c r="P231" i="6"/>
  <c r="M236" i="4"/>
  <c r="N236" i="4" s="1"/>
  <c r="P230" i="6"/>
  <c r="M235" i="4"/>
  <c r="P229" i="6"/>
  <c r="M234" i="4"/>
  <c r="P228" i="6"/>
  <c r="M233" i="4"/>
  <c r="K233" i="4" s="1"/>
  <c r="P227" i="6"/>
  <c r="M232" i="4"/>
  <c r="P226" i="6"/>
  <c r="M231" i="4"/>
  <c r="P225" i="6"/>
  <c r="P224" i="6"/>
  <c r="M229" i="4"/>
  <c r="P223" i="6"/>
  <c r="M228" i="4"/>
  <c r="P222" i="6"/>
  <c r="M227" i="4"/>
  <c r="K227" i="4" s="1"/>
  <c r="P221" i="6"/>
  <c r="M226" i="4"/>
  <c r="P220" i="6"/>
  <c r="M225" i="4"/>
  <c r="P219" i="6"/>
  <c r="M224" i="4"/>
  <c r="T224" i="4" s="1"/>
  <c r="U224" i="4" s="1"/>
  <c r="W224" i="4" s="1"/>
  <c r="AA224" i="4" s="1"/>
  <c r="AB224" i="4" s="1"/>
  <c r="AC224" i="4" s="1"/>
  <c r="P218" i="6"/>
  <c r="M223" i="4"/>
  <c r="P217" i="6"/>
  <c r="M222" i="4"/>
  <c r="P216" i="6"/>
  <c r="M221" i="4"/>
  <c r="K221" i="4" s="1"/>
  <c r="P215" i="6"/>
  <c r="M220" i="4"/>
  <c r="P214" i="6"/>
  <c r="M219" i="4"/>
  <c r="P213" i="6"/>
  <c r="M218" i="4"/>
  <c r="P212" i="6"/>
  <c r="M217" i="4"/>
  <c r="I217" i="4" s="1"/>
  <c r="P211" i="6"/>
  <c r="M216" i="4"/>
  <c r="P210" i="6"/>
  <c r="M215" i="4"/>
  <c r="P209" i="6"/>
  <c r="M214" i="4"/>
  <c r="P208" i="6"/>
  <c r="M213" i="4"/>
  <c r="P207" i="6"/>
  <c r="M212" i="4"/>
  <c r="P206" i="6"/>
  <c r="M211" i="4"/>
  <c r="P205" i="6"/>
  <c r="M210" i="4"/>
  <c r="K210" i="4" s="1"/>
  <c r="P204" i="6"/>
  <c r="M209" i="4"/>
  <c r="P203" i="6"/>
  <c r="M208" i="4"/>
  <c r="P202" i="6"/>
  <c r="M207" i="4"/>
  <c r="P201" i="6"/>
  <c r="M206" i="4"/>
  <c r="P200" i="6"/>
  <c r="M205" i="4"/>
  <c r="N205" i="4" s="1"/>
  <c r="P199" i="6"/>
  <c r="M204" i="4"/>
  <c r="P198" i="6"/>
  <c r="M203" i="4"/>
  <c r="P197" i="6"/>
  <c r="M202" i="4"/>
  <c r="P196" i="6"/>
  <c r="M201" i="4"/>
  <c r="P195" i="6"/>
  <c r="M200" i="4"/>
  <c r="K200" i="4" s="1"/>
  <c r="P194" i="6"/>
  <c r="M199" i="4"/>
  <c r="P193" i="6"/>
  <c r="M198" i="4"/>
  <c r="P192" i="6"/>
  <c r="M197" i="4"/>
  <c r="K197" i="4" s="1"/>
  <c r="P191" i="6"/>
  <c r="M196" i="4"/>
  <c r="P190" i="6"/>
  <c r="M195" i="4"/>
  <c r="P189" i="6"/>
  <c r="M194" i="4"/>
  <c r="K194" i="4" s="1"/>
  <c r="P188" i="6"/>
  <c r="M193" i="4"/>
  <c r="K193" i="4" s="1"/>
  <c r="P187" i="6"/>
  <c r="M192" i="4"/>
  <c r="P186" i="6"/>
  <c r="M191" i="4"/>
  <c r="K191" i="4" s="1"/>
  <c r="P185" i="6"/>
  <c r="M190" i="4"/>
  <c r="K190" i="4" s="1"/>
  <c r="P184" i="6"/>
  <c r="M189" i="4"/>
  <c r="P183" i="6"/>
  <c r="M188" i="4"/>
  <c r="P182" i="6"/>
  <c r="M187" i="4"/>
  <c r="P181" i="6"/>
  <c r="M186" i="4"/>
  <c r="P180" i="6"/>
  <c r="M185" i="4"/>
  <c r="P179" i="6"/>
  <c r="M184" i="4"/>
  <c r="P178" i="6"/>
  <c r="M183" i="4"/>
  <c r="P177" i="6"/>
  <c r="P176" i="6"/>
  <c r="P175" i="6"/>
  <c r="M180" i="4"/>
  <c r="K180" i="4" s="1"/>
  <c r="P174" i="6"/>
  <c r="M179" i="4"/>
  <c r="P173" i="6"/>
  <c r="P172" i="6"/>
  <c r="M177" i="4"/>
  <c r="P171" i="6"/>
  <c r="M176" i="4"/>
  <c r="P170" i="6"/>
  <c r="M175" i="4"/>
  <c r="P169" i="6"/>
  <c r="M174" i="4"/>
  <c r="P168" i="6"/>
  <c r="M173" i="4"/>
  <c r="P167" i="6"/>
  <c r="M172" i="4"/>
  <c r="P166" i="6"/>
  <c r="M171" i="4"/>
  <c r="P165" i="6"/>
  <c r="M170" i="4"/>
  <c r="K170" i="4" s="1"/>
  <c r="P164" i="6"/>
  <c r="M169" i="4"/>
  <c r="P163" i="6"/>
  <c r="M168" i="4"/>
  <c r="P162" i="6"/>
  <c r="M167" i="4"/>
  <c r="P161" i="6"/>
  <c r="M166" i="4"/>
  <c r="P160" i="6"/>
  <c r="M165" i="4"/>
  <c r="P159" i="6"/>
  <c r="M164" i="4"/>
  <c r="P158" i="6"/>
  <c r="M163" i="4"/>
  <c r="K163" i="4" s="1"/>
  <c r="P157" i="6"/>
  <c r="M162" i="4"/>
  <c r="K162" i="4" s="1"/>
  <c r="P156" i="6"/>
  <c r="M161" i="4"/>
  <c r="P155" i="6"/>
  <c r="M160" i="4"/>
  <c r="N160" i="4" s="1"/>
  <c r="P154" i="6"/>
  <c r="M159" i="4"/>
  <c r="P153" i="6"/>
  <c r="M158" i="4"/>
  <c r="P152" i="6"/>
  <c r="M157" i="4"/>
  <c r="K157" i="4" s="1"/>
  <c r="P151" i="6"/>
  <c r="P150" i="6"/>
  <c r="M155" i="4"/>
  <c r="P149" i="6"/>
  <c r="M154" i="4"/>
  <c r="P148" i="6"/>
  <c r="M153" i="4"/>
  <c r="K153" i="4" s="1"/>
  <c r="P147" i="6"/>
  <c r="P146" i="6"/>
  <c r="M151" i="4"/>
  <c r="K151" i="4" s="1"/>
  <c r="P145" i="6"/>
  <c r="M150" i="4"/>
  <c r="P144" i="6"/>
  <c r="M149" i="4"/>
  <c r="K149" i="4" s="1"/>
  <c r="P143" i="6"/>
  <c r="M148" i="4"/>
  <c r="P142" i="6"/>
  <c r="P141" i="6"/>
  <c r="M146" i="4"/>
  <c r="P140" i="6"/>
  <c r="M145" i="4"/>
  <c r="P139" i="6"/>
  <c r="M144" i="4"/>
  <c r="P138" i="6"/>
  <c r="M143" i="4"/>
  <c r="P137" i="6"/>
  <c r="M142" i="4"/>
  <c r="P136" i="6"/>
  <c r="M141" i="4"/>
  <c r="P135" i="6"/>
  <c r="M140" i="4"/>
  <c r="P134" i="6"/>
  <c r="M139" i="4"/>
  <c r="P133" i="6"/>
  <c r="M138" i="4"/>
  <c r="P132" i="6"/>
  <c r="M137" i="4"/>
  <c r="K137" i="4" s="1"/>
  <c r="P131" i="6"/>
  <c r="M136" i="4"/>
  <c r="P130" i="6"/>
  <c r="M135" i="4"/>
  <c r="K135" i="4" s="1"/>
  <c r="P129" i="6"/>
  <c r="M134" i="4"/>
  <c r="P128" i="6"/>
  <c r="M133" i="4"/>
  <c r="P127" i="6"/>
  <c r="M132" i="4"/>
  <c r="P126" i="6"/>
  <c r="M131" i="4"/>
  <c r="P125" i="6"/>
  <c r="M130" i="4"/>
  <c r="K130" i="4" s="1"/>
  <c r="P124" i="6"/>
  <c r="M129" i="4"/>
  <c r="P123" i="6"/>
  <c r="M128" i="4"/>
  <c r="K128" i="4" s="1"/>
  <c r="P122" i="6"/>
  <c r="M127" i="4"/>
  <c r="K127" i="4" s="1"/>
  <c r="P121" i="6"/>
  <c r="M126" i="4"/>
  <c r="K126" i="4" s="1"/>
  <c r="P120" i="6"/>
  <c r="M125" i="4"/>
  <c r="P119" i="6"/>
  <c r="M124" i="4"/>
  <c r="P118" i="6"/>
  <c r="P117" i="6"/>
  <c r="M122" i="4"/>
  <c r="P116" i="6"/>
  <c r="M121" i="4"/>
  <c r="K121" i="4" s="1"/>
  <c r="P115" i="6"/>
  <c r="P114" i="6"/>
  <c r="M119" i="4"/>
  <c r="P113" i="6"/>
  <c r="M118" i="4"/>
  <c r="P112" i="6"/>
  <c r="M117" i="4"/>
  <c r="N117" i="4" s="1"/>
  <c r="P111" i="6"/>
  <c r="M116" i="4"/>
  <c r="K116" i="4" s="1"/>
  <c r="P110" i="6"/>
  <c r="M115" i="4"/>
  <c r="P109" i="6"/>
  <c r="M114" i="4"/>
  <c r="P108" i="6"/>
  <c r="M113" i="4"/>
  <c r="P107" i="6"/>
  <c r="M112" i="4"/>
  <c r="K112" i="4" s="1"/>
  <c r="P106" i="6"/>
  <c r="M111" i="4"/>
  <c r="P105" i="6"/>
  <c r="M110" i="4"/>
  <c r="P104" i="6"/>
  <c r="M109" i="4"/>
  <c r="P103" i="6"/>
  <c r="M108" i="4"/>
  <c r="P101" i="6"/>
  <c r="M106" i="4"/>
  <c r="P100" i="6"/>
  <c r="M105" i="4"/>
  <c r="P99" i="6"/>
  <c r="M104" i="4"/>
  <c r="P98" i="6"/>
  <c r="M103" i="4"/>
  <c r="P97" i="6"/>
  <c r="M102" i="4"/>
  <c r="P96" i="6"/>
  <c r="P95" i="6"/>
  <c r="M100" i="4"/>
  <c r="K100" i="4" s="1"/>
  <c r="P94" i="6"/>
  <c r="M99" i="4"/>
  <c r="P93" i="6"/>
  <c r="M98" i="4"/>
  <c r="P92" i="6"/>
  <c r="M97" i="4"/>
  <c r="K97" i="4" s="1"/>
  <c r="P91" i="6"/>
  <c r="M96" i="4"/>
  <c r="K96" i="4" s="1"/>
  <c r="P90" i="6"/>
  <c r="M95" i="4"/>
  <c r="P89" i="6"/>
  <c r="M94" i="4"/>
  <c r="P88" i="6"/>
  <c r="M93" i="4"/>
  <c r="K93" i="4" s="1"/>
  <c r="P87" i="6"/>
  <c r="M92" i="4"/>
  <c r="P86" i="6"/>
  <c r="M91" i="4"/>
  <c r="P85" i="6"/>
  <c r="M90" i="4"/>
  <c r="P84" i="6"/>
  <c r="M89" i="4"/>
  <c r="P83" i="6"/>
  <c r="M88" i="4"/>
  <c r="P82" i="6"/>
  <c r="P81" i="6"/>
  <c r="M86" i="4"/>
  <c r="P80" i="6"/>
  <c r="M85" i="4"/>
  <c r="I85" i="4" s="1"/>
  <c r="J85" i="4" s="1"/>
  <c r="P79" i="6"/>
  <c r="M84" i="4"/>
  <c r="P78" i="6"/>
  <c r="M83" i="4"/>
  <c r="P77" i="6"/>
  <c r="M82" i="4"/>
  <c r="P76" i="6"/>
  <c r="M81" i="4"/>
  <c r="P75" i="6"/>
  <c r="M80" i="4"/>
  <c r="K80" i="4" s="1"/>
  <c r="P74" i="6"/>
  <c r="M79" i="4"/>
  <c r="K79" i="4" s="1"/>
  <c r="P73" i="6"/>
  <c r="M78" i="4"/>
  <c r="P72" i="6"/>
  <c r="M77" i="4"/>
  <c r="P71" i="6"/>
  <c r="M76" i="4"/>
  <c r="P70" i="6"/>
  <c r="M75" i="4"/>
  <c r="P69" i="6"/>
  <c r="M74" i="4"/>
  <c r="P68" i="6"/>
  <c r="M73" i="4"/>
  <c r="P67" i="6"/>
  <c r="M72" i="4"/>
  <c r="K72" i="4" s="1"/>
  <c r="P66" i="6"/>
  <c r="M71" i="4"/>
  <c r="P65" i="6"/>
  <c r="M70" i="4"/>
  <c r="P64" i="6"/>
  <c r="M69" i="4"/>
  <c r="K69" i="4" s="1"/>
  <c r="P63" i="6"/>
  <c r="M68" i="4"/>
  <c r="K68" i="4" s="1"/>
  <c r="P62" i="6"/>
  <c r="M67" i="4"/>
  <c r="P61" i="6"/>
  <c r="M66" i="4"/>
  <c r="P60" i="6"/>
  <c r="M65" i="4"/>
  <c r="K65" i="4" s="1"/>
  <c r="P59" i="6"/>
  <c r="M64" i="4"/>
  <c r="K64" i="4" s="1"/>
  <c r="P58" i="6"/>
  <c r="M63" i="4"/>
  <c r="I63" i="4" s="1"/>
  <c r="J63" i="4" s="1"/>
  <c r="P57" i="6"/>
  <c r="M62" i="4"/>
  <c r="K62" i="4" s="1"/>
  <c r="P56" i="6"/>
  <c r="M61" i="4"/>
  <c r="K61" i="4" s="1"/>
  <c r="P55" i="6"/>
  <c r="M60" i="4"/>
  <c r="P54" i="6"/>
  <c r="P53" i="6"/>
  <c r="M58" i="4"/>
  <c r="P52" i="6"/>
  <c r="P51" i="6"/>
  <c r="M56" i="4"/>
  <c r="K56" i="4" s="1"/>
  <c r="P50" i="6"/>
  <c r="M55" i="4"/>
  <c r="P49" i="6"/>
  <c r="M54" i="4"/>
  <c r="K54" i="4" s="1"/>
  <c r="P48" i="6"/>
  <c r="M53" i="4"/>
  <c r="P47" i="6"/>
  <c r="M52" i="4"/>
  <c r="T52" i="4" s="1"/>
  <c r="U52" i="4" s="1"/>
  <c r="W52" i="4" s="1"/>
  <c r="AA52" i="4" s="1"/>
  <c r="AB52" i="4" s="1"/>
  <c r="AC52" i="4" s="1"/>
  <c r="P46" i="6"/>
  <c r="M51" i="4"/>
  <c r="P45" i="6"/>
  <c r="M50" i="4"/>
  <c r="N50" i="4" s="1"/>
  <c r="P44" i="6"/>
  <c r="P43" i="6"/>
  <c r="M48" i="4"/>
  <c r="P42" i="6"/>
  <c r="M47" i="4"/>
  <c r="K47" i="4"/>
  <c r="P41" i="6"/>
  <c r="M46" i="4"/>
  <c r="P40" i="6"/>
  <c r="M45" i="4"/>
  <c r="K45" i="4" s="1"/>
  <c r="P39" i="6"/>
  <c r="M44" i="4"/>
  <c r="P38" i="6"/>
  <c r="M43" i="4"/>
  <c r="P37" i="6"/>
  <c r="M42" i="4"/>
  <c r="P36" i="6"/>
  <c r="M41" i="4"/>
  <c r="P35" i="6"/>
  <c r="M40" i="4"/>
  <c r="P34" i="6"/>
  <c r="M39" i="4"/>
  <c r="I39" i="4" s="1"/>
  <c r="P33" i="6"/>
  <c r="M38" i="4"/>
  <c r="K38" i="4" s="1"/>
  <c r="P32" i="6"/>
  <c r="M37" i="4"/>
  <c r="K37" i="4" s="1"/>
  <c r="P31" i="6"/>
  <c r="M36" i="4"/>
  <c r="P30" i="6"/>
  <c r="M35" i="4"/>
  <c r="K35" i="4" s="1"/>
  <c r="P29" i="6"/>
  <c r="M34" i="4"/>
  <c r="P28" i="6"/>
  <c r="M33" i="4"/>
  <c r="K33" i="4" s="1"/>
  <c r="P27" i="6"/>
  <c r="M32" i="4"/>
  <c r="K32" i="4" s="1"/>
  <c r="P26" i="6"/>
  <c r="M31" i="4"/>
  <c r="P25" i="6"/>
  <c r="M30" i="4"/>
  <c r="K30" i="4" s="1"/>
  <c r="P24" i="6"/>
  <c r="M29" i="4"/>
  <c r="K29" i="4" s="1"/>
  <c r="P23" i="6"/>
  <c r="M28" i="4"/>
  <c r="P22" i="6"/>
  <c r="M27" i="4"/>
  <c r="P21" i="6"/>
  <c r="M26" i="4"/>
  <c r="P20" i="6"/>
  <c r="M25" i="4"/>
  <c r="N25" i="4" s="1"/>
  <c r="P19" i="6"/>
  <c r="M24" i="4"/>
  <c r="P18" i="6"/>
  <c r="M23" i="4"/>
  <c r="K23" i="4" s="1"/>
  <c r="P17" i="6"/>
  <c r="M22" i="4"/>
  <c r="I22" i="4" s="1"/>
  <c r="L22" i="4" s="1"/>
  <c r="P16" i="6"/>
  <c r="M21" i="4"/>
  <c r="P15" i="6"/>
  <c r="M20" i="4"/>
  <c r="K20" i="4" s="1"/>
  <c r="P14" i="6"/>
  <c r="M19" i="4"/>
  <c r="P13" i="6"/>
  <c r="M18" i="4"/>
  <c r="P12" i="6"/>
  <c r="M17" i="4"/>
  <c r="K17" i="4" s="1"/>
  <c r="P11" i="6"/>
  <c r="M16" i="4"/>
  <c r="P10" i="6"/>
  <c r="M15" i="4"/>
  <c r="K15" i="4" s="1"/>
  <c r="P9" i="6"/>
  <c r="M14" i="4"/>
  <c r="P8" i="6"/>
  <c r="M13" i="4"/>
  <c r="P7" i="6"/>
  <c r="M12" i="4"/>
  <c r="P6" i="6"/>
  <c r="M11" i="4"/>
  <c r="K11" i="4" s="1"/>
  <c r="P5" i="6"/>
  <c r="M10" i="4"/>
  <c r="P4" i="6"/>
  <c r="M9" i="4"/>
  <c r="P3" i="6"/>
  <c r="M8" i="4"/>
  <c r="M437" i="6"/>
  <c r="O442" i="4"/>
  <c r="M436" i="6"/>
  <c r="O441" i="4"/>
  <c r="M435" i="6"/>
  <c r="O440" i="4"/>
  <c r="M434" i="6"/>
  <c r="O439" i="4"/>
  <c r="P439" i="4" s="1"/>
  <c r="M433" i="6"/>
  <c r="O438" i="4"/>
  <c r="M432" i="6"/>
  <c r="O437" i="4"/>
  <c r="M431" i="6"/>
  <c r="O436" i="4"/>
  <c r="M430" i="6"/>
  <c r="M429" i="6"/>
  <c r="O434" i="4"/>
  <c r="P434" i="4" s="1"/>
  <c r="M428" i="6"/>
  <c r="O433" i="4"/>
  <c r="M427" i="6"/>
  <c r="O432" i="4"/>
  <c r="M426" i="6"/>
  <c r="O431" i="4"/>
  <c r="M425" i="6"/>
  <c r="M424" i="6"/>
  <c r="M423" i="6"/>
  <c r="O428" i="4"/>
  <c r="M422" i="6"/>
  <c r="O427" i="4"/>
  <c r="M421" i="6"/>
  <c r="M420" i="6"/>
  <c r="O425" i="4"/>
  <c r="M419" i="6"/>
  <c r="O424" i="4"/>
  <c r="M418" i="6"/>
  <c r="O423" i="4"/>
  <c r="M417" i="6"/>
  <c r="M416" i="6"/>
  <c r="M415" i="6"/>
  <c r="M414" i="6"/>
  <c r="O419" i="4"/>
  <c r="M413" i="6"/>
  <c r="O418" i="4"/>
  <c r="M412" i="6"/>
  <c r="O417" i="4"/>
  <c r="P417" i="4" s="1"/>
  <c r="M411" i="6"/>
  <c r="O416" i="4"/>
  <c r="M410" i="6"/>
  <c r="O415" i="4"/>
  <c r="M409" i="6"/>
  <c r="O414" i="4"/>
  <c r="M408" i="6"/>
  <c r="O413" i="4"/>
  <c r="M407" i="6"/>
  <c r="M406" i="6"/>
  <c r="O411" i="4"/>
  <c r="M405" i="6"/>
  <c r="O410" i="4"/>
  <c r="M404" i="6"/>
  <c r="O409" i="4"/>
  <c r="M403" i="6"/>
  <c r="O408" i="4"/>
  <c r="M402" i="6"/>
  <c r="O407" i="4"/>
  <c r="M401" i="6"/>
  <c r="M400" i="6"/>
  <c r="O405" i="4"/>
  <c r="M399" i="6"/>
  <c r="M398" i="6"/>
  <c r="M397" i="6"/>
  <c r="M396" i="6"/>
  <c r="M395" i="6"/>
  <c r="O400" i="4"/>
  <c r="M394" i="6"/>
  <c r="O399" i="4"/>
  <c r="M393" i="6"/>
  <c r="O398" i="4"/>
  <c r="Q398" i="4" s="1"/>
  <c r="V398" i="4" s="1"/>
  <c r="X398" i="4" s="1"/>
  <c r="Y398" i="4" s="1"/>
  <c r="Z398" i="4" s="1"/>
  <c r="M392" i="6"/>
  <c r="O397" i="4"/>
  <c r="M391" i="6"/>
  <c r="M390" i="6"/>
  <c r="O395" i="4"/>
  <c r="M389" i="6"/>
  <c r="O394" i="4"/>
  <c r="M388" i="6"/>
  <c r="M387" i="6"/>
  <c r="O392" i="4"/>
  <c r="M386" i="6"/>
  <c r="M385" i="6"/>
  <c r="O390" i="4"/>
  <c r="M384" i="6"/>
  <c r="O389" i="4"/>
  <c r="M383" i="6"/>
  <c r="M382" i="6"/>
  <c r="O387" i="4"/>
  <c r="M381" i="6"/>
  <c r="O386" i="4"/>
  <c r="Q386" i="4" s="1"/>
  <c r="V386" i="4" s="1"/>
  <c r="X386" i="4" s="1"/>
  <c r="M380" i="6"/>
  <c r="M379" i="6"/>
  <c r="M378" i="6"/>
  <c r="O383" i="4"/>
  <c r="M377" i="6"/>
  <c r="M376" i="6"/>
  <c r="O381" i="4"/>
  <c r="M375" i="6"/>
  <c r="O380" i="4"/>
  <c r="M374" i="6"/>
  <c r="O379" i="4"/>
  <c r="P379" i="4" s="1"/>
  <c r="M373" i="6"/>
  <c r="O378" i="4"/>
  <c r="M372" i="6"/>
  <c r="M371" i="6"/>
  <c r="O376" i="4"/>
  <c r="M370" i="6"/>
  <c r="O375" i="4"/>
  <c r="M369" i="6"/>
  <c r="M368" i="6"/>
  <c r="O373" i="4"/>
  <c r="M367" i="6"/>
  <c r="O372" i="4"/>
  <c r="M366" i="6"/>
  <c r="O371" i="4"/>
  <c r="M365" i="6"/>
  <c r="O370" i="4"/>
  <c r="M364" i="6"/>
  <c r="O369" i="4"/>
  <c r="M363" i="6"/>
  <c r="M362" i="6"/>
  <c r="O367" i="4"/>
  <c r="M361" i="6"/>
  <c r="O366" i="4"/>
  <c r="M360" i="6"/>
  <c r="O365" i="4"/>
  <c r="M359" i="6"/>
  <c r="O364" i="4"/>
  <c r="M358" i="6"/>
  <c r="O363" i="4"/>
  <c r="M357" i="6"/>
  <c r="O362" i="4"/>
  <c r="M356" i="6"/>
  <c r="O361" i="4"/>
  <c r="M355" i="6"/>
  <c r="O360" i="4"/>
  <c r="M354" i="6"/>
  <c r="O359" i="4"/>
  <c r="P359" i="4" s="1"/>
  <c r="M353" i="6"/>
  <c r="M352" i="6"/>
  <c r="M351" i="6"/>
  <c r="O356" i="4"/>
  <c r="M350" i="6"/>
  <c r="O355" i="4"/>
  <c r="M349" i="6"/>
  <c r="O354" i="4"/>
  <c r="Q354" i="4" s="1"/>
  <c r="V354" i="4" s="1"/>
  <c r="X354" i="4" s="1"/>
  <c r="M348" i="6"/>
  <c r="O353" i="4"/>
  <c r="M346" i="6"/>
  <c r="O351" i="4"/>
  <c r="M345" i="6"/>
  <c r="M344" i="6"/>
  <c r="O349" i="4"/>
  <c r="M343" i="6"/>
  <c r="M342" i="6"/>
  <c r="O347" i="4"/>
  <c r="M341" i="6"/>
  <c r="O346" i="4"/>
  <c r="M340" i="6"/>
  <c r="O345" i="4"/>
  <c r="M339" i="6"/>
  <c r="M338" i="6"/>
  <c r="O343" i="4"/>
  <c r="M337" i="6"/>
  <c r="O342" i="4"/>
  <c r="M336" i="6"/>
  <c r="O341" i="4"/>
  <c r="M335" i="6"/>
  <c r="O340" i="4"/>
  <c r="M334" i="6"/>
  <c r="O339" i="4"/>
  <c r="M333" i="6"/>
  <c r="O338" i="4"/>
  <c r="M332" i="6"/>
  <c r="O337" i="4"/>
  <c r="M331" i="6"/>
  <c r="O336" i="4"/>
  <c r="M330" i="6"/>
  <c r="M329" i="6"/>
  <c r="O334" i="4"/>
  <c r="M328" i="6"/>
  <c r="M327" i="6"/>
  <c r="O332" i="4"/>
  <c r="M326" i="6"/>
  <c r="O331" i="4"/>
  <c r="Q331" i="4" s="1"/>
  <c r="V331" i="4" s="1"/>
  <c r="X331" i="4" s="1"/>
  <c r="Y331" i="4" s="1"/>
  <c r="Z331" i="4" s="1"/>
  <c r="M325" i="6"/>
  <c r="O330" i="4"/>
  <c r="M324" i="6"/>
  <c r="M323" i="6"/>
  <c r="O328" i="4"/>
  <c r="P328" i="4" s="1"/>
  <c r="M322" i="6"/>
  <c r="O327" i="4"/>
  <c r="M321" i="6"/>
  <c r="O326" i="4"/>
  <c r="M320" i="6"/>
  <c r="O325" i="4"/>
  <c r="M319" i="6"/>
  <c r="O324" i="4"/>
  <c r="M318" i="6"/>
  <c r="M317" i="6"/>
  <c r="M316" i="6"/>
  <c r="O321" i="4"/>
  <c r="M315" i="6"/>
  <c r="O320" i="4"/>
  <c r="M314" i="6"/>
  <c r="M313" i="6"/>
  <c r="M312" i="6"/>
  <c r="O317" i="4"/>
  <c r="M311" i="6"/>
  <c r="O316" i="4"/>
  <c r="M310" i="6"/>
  <c r="M309" i="6"/>
  <c r="M308" i="6"/>
  <c r="O313" i="4"/>
  <c r="M307" i="6"/>
  <c r="O312" i="4"/>
  <c r="M306" i="6"/>
  <c r="O311" i="4"/>
  <c r="M305" i="6"/>
  <c r="O310" i="4"/>
  <c r="M304" i="6"/>
  <c r="M303" i="6"/>
  <c r="O308" i="4"/>
  <c r="M302" i="6"/>
  <c r="M301" i="6"/>
  <c r="O306" i="4"/>
  <c r="M300" i="6"/>
  <c r="O305" i="4"/>
  <c r="M299" i="6"/>
  <c r="M298" i="6"/>
  <c r="M297" i="6"/>
  <c r="O302" i="4"/>
  <c r="M296" i="6"/>
  <c r="M295" i="6"/>
  <c r="M294" i="6"/>
  <c r="O299" i="4"/>
  <c r="M293" i="6"/>
  <c r="O298" i="4"/>
  <c r="M292" i="6"/>
  <c r="O297" i="4"/>
  <c r="M291" i="6"/>
  <c r="O296" i="4"/>
  <c r="M290" i="6"/>
  <c r="M289" i="6"/>
  <c r="O294" i="4"/>
  <c r="M288" i="6"/>
  <c r="O293" i="4"/>
  <c r="M287" i="6"/>
  <c r="M286" i="6"/>
  <c r="M285" i="6"/>
  <c r="M284" i="6"/>
  <c r="O289" i="4"/>
  <c r="M283" i="6"/>
  <c r="M282" i="6"/>
  <c r="M281" i="6"/>
  <c r="O286" i="4"/>
  <c r="M280" i="6"/>
  <c r="O285" i="4"/>
  <c r="M279" i="6"/>
  <c r="M278" i="6"/>
  <c r="O283" i="4"/>
  <c r="M277" i="6"/>
  <c r="M276" i="6"/>
  <c r="O281" i="4"/>
  <c r="M275" i="6"/>
  <c r="O280" i="4"/>
  <c r="Q280" i="4" s="1"/>
  <c r="V280" i="4" s="1"/>
  <c r="X280" i="4" s="1"/>
  <c r="Y280" i="4" s="1"/>
  <c r="Z280" i="4" s="1"/>
  <c r="M274" i="6"/>
  <c r="M273" i="6"/>
  <c r="M272" i="6"/>
  <c r="M271" i="6"/>
  <c r="O276" i="4"/>
  <c r="M270" i="6"/>
  <c r="M269" i="6"/>
  <c r="O274" i="4"/>
  <c r="M268" i="6"/>
  <c r="O273" i="4"/>
  <c r="M267" i="6"/>
  <c r="O272" i="4"/>
  <c r="Q272" i="4" s="1"/>
  <c r="V272" i="4" s="1"/>
  <c r="X272" i="4" s="1"/>
  <c r="Y272" i="4" s="1"/>
  <c r="Z272" i="4" s="1"/>
  <c r="M266" i="6"/>
  <c r="M265" i="6"/>
  <c r="O270" i="4"/>
  <c r="M264" i="6"/>
  <c r="O269" i="4"/>
  <c r="M263" i="6"/>
  <c r="O268" i="4"/>
  <c r="M262" i="6"/>
  <c r="O267" i="4"/>
  <c r="M261" i="6"/>
  <c r="M260" i="6"/>
  <c r="O265" i="4"/>
  <c r="M259" i="6"/>
  <c r="O264" i="4"/>
  <c r="M258" i="6"/>
  <c r="O263" i="4"/>
  <c r="M257" i="6"/>
  <c r="O262" i="4"/>
  <c r="M256" i="6"/>
  <c r="M255" i="6"/>
  <c r="M254" i="6"/>
  <c r="O259" i="4"/>
  <c r="M253" i="6"/>
  <c r="O258" i="4"/>
  <c r="M252" i="6"/>
  <c r="M251" i="6"/>
  <c r="O256" i="4"/>
  <c r="M250" i="6"/>
  <c r="M249" i="6"/>
  <c r="M248" i="6"/>
  <c r="O253" i="4"/>
  <c r="M247" i="6"/>
  <c r="O252" i="4"/>
  <c r="M246" i="6"/>
  <c r="O251" i="4"/>
  <c r="Q251" i="4" s="1"/>
  <c r="V251" i="4" s="1"/>
  <c r="X251" i="4" s="1"/>
  <c r="M245" i="6"/>
  <c r="M244" i="6"/>
  <c r="O249" i="4"/>
  <c r="M243" i="6"/>
  <c r="M242" i="6"/>
  <c r="O247" i="4"/>
  <c r="M241" i="6"/>
  <c r="O246" i="4"/>
  <c r="M240" i="6"/>
  <c r="O245" i="4"/>
  <c r="M239" i="6"/>
  <c r="M238" i="6"/>
  <c r="O243" i="4"/>
  <c r="M237" i="6"/>
  <c r="O242" i="4"/>
  <c r="M236" i="6"/>
  <c r="O241" i="4"/>
  <c r="M235" i="6"/>
  <c r="O240" i="4"/>
  <c r="M233" i="6"/>
  <c r="O238" i="4"/>
  <c r="Q238" i="4" s="1"/>
  <c r="V238" i="4" s="1"/>
  <c r="X238" i="4" s="1"/>
  <c r="Y238" i="4" s="1"/>
  <c r="Z238" i="4" s="1"/>
  <c r="M232" i="6"/>
  <c r="O237" i="4"/>
  <c r="M231" i="6"/>
  <c r="O236" i="4"/>
  <c r="M230" i="6"/>
  <c r="O235" i="4"/>
  <c r="M229" i="6"/>
  <c r="O234" i="4"/>
  <c r="M228" i="6"/>
  <c r="O233" i="4"/>
  <c r="M227" i="6"/>
  <c r="O232" i="4"/>
  <c r="M226" i="6"/>
  <c r="O231" i="4"/>
  <c r="M225" i="6"/>
  <c r="M224" i="6"/>
  <c r="O229" i="4"/>
  <c r="M223" i="6"/>
  <c r="O228" i="4"/>
  <c r="M222" i="6"/>
  <c r="O227" i="4"/>
  <c r="M221" i="6"/>
  <c r="O226" i="4"/>
  <c r="Q226" i="4" s="1"/>
  <c r="V226" i="4" s="1"/>
  <c r="X226" i="4" s="1"/>
  <c r="Y226" i="4" s="1"/>
  <c r="Z226" i="4" s="1"/>
  <c r="M220" i="6"/>
  <c r="O225" i="4"/>
  <c r="M219" i="6"/>
  <c r="O224" i="4"/>
  <c r="M218" i="6"/>
  <c r="O223" i="4"/>
  <c r="M217" i="6"/>
  <c r="O222" i="4"/>
  <c r="P222" i="4" s="1"/>
  <c r="M216" i="6"/>
  <c r="O221" i="4"/>
  <c r="M215" i="6"/>
  <c r="O220" i="4"/>
  <c r="M214" i="6"/>
  <c r="O219" i="4"/>
  <c r="M213" i="6"/>
  <c r="O218" i="4"/>
  <c r="M212" i="6"/>
  <c r="O217" i="4"/>
  <c r="M211" i="6"/>
  <c r="O216" i="4"/>
  <c r="M210" i="6"/>
  <c r="O215" i="4"/>
  <c r="M209" i="6"/>
  <c r="O214" i="4"/>
  <c r="Q214" i="4" s="1"/>
  <c r="V214" i="4" s="1"/>
  <c r="X214" i="4" s="1"/>
  <c r="Y214" i="4" s="1"/>
  <c r="Z214" i="4" s="1"/>
  <c r="M208" i="6"/>
  <c r="O213" i="4"/>
  <c r="M207" i="6"/>
  <c r="O212" i="4"/>
  <c r="M206" i="6"/>
  <c r="O211" i="4"/>
  <c r="M205" i="6"/>
  <c r="O210" i="4"/>
  <c r="M204" i="6"/>
  <c r="O209" i="4"/>
  <c r="M203" i="6"/>
  <c r="O208" i="4"/>
  <c r="M202" i="6"/>
  <c r="O207" i="4"/>
  <c r="M201" i="6"/>
  <c r="O206" i="4"/>
  <c r="Q206" i="4" s="1"/>
  <c r="V206" i="4" s="1"/>
  <c r="X206" i="4" s="1"/>
  <c r="Y206" i="4" s="1"/>
  <c r="Z206" i="4" s="1"/>
  <c r="M200" i="6"/>
  <c r="O205" i="4"/>
  <c r="M199" i="6"/>
  <c r="O204" i="4"/>
  <c r="M198" i="6"/>
  <c r="O203" i="4"/>
  <c r="M197" i="6"/>
  <c r="O202" i="4"/>
  <c r="Q202" i="4" s="1"/>
  <c r="V202" i="4" s="1"/>
  <c r="X202" i="4" s="1"/>
  <c r="Y202" i="4" s="1"/>
  <c r="Z202" i="4" s="1"/>
  <c r="M196" i="6"/>
  <c r="M195" i="6"/>
  <c r="O200" i="4"/>
  <c r="M194" i="6"/>
  <c r="O199" i="4"/>
  <c r="Q199" i="4" s="1"/>
  <c r="V199" i="4" s="1"/>
  <c r="X199" i="4" s="1"/>
  <c r="M193" i="6"/>
  <c r="O198" i="4"/>
  <c r="M192" i="6"/>
  <c r="O197" i="4"/>
  <c r="Q197" i="4" s="1"/>
  <c r="M191" i="6"/>
  <c r="O196" i="4"/>
  <c r="M190" i="6"/>
  <c r="O195" i="4"/>
  <c r="M189" i="6"/>
  <c r="O194" i="4"/>
  <c r="M188" i="6"/>
  <c r="O193" i="4"/>
  <c r="M187" i="6"/>
  <c r="O192" i="4"/>
  <c r="M186" i="6"/>
  <c r="O191" i="4"/>
  <c r="M185" i="6"/>
  <c r="O190" i="4"/>
  <c r="M184" i="6"/>
  <c r="O189" i="4"/>
  <c r="M183" i="6"/>
  <c r="O188" i="4"/>
  <c r="M182" i="6"/>
  <c r="O187" i="4"/>
  <c r="M181" i="6"/>
  <c r="O186" i="4"/>
  <c r="M180" i="6"/>
  <c r="M179" i="6"/>
  <c r="O184" i="4"/>
  <c r="M178" i="6"/>
  <c r="M177" i="6"/>
  <c r="M176" i="6"/>
  <c r="M175" i="6"/>
  <c r="O180" i="4"/>
  <c r="M174" i="6"/>
  <c r="O179" i="4"/>
  <c r="Q179" i="4" s="1"/>
  <c r="V179" i="4" s="1"/>
  <c r="X179" i="4" s="1"/>
  <c r="Y179" i="4" s="1"/>
  <c r="Z179" i="4" s="1"/>
  <c r="M173" i="6"/>
  <c r="M172" i="6"/>
  <c r="O177" i="4"/>
  <c r="Q177" i="4" s="1"/>
  <c r="V177" i="4" s="1"/>
  <c r="X177" i="4" s="1"/>
  <c r="Y177" i="4" s="1"/>
  <c r="Z177" i="4" s="1"/>
  <c r="M171" i="6"/>
  <c r="O176" i="4"/>
  <c r="M170" i="6"/>
  <c r="O175" i="4"/>
  <c r="M169" i="6"/>
  <c r="O174" i="4"/>
  <c r="M168" i="6"/>
  <c r="O173" i="4"/>
  <c r="M167" i="6"/>
  <c r="O172" i="4"/>
  <c r="M166" i="6"/>
  <c r="O171" i="4"/>
  <c r="M165" i="6"/>
  <c r="O170" i="4"/>
  <c r="M164" i="6"/>
  <c r="O169" i="4"/>
  <c r="M163" i="6"/>
  <c r="O168" i="4"/>
  <c r="M162" i="6"/>
  <c r="O167" i="4"/>
  <c r="M161" i="6"/>
  <c r="O166" i="4"/>
  <c r="M160" i="6"/>
  <c r="O165" i="4"/>
  <c r="Q165" i="4" s="1"/>
  <c r="V165" i="4" s="1"/>
  <c r="X165" i="4" s="1"/>
  <c r="M159" i="6"/>
  <c r="O164" i="4"/>
  <c r="M158" i="6"/>
  <c r="O163" i="4"/>
  <c r="M157" i="6"/>
  <c r="O162" i="4"/>
  <c r="M156" i="6"/>
  <c r="O161" i="4"/>
  <c r="Q161" i="4" s="1"/>
  <c r="V161" i="4" s="1"/>
  <c r="M155" i="6"/>
  <c r="O160" i="4"/>
  <c r="M154" i="6"/>
  <c r="O159" i="4"/>
  <c r="M153" i="6"/>
  <c r="O158" i="4"/>
  <c r="M152" i="6"/>
  <c r="O157" i="4"/>
  <c r="M151" i="6"/>
  <c r="M150" i="6"/>
  <c r="O155" i="4"/>
  <c r="M149" i="6"/>
  <c r="O154" i="4"/>
  <c r="M148" i="6"/>
  <c r="O153" i="4"/>
  <c r="M147" i="6"/>
  <c r="M146" i="6"/>
  <c r="O151" i="4"/>
  <c r="M145" i="6"/>
  <c r="O150" i="4"/>
  <c r="M144" i="6"/>
  <c r="O149" i="4"/>
  <c r="M143" i="6"/>
  <c r="O148" i="4"/>
  <c r="M142" i="6"/>
  <c r="M141" i="6"/>
  <c r="O146" i="4"/>
  <c r="M140" i="6"/>
  <c r="O145" i="4"/>
  <c r="M139" i="6"/>
  <c r="O144" i="4"/>
  <c r="M138" i="6"/>
  <c r="O143" i="4"/>
  <c r="P143" i="4" s="1"/>
  <c r="M137" i="6"/>
  <c r="O142" i="4"/>
  <c r="M135" i="6"/>
  <c r="O140" i="4"/>
  <c r="M134" i="6"/>
  <c r="O139" i="4"/>
  <c r="M133" i="6"/>
  <c r="O138" i="4"/>
  <c r="M132" i="6"/>
  <c r="O137" i="4"/>
  <c r="M131" i="6"/>
  <c r="O136" i="4"/>
  <c r="P136" i="4" s="1"/>
  <c r="M130" i="6"/>
  <c r="O135" i="4"/>
  <c r="M129" i="6"/>
  <c r="O134" i="4"/>
  <c r="M128" i="6"/>
  <c r="O133" i="4"/>
  <c r="M127" i="6"/>
  <c r="O132" i="4"/>
  <c r="M126" i="6"/>
  <c r="O131" i="4"/>
  <c r="M125" i="6"/>
  <c r="O130" i="4"/>
  <c r="M124" i="6"/>
  <c r="O129" i="4"/>
  <c r="M123" i="6"/>
  <c r="O128" i="4"/>
  <c r="P128" i="4" s="1"/>
  <c r="M122" i="6"/>
  <c r="O127" i="4"/>
  <c r="M121" i="6"/>
  <c r="O126" i="4"/>
  <c r="M120" i="6"/>
  <c r="O125" i="4"/>
  <c r="M119" i="6"/>
  <c r="O124" i="4"/>
  <c r="M118" i="6"/>
  <c r="M117" i="6"/>
  <c r="O122" i="4"/>
  <c r="M116" i="6"/>
  <c r="O121" i="4"/>
  <c r="M115" i="6"/>
  <c r="M114" i="6"/>
  <c r="O119" i="4"/>
  <c r="Q119" i="4" s="1"/>
  <c r="M113" i="6"/>
  <c r="O118" i="4"/>
  <c r="M112" i="6"/>
  <c r="O117" i="4"/>
  <c r="M111" i="6"/>
  <c r="O116" i="4"/>
  <c r="M110" i="6"/>
  <c r="O115" i="4"/>
  <c r="M109" i="6"/>
  <c r="O114" i="4"/>
  <c r="M108" i="6"/>
  <c r="M107" i="6"/>
  <c r="O112" i="4"/>
  <c r="M106" i="6"/>
  <c r="O111" i="4"/>
  <c r="M105" i="6"/>
  <c r="O110" i="4"/>
  <c r="M104" i="6"/>
  <c r="O109" i="4"/>
  <c r="M103" i="6"/>
  <c r="O108" i="4"/>
  <c r="M101" i="6"/>
  <c r="O106" i="4"/>
  <c r="M100" i="6"/>
  <c r="O105" i="4"/>
  <c r="M99" i="6"/>
  <c r="O104" i="4"/>
  <c r="P104" i="4" s="1"/>
  <c r="M98" i="6"/>
  <c r="O103" i="4"/>
  <c r="M97" i="6"/>
  <c r="O102" i="4"/>
  <c r="M96" i="6"/>
  <c r="M95" i="6"/>
  <c r="O100" i="4"/>
  <c r="M94" i="6"/>
  <c r="O99" i="4"/>
  <c r="M93" i="6"/>
  <c r="O98" i="4"/>
  <c r="M92" i="6"/>
  <c r="O97" i="4"/>
  <c r="M91" i="6"/>
  <c r="O96" i="4"/>
  <c r="M90" i="6"/>
  <c r="O95" i="4"/>
  <c r="Q95" i="4" s="1"/>
  <c r="V95" i="4" s="1"/>
  <c r="X95" i="4" s="1"/>
  <c r="Y95" i="4" s="1"/>
  <c r="Z95" i="4" s="1"/>
  <c r="M89" i="6"/>
  <c r="O94" i="4"/>
  <c r="M88" i="6"/>
  <c r="O93" i="4"/>
  <c r="M87" i="6"/>
  <c r="O92" i="4"/>
  <c r="M86" i="6"/>
  <c r="O91" i="4"/>
  <c r="M85" i="6"/>
  <c r="O90" i="4"/>
  <c r="M84" i="6"/>
  <c r="O89" i="4"/>
  <c r="M83" i="6"/>
  <c r="O88" i="4"/>
  <c r="M82" i="6"/>
  <c r="M81" i="6"/>
  <c r="O86" i="4"/>
  <c r="M80" i="6"/>
  <c r="O85" i="4"/>
  <c r="Q85" i="4" s="1"/>
  <c r="V85" i="4" s="1"/>
  <c r="X85" i="4" s="1"/>
  <c r="Y85" i="4" s="1"/>
  <c r="Z85" i="4" s="1"/>
  <c r="M79" i="6"/>
  <c r="O84" i="4"/>
  <c r="M78" i="6"/>
  <c r="O83" i="4"/>
  <c r="M77" i="6"/>
  <c r="O82" i="4"/>
  <c r="M76" i="6"/>
  <c r="O81" i="4"/>
  <c r="P81" i="4" s="1"/>
  <c r="M75" i="6"/>
  <c r="O80" i="4"/>
  <c r="M74" i="6"/>
  <c r="O79" i="4"/>
  <c r="M73" i="6"/>
  <c r="O78" i="4"/>
  <c r="M72" i="6"/>
  <c r="O77" i="4"/>
  <c r="Q77" i="4" s="1"/>
  <c r="V77" i="4" s="1"/>
  <c r="X77" i="4" s="1"/>
  <c r="Y77" i="4" s="1"/>
  <c r="Z77" i="4" s="1"/>
  <c r="M71" i="6"/>
  <c r="O76" i="4"/>
  <c r="M70" i="6"/>
  <c r="O75" i="4"/>
  <c r="M69" i="6"/>
  <c r="O74" i="4"/>
  <c r="M68" i="6"/>
  <c r="O73" i="4"/>
  <c r="Q73" i="4" s="1"/>
  <c r="V73" i="4" s="1"/>
  <c r="X73" i="4" s="1"/>
  <c r="Y73" i="4" s="1"/>
  <c r="Z73" i="4" s="1"/>
  <c r="M67" i="6"/>
  <c r="O72" i="4"/>
  <c r="M66" i="6"/>
  <c r="O71" i="4"/>
  <c r="M65" i="6"/>
  <c r="O70" i="4"/>
  <c r="M64" i="6"/>
  <c r="O69" i="4"/>
  <c r="M63" i="6"/>
  <c r="O68" i="4"/>
  <c r="M62" i="6"/>
  <c r="O67" i="4"/>
  <c r="M61" i="6"/>
  <c r="O66" i="4"/>
  <c r="M60" i="6"/>
  <c r="O65" i="4"/>
  <c r="P65" i="4" s="1"/>
  <c r="M59" i="6"/>
  <c r="O64" i="4"/>
  <c r="M58" i="6"/>
  <c r="O63" i="4"/>
  <c r="M57" i="6"/>
  <c r="O62" i="4"/>
  <c r="M56" i="6"/>
  <c r="O61" i="4"/>
  <c r="M55" i="6"/>
  <c r="O60" i="4"/>
  <c r="M54" i="6"/>
  <c r="M53" i="6"/>
  <c r="O58" i="4"/>
  <c r="Q58" i="4" s="1"/>
  <c r="M52" i="6"/>
  <c r="M51" i="6"/>
  <c r="O56" i="4"/>
  <c r="M50" i="6"/>
  <c r="O55" i="4"/>
  <c r="M49" i="6"/>
  <c r="O54" i="4"/>
  <c r="M48" i="6"/>
  <c r="O53" i="4"/>
  <c r="M47" i="6"/>
  <c r="O52" i="4"/>
  <c r="M46" i="6"/>
  <c r="O51" i="4"/>
  <c r="M45" i="6"/>
  <c r="O50" i="4"/>
  <c r="M44" i="6"/>
  <c r="M43" i="6"/>
  <c r="O48" i="4"/>
  <c r="M42" i="6"/>
  <c r="O47" i="4"/>
  <c r="P47" i="4" s="1"/>
  <c r="M41" i="6"/>
  <c r="O46" i="4"/>
  <c r="M40" i="6"/>
  <c r="O45" i="4"/>
  <c r="Q45" i="4" s="1"/>
  <c r="V45" i="4" s="1"/>
  <c r="X45" i="4" s="1"/>
  <c r="Y45" i="4" s="1"/>
  <c r="Z45" i="4" s="1"/>
  <c r="M39" i="6"/>
  <c r="O44" i="4"/>
  <c r="M38" i="6"/>
  <c r="O43" i="4"/>
  <c r="M37" i="6"/>
  <c r="O42" i="4"/>
  <c r="M36" i="6"/>
  <c r="O41" i="4"/>
  <c r="M35" i="6"/>
  <c r="O40" i="4"/>
  <c r="M34" i="6"/>
  <c r="O39" i="4"/>
  <c r="M33" i="6"/>
  <c r="O38" i="4"/>
  <c r="M32" i="6"/>
  <c r="O37" i="4"/>
  <c r="M31" i="6"/>
  <c r="O36" i="4"/>
  <c r="M30" i="6"/>
  <c r="O35" i="4"/>
  <c r="M29" i="6"/>
  <c r="O34" i="4"/>
  <c r="M28" i="6"/>
  <c r="O33" i="4"/>
  <c r="M27" i="6"/>
  <c r="O32" i="4"/>
  <c r="M26" i="6"/>
  <c r="O31" i="4"/>
  <c r="Q31" i="4" s="1"/>
  <c r="V31" i="4" s="1"/>
  <c r="X31" i="4" s="1"/>
  <c r="Y31" i="4" s="1"/>
  <c r="Z31" i="4" s="1"/>
  <c r="M25" i="6"/>
  <c r="O30" i="4"/>
  <c r="M24" i="6"/>
  <c r="O29" i="4"/>
  <c r="M23" i="6"/>
  <c r="O28" i="4"/>
  <c r="M22" i="6"/>
  <c r="O27" i="4"/>
  <c r="M21" i="6"/>
  <c r="O26" i="4"/>
  <c r="M20" i="6"/>
  <c r="O25" i="4"/>
  <c r="M19" i="6"/>
  <c r="O24" i="4"/>
  <c r="M18" i="6"/>
  <c r="O23" i="4"/>
  <c r="M17" i="6"/>
  <c r="O22" i="4"/>
  <c r="M16" i="6"/>
  <c r="O21" i="4"/>
  <c r="M15" i="6"/>
  <c r="O20" i="4"/>
  <c r="M14" i="6"/>
  <c r="O19" i="4"/>
  <c r="M13" i="6"/>
  <c r="O18" i="4"/>
  <c r="M12" i="6"/>
  <c r="O17" i="4"/>
  <c r="Q17" i="4" s="1"/>
  <c r="V17" i="4" s="1"/>
  <c r="X17" i="4" s="1"/>
  <c r="M11" i="6"/>
  <c r="O16" i="4"/>
  <c r="M10" i="6"/>
  <c r="O15" i="4"/>
  <c r="M9" i="6"/>
  <c r="O14" i="4"/>
  <c r="M8" i="6"/>
  <c r="O13" i="4"/>
  <c r="M7" i="6"/>
  <c r="O12" i="4"/>
  <c r="M6" i="6"/>
  <c r="O11" i="4"/>
  <c r="P11" i="4" s="1"/>
  <c r="M5" i="6"/>
  <c r="O10" i="4"/>
  <c r="M3" i="6"/>
  <c r="M4" i="6"/>
  <c r="O9" i="4"/>
  <c r="Q9" i="4" s="1"/>
  <c r="V9" i="4" s="1"/>
  <c r="X9" i="4" s="1"/>
  <c r="P9" i="4"/>
  <c r="Q48" i="4"/>
  <c r="V48" i="4" s="1"/>
  <c r="P48" i="4"/>
  <c r="Q60" i="4"/>
  <c r="V60" i="4" s="1"/>
  <c r="X60" i="4" s="1"/>
  <c r="P60" i="4"/>
  <c r="P84" i="4"/>
  <c r="Q84" i="4"/>
  <c r="V84" i="4" s="1"/>
  <c r="X84" i="4" s="1"/>
  <c r="Y84" i="4" s="1"/>
  <c r="Z84" i="4" s="1"/>
  <c r="P153" i="4"/>
  <c r="Q153" i="4"/>
  <c r="V153" i="4" s="1"/>
  <c r="X153" i="4" s="1"/>
  <c r="Y153" i="4" s="1"/>
  <c r="Z153" i="4" s="1"/>
  <c r="P165" i="4"/>
  <c r="P177" i="4"/>
  <c r="Q209" i="4"/>
  <c r="V209" i="4" s="1"/>
  <c r="X209" i="4" s="1"/>
  <c r="Y209" i="4" s="1"/>
  <c r="Z209" i="4" s="1"/>
  <c r="P209" i="4"/>
  <c r="P217" i="4"/>
  <c r="Q217" i="4"/>
  <c r="V217" i="4" s="1"/>
  <c r="X217" i="4" s="1"/>
  <c r="Y217" i="4" s="1"/>
  <c r="Z217" i="4" s="1"/>
  <c r="Q371" i="4"/>
  <c r="P371" i="4"/>
  <c r="Q395" i="4"/>
  <c r="V395" i="4" s="1"/>
  <c r="X395" i="4" s="1"/>
  <c r="Y395" i="4" s="1"/>
  <c r="Z395" i="4" s="1"/>
  <c r="P395" i="4"/>
  <c r="P431" i="4"/>
  <c r="Q431" i="4"/>
  <c r="V431" i="4" s="1"/>
  <c r="X431" i="4" s="1"/>
  <c r="Q439" i="4"/>
  <c r="V439" i="4" s="1"/>
  <c r="K12" i="4"/>
  <c r="N12" i="4"/>
  <c r="T12" i="4"/>
  <c r="N40" i="4"/>
  <c r="K40" i="4"/>
  <c r="T40" i="4"/>
  <c r="U40" i="4" s="1"/>
  <c r="W40" i="4" s="1"/>
  <c r="AA40" i="4" s="1"/>
  <c r="AB40" i="4" s="1"/>
  <c r="AC40" i="4" s="1"/>
  <c r="N52" i="4"/>
  <c r="N60" i="4"/>
  <c r="K60" i="4"/>
  <c r="N104" i="4"/>
  <c r="K104" i="4"/>
  <c r="T104" i="4"/>
  <c r="U104" i="4" s="1"/>
  <c r="W104" i="4" s="1"/>
  <c r="AA104" i="4" s="1"/>
  <c r="AB104" i="4" s="1"/>
  <c r="AC104" i="4" s="1"/>
  <c r="K108" i="4"/>
  <c r="N124" i="4"/>
  <c r="K124" i="4"/>
  <c r="T124" i="4"/>
  <c r="K132" i="4"/>
  <c r="K144" i="4"/>
  <c r="T144" i="4"/>
  <c r="N144" i="4"/>
  <c r="N176" i="4"/>
  <c r="K176" i="4"/>
  <c r="K188" i="4"/>
  <c r="N188" i="4"/>
  <c r="I188" i="4"/>
  <c r="N196" i="4"/>
  <c r="K196" i="4"/>
  <c r="K216" i="4"/>
  <c r="K236" i="4"/>
  <c r="K281" i="4"/>
  <c r="N281" i="4"/>
  <c r="K317" i="4"/>
  <c r="T341" i="4"/>
  <c r="U341" i="4" s="1"/>
  <c r="W341" i="4" s="1"/>
  <c r="AA341" i="4" s="1"/>
  <c r="AB341" i="4" s="1"/>
  <c r="AC341" i="4" s="1"/>
  <c r="K353" i="4"/>
  <c r="N353" i="4"/>
  <c r="T365" i="4"/>
  <c r="N389" i="4"/>
  <c r="K417" i="4"/>
  <c r="N417" i="4"/>
  <c r="T417" i="4"/>
  <c r="N433" i="4"/>
  <c r="K433" i="4"/>
  <c r="P53" i="4"/>
  <c r="Q53" i="4"/>
  <c r="V53" i="4" s="1"/>
  <c r="X53" i="4" s="1"/>
  <c r="Y53" i="4" s="1"/>
  <c r="Z53" i="4" s="1"/>
  <c r="P85" i="4"/>
  <c r="Q105" i="4"/>
  <c r="V105" i="4" s="1"/>
  <c r="X105" i="4" s="1"/>
  <c r="Y105" i="4" s="1"/>
  <c r="Z105" i="4" s="1"/>
  <c r="P105" i="4"/>
  <c r="P125" i="4"/>
  <c r="Q125" i="4"/>
  <c r="V125" i="4" s="1"/>
  <c r="Q129" i="4"/>
  <c r="P129" i="4"/>
  <c r="P133" i="4"/>
  <c r="Q133" i="4"/>
  <c r="V133" i="4" s="1"/>
  <c r="X133" i="4" s="1"/>
  <c r="Y133" i="4" s="1"/>
  <c r="Z133" i="4" s="1"/>
  <c r="P142" i="4"/>
  <c r="Q142" i="4"/>
  <c r="V142" i="4" s="1"/>
  <c r="X142" i="4" s="1"/>
  <c r="Y142" i="4" s="1"/>
  <c r="Z142" i="4" s="1"/>
  <c r="Q146" i="4"/>
  <c r="V146" i="4" s="1"/>
  <c r="X146" i="4" s="1"/>
  <c r="P146" i="4"/>
  <c r="P158" i="4"/>
  <c r="Q158" i="4"/>
  <c r="V158" i="4" s="1"/>
  <c r="X158" i="4" s="1"/>
  <c r="P166" i="4"/>
  <c r="Q166" i="4"/>
  <c r="V166" i="4" s="1"/>
  <c r="P174" i="4"/>
  <c r="Q174" i="4"/>
  <c r="V174" i="4" s="1"/>
  <c r="X174" i="4" s="1"/>
  <c r="Y174" i="4" s="1"/>
  <c r="Z174" i="4" s="1"/>
  <c r="Q186" i="4"/>
  <c r="P186" i="4"/>
  <c r="Q198" i="4"/>
  <c r="P198" i="4"/>
  <c r="P202" i="4"/>
  <c r="P206" i="4"/>
  <c r="P214" i="4"/>
  <c r="Q222" i="4"/>
  <c r="V222" i="4" s="1"/>
  <c r="X222" i="4" s="1"/>
  <c r="P226" i="4"/>
  <c r="P251" i="4"/>
  <c r="P267" i="4"/>
  <c r="Q267" i="4"/>
  <c r="V267" i="4" s="1"/>
  <c r="P331" i="4"/>
  <c r="Q339" i="4"/>
  <c r="V339" i="4" s="1"/>
  <c r="X339" i="4" s="1"/>
  <c r="Y339" i="4" s="1"/>
  <c r="Z339" i="4" s="1"/>
  <c r="P339" i="4"/>
  <c r="Q347" i="4"/>
  <c r="V347" i="4" s="1"/>
  <c r="X347" i="4" s="1"/>
  <c r="Y347" i="4" s="1"/>
  <c r="Z347" i="4" s="1"/>
  <c r="P347" i="4"/>
  <c r="P360" i="4"/>
  <c r="Q360" i="4"/>
  <c r="V360" i="4" s="1"/>
  <c r="X360" i="4" s="1"/>
  <c r="Y360" i="4" s="1"/>
  <c r="Z360" i="4" s="1"/>
  <c r="P364" i="4"/>
  <c r="Q364" i="4"/>
  <c r="V364" i="4" s="1"/>
  <c r="X364" i="4" s="1"/>
  <c r="Y364" i="4" s="1"/>
  <c r="Z364" i="4" s="1"/>
  <c r="Q380" i="4"/>
  <c r="V380" i="4" s="1"/>
  <c r="X380" i="4" s="1"/>
  <c r="P380" i="4"/>
  <c r="Q392" i="4"/>
  <c r="V392" i="4" s="1"/>
  <c r="X392" i="4" s="1"/>
  <c r="Y392" i="4" s="1"/>
  <c r="Z392" i="4" s="1"/>
  <c r="P392" i="4"/>
  <c r="Q408" i="4"/>
  <c r="V408" i="4" s="1"/>
  <c r="X408" i="4" s="1"/>
  <c r="Y408" i="4" s="1"/>
  <c r="Z408" i="4" s="1"/>
  <c r="P408" i="4"/>
  <c r="Q416" i="4"/>
  <c r="V416" i="4" s="1"/>
  <c r="X416" i="4" s="1"/>
  <c r="Y416" i="4" s="1"/>
  <c r="Z416" i="4" s="1"/>
  <c r="P416" i="4"/>
  <c r="Q424" i="4"/>
  <c r="V424" i="4" s="1"/>
  <c r="X424" i="4" s="1"/>
  <c r="Y424" i="4" s="1"/>
  <c r="Z424" i="4" s="1"/>
  <c r="P424" i="4"/>
  <c r="P428" i="4"/>
  <c r="Q428" i="4"/>
  <c r="V428" i="4" s="1"/>
  <c r="X428" i="4" s="1"/>
  <c r="Y428" i="4" s="1"/>
  <c r="Z428" i="4" s="1"/>
  <c r="Q436" i="4"/>
  <c r="V436" i="4" s="1"/>
  <c r="X436" i="4" s="1"/>
  <c r="P436" i="4"/>
  <c r="Q440" i="4"/>
  <c r="V440" i="4" s="1"/>
  <c r="X440" i="4" s="1"/>
  <c r="P440" i="4"/>
  <c r="K9" i="4"/>
  <c r="N9" i="4"/>
  <c r="T25" i="4"/>
  <c r="U25" i="4" s="1"/>
  <c r="W25" i="4" s="1"/>
  <c r="AA25" i="4" s="1"/>
  <c r="AB25" i="4" s="1"/>
  <c r="AC25" i="4" s="1"/>
  <c r="T53" i="4"/>
  <c r="U53" i="4" s="1"/>
  <c r="W53" i="4" s="1"/>
  <c r="AA53" i="4" s="1"/>
  <c r="AB53" i="4" s="1"/>
  <c r="AC53" i="4" s="1"/>
  <c r="N65" i="4"/>
  <c r="T65" i="4"/>
  <c r="U65" i="4" s="1"/>
  <c r="W65" i="4" s="1"/>
  <c r="AA65" i="4" s="1"/>
  <c r="AB65" i="4" s="1"/>
  <c r="AC65" i="4" s="1"/>
  <c r="K73" i="4"/>
  <c r="N73" i="4"/>
  <c r="T73" i="4"/>
  <c r="U73" i="4" s="1"/>
  <c r="W73" i="4" s="1"/>
  <c r="AA73" i="4" s="1"/>
  <c r="AB73" i="4" s="1"/>
  <c r="AC73" i="4" s="1"/>
  <c r="I73" i="4"/>
  <c r="J73" i="4" s="1"/>
  <c r="N81" i="4"/>
  <c r="K81" i="4"/>
  <c r="K85" i="4"/>
  <c r="N85" i="4"/>
  <c r="T85" i="4"/>
  <c r="N105" i="4"/>
  <c r="N109" i="4"/>
  <c r="K109" i="4"/>
  <c r="T109" i="4"/>
  <c r="U109" i="4" s="1"/>
  <c r="W109" i="4" s="1"/>
  <c r="AA109" i="4" s="1"/>
  <c r="K117" i="4"/>
  <c r="K129" i="4"/>
  <c r="N129" i="4"/>
  <c r="N133" i="4"/>
  <c r="K133" i="4"/>
  <c r="T133" i="4"/>
  <c r="N153" i="4"/>
  <c r="T153" i="4"/>
  <c r="U153" i="4" s="1"/>
  <c r="W153" i="4" s="1"/>
  <c r="AA153" i="4" s="1"/>
  <c r="N157" i="4"/>
  <c r="N165" i="4"/>
  <c r="T165" i="4"/>
  <c r="U165" i="4" s="1"/>
  <c r="W165" i="4" s="1"/>
  <c r="AA165" i="4" s="1"/>
  <c r="AB165" i="4" s="1"/>
  <c r="AC165" i="4" s="1"/>
  <c r="K165" i="4"/>
  <c r="N173" i="4"/>
  <c r="K173" i="4"/>
  <c r="T173" i="4"/>
  <c r="U173" i="4" s="1"/>
  <c r="W173" i="4" s="1"/>
  <c r="AA173" i="4" s="1"/>
  <c r="AB173" i="4" s="1"/>
  <c r="AC173" i="4" s="1"/>
  <c r="N177" i="4"/>
  <c r="K177" i="4"/>
  <c r="T177" i="4"/>
  <c r="U177" i="4" s="1"/>
  <c r="W177" i="4" s="1"/>
  <c r="AA177" i="4" s="1"/>
  <c r="AB177" i="4" s="1"/>
  <c r="AC177" i="4" s="1"/>
  <c r="N189" i="4"/>
  <c r="K189" i="4"/>
  <c r="T189" i="4"/>
  <c r="U189" i="4" s="1"/>
  <c r="W189" i="4" s="1"/>
  <c r="AA189" i="4" s="1"/>
  <c r="AB189" i="4" s="1"/>
  <c r="AC189" i="4" s="1"/>
  <c r="N201" i="4"/>
  <c r="K201" i="4"/>
  <c r="T205" i="4"/>
  <c r="U205" i="4" s="1"/>
  <c r="W205" i="4" s="1"/>
  <c r="AA205" i="4" s="1"/>
  <c r="K205" i="4"/>
  <c r="K209" i="4"/>
  <c r="N213" i="4"/>
  <c r="K213" i="4"/>
  <c r="N217" i="4"/>
  <c r="T217" i="4"/>
  <c r="U217" i="4" s="1"/>
  <c r="W217" i="4" s="1"/>
  <c r="AA217" i="4" s="1"/>
  <c r="AB217" i="4" s="1"/>
  <c r="AC217" i="4" s="1"/>
  <c r="N225" i="4"/>
  <c r="K225" i="4"/>
  <c r="I225" i="4"/>
  <c r="J225" i="4" s="1"/>
  <c r="K229" i="4"/>
  <c r="N229" i="4"/>
  <c r="T229" i="4"/>
  <c r="U229" i="4" s="1"/>
  <c r="W229" i="4" s="1"/>
  <c r="AA229" i="4" s="1"/>
  <c r="AB229" i="4" s="1"/>
  <c r="AC229" i="4" s="1"/>
  <c r="K237" i="4"/>
  <c r="N237" i="4"/>
  <c r="T237" i="4"/>
  <c r="U237" i="4" s="1"/>
  <c r="W237" i="4" s="1"/>
  <c r="AA237" i="4" s="1"/>
  <c r="AB237" i="4" s="1"/>
  <c r="AC237" i="4" s="1"/>
  <c r="K241" i="4"/>
  <c r="N241" i="4"/>
  <c r="K245" i="4"/>
  <c r="N245" i="4"/>
  <c r="K253" i="4"/>
  <c r="T253" i="4"/>
  <c r="U253" i="4" s="1"/>
  <c r="W253" i="4" s="1"/>
  <c r="AA253" i="4" s="1"/>
  <c r="AB253" i="4" s="1"/>
  <c r="AC253" i="4" s="1"/>
  <c r="K265" i="4"/>
  <c r="T265" i="4"/>
  <c r="N274" i="4"/>
  <c r="T274" i="4"/>
  <c r="U274" i="4" s="1"/>
  <c r="W274" i="4" s="1"/>
  <c r="AA274" i="4" s="1"/>
  <c r="AB274" i="4" s="1"/>
  <c r="AC274" i="4" s="1"/>
  <c r="N286" i="4"/>
  <c r="K298" i="4"/>
  <c r="T298" i="4"/>
  <c r="U298" i="4" s="1"/>
  <c r="W298" i="4" s="1"/>
  <c r="AA298" i="4" s="1"/>
  <c r="AB298" i="4" s="1"/>
  <c r="AC298" i="4" s="1"/>
  <c r="K306" i="4"/>
  <c r="N306" i="4"/>
  <c r="K310" i="4"/>
  <c r="T310" i="4"/>
  <c r="U310" i="4" s="1"/>
  <c r="W310" i="4" s="1"/>
  <c r="AA310" i="4" s="1"/>
  <c r="AB310" i="4" s="1"/>
  <c r="AC310" i="4" s="1"/>
  <c r="K326" i="4"/>
  <c r="T326" i="4"/>
  <c r="U326" i="4" s="1"/>
  <c r="W326" i="4" s="1"/>
  <c r="AA326" i="4" s="1"/>
  <c r="AB326" i="4" s="1"/>
  <c r="AC326" i="4" s="1"/>
  <c r="N326" i="4"/>
  <c r="N334" i="4"/>
  <c r="T334" i="4"/>
  <c r="U334" i="4" s="1"/>
  <c r="W334" i="4" s="1"/>
  <c r="AA334" i="4" s="1"/>
  <c r="AB334" i="4" s="1"/>
  <c r="AC334" i="4" s="1"/>
  <c r="N338" i="4"/>
  <c r="T338" i="4"/>
  <c r="K338" i="4"/>
  <c r="N342" i="4"/>
  <c r="K342" i="4"/>
  <c r="T342" i="4"/>
  <c r="N346" i="4"/>
  <c r="K346" i="4"/>
  <c r="T346" i="4"/>
  <c r="U346" i="4" s="1"/>
  <c r="W346" i="4" s="1"/>
  <c r="AA346" i="4" s="1"/>
  <c r="AB346" i="4" s="1"/>
  <c r="AC346" i="4" s="1"/>
  <c r="K354" i="4"/>
  <c r="T354" i="4"/>
  <c r="U354" i="4" s="1"/>
  <c r="W354" i="4" s="1"/>
  <c r="AA354" i="4" s="1"/>
  <c r="AB354" i="4" s="1"/>
  <c r="AC354" i="4" s="1"/>
  <c r="N362" i="4"/>
  <c r="K362" i="4"/>
  <c r="T362" i="4"/>
  <c r="U362" i="4" s="1"/>
  <c r="W362" i="4" s="1"/>
  <c r="AA362" i="4" s="1"/>
  <c r="AB362" i="4" s="1"/>
  <c r="AC362" i="4" s="1"/>
  <c r="K366" i="4"/>
  <c r="T366" i="4"/>
  <c r="U366" i="4" s="1"/>
  <c r="W366" i="4" s="1"/>
  <c r="AA366" i="4" s="1"/>
  <c r="AB366" i="4" s="1"/>
  <c r="AC366" i="4" s="1"/>
  <c r="N366" i="4"/>
  <c r="K370" i="4"/>
  <c r="N378" i="4"/>
  <c r="K378" i="4"/>
  <c r="T378" i="4"/>
  <c r="U378" i="4" s="1"/>
  <c r="W378" i="4" s="1"/>
  <c r="AA378" i="4" s="1"/>
  <c r="AB378" i="4" s="1"/>
  <c r="AC378" i="4" s="1"/>
  <c r="N386" i="4"/>
  <c r="T386" i="4"/>
  <c r="U386" i="4" s="1"/>
  <c r="W386" i="4" s="1"/>
  <c r="AA386" i="4" s="1"/>
  <c r="AB386" i="4" s="1"/>
  <c r="AC386" i="4" s="1"/>
  <c r="K390" i="4"/>
  <c r="N390" i="4"/>
  <c r="T390" i="4"/>
  <c r="N394" i="4"/>
  <c r="K398" i="4"/>
  <c r="N398" i="4"/>
  <c r="T398" i="4"/>
  <c r="U398" i="4" s="1"/>
  <c r="W398" i="4" s="1"/>
  <c r="AA398" i="4" s="1"/>
  <c r="AB398" i="4" s="1"/>
  <c r="AC398" i="4" s="1"/>
  <c r="N410" i="4"/>
  <c r="K410" i="4"/>
  <c r="N414" i="4"/>
  <c r="K414" i="4"/>
  <c r="T414" i="4"/>
  <c r="U414" i="4" s="1"/>
  <c r="W414" i="4" s="1"/>
  <c r="AA414" i="4" s="1"/>
  <c r="AB414" i="4" s="1"/>
  <c r="AC414" i="4" s="1"/>
  <c r="N418" i="4"/>
  <c r="K418" i="4"/>
  <c r="T418" i="4"/>
  <c r="U418" i="4" s="1"/>
  <c r="W418" i="4" s="1"/>
  <c r="AA418" i="4" s="1"/>
  <c r="AB418" i="4" s="1"/>
  <c r="AC418" i="4" s="1"/>
  <c r="N434" i="4"/>
  <c r="T434" i="4"/>
  <c r="U434" i="4" s="1"/>
  <c r="W434" i="4" s="1"/>
  <c r="AA434" i="4" s="1"/>
  <c r="AB434" i="4" s="1"/>
  <c r="AC434" i="4" s="1"/>
  <c r="K434" i="4"/>
  <c r="K438" i="4"/>
  <c r="N438" i="4"/>
  <c r="T438" i="4"/>
  <c r="K442" i="4"/>
  <c r="N442" i="4"/>
  <c r="T442" i="4"/>
  <c r="U442" i="4" s="1"/>
  <c r="W442" i="4" s="1"/>
  <c r="AA442" i="4" s="1"/>
  <c r="AB442" i="4" s="1"/>
  <c r="AC442" i="4" s="1"/>
  <c r="Q12" i="4"/>
  <c r="V12" i="4" s="1"/>
  <c r="X12" i="4" s="1"/>
  <c r="Y12" i="4" s="1"/>
  <c r="Z12" i="4" s="1"/>
  <c r="P12" i="4"/>
  <c r="Q32" i="4"/>
  <c r="V32" i="4" s="1"/>
  <c r="X32" i="4" s="1"/>
  <c r="P32" i="4"/>
  <c r="P44" i="4"/>
  <c r="Q44" i="4"/>
  <c r="V44" i="4" s="1"/>
  <c r="X44" i="4" s="1"/>
  <c r="Y44" i="4" s="1"/>
  <c r="Z44" i="4" s="1"/>
  <c r="Q52" i="4"/>
  <c r="V52" i="4" s="1"/>
  <c r="P52" i="4"/>
  <c r="Q76" i="4"/>
  <c r="V76" i="4" s="1"/>
  <c r="X76" i="4" s="1"/>
  <c r="Y76" i="4" s="1"/>
  <c r="Z76" i="4" s="1"/>
  <c r="P76" i="4"/>
  <c r="Q92" i="4"/>
  <c r="V92" i="4" s="1"/>
  <c r="X92" i="4" s="1"/>
  <c r="P92" i="4"/>
  <c r="Q104" i="4"/>
  <c r="V104" i="4" s="1"/>
  <c r="X104" i="4" s="1"/>
  <c r="Y104" i="4" s="1"/>
  <c r="Z104" i="4" s="1"/>
  <c r="P161" i="4"/>
  <c r="P173" i="4"/>
  <c r="Q173" i="4"/>
  <c r="P213" i="4"/>
  <c r="Q213" i="4"/>
  <c r="V213" i="4" s="1"/>
  <c r="X213" i="4" s="1"/>
  <c r="Y213" i="4" s="1"/>
  <c r="Z213" i="4" s="1"/>
  <c r="Q225" i="4"/>
  <c r="V225" i="4" s="1"/>
  <c r="X225" i="4" s="1"/>
  <c r="Y225" i="4" s="1"/>
  <c r="Z225" i="4" s="1"/>
  <c r="P225" i="4"/>
  <c r="Q237" i="4"/>
  <c r="V237" i="4" s="1"/>
  <c r="X237" i="4" s="1"/>
  <c r="P237" i="4"/>
  <c r="P246" i="4"/>
  <c r="Q246" i="4"/>
  <c r="V246" i="4" s="1"/>
  <c r="X246" i="4" s="1"/>
  <c r="Y246" i="4" s="1"/>
  <c r="Z246" i="4" s="1"/>
  <c r="P334" i="4"/>
  <c r="Q334" i="4"/>
  <c r="V334" i="4" s="1"/>
  <c r="X334" i="4" s="1"/>
  <c r="Y334" i="4" s="1"/>
  <c r="Z334" i="4" s="1"/>
  <c r="Q379" i="4"/>
  <c r="V379" i="4" s="1"/>
  <c r="X379" i="4" s="1"/>
  <c r="P407" i="4"/>
  <c r="Q407" i="4"/>
  <c r="V407" i="4" s="1"/>
  <c r="N32" i="4"/>
  <c r="T32" i="4"/>
  <c r="U32" i="4" s="1"/>
  <c r="W32" i="4" s="1"/>
  <c r="AA32" i="4" s="1"/>
  <c r="AB32" i="4" s="1"/>
  <c r="AC32" i="4" s="1"/>
  <c r="K44" i="4"/>
  <c r="N44" i="4"/>
  <c r="K84" i="4"/>
  <c r="N84" i="4"/>
  <c r="K88" i="4"/>
  <c r="N88" i="4"/>
  <c r="N92" i="4"/>
  <c r="K92" i="4"/>
  <c r="N128" i="4"/>
  <c r="T128" i="4"/>
  <c r="U128" i="4" s="1"/>
  <c r="W128" i="4" s="1"/>
  <c r="AA128" i="4" s="1"/>
  <c r="AB128" i="4" s="1"/>
  <c r="AC128" i="4" s="1"/>
  <c r="K136" i="4"/>
  <c r="N136" i="4"/>
  <c r="T136" i="4"/>
  <c r="U136" i="4" s="1"/>
  <c r="W136" i="4" s="1"/>
  <c r="AA136" i="4" s="1"/>
  <c r="AB136" i="4" s="1"/>
  <c r="AC136" i="4" s="1"/>
  <c r="I136" i="4"/>
  <c r="L136" i="4" s="1"/>
  <c r="N148" i="4"/>
  <c r="K148" i="4"/>
  <c r="K160" i="4"/>
  <c r="K172" i="4"/>
  <c r="N172" i="4"/>
  <c r="K184" i="4"/>
  <c r="N184" i="4"/>
  <c r="N192" i="4"/>
  <c r="K192" i="4"/>
  <c r="T192" i="4"/>
  <c r="U192" i="4" s="1"/>
  <c r="W192" i="4" s="1"/>
  <c r="AA192" i="4" s="1"/>
  <c r="AB192" i="4" s="1"/>
  <c r="AC192" i="4" s="1"/>
  <c r="K204" i="4"/>
  <c r="T204" i="4"/>
  <c r="U204" i="4" s="1"/>
  <c r="W204" i="4" s="1"/>
  <c r="AA204" i="4" s="1"/>
  <c r="AB204" i="4" s="1"/>
  <c r="AC204" i="4" s="1"/>
  <c r="N204" i="4"/>
  <c r="K212" i="4"/>
  <c r="N212" i="4"/>
  <c r="N228" i="4"/>
  <c r="K228" i="4"/>
  <c r="N313" i="4"/>
  <c r="K313" i="4"/>
  <c r="T313" i="4"/>
  <c r="U313" i="4" s="1"/>
  <c r="W313" i="4" s="1"/>
  <c r="AA313" i="4" s="1"/>
  <c r="AB313" i="4" s="1"/>
  <c r="AC313" i="4" s="1"/>
  <c r="N325" i="4"/>
  <c r="K325" i="4"/>
  <c r="K337" i="4"/>
  <c r="T337" i="4"/>
  <c r="U337" i="4" s="1"/>
  <c r="W337" i="4" s="1"/>
  <c r="AA337" i="4" s="1"/>
  <c r="AB337" i="4" s="1"/>
  <c r="AC337" i="4" s="1"/>
  <c r="N349" i="4"/>
  <c r="K349" i="4"/>
  <c r="T349" i="4"/>
  <c r="U349" i="4" s="1"/>
  <c r="W349" i="4" s="1"/>
  <c r="AA349" i="4" s="1"/>
  <c r="AB349" i="4" s="1"/>
  <c r="AC349" i="4" s="1"/>
  <c r="K369" i="4"/>
  <c r="N369" i="4"/>
  <c r="K381" i="4"/>
  <c r="I381" i="4"/>
  <c r="L381" i="4" s="1"/>
  <c r="N405" i="4"/>
  <c r="K405" i="4"/>
  <c r="K413" i="4"/>
  <c r="N413" i="4"/>
  <c r="T413" i="4"/>
  <c r="U413" i="4" s="1"/>
  <c r="W413" i="4" s="1"/>
  <c r="AA413" i="4" s="1"/>
  <c r="AB413" i="4" s="1"/>
  <c r="AC413" i="4" s="1"/>
  <c r="T437" i="4"/>
  <c r="U437" i="4" s="1"/>
  <c r="W437" i="4" s="1"/>
  <c r="AA437" i="4" s="1"/>
  <c r="AB437" i="4" s="1"/>
  <c r="AC437" i="4" s="1"/>
  <c r="N437" i="4"/>
  <c r="Q10" i="4"/>
  <c r="V10" i="4" s="1"/>
  <c r="X10" i="4" s="1"/>
  <c r="P10" i="4"/>
  <c r="Q14" i="4"/>
  <c r="V14" i="4" s="1"/>
  <c r="X14" i="4" s="1"/>
  <c r="Y14" i="4" s="1"/>
  <c r="Z14" i="4" s="1"/>
  <c r="P14" i="4"/>
  <c r="P26" i="4"/>
  <c r="Q26" i="4"/>
  <c r="V26" i="4" s="1"/>
  <c r="Q34" i="4"/>
  <c r="V34" i="4" s="1"/>
  <c r="X34" i="4" s="1"/>
  <c r="P34" i="4"/>
  <c r="P42" i="4"/>
  <c r="Q42" i="4"/>
  <c r="V42" i="4" s="1"/>
  <c r="X42" i="4" s="1"/>
  <c r="Y42" i="4" s="1"/>
  <c r="Z42" i="4" s="1"/>
  <c r="P46" i="4"/>
  <c r="Q46" i="4"/>
  <c r="V46" i="4" s="1"/>
  <c r="X46" i="4" s="1"/>
  <c r="Y46" i="4" s="1"/>
  <c r="Z46" i="4" s="1"/>
  <c r="P50" i="4"/>
  <c r="Q50" i="4"/>
  <c r="V50" i="4" s="1"/>
  <c r="X50" i="4" s="1"/>
  <c r="Y50" i="4" s="1"/>
  <c r="Z50" i="4" s="1"/>
  <c r="P66" i="4"/>
  <c r="Q66" i="4"/>
  <c r="V66" i="4" s="1"/>
  <c r="X66" i="4" s="1"/>
  <c r="Q70" i="4"/>
  <c r="V70" i="4" s="1"/>
  <c r="X70" i="4" s="1"/>
  <c r="P70" i="4"/>
  <c r="P78" i="4"/>
  <c r="Q78" i="4"/>
  <c r="V78" i="4" s="1"/>
  <c r="X78" i="4" s="1"/>
  <c r="Q82" i="4"/>
  <c r="V82" i="4" s="1"/>
  <c r="X82" i="4" s="1"/>
  <c r="Y82" i="4" s="1"/>
  <c r="Z82" i="4" s="1"/>
  <c r="P82" i="4"/>
  <c r="P86" i="4"/>
  <c r="Q86" i="4"/>
  <c r="Q90" i="4"/>
  <c r="V90" i="4" s="1"/>
  <c r="X90" i="4" s="1"/>
  <c r="Y90" i="4" s="1"/>
  <c r="Z90" i="4" s="1"/>
  <c r="P90" i="4"/>
  <c r="P94" i="4"/>
  <c r="Q94" i="4"/>
  <c r="V94" i="4" s="1"/>
  <c r="X94" i="4" s="1"/>
  <c r="Y94" i="4" s="1"/>
  <c r="Z94" i="4" s="1"/>
  <c r="P98" i="4"/>
  <c r="Q98" i="4"/>
  <c r="P102" i="4"/>
  <c r="Q102" i="4"/>
  <c r="V102" i="4" s="1"/>
  <c r="X102" i="4" s="1"/>
  <c r="Y102" i="4" s="1"/>
  <c r="Z102" i="4" s="1"/>
  <c r="P106" i="4"/>
  <c r="Q106" i="4"/>
  <c r="V106" i="4" s="1"/>
  <c r="X106" i="4" s="1"/>
  <c r="Y106" i="4" s="1"/>
  <c r="Z106" i="4" s="1"/>
  <c r="Q110" i="4"/>
  <c r="V110" i="4" s="1"/>
  <c r="X110" i="4" s="1"/>
  <c r="Y110" i="4" s="1"/>
  <c r="Z110" i="4" s="1"/>
  <c r="P110" i="4"/>
  <c r="Q114" i="4"/>
  <c r="P114" i="4"/>
  <c r="Q118" i="4"/>
  <c r="P118" i="4"/>
  <c r="P155" i="4"/>
  <c r="Q155" i="4"/>
  <c r="V155" i="4" s="1"/>
  <c r="X155" i="4" s="1"/>
  <c r="Y155" i="4" s="1"/>
  <c r="Z155" i="4" s="1"/>
  <c r="Q167" i="4"/>
  <c r="V167" i="4" s="1"/>
  <c r="X167" i="4" s="1"/>
  <c r="Y167" i="4" s="1"/>
  <c r="Z167" i="4" s="1"/>
  <c r="P167" i="4"/>
  <c r="P171" i="4"/>
  <c r="Q171" i="4"/>
  <c r="Q175" i="4"/>
  <c r="V175" i="4" s="1"/>
  <c r="X175" i="4" s="1"/>
  <c r="P175" i="4"/>
  <c r="Q203" i="4"/>
  <c r="P203" i="4"/>
  <c r="P207" i="4"/>
  <c r="Q207" i="4"/>
  <c r="V207" i="4" s="1"/>
  <c r="X207" i="4" s="1"/>
  <c r="Y207" i="4" s="1"/>
  <c r="Z207" i="4" s="1"/>
  <c r="Q211" i="4"/>
  <c r="V211" i="4" s="1"/>
  <c r="X211" i="4" s="1"/>
  <c r="Y211" i="4" s="1"/>
  <c r="Z211" i="4" s="1"/>
  <c r="P211" i="4"/>
  <c r="P215" i="4"/>
  <c r="Q215" i="4"/>
  <c r="V215" i="4" s="1"/>
  <c r="X215" i="4" s="1"/>
  <c r="Y215" i="4" s="1"/>
  <c r="Z215" i="4" s="1"/>
  <c r="P223" i="4"/>
  <c r="Q223" i="4"/>
  <c r="V223" i="4" s="1"/>
  <c r="X223" i="4" s="1"/>
  <c r="Y223" i="4" s="1"/>
  <c r="Z223" i="4" s="1"/>
  <c r="P231" i="4"/>
  <c r="Q231" i="4"/>
  <c r="V231" i="4" s="1"/>
  <c r="X231" i="4" s="1"/>
  <c r="Y231" i="4" s="1"/>
  <c r="Z231" i="4" s="1"/>
  <c r="P235" i="4"/>
  <c r="Q235" i="4"/>
  <c r="V235" i="4" s="1"/>
  <c r="X235" i="4" s="1"/>
  <c r="P252" i="4"/>
  <c r="Q252" i="4"/>
  <c r="V252" i="4" s="1"/>
  <c r="X252" i="4" s="1"/>
  <c r="Y252" i="4" s="1"/>
  <c r="Z252" i="4" s="1"/>
  <c r="P256" i="4"/>
  <c r="Q256" i="4"/>
  <c r="V256" i="4" s="1"/>
  <c r="P264" i="4"/>
  <c r="Q264" i="4"/>
  <c r="V264" i="4" s="1"/>
  <c r="X264" i="4" s="1"/>
  <c r="Y264" i="4" s="1"/>
  <c r="Z264" i="4" s="1"/>
  <c r="Q268" i="4"/>
  <c r="V268" i="4" s="1"/>
  <c r="X268" i="4" s="1"/>
  <c r="Y268" i="4" s="1"/>
  <c r="Z268" i="4" s="1"/>
  <c r="P268" i="4"/>
  <c r="P276" i="4"/>
  <c r="Q276" i="4"/>
  <c r="V276" i="4" s="1"/>
  <c r="X276" i="4" s="1"/>
  <c r="Y276" i="4" s="1"/>
  <c r="Z276" i="4" s="1"/>
  <c r="P312" i="4"/>
  <c r="Q312" i="4"/>
  <c r="V312" i="4" s="1"/>
  <c r="X312" i="4" s="1"/>
  <c r="Q320" i="4"/>
  <c r="V320" i="4" s="1"/>
  <c r="X320" i="4" s="1"/>
  <c r="P320" i="4"/>
  <c r="Q328" i="4"/>
  <c r="V328" i="4" s="1"/>
  <c r="X328" i="4" s="1"/>
  <c r="Y328" i="4" s="1"/>
  <c r="Z328" i="4" s="1"/>
  <c r="Q332" i="4"/>
  <c r="V332" i="4" s="1"/>
  <c r="X332" i="4" s="1"/>
  <c r="Y332" i="4" s="1"/>
  <c r="Z332" i="4" s="1"/>
  <c r="P332" i="4"/>
  <c r="Q336" i="4"/>
  <c r="V336" i="4" s="1"/>
  <c r="X336" i="4" s="1"/>
  <c r="Y336" i="4" s="1"/>
  <c r="Z336" i="4" s="1"/>
  <c r="P336" i="4"/>
  <c r="Q340" i="4"/>
  <c r="V340" i="4" s="1"/>
  <c r="X340" i="4" s="1"/>
  <c r="P340" i="4"/>
  <c r="P353" i="4"/>
  <c r="Q353" i="4"/>
  <c r="P369" i="4"/>
  <c r="Q369" i="4"/>
  <c r="V369" i="4" s="1"/>
  <c r="X369" i="4" s="1"/>
  <c r="Q373" i="4"/>
  <c r="V373" i="4" s="1"/>
  <c r="X373" i="4" s="1"/>
  <c r="Y373" i="4" s="1"/>
  <c r="Z373" i="4" s="1"/>
  <c r="P373" i="4"/>
  <c r="Q381" i="4"/>
  <c r="P381" i="4"/>
  <c r="P389" i="4"/>
  <c r="Q389" i="4"/>
  <c r="V389" i="4" s="1"/>
  <c r="X389" i="4" s="1"/>
  <c r="Y389" i="4" s="1"/>
  <c r="Z389" i="4" s="1"/>
  <c r="Q405" i="4"/>
  <c r="V405" i="4" s="1"/>
  <c r="X405" i="4" s="1"/>
  <c r="Y405" i="4" s="1"/>
  <c r="Z405" i="4" s="1"/>
  <c r="P405" i="4"/>
  <c r="Q409" i="4"/>
  <c r="V409" i="4" s="1"/>
  <c r="X409" i="4" s="1"/>
  <c r="Y409" i="4" s="1"/>
  <c r="Z409" i="4" s="1"/>
  <c r="P409" i="4"/>
  <c r="P425" i="4"/>
  <c r="Q425" i="4"/>
  <c r="V425" i="4" s="1"/>
  <c r="X425" i="4" s="1"/>
  <c r="Y425" i="4" s="1"/>
  <c r="Z425" i="4" s="1"/>
  <c r="P433" i="4"/>
  <c r="Q433" i="4"/>
  <c r="V433" i="4" s="1"/>
  <c r="X433" i="4" s="1"/>
  <c r="Y433" i="4" s="1"/>
  <c r="Z433" i="4" s="1"/>
  <c r="P437" i="4"/>
  <c r="Q437" i="4"/>
  <c r="V437" i="4" s="1"/>
  <c r="X437" i="4" s="1"/>
  <c r="P441" i="4"/>
  <c r="Q441" i="4"/>
  <c r="V441" i="4" s="1"/>
  <c r="X441" i="4" s="1"/>
  <c r="Y441" i="4" s="1"/>
  <c r="Z441" i="4" s="1"/>
  <c r="K10" i="4"/>
  <c r="T10" i="4"/>
  <c r="U10" i="4" s="1"/>
  <c r="W10" i="4" s="1"/>
  <c r="AA10" i="4" s="1"/>
  <c r="AB10" i="4" s="1"/>
  <c r="AC10" i="4" s="1"/>
  <c r="N10" i="4"/>
  <c r="N14" i="4"/>
  <c r="K14" i="4"/>
  <c r="T14" i="4"/>
  <c r="U14" i="4" s="1"/>
  <c r="W14" i="4" s="1"/>
  <c r="AA14" i="4" s="1"/>
  <c r="AB14" i="4" s="1"/>
  <c r="AC14" i="4" s="1"/>
  <c r="K34" i="4"/>
  <c r="N34" i="4"/>
  <c r="T34" i="4"/>
  <c r="U34" i="4" s="1"/>
  <c r="W34" i="4" s="1"/>
  <c r="AA34" i="4" s="1"/>
  <c r="AB34" i="4" s="1"/>
  <c r="AC34" i="4" s="1"/>
  <c r="K42" i="4"/>
  <c r="N42" i="4"/>
  <c r="T42" i="4"/>
  <c r="U42" i="4" s="1"/>
  <c r="W42" i="4" s="1"/>
  <c r="AA42" i="4" s="1"/>
  <c r="AB42" i="4" s="1"/>
  <c r="AC42" i="4" s="1"/>
  <c r="K46" i="4"/>
  <c r="N46" i="4"/>
  <c r="K50" i="4"/>
  <c r="N58" i="4"/>
  <c r="K58" i="4"/>
  <c r="T58" i="4"/>
  <c r="U58" i="4" s="1"/>
  <c r="W58" i="4" s="1"/>
  <c r="AA58" i="4" s="1"/>
  <c r="N66" i="4"/>
  <c r="K66" i="4"/>
  <c r="T66" i="4"/>
  <c r="U66" i="4" s="1"/>
  <c r="W66" i="4" s="1"/>
  <c r="AA66" i="4" s="1"/>
  <c r="AB66" i="4" s="1"/>
  <c r="AC66" i="4" s="1"/>
  <c r="K70" i="4"/>
  <c r="T70" i="4"/>
  <c r="U70" i="4" s="1"/>
  <c r="W70" i="4" s="1"/>
  <c r="AA70" i="4" s="1"/>
  <c r="AB70" i="4" s="1"/>
  <c r="AC70" i="4" s="1"/>
  <c r="N70" i="4"/>
  <c r="N78" i="4"/>
  <c r="K78" i="4"/>
  <c r="T78" i="4"/>
  <c r="U78" i="4" s="1"/>
  <c r="W78" i="4" s="1"/>
  <c r="AA78" i="4" s="1"/>
  <c r="AB78" i="4" s="1"/>
  <c r="AC78" i="4" s="1"/>
  <c r="N82" i="4"/>
  <c r="K82" i="4"/>
  <c r="T82" i="4"/>
  <c r="U82" i="4" s="1"/>
  <c r="W82" i="4" s="1"/>
  <c r="AA82" i="4" s="1"/>
  <c r="AB82" i="4" s="1"/>
  <c r="AC82" i="4" s="1"/>
  <c r="N86" i="4"/>
  <c r="K86" i="4"/>
  <c r="T86" i="4"/>
  <c r="U86" i="4" s="1"/>
  <c r="W86" i="4" s="1"/>
  <c r="AA86" i="4" s="1"/>
  <c r="AB86" i="4" s="1"/>
  <c r="AC86" i="4" s="1"/>
  <c r="K90" i="4"/>
  <c r="N90" i="4"/>
  <c r="K94" i="4"/>
  <c r="N94" i="4"/>
  <c r="T94" i="4"/>
  <c r="U94" i="4" s="1"/>
  <c r="W94" i="4" s="1"/>
  <c r="AA94" i="4" s="1"/>
  <c r="AB94" i="4" s="1"/>
  <c r="AC94" i="4" s="1"/>
  <c r="N98" i="4"/>
  <c r="K98" i="4"/>
  <c r="I98" i="4"/>
  <c r="L98" i="4" s="1"/>
  <c r="K102" i="4"/>
  <c r="N102" i="4"/>
  <c r="N106" i="4"/>
  <c r="K106" i="4"/>
  <c r="T106" i="4"/>
  <c r="U106" i="4" s="1"/>
  <c r="W106" i="4" s="1"/>
  <c r="AA106" i="4" s="1"/>
  <c r="K110" i="4"/>
  <c r="N110" i="4"/>
  <c r="N114" i="4"/>
  <c r="K114" i="4"/>
  <c r="K118" i="4"/>
  <c r="I118" i="4"/>
  <c r="J118" i="4" s="1"/>
  <c r="N118" i="4"/>
  <c r="T118" i="4"/>
  <c r="U118" i="4" s="1"/>
  <c r="W118" i="4" s="1"/>
  <c r="K134" i="4"/>
  <c r="T134" i="4"/>
  <c r="U134" i="4" s="1"/>
  <c r="W134" i="4" s="1"/>
  <c r="AA134" i="4" s="1"/>
  <c r="AB134" i="4" s="1"/>
  <c r="AC134" i="4" s="1"/>
  <c r="N134" i="4"/>
  <c r="N138" i="4"/>
  <c r="K138" i="4"/>
  <c r="T138" i="4"/>
  <c r="U138" i="4" s="1"/>
  <c r="W138" i="4" s="1"/>
  <c r="AA138" i="4" s="1"/>
  <c r="AB138" i="4" s="1"/>
  <c r="AC138" i="4" s="1"/>
  <c r="K142" i="4"/>
  <c r="T142" i="4"/>
  <c r="U142" i="4" s="1"/>
  <c r="W142" i="4" s="1"/>
  <c r="AA142" i="4" s="1"/>
  <c r="AB142" i="4" s="1"/>
  <c r="AC142" i="4" s="1"/>
  <c r="N142" i="4"/>
  <c r="K146" i="4"/>
  <c r="T146" i="4"/>
  <c r="U146" i="4" s="1"/>
  <c r="W146" i="4" s="1"/>
  <c r="AA146" i="4" s="1"/>
  <c r="AB146" i="4" s="1"/>
  <c r="AC146" i="4" s="1"/>
  <c r="N146" i="4"/>
  <c r="K154" i="4"/>
  <c r="T154" i="4"/>
  <c r="U154" i="4" s="1"/>
  <c r="W154" i="4" s="1"/>
  <c r="AA154" i="4" s="1"/>
  <c r="AB154" i="4" s="1"/>
  <c r="AC154" i="4" s="1"/>
  <c r="N154" i="4"/>
  <c r="N158" i="4"/>
  <c r="K158" i="4"/>
  <c r="T158" i="4"/>
  <c r="U158" i="4" s="1"/>
  <c r="W158" i="4" s="1"/>
  <c r="AA158" i="4" s="1"/>
  <c r="AB158" i="4" s="1"/>
  <c r="AC158" i="4" s="1"/>
  <c r="N174" i="4"/>
  <c r="K174" i="4"/>
  <c r="K186" i="4"/>
  <c r="T186" i="4"/>
  <c r="U186" i="4" s="1"/>
  <c r="W186" i="4" s="1"/>
  <c r="AA186" i="4" s="1"/>
  <c r="AB186" i="4" s="1"/>
  <c r="AC186" i="4" s="1"/>
  <c r="N186" i="4"/>
  <c r="I186" i="4"/>
  <c r="J186" i="4" s="1"/>
  <c r="N198" i="4"/>
  <c r="K198" i="4"/>
  <c r="T198" i="4"/>
  <c r="U198" i="4" s="1"/>
  <c r="W198" i="4" s="1"/>
  <c r="AA198" i="4" s="1"/>
  <c r="AB198" i="4" s="1"/>
  <c r="AC198" i="4" s="1"/>
  <c r="N202" i="4"/>
  <c r="K202" i="4"/>
  <c r="T202" i="4"/>
  <c r="U202" i="4" s="1"/>
  <c r="W202" i="4" s="1"/>
  <c r="AA202" i="4" s="1"/>
  <c r="AB202" i="4" s="1"/>
  <c r="AC202" i="4" s="1"/>
  <c r="N206" i="4"/>
  <c r="K206" i="4"/>
  <c r="T206" i="4"/>
  <c r="U206" i="4" s="1"/>
  <c r="W206" i="4" s="1"/>
  <c r="AA206" i="4" s="1"/>
  <c r="AB206" i="4" s="1"/>
  <c r="AC206" i="4" s="1"/>
  <c r="N214" i="4"/>
  <c r="K214" i="4"/>
  <c r="T214" i="4"/>
  <c r="U214" i="4" s="1"/>
  <c r="W214" i="4" s="1"/>
  <c r="AA214" i="4" s="1"/>
  <c r="AB214" i="4" s="1"/>
  <c r="AC214" i="4" s="1"/>
  <c r="K218" i="4"/>
  <c r="N218" i="4"/>
  <c r="K222" i="4"/>
  <c r="T222" i="4"/>
  <c r="U222" i="4" s="1"/>
  <c r="W222" i="4" s="1"/>
  <c r="AA222" i="4" s="1"/>
  <c r="AB222" i="4" s="1"/>
  <c r="AC222" i="4" s="1"/>
  <c r="N222" i="4"/>
  <c r="K226" i="4"/>
  <c r="T226" i="4"/>
  <c r="U226" i="4" s="1"/>
  <c r="W226" i="4" s="1"/>
  <c r="AA226" i="4" s="1"/>
  <c r="AB226" i="4" s="1"/>
  <c r="AC226" i="4" s="1"/>
  <c r="N226" i="4"/>
  <c r="N234" i="4"/>
  <c r="K234" i="4"/>
  <c r="T234" i="4"/>
  <c r="U234" i="4" s="1"/>
  <c r="W234" i="4" s="1"/>
  <c r="K238" i="4"/>
  <c r="T238" i="4"/>
  <c r="U238" i="4" s="1"/>
  <c r="W238" i="4" s="1"/>
  <c r="AA238" i="4" s="1"/>
  <c r="AB238" i="4" s="1"/>
  <c r="AC238" i="4" s="1"/>
  <c r="N238" i="4"/>
  <c r="N242" i="4"/>
  <c r="K242" i="4"/>
  <c r="T242" i="4"/>
  <c r="U242" i="4" s="1"/>
  <c r="W242" i="4" s="1"/>
  <c r="AA242" i="4" s="1"/>
  <c r="AB242" i="4" s="1"/>
  <c r="AC242" i="4" s="1"/>
  <c r="K246" i="4"/>
  <c r="N246" i="4"/>
  <c r="N250" i="4"/>
  <c r="K250" i="4"/>
  <c r="N311" i="4"/>
  <c r="K311" i="4"/>
  <c r="T311" i="4"/>
  <c r="U311" i="4" s="1"/>
  <c r="W311" i="4" s="1"/>
  <c r="AA311" i="4" s="1"/>
  <c r="AB311" i="4" s="1"/>
  <c r="AC311" i="4" s="1"/>
  <c r="K331" i="4"/>
  <c r="T331" i="4"/>
  <c r="U331" i="4" s="1"/>
  <c r="W331" i="4" s="1"/>
  <c r="AA331" i="4" s="1"/>
  <c r="AB331" i="4" s="1"/>
  <c r="AC331" i="4" s="1"/>
  <c r="N331" i="4"/>
  <c r="K339" i="4"/>
  <c r="N339" i="4"/>
  <c r="T339" i="4"/>
  <c r="U339" i="4" s="1"/>
  <c r="W339" i="4" s="1"/>
  <c r="AA339" i="4" s="1"/>
  <c r="K347" i="4"/>
  <c r="N347" i="4"/>
  <c r="N351" i="4"/>
  <c r="K351" i="4"/>
  <c r="T351" i="4"/>
  <c r="U351" i="4" s="1"/>
  <c r="W351" i="4" s="1"/>
  <c r="AA351" i="4" s="1"/>
  <c r="AB351" i="4" s="1"/>
  <c r="AC351" i="4" s="1"/>
  <c r="K355" i="4"/>
  <c r="N355" i="4"/>
  <c r="N359" i="4"/>
  <c r="K359" i="4"/>
  <c r="T359" i="4"/>
  <c r="U359" i="4" s="1"/>
  <c r="W359" i="4" s="1"/>
  <c r="AA359" i="4" s="1"/>
  <c r="AB359" i="4" s="1"/>
  <c r="AC359" i="4" s="1"/>
  <c r="N363" i="4"/>
  <c r="K363" i="4"/>
  <c r="T363" i="4"/>
  <c r="U363" i="4" s="1"/>
  <c r="W363" i="4" s="1"/>
  <c r="AA363" i="4" s="1"/>
  <c r="AB363" i="4" s="1"/>
  <c r="AC363" i="4" s="1"/>
  <c r="K367" i="4"/>
  <c r="T367" i="4"/>
  <c r="U367" i="4" s="1"/>
  <c r="W367" i="4" s="1"/>
  <c r="AA367" i="4" s="1"/>
  <c r="AB367" i="4" s="1"/>
  <c r="AC367" i="4" s="1"/>
  <c r="N367" i="4"/>
  <c r="K371" i="4"/>
  <c r="N371" i="4"/>
  <c r="N375" i="4"/>
  <c r="K375" i="4"/>
  <c r="T375" i="4"/>
  <c r="U375" i="4" s="1"/>
  <c r="W375" i="4" s="1"/>
  <c r="N379" i="4"/>
  <c r="K379" i="4"/>
  <c r="T379" i="4"/>
  <c r="U379" i="4" s="1"/>
  <c r="W379" i="4" s="1"/>
  <c r="AA379" i="4" s="1"/>
  <c r="AB379" i="4" s="1"/>
  <c r="AC379" i="4" s="1"/>
  <c r="K383" i="4"/>
  <c r="N383" i="4"/>
  <c r="N387" i="4"/>
  <c r="K387" i="4"/>
  <c r="T387" i="4"/>
  <c r="U387" i="4" s="1"/>
  <c r="W387" i="4" s="1"/>
  <c r="AA387" i="4" s="1"/>
  <c r="AB387" i="4" s="1"/>
  <c r="AC387" i="4" s="1"/>
  <c r="N395" i="4"/>
  <c r="K395" i="4"/>
  <c r="T395" i="4"/>
  <c r="U395" i="4" s="1"/>
  <c r="W395" i="4" s="1"/>
  <c r="AA395" i="4" s="1"/>
  <c r="AB395" i="4" s="1"/>
  <c r="AC395" i="4" s="1"/>
  <c r="K399" i="4"/>
  <c r="T399" i="4"/>
  <c r="U399" i="4" s="1"/>
  <c r="W399" i="4" s="1"/>
  <c r="N399" i="4"/>
  <c r="K407" i="4"/>
  <c r="T407" i="4"/>
  <c r="U407" i="4" s="1"/>
  <c r="W407" i="4" s="1"/>
  <c r="AA407" i="4" s="1"/>
  <c r="AB407" i="4" s="1"/>
  <c r="AC407" i="4" s="1"/>
  <c r="N407" i="4"/>
  <c r="N411" i="4"/>
  <c r="K411" i="4"/>
  <c r="T411" i="4"/>
  <c r="U411" i="4" s="1"/>
  <c r="W411" i="4" s="1"/>
  <c r="AA411" i="4" s="1"/>
  <c r="AB411" i="4" s="1"/>
  <c r="AC411" i="4" s="1"/>
  <c r="K415" i="4"/>
  <c r="T415" i="4"/>
  <c r="U415" i="4" s="1"/>
  <c r="W415" i="4" s="1"/>
  <c r="N415" i="4"/>
  <c r="K419" i="4"/>
  <c r="N419" i="4"/>
  <c r="T419" i="4"/>
  <c r="U419" i="4" s="1"/>
  <c r="W419" i="4" s="1"/>
  <c r="AA419" i="4" s="1"/>
  <c r="AB419" i="4" s="1"/>
  <c r="AC419" i="4" s="1"/>
  <c r="N423" i="4"/>
  <c r="K423" i="4"/>
  <c r="T423" i="4"/>
  <c r="U423" i="4" s="1"/>
  <c r="W423" i="4" s="1"/>
  <c r="AA423" i="4" s="1"/>
  <c r="AB423" i="4" s="1"/>
  <c r="AC423" i="4" s="1"/>
  <c r="K427" i="4"/>
  <c r="N427" i="4"/>
  <c r="K431" i="4"/>
  <c r="N431" i="4"/>
  <c r="T431" i="4"/>
  <c r="U431" i="4" s="1"/>
  <c r="W431" i="4" s="1"/>
  <c r="AA431" i="4" s="1"/>
  <c r="AB431" i="4" s="1"/>
  <c r="AC431" i="4" s="1"/>
  <c r="K439" i="4"/>
  <c r="T439" i="4"/>
  <c r="U439" i="4" s="1"/>
  <c r="W439" i="4" s="1"/>
  <c r="AA439" i="4" s="1"/>
  <c r="AB439" i="4" s="1"/>
  <c r="AC439" i="4" s="1"/>
  <c r="N439" i="4"/>
  <c r="P40" i="4"/>
  <c r="Q40" i="4"/>
  <c r="V40" i="4" s="1"/>
  <c r="X40" i="4" s="1"/>
  <c r="Y40" i="4" s="1"/>
  <c r="Z40" i="4" s="1"/>
  <c r="P88" i="4"/>
  <c r="Q88" i="4"/>
  <c r="V88" i="4" s="1"/>
  <c r="X88" i="4" s="1"/>
  <c r="Y88" i="4" s="1"/>
  <c r="Z88" i="4" s="1"/>
  <c r="P108" i="4"/>
  <c r="Q108" i="4"/>
  <c r="V108" i="4" s="1"/>
  <c r="X108" i="4" s="1"/>
  <c r="Y108" i="4" s="1"/>
  <c r="Z108" i="4" s="1"/>
  <c r="Q157" i="4"/>
  <c r="V157" i="4" s="1"/>
  <c r="X157" i="4" s="1"/>
  <c r="P157" i="4"/>
  <c r="P169" i="4"/>
  <c r="Q169" i="4"/>
  <c r="V169" i="4" s="1"/>
  <c r="Q205" i="4"/>
  <c r="V205" i="4" s="1"/>
  <c r="X205" i="4" s="1"/>
  <c r="Y205" i="4" s="1"/>
  <c r="Z205" i="4" s="1"/>
  <c r="P205" i="4"/>
  <c r="Q229" i="4"/>
  <c r="V229" i="4" s="1"/>
  <c r="X229" i="4" s="1"/>
  <c r="P229" i="4"/>
  <c r="P242" i="4"/>
  <c r="Q242" i="4"/>
  <c r="V242" i="4" s="1"/>
  <c r="X242" i="4" s="1"/>
  <c r="Q286" i="4"/>
  <c r="V286" i="4" s="1"/>
  <c r="X286" i="4" s="1"/>
  <c r="P286" i="4"/>
  <c r="Q310" i="4"/>
  <c r="V310" i="4" s="1"/>
  <c r="X310" i="4" s="1"/>
  <c r="Y310" i="4" s="1"/>
  <c r="Z310" i="4" s="1"/>
  <c r="P310" i="4"/>
  <c r="Q330" i="4"/>
  <c r="V330" i="4" s="1"/>
  <c r="X330" i="4" s="1"/>
  <c r="P330" i="4"/>
  <c r="Q338" i="4"/>
  <c r="V338" i="4" s="1"/>
  <c r="X338" i="4" s="1"/>
  <c r="P338" i="4"/>
  <c r="Q342" i="4"/>
  <c r="V342" i="4" s="1"/>
  <c r="X342" i="4" s="1"/>
  <c r="P342" i="4"/>
  <c r="P355" i="4"/>
  <c r="Q355" i="4"/>
  <c r="V355" i="4" s="1"/>
  <c r="X355" i="4" s="1"/>
  <c r="Y355" i="4" s="1"/>
  <c r="Z355" i="4" s="1"/>
  <c r="Q375" i="4"/>
  <c r="V375" i="4" s="1"/>
  <c r="X375" i="4" s="1"/>
  <c r="P375" i="4"/>
  <c r="Q387" i="4"/>
  <c r="P387" i="4"/>
  <c r="P399" i="4"/>
  <c r="Q399" i="4"/>
  <c r="V399" i="4" s="1"/>
  <c r="X399" i="4" s="1"/>
  <c r="Q411" i="4"/>
  <c r="V411" i="4" s="1"/>
  <c r="X411" i="4" s="1"/>
  <c r="P411" i="4"/>
  <c r="Q423" i="4"/>
  <c r="V423" i="4" s="1"/>
  <c r="X423" i="4" s="1"/>
  <c r="P423" i="4"/>
  <c r="N76" i="4"/>
  <c r="K76" i="4"/>
  <c r="T76" i="4"/>
  <c r="U76" i="4" s="1"/>
  <c r="W76" i="4" s="1"/>
  <c r="AA76" i="4" s="1"/>
  <c r="AB76" i="4" s="1"/>
  <c r="AC76" i="4" s="1"/>
  <c r="K140" i="4"/>
  <c r="T140" i="4"/>
  <c r="U140" i="4" s="1"/>
  <c r="W140" i="4" s="1"/>
  <c r="AA140" i="4" s="1"/>
  <c r="AB140" i="4" s="1"/>
  <c r="AC140" i="4" s="1"/>
  <c r="N140" i="4"/>
  <c r="N208" i="4"/>
  <c r="T208" i="4"/>
  <c r="U208" i="4" s="1"/>
  <c r="W208" i="4" s="1"/>
  <c r="AA208" i="4" s="1"/>
  <c r="AB208" i="4" s="1"/>
  <c r="AC208" i="4" s="1"/>
  <c r="K208" i="4"/>
  <c r="K220" i="4"/>
  <c r="N220" i="4"/>
  <c r="T220" i="4"/>
  <c r="U220" i="4" s="1"/>
  <c r="W220" i="4" s="1"/>
  <c r="AA220" i="4" s="1"/>
  <c r="AB220" i="4" s="1"/>
  <c r="AC220" i="4" s="1"/>
  <c r="N232" i="4"/>
  <c r="K232" i="4"/>
  <c r="T232" i="4"/>
  <c r="U232" i="4" s="1"/>
  <c r="W232" i="4" s="1"/>
  <c r="AA232" i="4" s="1"/>
  <c r="AB232" i="4" s="1"/>
  <c r="AC232" i="4" s="1"/>
  <c r="K256" i="4"/>
  <c r="N256" i="4"/>
  <c r="T256" i="4"/>
  <c r="U256" i="4" s="1"/>
  <c r="W256" i="4" s="1"/>
  <c r="AA256" i="4" s="1"/>
  <c r="AB256" i="4" s="1"/>
  <c r="AC256" i="4" s="1"/>
  <c r="K264" i="4"/>
  <c r="N264" i="4"/>
  <c r="T264" i="4"/>
  <c r="U264" i="4" s="1"/>
  <c r="W264" i="4" s="1"/>
  <c r="AA264" i="4" s="1"/>
  <c r="K273" i="4"/>
  <c r="N273" i="4"/>
  <c r="K285" i="4"/>
  <c r="N285" i="4"/>
  <c r="T285" i="4"/>
  <c r="U285" i="4" s="1"/>
  <c r="W285" i="4" s="1"/>
  <c r="AA285" i="4" s="1"/>
  <c r="AB285" i="4" s="1"/>
  <c r="AC285" i="4" s="1"/>
  <c r="N289" i="4"/>
  <c r="K289" i="4"/>
  <c r="T289" i="4"/>
  <c r="U289" i="4" s="1"/>
  <c r="W289" i="4" s="1"/>
  <c r="AA289" i="4" s="1"/>
  <c r="AB289" i="4" s="1"/>
  <c r="AC289" i="4" s="1"/>
  <c r="N321" i="4"/>
  <c r="K321" i="4"/>
  <c r="K345" i="4"/>
  <c r="N345" i="4"/>
  <c r="K361" i="4"/>
  <c r="T361" i="4"/>
  <c r="U361" i="4" s="1"/>
  <c r="W361" i="4" s="1"/>
  <c r="AA361" i="4" s="1"/>
  <c r="AB361" i="4" s="1"/>
  <c r="AC361" i="4" s="1"/>
  <c r="N361" i="4"/>
  <c r="K409" i="4"/>
  <c r="T409" i="4"/>
  <c r="U409" i="4" s="1"/>
  <c r="W409" i="4" s="1"/>
  <c r="AA409" i="4" s="1"/>
  <c r="AB409" i="4" s="1"/>
  <c r="AC409" i="4" s="1"/>
  <c r="N409" i="4"/>
  <c r="K425" i="4"/>
  <c r="T425" i="4"/>
  <c r="U425" i="4" s="1"/>
  <c r="W425" i="4" s="1"/>
  <c r="AA425" i="4" s="1"/>
  <c r="AB425" i="4" s="1"/>
  <c r="AC425" i="4" s="1"/>
  <c r="N425" i="4"/>
  <c r="N441" i="4"/>
  <c r="K441" i="4"/>
  <c r="T441" i="4"/>
  <c r="U441" i="4" s="1"/>
  <c r="W441" i="4" s="1"/>
  <c r="AA441" i="4" s="1"/>
  <c r="AB441" i="4" s="1"/>
  <c r="AC441" i="4" s="1"/>
  <c r="Q51" i="4"/>
  <c r="P51" i="4"/>
  <c r="Q55" i="4"/>
  <c r="V55" i="4" s="1"/>
  <c r="X55" i="4" s="1"/>
  <c r="P55" i="4"/>
  <c r="P67" i="4"/>
  <c r="Q67" i="4"/>
  <c r="V67" i="4" s="1"/>
  <c r="X67" i="4" s="1"/>
  <c r="Y67" i="4" s="1"/>
  <c r="Z67" i="4" s="1"/>
  <c r="P71" i="4"/>
  <c r="Q71" i="4"/>
  <c r="Q83" i="4"/>
  <c r="V83" i="4" s="1"/>
  <c r="X83" i="4" s="1"/>
  <c r="P83" i="4"/>
  <c r="P111" i="4"/>
  <c r="Q111" i="4"/>
  <c r="V111" i="4" s="1"/>
  <c r="X111" i="4" s="1"/>
  <c r="Y111" i="4" s="1"/>
  <c r="Z111" i="4" s="1"/>
  <c r="Q131" i="4"/>
  <c r="P131" i="4"/>
  <c r="P139" i="4"/>
  <c r="Q139" i="4"/>
  <c r="V139" i="4" s="1"/>
  <c r="Q144" i="4"/>
  <c r="V144" i="4" s="1"/>
  <c r="X144" i="4" s="1"/>
  <c r="Y144" i="4" s="1"/>
  <c r="Z144" i="4" s="1"/>
  <c r="P144" i="4"/>
  <c r="Q148" i="4"/>
  <c r="V148" i="4" s="1"/>
  <c r="X148" i="4" s="1"/>
  <c r="P148" i="4"/>
  <c r="Q160" i="4"/>
  <c r="V160" i="4" s="1"/>
  <c r="X160" i="4" s="1"/>
  <c r="Y160" i="4" s="1"/>
  <c r="Z160" i="4" s="1"/>
  <c r="P160" i="4"/>
  <c r="Q164" i="4"/>
  <c r="V164" i="4" s="1"/>
  <c r="P164" i="4"/>
  <c r="Q168" i="4"/>
  <c r="V168" i="4" s="1"/>
  <c r="P168" i="4"/>
  <c r="Q172" i="4"/>
  <c r="V172" i="4" s="1"/>
  <c r="X172" i="4" s="1"/>
  <c r="Y172" i="4" s="1"/>
  <c r="Z172" i="4" s="1"/>
  <c r="P172" i="4"/>
  <c r="Q176" i="4"/>
  <c r="V176" i="4" s="1"/>
  <c r="X176" i="4" s="1"/>
  <c r="Y176" i="4" s="1"/>
  <c r="Z176" i="4" s="1"/>
  <c r="P176" i="4"/>
  <c r="Q184" i="4"/>
  <c r="P184" i="4"/>
  <c r="P188" i="4"/>
  <c r="Q188" i="4"/>
  <c r="V188" i="4" s="1"/>
  <c r="X188" i="4" s="1"/>
  <c r="Y188" i="4" s="1"/>
  <c r="Z188" i="4" s="1"/>
  <c r="Q192" i="4"/>
  <c r="V192" i="4" s="1"/>
  <c r="X192" i="4" s="1"/>
  <c r="Y192" i="4" s="1"/>
  <c r="Z192" i="4" s="1"/>
  <c r="P192" i="4"/>
  <c r="Q196" i="4"/>
  <c r="V196" i="4" s="1"/>
  <c r="X196" i="4" s="1"/>
  <c r="P196" i="4"/>
  <c r="P204" i="4"/>
  <c r="Q204" i="4"/>
  <c r="V204" i="4" s="1"/>
  <c r="X204" i="4" s="1"/>
  <c r="Q208" i="4"/>
  <c r="V208" i="4" s="1"/>
  <c r="X208" i="4" s="1"/>
  <c r="P208" i="4"/>
  <c r="Q212" i="4"/>
  <c r="V212" i="4" s="1"/>
  <c r="X212" i="4" s="1"/>
  <c r="Y212" i="4" s="1"/>
  <c r="Z212" i="4" s="1"/>
  <c r="P212" i="4"/>
  <c r="P220" i="4"/>
  <c r="Q220" i="4"/>
  <c r="V220" i="4" s="1"/>
  <c r="X220" i="4" s="1"/>
  <c r="Q224" i="4"/>
  <c r="V224" i="4" s="1"/>
  <c r="X224" i="4" s="1"/>
  <c r="Y224" i="4" s="1"/>
  <c r="Z224" i="4" s="1"/>
  <c r="P224" i="4"/>
  <c r="Q228" i="4"/>
  <c r="V228" i="4" s="1"/>
  <c r="X228" i="4" s="1"/>
  <c r="Y228" i="4" s="1"/>
  <c r="Z228" i="4" s="1"/>
  <c r="P228" i="4"/>
  <c r="P245" i="4"/>
  <c r="Q245" i="4"/>
  <c r="V245" i="4" s="1"/>
  <c r="X245" i="4" s="1"/>
  <c r="Y245" i="4" s="1"/>
  <c r="Z245" i="4" s="1"/>
  <c r="P253" i="4"/>
  <c r="Q253" i="4"/>
  <c r="V253" i="4" s="1"/>
  <c r="X253" i="4" s="1"/>
  <c r="Y253" i="4" s="1"/>
  <c r="Z253" i="4" s="1"/>
  <c r="P273" i="4"/>
  <c r="Q273" i="4"/>
  <c r="V273" i="4" s="1"/>
  <c r="X273" i="4" s="1"/>
  <c r="Y273" i="4" s="1"/>
  <c r="Z273" i="4" s="1"/>
  <c r="Q281" i="4"/>
  <c r="V281" i="4" s="1"/>
  <c r="X281" i="4" s="1"/>
  <c r="P281" i="4"/>
  <c r="P289" i="4"/>
  <c r="Q289" i="4"/>
  <c r="V289" i="4" s="1"/>
  <c r="X289" i="4" s="1"/>
  <c r="P293" i="4"/>
  <c r="Q293" i="4"/>
  <c r="V293" i="4" s="1"/>
  <c r="Q317" i="4"/>
  <c r="V317" i="4" s="1"/>
  <c r="X317" i="4" s="1"/>
  <c r="Y317" i="4" s="1"/>
  <c r="Z317" i="4" s="1"/>
  <c r="P317" i="4"/>
  <c r="P325" i="4"/>
  <c r="Q325" i="4"/>
  <c r="V325" i="4" s="1"/>
  <c r="X325" i="4" s="1"/>
  <c r="P337" i="4"/>
  <c r="Q337" i="4"/>
  <c r="V337" i="4" s="1"/>
  <c r="X337" i="4" s="1"/>
  <c r="Y337" i="4" s="1"/>
  <c r="Z337" i="4" s="1"/>
  <c r="Q341" i="4"/>
  <c r="V341" i="4" s="1"/>
  <c r="X341" i="4" s="1"/>
  <c r="P341" i="4"/>
  <c r="P345" i="4"/>
  <c r="Q345" i="4"/>
  <c r="V345" i="4" s="1"/>
  <c r="X345" i="4" s="1"/>
  <c r="Y345" i="4" s="1"/>
  <c r="Z345" i="4" s="1"/>
  <c r="Q349" i="4"/>
  <c r="V349" i="4" s="1"/>
  <c r="X349" i="4" s="1"/>
  <c r="P349" i="4"/>
  <c r="P362" i="4"/>
  <c r="Q362" i="4"/>
  <c r="V362" i="4" s="1"/>
  <c r="X362" i="4" s="1"/>
  <c r="Y362" i="4" s="1"/>
  <c r="Z362" i="4" s="1"/>
  <c r="Q366" i="4"/>
  <c r="V366" i="4" s="1"/>
  <c r="X366" i="4" s="1"/>
  <c r="P366" i="4"/>
  <c r="Q370" i="4"/>
  <c r="V370" i="4" s="1"/>
  <c r="X370" i="4" s="1"/>
  <c r="P370" i="4"/>
  <c r="P378" i="4"/>
  <c r="Q378" i="4"/>
  <c r="V378" i="4" s="1"/>
  <c r="X378" i="4" s="1"/>
  <c r="Y378" i="4" s="1"/>
  <c r="Z378" i="4" s="1"/>
  <c r="P390" i="4"/>
  <c r="Q390" i="4"/>
  <c r="V390" i="4" s="1"/>
  <c r="X390" i="4" s="1"/>
  <c r="Y390" i="4" s="1"/>
  <c r="Z390" i="4" s="1"/>
  <c r="P394" i="4"/>
  <c r="Q394" i="4"/>
  <c r="V394" i="4" s="1"/>
  <c r="X394" i="4" s="1"/>
  <c r="P410" i="4"/>
  <c r="Q410" i="4"/>
  <c r="V410" i="4" s="1"/>
  <c r="X410" i="4" s="1"/>
  <c r="Y410" i="4" s="1"/>
  <c r="Z410" i="4" s="1"/>
  <c r="Q414" i="4"/>
  <c r="V414" i="4" s="1"/>
  <c r="X414" i="4" s="1"/>
  <c r="P414" i="4"/>
  <c r="Q418" i="4"/>
  <c r="V418" i="4" s="1"/>
  <c r="X418" i="4" s="1"/>
  <c r="P418" i="4"/>
  <c r="P438" i="4"/>
  <c r="Q438" i="4"/>
  <c r="V438" i="4" s="1"/>
  <c r="X438" i="4" s="1"/>
  <c r="Y438" i="4" s="1"/>
  <c r="Z438" i="4" s="1"/>
  <c r="Q442" i="4"/>
  <c r="V442" i="4" s="1"/>
  <c r="X442" i="4" s="1"/>
  <c r="Y442" i="4" s="1"/>
  <c r="Z442" i="4" s="1"/>
  <c r="P442" i="4"/>
  <c r="N19" i="4"/>
  <c r="T19" i="4"/>
  <c r="U19" i="4" s="1"/>
  <c r="W19" i="4" s="1"/>
  <c r="AA19" i="4" s="1"/>
  <c r="AB19" i="4" s="1"/>
  <c r="AC19" i="4" s="1"/>
  <c r="K19" i="4"/>
  <c r="N27" i="4"/>
  <c r="K27" i="4"/>
  <c r="T27" i="4"/>
  <c r="U27" i="4" s="1"/>
  <c r="W27" i="4" s="1"/>
  <c r="AA27" i="4" s="1"/>
  <c r="AB27" i="4" s="1"/>
  <c r="AC27" i="4" s="1"/>
  <c r="T39" i="4"/>
  <c r="U39" i="4" s="1"/>
  <c r="W39" i="4" s="1"/>
  <c r="AA39" i="4" s="1"/>
  <c r="AB39" i="4" s="1"/>
  <c r="AC39" i="4" s="1"/>
  <c r="I51" i="4"/>
  <c r="L51" i="4" s="1"/>
  <c r="K51" i="4"/>
  <c r="N51" i="4"/>
  <c r="N55" i="4"/>
  <c r="K55" i="4"/>
  <c r="T55" i="4"/>
  <c r="U55" i="4" s="1"/>
  <c r="W55" i="4" s="1"/>
  <c r="AA55" i="4" s="1"/>
  <c r="AB55" i="4" s="1"/>
  <c r="AC55" i="4" s="1"/>
  <c r="N67" i="4"/>
  <c r="K67" i="4"/>
  <c r="T67" i="4"/>
  <c r="U67" i="4" s="1"/>
  <c r="W67" i="4" s="1"/>
  <c r="AA67" i="4" s="1"/>
  <c r="AB67" i="4" s="1"/>
  <c r="AC67" i="4" s="1"/>
  <c r="K71" i="4"/>
  <c r="T71" i="4"/>
  <c r="U71" i="4" s="1"/>
  <c r="W71" i="4" s="1"/>
  <c r="AA71" i="4" s="1"/>
  <c r="N71" i="4"/>
  <c r="K83" i="4"/>
  <c r="N83" i="4"/>
  <c r="T83" i="4"/>
  <c r="U83" i="4" s="1"/>
  <c r="W83" i="4" s="1"/>
  <c r="AA83" i="4" s="1"/>
  <c r="AB83" i="4" s="1"/>
  <c r="AC83" i="4" s="1"/>
  <c r="K95" i="4"/>
  <c r="N95" i="4"/>
  <c r="T95" i="4"/>
  <c r="U95" i="4" s="1"/>
  <c r="W95" i="4" s="1"/>
  <c r="N99" i="4"/>
  <c r="K99" i="4"/>
  <c r="T99" i="4"/>
  <c r="U99" i="4" s="1"/>
  <c r="W99" i="4" s="1"/>
  <c r="AA99" i="4" s="1"/>
  <c r="AB99" i="4" s="1"/>
  <c r="AC99" i="4" s="1"/>
  <c r="K111" i="4"/>
  <c r="T111" i="4"/>
  <c r="U111" i="4" s="1"/>
  <c r="W111" i="4" s="1"/>
  <c r="AA111" i="4" s="1"/>
  <c r="N111" i="4"/>
  <c r="N115" i="4"/>
  <c r="K115" i="4"/>
  <c r="T115" i="4"/>
  <c r="U115" i="4" s="1"/>
  <c r="W115" i="4" s="1"/>
  <c r="AA115" i="4" s="1"/>
  <c r="I119" i="4"/>
  <c r="L119" i="4" s="1"/>
  <c r="K119" i="4"/>
  <c r="N119" i="4"/>
  <c r="I131" i="4"/>
  <c r="J131" i="4" s="1"/>
  <c r="K131" i="4"/>
  <c r="N131" i="4"/>
  <c r="T131" i="4"/>
  <c r="U131" i="4" s="1"/>
  <c r="W131" i="4" s="1"/>
  <c r="AA131" i="4" s="1"/>
  <c r="AB131" i="4" s="1"/>
  <c r="AC131" i="4" s="1"/>
  <c r="K143" i="4"/>
  <c r="K155" i="4"/>
  <c r="N155" i="4"/>
  <c r="T155" i="4"/>
  <c r="U155" i="4" s="1"/>
  <c r="W155" i="4" s="1"/>
  <c r="AA155" i="4" s="1"/>
  <c r="AB155" i="4" s="1"/>
  <c r="AC155" i="4" s="1"/>
  <c r="I167" i="4"/>
  <c r="K167" i="4"/>
  <c r="T167" i="4"/>
  <c r="U167" i="4" s="1"/>
  <c r="W167" i="4" s="1"/>
  <c r="AA167" i="4" s="1"/>
  <c r="AB167" i="4" s="1"/>
  <c r="AC167" i="4" s="1"/>
  <c r="N167" i="4"/>
  <c r="N171" i="4"/>
  <c r="K171" i="4"/>
  <c r="T171" i="4"/>
  <c r="U171" i="4" s="1"/>
  <c r="W171" i="4" s="1"/>
  <c r="AA171" i="4" s="1"/>
  <c r="N175" i="4"/>
  <c r="K175" i="4"/>
  <c r="T175" i="4"/>
  <c r="U175" i="4" s="1"/>
  <c r="W175" i="4" s="1"/>
  <c r="AA175" i="4" s="1"/>
  <c r="AB175" i="4" s="1"/>
  <c r="AC175" i="4" s="1"/>
  <c r="T179" i="4"/>
  <c r="U179" i="4" s="1"/>
  <c r="W179" i="4" s="1"/>
  <c r="AA179" i="4" s="1"/>
  <c r="AB179" i="4" s="1"/>
  <c r="AC179" i="4" s="1"/>
  <c r="K183" i="4"/>
  <c r="N183" i="4"/>
  <c r="I183" i="4"/>
  <c r="J183" i="4" s="1"/>
  <c r="T183" i="4"/>
  <c r="U183" i="4" s="1"/>
  <c r="N187" i="4"/>
  <c r="K187" i="4"/>
  <c r="T187" i="4"/>
  <c r="U187" i="4" s="1"/>
  <c r="W187" i="4" s="1"/>
  <c r="AA187" i="4" s="1"/>
  <c r="AB187" i="4" s="1"/>
  <c r="AC187" i="4" s="1"/>
  <c r="K195" i="4"/>
  <c r="T195" i="4"/>
  <c r="U195" i="4" s="1"/>
  <c r="W195" i="4" s="1"/>
  <c r="AA195" i="4" s="1"/>
  <c r="AB195" i="4" s="1"/>
  <c r="AC195" i="4" s="1"/>
  <c r="N195" i="4"/>
  <c r="K199" i="4"/>
  <c r="N199" i="4"/>
  <c r="T199" i="4"/>
  <c r="U199" i="4" s="1"/>
  <c r="W199" i="4" s="1"/>
  <c r="AA199" i="4" s="1"/>
  <c r="AB199" i="4" s="1"/>
  <c r="AC199" i="4" s="1"/>
  <c r="I203" i="4"/>
  <c r="J203" i="4" s="1"/>
  <c r="K203" i="4"/>
  <c r="N203" i="4"/>
  <c r="N207" i="4"/>
  <c r="K207" i="4"/>
  <c r="N211" i="4"/>
  <c r="K211" i="4"/>
  <c r="T211" i="4"/>
  <c r="U211" i="4" s="1"/>
  <c r="W211" i="4" s="1"/>
  <c r="AA211" i="4" s="1"/>
  <c r="N215" i="4"/>
  <c r="K215" i="4"/>
  <c r="T215" i="4"/>
  <c r="U215" i="4" s="1"/>
  <c r="W215" i="4" s="1"/>
  <c r="AA215" i="4" s="1"/>
  <c r="AB215" i="4" s="1"/>
  <c r="AC215" i="4" s="1"/>
  <c r="K223" i="4"/>
  <c r="N223" i="4"/>
  <c r="K231" i="4"/>
  <c r="T231" i="4"/>
  <c r="U231" i="4" s="1"/>
  <c r="W231" i="4" s="1"/>
  <c r="AA231" i="4" s="1"/>
  <c r="N231" i="4"/>
  <c r="N235" i="4"/>
  <c r="K235" i="4"/>
  <c r="T235" i="4"/>
  <c r="U235" i="4" s="1"/>
  <c r="W235" i="4" s="1"/>
  <c r="AA235" i="4" s="1"/>
  <c r="AB235" i="4" s="1"/>
  <c r="AC235" i="4" s="1"/>
  <c r="N243" i="4"/>
  <c r="K243" i="4"/>
  <c r="K251" i="4"/>
  <c r="N251" i="4"/>
  <c r="T251" i="4"/>
  <c r="U251" i="4" s="1"/>
  <c r="W251" i="4" s="1"/>
  <c r="AA251" i="4" s="1"/>
  <c r="AB251" i="4" s="1"/>
  <c r="AC251" i="4" s="1"/>
  <c r="K263" i="4"/>
  <c r="N263" i="4"/>
  <c r="T263" i="4"/>
  <c r="U263" i="4" s="1"/>
  <c r="W263" i="4" s="1"/>
  <c r="AA263" i="4" s="1"/>
  <c r="AB263" i="4" s="1"/>
  <c r="AC263" i="4" s="1"/>
  <c r="K268" i="4"/>
  <c r="T268" i="4"/>
  <c r="U268" i="4" s="1"/>
  <c r="W268" i="4" s="1"/>
  <c r="AA268" i="4" s="1"/>
  <c r="AB268" i="4" s="1"/>
  <c r="AC268" i="4" s="1"/>
  <c r="N268" i="4"/>
  <c r="K272" i="4"/>
  <c r="N272" i="4"/>
  <c r="N276" i="4"/>
  <c r="K276" i="4"/>
  <c r="T276" i="4"/>
  <c r="U276" i="4" s="1"/>
  <c r="W276" i="4" s="1"/>
  <c r="AA276" i="4" s="1"/>
  <c r="K312" i="4"/>
  <c r="T312" i="4"/>
  <c r="U312" i="4" s="1"/>
  <c r="W312" i="4" s="1"/>
  <c r="AA312" i="4" s="1"/>
  <c r="AB312" i="4" s="1"/>
  <c r="AC312" i="4" s="1"/>
  <c r="N312" i="4"/>
  <c r="K316" i="4"/>
  <c r="N316" i="4"/>
  <c r="T316" i="4"/>
  <c r="U316" i="4" s="1"/>
  <c r="W316" i="4" s="1"/>
  <c r="AA316" i="4" s="1"/>
  <c r="AB316" i="4" s="1"/>
  <c r="AC316" i="4" s="1"/>
  <c r="N320" i="4"/>
  <c r="K320" i="4"/>
  <c r="T320" i="4"/>
  <c r="U320" i="4" s="1"/>
  <c r="W320" i="4" s="1"/>
  <c r="AA320" i="4" s="1"/>
  <c r="AB320" i="4" s="1"/>
  <c r="AC320" i="4" s="1"/>
  <c r="N324" i="4"/>
  <c r="K324" i="4"/>
  <c r="T324" i="4"/>
  <c r="U324" i="4" s="1"/>
  <c r="W324" i="4" s="1"/>
  <c r="AA324" i="4" s="1"/>
  <c r="AB324" i="4" s="1"/>
  <c r="AC324" i="4" s="1"/>
  <c r="N328" i="4"/>
  <c r="K328" i="4"/>
  <c r="N332" i="4"/>
  <c r="K332" i="4"/>
  <c r="K336" i="4"/>
  <c r="N336" i="4"/>
  <c r="T336" i="4"/>
  <c r="U336" i="4" s="1"/>
  <c r="W336" i="4" s="1"/>
  <c r="AA336" i="4" s="1"/>
  <c r="AB336" i="4" s="1"/>
  <c r="AC336" i="4" s="1"/>
  <c r="N340" i="4"/>
  <c r="K340" i="4"/>
  <c r="T340" i="4"/>
  <c r="U340" i="4" s="1"/>
  <c r="W340" i="4" s="1"/>
  <c r="AA340" i="4" s="1"/>
  <c r="AB340" i="4" s="1"/>
  <c r="AC340" i="4" s="1"/>
  <c r="K356" i="4"/>
  <c r="N356" i="4"/>
  <c r="T356" i="4"/>
  <c r="U356" i="4" s="1"/>
  <c r="W356" i="4" s="1"/>
  <c r="AA356" i="4" s="1"/>
  <c r="AB356" i="4" s="1"/>
  <c r="AC356" i="4" s="1"/>
  <c r="K360" i="4"/>
  <c r="T360" i="4"/>
  <c r="U360" i="4" s="1"/>
  <c r="W360" i="4" s="1"/>
  <c r="AA360" i="4" s="1"/>
  <c r="N360" i="4"/>
  <c r="N364" i="4"/>
  <c r="K364" i="4"/>
  <c r="T364" i="4"/>
  <c r="U364" i="4" s="1"/>
  <c r="W364" i="4" s="1"/>
  <c r="AA364" i="4" s="1"/>
  <c r="N372" i="4"/>
  <c r="K372" i="4"/>
  <c r="T372" i="4"/>
  <c r="U372" i="4" s="1"/>
  <c r="W372" i="4" s="1"/>
  <c r="AA372" i="4" s="1"/>
  <c r="AB372" i="4" s="1"/>
  <c r="AC372" i="4" s="1"/>
  <c r="N376" i="4"/>
  <c r="K376" i="4"/>
  <c r="T376" i="4"/>
  <c r="U376" i="4" s="1"/>
  <c r="W376" i="4" s="1"/>
  <c r="AA376" i="4" s="1"/>
  <c r="AB376" i="4" s="1"/>
  <c r="AC376" i="4" s="1"/>
  <c r="K380" i="4"/>
  <c r="N380" i="4"/>
  <c r="K392" i="4"/>
  <c r="N392" i="4"/>
  <c r="T392" i="4"/>
  <c r="U392" i="4" s="1"/>
  <c r="W392" i="4" s="1"/>
  <c r="K400" i="4"/>
  <c r="N400" i="4"/>
  <c r="T400" i="4"/>
  <c r="U400" i="4" s="1"/>
  <c r="W400" i="4" s="1"/>
  <c r="AA400" i="4" s="1"/>
  <c r="AB400" i="4" s="1"/>
  <c r="AC400" i="4" s="1"/>
  <c r="K408" i="4"/>
  <c r="N408" i="4"/>
  <c r="K416" i="4"/>
  <c r="T416" i="4"/>
  <c r="U416" i="4" s="1"/>
  <c r="W416" i="4" s="1"/>
  <c r="AA416" i="4" s="1"/>
  <c r="AB416" i="4" s="1"/>
  <c r="AC416" i="4" s="1"/>
  <c r="N416" i="4"/>
  <c r="N424" i="4"/>
  <c r="K424" i="4"/>
  <c r="N428" i="4"/>
  <c r="K428" i="4"/>
  <c r="T428" i="4"/>
  <c r="U428" i="4" s="1"/>
  <c r="W428" i="4" s="1"/>
  <c r="AA428" i="4" s="1"/>
  <c r="AB428" i="4" s="1"/>
  <c r="AC428" i="4" s="1"/>
  <c r="K432" i="4"/>
  <c r="I432" i="4"/>
  <c r="L432" i="4" s="1"/>
  <c r="T432" i="4"/>
  <c r="U432" i="4" s="1"/>
  <c r="W432" i="4" s="1"/>
  <c r="AA432" i="4" s="1"/>
  <c r="AB432" i="4" s="1"/>
  <c r="AC432" i="4" s="1"/>
  <c r="N432" i="4"/>
  <c r="K436" i="4"/>
  <c r="T436" i="4"/>
  <c r="U436" i="4" s="1"/>
  <c r="W436" i="4" s="1"/>
  <c r="AA436" i="4" s="1"/>
  <c r="AB436" i="4" s="1"/>
  <c r="AC436" i="4" s="1"/>
  <c r="N436" i="4"/>
  <c r="K440" i="4"/>
  <c r="T440" i="4"/>
  <c r="U440" i="4" s="1"/>
  <c r="W440" i="4" s="1"/>
  <c r="AA440" i="4" s="1"/>
  <c r="AB440" i="4" s="1"/>
  <c r="AC440" i="4" s="1"/>
  <c r="N440" i="4"/>
  <c r="K240" i="4"/>
  <c r="I240" i="4"/>
  <c r="L240" i="4" s="1"/>
  <c r="K13" i="4"/>
  <c r="I13" i="4"/>
  <c r="J13" i="4" s="1"/>
  <c r="P38" i="4"/>
  <c r="Q38" i="4"/>
  <c r="V38" i="4" s="1"/>
  <c r="X38" i="4" s="1"/>
  <c r="P20" i="4"/>
  <c r="Q20" i="4"/>
  <c r="V20" i="4" s="1"/>
  <c r="X20" i="4" s="1"/>
  <c r="I20" i="4" s="1"/>
  <c r="P28" i="4"/>
  <c r="Q28" i="4"/>
  <c r="V28" i="4" s="1"/>
  <c r="P45" i="4"/>
  <c r="P69" i="4"/>
  <c r="Q69" i="4"/>
  <c r="V69" i="4" s="1"/>
  <c r="X69" i="4" s="1"/>
  <c r="P121" i="4"/>
  <c r="Q121" i="4"/>
  <c r="V121" i="4" s="1"/>
  <c r="X121" i="4" s="1"/>
  <c r="Y121" i="4" s="1"/>
  <c r="Z121" i="4" s="1"/>
  <c r="P137" i="4"/>
  <c r="Q137" i="4"/>
  <c r="V137" i="4" s="1"/>
  <c r="P150" i="4"/>
  <c r="Q150" i="4"/>
  <c r="V150" i="4" s="1"/>
  <c r="X150" i="4" s="1"/>
  <c r="P162" i="4"/>
  <c r="Q162" i="4"/>
  <c r="V162" i="4" s="1"/>
  <c r="P170" i="4"/>
  <c r="Q170" i="4"/>
  <c r="V170" i="4" s="1"/>
  <c r="X170" i="4" s="1"/>
  <c r="Y170" i="4" s="1"/>
  <c r="Z170" i="4" s="1"/>
  <c r="P190" i="4"/>
  <c r="Q190" i="4"/>
  <c r="V190" i="4" s="1"/>
  <c r="X190" i="4" s="1"/>
  <c r="Y190" i="4" s="1"/>
  <c r="Z190" i="4" s="1"/>
  <c r="P194" i="4"/>
  <c r="Q194" i="4"/>
  <c r="V194" i="4" s="1"/>
  <c r="X194" i="4" s="1"/>
  <c r="P210" i="4"/>
  <c r="Q210" i="4"/>
  <c r="V210" i="4" s="1"/>
  <c r="X210" i="4" s="1"/>
  <c r="P247" i="4"/>
  <c r="Q247" i="4"/>
  <c r="V247" i="4" s="1"/>
  <c r="X247" i="4" s="1"/>
  <c r="P259" i="4"/>
  <c r="Q259" i="4"/>
  <c r="V259" i="4" s="1"/>
  <c r="P283" i="4"/>
  <c r="Q283" i="4"/>
  <c r="V283" i="4" s="1"/>
  <c r="X283" i="4" s="1"/>
  <c r="P299" i="4"/>
  <c r="Q299" i="4"/>
  <c r="V299" i="4" s="1"/>
  <c r="X299" i="4" s="1"/>
  <c r="I299" i="4" s="1"/>
  <c r="P327" i="4"/>
  <c r="Q327" i="4"/>
  <c r="V327" i="4" s="1"/>
  <c r="X327" i="4" s="1"/>
  <c r="P343" i="4"/>
  <c r="Q343" i="4"/>
  <c r="V343" i="4" s="1"/>
  <c r="X343" i="4" s="1"/>
  <c r="P30" i="4"/>
  <c r="Q30" i="4"/>
  <c r="V30" i="4" s="1"/>
  <c r="X30" i="4" s="1"/>
  <c r="P62" i="4"/>
  <c r="Q62" i="4"/>
  <c r="V62" i="4" s="1"/>
  <c r="X62" i="4" s="1"/>
  <c r="Y62" i="4" s="1"/>
  <c r="Z62" i="4" s="1"/>
  <c r="P159" i="4"/>
  <c r="Q159" i="4"/>
  <c r="V159" i="4" s="1"/>
  <c r="X159" i="4" s="1"/>
  <c r="P219" i="4"/>
  <c r="Q219" i="4"/>
  <c r="V219" i="4" s="1"/>
  <c r="X219" i="4" s="1"/>
  <c r="Y219" i="4" s="1"/>
  <c r="Z219" i="4" s="1"/>
  <c r="P308" i="4"/>
  <c r="Q308" i="4"/>
  <c r="V308" i="4" s="1"/>
  <c r="X308" i="4" s="1"/>
  <c r="P397" i="4"/>
  <c r="Q397" i="4"/>
  <c r="I122" i="4"/>
  <c r="L122" i="4" s="1"/>
  <c r="K122" i="4"/>
  <c r="T150" i="4"/>
  <c r="U150" i="4" s="1"/>
  <c r="W150" i="4" s="1"/>
  <c r="AA150" i="4" s="1"/>
  <c r="AB150" i="4" s="1"/>
  <c r="AC150" i="4" s="1"/>
  <c r="K150" i="4"/>
  <c r="P54" i="4"/>
  <c r="Q54" i="4"/>
  <c r="V54" i="4" s="1"/>
  <c r="X54" i="4" s="1"/>
  <c r="P74" i="4"/>
  <c r="Q74" i="4"/>
  <c r="V74" i="4" s="1"/>
  <c r="P122" i="4"/>
  <c r="Q122" i="4"/>
  <c r="V122" i="4" s="1"/>
  <c r="X122" i="4" s="1"/>
  <c r="Y122" i="4" s="1"/>
  <c r="Z122" i="4" s="1"/>
  <c r="P151" i="4"/>
  <c r="Q151" i="4"/>
  <c r="V151" i="4" s="1"/>
  <c r="X151" i="4" s="1"/>
  <c r="P163" i="4"/>
  <c r="Q163" i="4"/>
  <c r="V163" i="4" s="1"/>
  <c r="X163" i="4" s="1"/>
  <c r="P227" i="4"/>
  <c r="Q227" i="4"/>
  <c r="V227" i="4" s="1"/>
  <c r="X227" i="4" s="1"/>
  <c r="Y227" i="4" s="1"/>
  <c r="Z227" i="4" s="1"/>
  <c r="AD227" i="4" s="1"/>
  <c r="P240" i="4"/>
  <c r="Q240" i="4"/>
  <c r="V240" i="4" s="1"/>
  <c r="X240" i="4" s="1"/>
  <c r="Y240" i="4" s="1"/>
  <c r="Z240" i="4" s="1"/>
  <c r="AD240" i="4" s="1"/>
  <c r="P63" i="4"/>
  <c r="Q63" i="4"/>
  <c r="P75" i="4"/>
  <c r="Q75" i="4"/>
  <c r="V75" i="4" s="1"/>
  <c r="P79" i="4"/>
  <c r="Q79" i="4"/>
  <c r="V79" i="4" s="1"/>
  <c r="X79" i="4" s="1"/>
  <c r="Y79" i="4" s="1"/>
  <c r="Z79" i="4" s="1"/>
  <c r="AD79" i="4" s="1"/>
  <c r="P103" i="4"/>
  <c r="Q103" i="4"/>
  <c r="V103" i="4" s="1"/>
  <c r="X103" i="4" s="1"/>
  <c r="P127" i="4"/>
  <c r="Q127" i="4"/>
  <c r="V127" i="4" s="1"/>
  <c r="X127" i="4" s="1"/>
  <c r="P135" i="4"/>
  <c r="Q135" i="4"/>
  <c r="V135" i="4" s="1"/>
  <c r="X135" i="4" s="1"/>
  <c r="P180" i="4"/>
  <c r="Q180" i="4"/>
  <c r="V180" i="4" s="1"/>
  <c r="X180" i="4" s="1"/>
  <c r="P200" i="4"/>
  <c r="Q200" i="4"/>
  <c r="V200" i="4" s="1"/>
  <c r="X200" i="4" s="1"/>
  <c r="P216" i="4"/>
  <c r="Q216" i="4"/>
  <c r="V216" i="4" s="1"/>
  <c r="X216" i="4" s="1"/>
  <c r="P249" i="4"/>
  <c r="Q249" i="4"/>
  <c r="V249" i="4" s="1"/>
  <c r="X249" i="4" s="1"/>
  <c r="P269" i="4"/>
  <c r="Q269" i="4"/>
  <c r="V269" i="4" s="1"/>
  <c r="X269" i="4" s="1"/>
  <c r="Y269" i="4" s="1"/>
  <c r="Z269" i="4" s="1"/>
  <c r="P297" i="4"/>
  <c r="Q297" i="4"/>
  <c r="V297" i="4" s="1"/>
  <c r="X297" i="4" s="1"/>
  <c r="Y297" i="4" s="1"/>
  <c r="Z297" i="4" s="1"/>
  <c r="P305" i="4"/>
  <c r="Q305" i="4"/>
  <c r="V305" i="4" s="1"/>
  <c r="X305" i="4" s="1"/>
  <c r="K63" i="4"/>
  <c r="T103" i="4"/>
  <c r="U103" i="4" s="1"/>
  <c r="W103" i="4" s="1"/>
  <c r="AA103" i="4" s="1"/>
  <c r="AB103" i="4" s="1"/>
  <c r="AC103" i="4" s="1"/>
  <c r="K103" i="4"/>
  <c r="I219" i="4"/>
  <c r="L219" i="4" s="1"/>
  <c r="K219" i="4"/>
  <c r="T327" i="4"/>
  <c r="U327" i="4" s="1"/>
  <c r="W327" i="4" s="1"/>
  <c r="AA327" i="4" s="1"/>
  <c r="AB327" i="4" s="1"/>
  <c r="AC327" i="4" s="1"/>
  <c r="K327" i="4"/>
  <c r="P18" i="4"/>
  <c r="Q18" i="4"/>
  <c r="V18" i="4" s="1"/>
  <c r="X18" i="4" s="1"/>
  <c r="Y18" i="4" s="1"/>
  <c r="Z18" i="4" s="1"/>
  <c r="P22" i="4"/>
  <c r="Q22" i="4"/>
  <c r="P16" i="4"/>
  <c r="Q16" i="4"/>
  <c r="V16" i="4" s="1"/>
  <c r="X16" i="4" s="1"/>
  <c r="P24" i="4"/>
  <c r="Q24" i="4"/>
  <c r="V24" i="4" s="1"/>
  <c r="P36" i="4"/>
  <c r="Q36" i="4"/>
  <c r="P56" i="4"/>
  <c r="Q56" i="4"/>
  <c r="V56" i="4" s="1"/>
  <c r="X56" i="4" s="1"/>
  <c r="Y56" i="4" s="1"/>
  <c r="Z56" i="4" s="1"/>
  <c r="P64" i="4"/>
  <c r="Q64" i="4"/>
  <c r="V64" i="4" s="1"/>
  <c r="X64" i="4" s="1"/>
  <c r="P68" i="4"/>
  <c r="Q68" i="4"/>
  <c r="P72" i="4"/>
  <c r="Q72" i="4"/>
  <c r="P80" i="4"/>
  <c r="Q80" i="4"/>
  <c r="V80" i="4" s="1"/>
  <c r="X80" i="4" s="1"/>
  <c r="P96" i="4"/>
  <c r="Q96" i="4"/>
  <c r="V96" i="4" s="1"/>
  <c r="X96" i="4" s="1"/>
  <c r="P100" i="4"/>
  <c r="Q100" i="4"/>
  <c r="V100" i="4" s="1"/>
  <c r="X100" i="4" s="1"/>
  <c r="P112" i="4"/>
  <c r="Q112" i="4"/>
  <c r="V112" i="4" s="1"/>
  <c r="X112" i="4" s="1"/>
  <c r="I112" i="4" s="1"/>
  <c r="L112" i="4" s="1"/>
  <c r="P116" i="4"/>
  <c r="Q116" i="4"/>
  <c r="V116" i="4" s="1"/>
  <c r="X116" i="4" s="1"/>
  <c r="P149" i="4"/>
  <c r="Q149" i="4"/>
  <c r="V149" i="4" s="1"/>
  <c r="X149" i="4" s="1"/>
  <c r="P221" i="4"/>
  <c r="Q221" i="4"/>
  <c r="V221" i="4" s="1"/>
  <c r="X221" i="4" s="1"/>
  <c r="Y221" i="4" s="1"/>
  <c r="Z221" i="4" s="1"/>
  <c r="P233" i="4"/>
  <c r="Q233" i="4"/>
  <c r="V233" i="4" s="1"/>
  <c r="X233" i="4" s="1"/>
  <c r="P262" i="4"/>
  <c r="Q262" i="4"/>
  <c r="V262" i="4" s="1"/>
  <c r="X262" i="4" s="1"/>
  <c r="P270" i="4"/>
  <c r="Q270" i="4"/>
  <c r="V270" i="4" s="1"/>
  <c r="X270" i="4" s="1"/>
  <c r="P294" i="4"/>
  <c r="Q294" i="4"/>
  <c r="V294" i="4" s="1"/>
  <c r="X294" i="4" s="1"/>
  <c r="P302" i="4"/>
  <c r="Q302" i="4"/>
  <c r="V302" i="4" s="1"/>
  <c r="X302" i="4" s="1"/>
  <c r="K8" i="4"/>
  <c r="T16" i="4"/>
  <c r="U16" i="4" s="1"/>
  <c r="W16" i="4" s="1"/>
  <c r="AA16" i="4" s="1"/>
  <c r="AB16" i="4" s="1"/>
  <c r="AC16" i="4" s="1"/>
  <c r="K16" i="4"/>
  <c r="N35" i="4"/>
  <c r="N79" i="4"/>
  <c r="N103" i="4"/>
  <c r="N151" i="4"/>
  <c r="N163" i="4"/>
  <c r="N227" i="4"/>
  <c r="N247" i="4"/>
  <c r="N299" i="4"/>
  <c r="N327" i="4"/>
  <c r="N343" i="4"/>
  <c r="N16" i="4"/>
  <c r="N20" i="4"/>
  <c r="N64" i="4"/>
  <c r="N80" i="4"/>
  <c r="N100" i="4"/>
  <c r="N112" i="4"/>
  <c r="N116" i="4"/>
  <c r="N180" i="4"/>
  <c r="N200" i="4"/>
  <c r="N216" i="4"/>
  <c r="N240" i="4"/>
  <c r="N308" i="4"/>
  <c r="T17" i="4"/>
  <c r="U17" i="4" s="1"/>
  <c r="W17" i="4" s="1"/>
  <c r="AA17" i="4" s="1"/>
  <c r="AB17" i="4" s="1"/>
  <c r="AC17" i="4" s="1"/>
  <c r="N29" i="4"/>
  <c r="N69" i="4"/>
  <c r="N93" i="4"/>
  <c r="N97" i="4"/>
  <c r="N113" i="4"/>
  <c r="N149" i="4"/>
  <c r="N233" i="4"/>
  <c r="N249" i="4"/>
  <c r="N305" i="4"/>
  <c r="N30" i="4"/>
  <c r="N54" i="4"/>
  <c r="N130" i="4"/>
  <c r="N150" i="4"/>
  <c r="N194" i="4"/>
  <c r="N210" i="4"/>
  <c r="N262" i="4"/>
  <c r="N270" i="4"/>
  <c r="N302" i="4"/>
  <c r="N13" i="4"/>
  <c r="N33" i="4"/>
  <c r="N37" i="4"/>
  <c r="N45" i="4"/>
  <c r="T45" i="4"/>
  <c r="U45" i="4" s="1"/>
  <c r="W45" i="4" s="1"/>
  <c r="AA45" i="4" s="1"/>
  <c r="N121" i="4"/>
  <c r="T121" i="4"/>
  <c r="U121" i="4" s="1"/>
  <c r="W121" i="4" s="1"/>
  <c r="AA121" i="4" s="1"/>
  <c r="AB121" i="4" s="1"/>
  <c r="AC121" i="4" s="1"/>
  <c r="N193" i="4"/>
  <c r="T193" i="4"/>
  <c r="U193" i="4" s="1"/>
  <c r="W193" i="4" s="1"/>
  <c r="AA193" i="4" s="1"/>
  <c r="AB193" i="4" s="1"/>
  <c r="AC193" i="4" s="1"/>
  <c r="N197" i="4"/>
  <c r="T197" i="4"/>
  <c r="U197" i="4" s="1"/>
  <c r="W197" i="4" s="1"/>
  <c r="AA197" i="4" s="1"/>
  <c r="AB197" i="4" s="1"/>
  <c r="AC197" i="4" s="1"/>
  <c r="N221" i="4"/>
  <c r="N269" i="4"/>
  <c r="N297" i="4"/>
  <c r="T297" i="4"/>
  <c r="U297" i="4" s="1"/>
  <c r="W297" i="4" s="1"/>
  <c r="AA297" i="4" s="1"/>
  <c r="AB297" i="4" s="1"/>
  <c r="AC297" i="4" s="1"/>
  <c r="N397" i="4"/>
  <c r="T397" i="4"/>
  <c r="U397" i="4" s="1"/>
  <c r="W397" i="4" s="1"/>
  <c r="AA397" i="4" s="1"/>
  <c r="I397" i="4" s="1"/>
  <c r="J397" i="4" s="1"/>
  <c r="N22" i="4"/>
  <c r="T22" i="4"/>
  <c r="U22" i="4" s="1"/>
  <c r="W22" i="4" s="1"/>
  <c r="AA22" i="4" s="1"/>
  <c r="AB22" i="4" s="1"/>
  <c r="AC22" i="4" s="1"/>
  <c r="N38" i="4"/>
  <c r="T38" i="4"/>
  <c r="U38" i="4" s="1"/>
  <c r="W38" i="4" s="1"/>
  <c r="AA38" i="4" s="1"/>
  <c r="AB38" i="4" s="1"/>
  <c r="AC38" i="4" s="1"/>
  <c r="N62" i="4"/>
  <c r="T62" i="4"/>
  <c r="U62" i="4" s="1"/>
  <c r="W62" i="4" s="1"/>
  <c r="AA62" i="4" s="1"/>
  <c r="AB62" i="4" s="1"/>
  <c r="AC62" i="4" s="1"/>
  <c r="N122" i="4"/>
  <c r="N126" i="4"/>
  <c r="T126" i="4"/>
  <c r="U126" i="4" s="1"/>
  <c r="W126" i="4" s="1"/>
  <c r="AA126" i="4" s="1"/>
  <c r="AB126" i="4" s="1"/>
  <c r="AC126" i="4" s="1"/>
  <c r="N170" i="4"/>
  <c r="N190" i="4"/>
  <c r="T190" i="4"/>
  <c r="U190" i="4" s="1"/>
  <c r="W190" i="4" s="1"/>
  <c r="AA190" i="4" s="1"/>
  <c r="AB190" i="4" s="1"/>
  <c r="AC190" i="4" s="1"/>
  <c r="N258" i="4"/>
  <c r="T258" i="4"/>
  <c r="U258" i="4" s="1"/>
  <c r="W258" i="4" s="1"/>
  <c r="AA258" i="4" s="1"/>
  <c r="AB258" i="4" s="1"/>
  <c r="AC258" i="4" s="1"/>
  <c r="N11" i="4"/>
  <c r="T11" i="4"/>
  <c r="U11" i="4" s="1"/>
  <c r="N15" i="4"/>
  <c r="T15" i="4"/>
  <c r="U15" i="4" s="1"/>
  <c r="W15" i="4" s="1"/>
  <c r="AA15" i="4" s="1"/>
  <c r="AB15" i="4" s="1"/>
  <c r="AC15" i="4" s="1"/>
  <c r="N47" i="4"/>
  <c r="T47" i="4"/>
  <c r="U47" i="4" s="1"/>
  <c r="W47" i="4" s="1"/>
  <c r="AA47" i="4" s="1"/>
  <c r="N127" i="4"/>
  <c r="T127" i="4"/>
  <c r="U127" i="4" s="1"/>
  <c r="W127" i="4" s="1"/>
  <c r="N135" i="4"/>
  <c r="T135" i="4"/>
  <c r="U135" i="4" s="1"/>
  <c r="N191" i="4"/>
  <c r="T191" i="4"/>
  <c r="U191" i="4" s="1"/>
  <c r="W191" i="4" s="1"/>
  <c r="AA191" i="4" s="1"/>
  <c r="AB191" i="4" s="1"/>
  <c r="AC191" i="4" s="1"/>
  <c r="N219" i="4"/>
  <c r="T219" i="4"/>
  <c r="N283" i="4"/>
  <c r="T283" i="4"/>
  <c r="U283" i="4" s="1"/>
  <c r="W283" i="4" s="1"/>
  <c r="AA283" i="4" s="1"/>
  <c r="AB283" i="4" s="1"/>
  <c r="AC283" i="4" s="1"/>
  <c r="N303" i="4"/>
  <c r="N56" i="4"/>
  <c r="T56" i="4"/>
  <c r="U56" i="4" s="1"/>
  <c r="W56" i="4" s="1"/>
  <c r="AA56" i="4" s="1"/>
  <c r="N68" i="4"/>
  <c r="T68" i="4"/>
  <c r="U68" i="4" s="1"/>
  <c r="W68" i="4" s="1"/>
  <c r="AA68" i="4" s="1"/>
  <c r="N72" i="4"/>
  <c r="T72" i="4"/>
  <c r="N96" i="4"/>
  <c r="T96" i="4"/>
  <c r="U96" i="4" s="1"/>
  <c r="W96" i="4" s="1"/>
  <c r="AA96" i="4" s="1"/>
  <c r="AB96" i="4" s="1"/>
  <c r="AC96" i="4" s="1"/>
  <c r="T280" i="4"/>
  <c r="U280" i="4" s="1"/>
  <c r="W280" i="4" s="1"/>
  <c r="AA280" i="4" s="1"/>
  <c r="N296" i="4"/>
  <c r="T296" i="4"/>
  <c r="U296" i="4" s="1"/>
  <c r="W296" i="4" s="1"/>
  <c r="AA296" i="4" s="1"/>
  <c r="AB296" i="4" s="1"/>
  <c r="AC296" i="4" s="1"/>
  <c r="N17" i="4"/>
  <c r="N8" i="4"/>
  <c r="N63" i="4"/>
  <c r="N185" i="4"/>
  <c r="O120" i="4"/>
  <c r="P120" i="4" s="1"/>
  <c r="O147" i="4"/>
  <c r="Q147" i="4" s="1"/>
  <c r="V147" i="4" s="1"/>
  <c r="X147" i="4" s="1"/>
  <c r="O244" i="4"/>
  <c r="O254" i="4"/>
  <c r="Q254" i="4" s="1"/>
  <c r="V254" i="4" s="1"/>
  <c r="O260" i="4"/>
  <c r="Q260" i="4" s="1"/>
  <c r="V260" i="4" s="1"/>
  <c r="O266" i="4"/>
  <c r="Q266" i="4" s="1"/>
  <c r="V266" i="4" s="1"/>
  <c r="X266" i="4" s="1"/>
  <c r="O278" i="4"/>
  <c r="O282" i="4"/>
  <c r="O284" i="4"/>
  <c r="P284" i="4" s="1"/>
  <c r="O288" i="4"/>
  <c r="Q288" i="4" s="1"/>
  <c r="V288" i="4" s="1"/>
  <c r="X288" i="4" s="1"/>
  <c r="O290" i="4"/>
  <c r="O292" i="4"/>
  <c r="P292" i="4" s="1"/>
  <c r="O300" i="4"/>
  <c r="Q300" i="4" s="1"/>
  <c r="V300" i="4" s="1"/>
  <c r="O304" i="4"/>
  <c r="Q304" i="4" s="1"/>
  <c r="V304" i="4" s="1"/>
  <c r="O314" i="4"/>
  <c r="O318" i="4"/>
  <c r="O322" i="4"/>
  <c r="P322" i="4" s="1"/>
  <c r="O344" i="4"/>
  <c r="Q344" i="4" s="1"/>
  <c r="V344" i="4" s="1"/>
  <c r="X344" i="4" s="1"/>
  <c r="Y344" i="4" s="1"/>
  <c r="Z344" i="4" s="1"/>
  <c r="O348" i="4"/>
  <c r="O350" i="4"/>
  <c r="P350" i="4" s="1"/>
  <c r="O357" i="4"/>
  <c r="Q357" i="4" s="1"/>
  <c r="O377" i="4"/>
  <c r="Q377" i="4" s="1"/>
  <c r="V377" i="4" s="1"/>
  <c r="O385" i="4"/>
  <c r="O391" i="4"/>
  <c r="O393" i="4"/>
  <c r="P393" i="4" s="1"/>
  <c r="O401" i="4"/>
  <c r="Q401" i="4" s="1"/>
  <c r="V401" i="4" s="1"/>
  <c r="X401" i="4" s="1"/>
  <c r="Y401" i="4" s="1"/>
  <c r="Z401" i="4" s="1"/>
  <c r="AD401" i="4" s="1"/>
  <c r="O403" i="4"/>
  <c r="O421" i="4"/>
  <c r="P421" i="4" s="1"/>
  <c r="O429" i="4"/>
  <c r="Q429" i="4" s="1"/>
  <c r="V429" i="4" s="1"/>
  <c r="O435" i="4"/>
  <c r="Q435" i="4" s="1"/>
  <c r="V435" i="4" s="1"/>
  <c r="X435" i="4" s="1"/>
  <c r="M120" i="4"/>
  <c r="K120" i="4" s="1"/>
  <c r="M152" i="4"/>
  <c r="K152" i="4" s="1"/>
  <c r="M156" i="4"/>
  <c r="K156" i="4" s="1"/>
  <c r="M178" i="4"/>
  <c r="K178" i="4" s="1"/>
  <c r="M182" i="4"/>
  <c r="K182" i="4" s="1"/>
  <c r="M230" i="4"/>
  <c r="K230" i="4" s="1"/>
  <c r="M244" i="4"/>
  <c r="K244" i="4" s="1"/>
  <c r="M254" i="4"/>
  <c r="M260" i="4"/>
  <c r="K260" i="4" s="1"/>
  <c r="M266" i="4"/>
  <c r="K266" i="4" s="1"/>
  <c r="M278" i="4"/>
  <c r="K278" i="4" s="1"/>
  <c r="M282" i="4"/>
  <c r="K282" i="4" s="1"/>
  <c r="M284" i="4"/>
  <c r="K284" i="4" s="1"/>
  <c r="M288" i="4"/>
  <c r="M290" i="4"/>
  <c r="N290" i="4" s="1"/>
  <c r="M292" i="4"/>
  <c r="K292" i="4" s="1"/>
  <c r="M300" i="4"/>
  <c r="K300" i="4" s="1"/>
  <c r="M304" i="4"/>
  <c r="K304" i="4" s="1"/>
  <c r="M314" i="4"/>
  <c r="K314" i="4" s="1"/>
  <c r="M318" i="4"/>
  <c r="M322" i="4"/>
  <c r="K322" i="4" s="1"/>
  <c r="M344" i="4"/>
  <c r="M348" i="4"/>
  <c r="K348" i="4" s="1"/>
  <c r="M350" i="4"/>
  <c r="K350" i="4" s="1"/>
  <c r="M352" i="4"/>
  <c r="K352" i="4" s="1"/>
  <c r="M358" i="4"/>
  <c r="K358" i="4" s="1"/>
  <c r="M368" i="4"/>
  <c r="K368" i="4" s="1"/>
  <c r="M374" i="4"/>
  <c r="K374" i="4" s="1"/>
  <c r="M382" i="4"/>
  <c r="K382" i="4" s="1"/>
  <c r="M384" i="4"/>
  <c r="K384" i="4" s="1"/>
  <c r="M388" i="4"/>
  <c r="K388" i="4" s="1"/>
  <c r="M396" i="4"/>
  <c r="K396" i="4" s="1"/>
  <c r="M402" i="4"/>
  <c r="K402" i="4" s="1"/>
  <c r="M404" i="4"/>
  <c r="I404" i="4" s="1"/>
  <c r="J404" i="4" s="1"/>
  <c r="M406" i="4"/>
  <c r="K406" i="4" s="1"/>
  <c r="M412" i="4"/>
  <c r="K412" i="4" s="1"/>
  <c r="M420" i="4"/>
  <c r="K420" i="4" s="1"/>
  <c r="M422" i="4"/>
  <c r="K422" i="4" s="1"/>
  <c r="M426" i="4"/>
  <c r="M430" i="4"/>
  <c r="K430" i="4" s="1"/>
  <c r="O49" i="4"/>
  <c r="P49" i="4" s="1"/>
  <c r="O57" i="4"/>
  <c r="O59" i="4"/>
  <c r="P59" i="4" s="1"/>
  <c r="O87" i="4"/>
  <c r="O101" i="4"/>
  <c r="O123" i="4"/>
  <c r="P123" i="4" s="1"/>
  <c r="O152" i="4"/>
  <c r="P152" i="4" s="1"/>
  <c r="O156" i="4"/>
  <c r="O178" i="4"/>
  <c r="P178" i="4" s="1"/>
  <c r="O230" i="4"/>
  <c r="O255" i="4"/>
  <c r="P255" i="4" s="1"/>
  <c r="O257" i="4"/>
  <c r="O261" i="4"/>
  <c r="O271" i="4"/>
  <c r="Q271" i="4" s="1"/>
  <c r="O275" i="4"/>
  <c r="P275" i="4" s="1"/>
  <c r="O277" i="4"/>
  <c r="O279" i="4"/>
  <c r="P279" i="4" s="1"/>
  <c r="O287" i="4"/>
  <c r="O291" i="4"/>
  <c r="P291" i="4" s="1"/>
  <c r="O295" i="4"/>
  <c r="O301" i="4"/>
  <c r="O307" i="4"/>
  <c r="P307" i="4" s="1"/>
  <c r="O309" i="4"/>
  <c r="P309" i="4" s="1"/>
  <c r="O315" i="4"/>
  <c r="O319" i="4"/>
  <c r="P319" i="4" s="1"/>
  <c r="O323" i="4"/>
  <c r="O329" i="4"/>
  <c r="P329" i="4" s="1"/>
  <c r="O333" i="4"/>
  <c r="O335" i="4"/>
  <c r="O358" i="4"/>
  <c r="Q358" i="4" s="1"/>
  <c r="V358" i="4" s="1"/>
  <c r="O368" i="4"/>
  <c r="P368" i="4" s="1"/>
  <c r="O374" i="4"/>
  <c r="O382" i="4"/>
  <c r="Q382" i="4" s="1"/>
  <c r="V382" i="4" s="1"/>
  <c r="O384" i="4"/>
  <c r="O388" i="4"/>
  <c r="P388" i="4" s="1"/>
  <c r="O396" i="4"/>
  <c r="O402" i="4"/>
  <c r="O404" i="4"/>
  <c r="P404" i="4" s="1"/>
  <c r="O406" i="4"/>
  <c r="P406" i="4" s="1"/>
  <c r="O412" i="4"/>
  <c r="O420" i="4"/>
  <c r="Q420" i="4" s="1"/>
  <c r="V420" i="4" s="1"/>
  <c r="X420" i="4" s="1"/>
  <c r="Y420" i="4" s="1"/>
  <c r="Z420" i="4" s="1"/>
  <c r="O422" i="4"/>
  <c r="O426" i="4"/>
  <c r="P426" i="4" s="1"/>
  <c r="O430" i="4"/>
  <c r="Q430" i="4" s="1"/>
  <c r="V430" i="4" s="1"/>
  <c r="X430" i="4" s="1"/>
  <c r="M49" i="4"/>
  <c r="M57" i="4"/>
  <c r="K57" i="4" s="1"/>
  <c r="M59" i="4"/>
  <c r="I59" i="4" s="1"/>
  <c r="J59" i="4" s="1"/>
  <c r="M87" i="4"/>
  <c r="K87" i="4" s="1"/>
  <c r="M101" i="4"/>
  <c r="T101" i="4" s="1"/>
  <c r="U101" i="4" s="1"/>
  <c r="W101" i="4" s="1"/>
  <c r="AA101" i="4" s="1"/>
  <c r="AB101" i="4" s="1"/>
  <c r="AC101" i="4" s="1"/>
  <c r="M123" i="4"/>
  <c r="M147" i="4"/>
  <c r="K147" i="4" s="1"/>
  <c r="M181" i="4"/>
  <c r="N181" i="4" s="1"/>
  <c r="M239" i="4"/>
  <c r="K239" i="4" s="1"/>
  <c r="M255" i="4"/>
  <c r="K255" i="4" s="1"/>
  <c r="M257" i="4"/>
  <c r="K257" i="4" s="1"/>
  <c r="M261" i="4"/>
  <c r="M271" i="4"/>
  <c r="K271" i="4" s="1"/>
  <c r="M275" i="4"/>
  <c r="K275" i="4"/>
  <c r="M277" i="4"/>
  <c r="K277" i="4" s="1"/>
  <c r="M279" i="4"/>
  <c r="K279" i="4" s="1"/>
  <c r="M287" i="4"/>
  <c r="K287" i="4" s="1"/>
  <c r="M291" i="4"/>
  <c r="K291" i="4" s="1"/>
  <c r="M295" i="4"/>
  <c r="K295" i="4" s="1"/>
  <c r="M301" i="4"/>
  <c r="N301" i="4" s="1"/>
  <c r="M307" i="4"/>
  <c r="K307" i="4" s="1"/>
  <c r="M309" i="4"/>
  <c r="K309" i="4" s="1"/>
  <c r="M315" i="4"/>
  <c r="K315" i="4" s="1"/>
  <c r="M319" i="4"/>
  <c r="K319" i="4"/>
  <c r="M323" i="4"/>
  <c r="K323" i="4" s="1"/>
  <c r="M329" i="4"/>
  <c r="N329" i="4" s="1"/>
  <c r="M333" i="4"/>
  <c r="K333" i="4" s="1"/>
  <c r="M335" i="4"/>
  <c r="K335" i="4" s="1"/>
  <c r="M357" i="4"/>
  <c r="K357" i="4" s="1"/>
  <c r="M377" i="4"/>
  <c r="T377" i="4" s="1"/>
  <c r="U377" i="4" s="1"/>
  <c r="W377" i="4" s="1"/>
  <c r="AA377" i="4" s="1"/>
  <c r="M385" i="4"/>
  <c r="K385" i="4" s="1"/>
  <c r="M391" i="4"/>
  <c r="K391" i="4" s="1"/>
  <c r="M393" i="4"/>
  <c r="K393" i="4" s="1"/>
  <c r="M401" i="4"/>
  <c r="K401" i="4" s="1"/>
  <c r="M403" i="4"/>
  <c r="N403" i="4" s="1"/>
  <c r="M421" i="4"/>
  <c r="K421" i="4" s="1"/>
  <c r="M429" i="4"/>
  <c r="M435" i="4"/>
  <c r="K435" i="4"/>
  <c r="Q368" i="4"/>
  <c r="V368" i="4" s="1"/>
  <c r="Q275" i="4"/>
  <c r="V275" i="4" s="1"/>
  <c r="X275" i="4" s="1"/>
  <c r="Y275" i="4" s="1"/>
  <c r="Z275" i="4" s="1"/>
  <c r="Q59" i="4"/>
  <c r="P429" i="4"/>
  <c r="P300" i="4"/>
  <c r="Q404" i="4"/>
  <c r="V404" i="4" s="1"/>
  <c r="Q307" i="4"/>
  <c r="V307" i="4" s="1"/>
  <c r="Q123" i="4"/>
  <c r="V123" i="4" s="1"/>
  <c r="I344" i="4"/>
  <c r="L344" i="4" s="1"/>
  <c r="K344" i="4"/>
  <c r="T288" i="4"/>
  <c r="U288" i="4" s="1"/>
  <c r="W288" i="4" s="1"/>
  <c r="AA288" i="4" s="1"/>
  <c r="AB288" i="4" s="1"/>
  <c r="AC288" i="4" s="1"/>
  <c r="K288" i="4"/>
  <c r="Q350" i="4"/>
  <c r="V350" i="4" s="1"/>
  <c r="X350" i="4" s="1"/>
  <c r="Y350" i="4" s="1"/>
  <c r="Z350" i="4" s="1"/>
  <c r="P254" i="4"/>
  <c r="P403" i="4"/>
  <c r="Q403" i="4"/>
  <c r="V403" i="4" s="1"/>
  <c r="P385" i="4"/>
  <c r="Q385" i="4"/>
  <c r="P348" i="4"/>
  <c r="Q348" i="4"/>
  <c r="V348" i="4" s="1"/>
  <c r="P314" i="4"/>
  <c r="Q314" i="4"/>
  <c r="V314" i="4" s="1"/>
  <c r="X314" i="4" s="1"/>
  <c r="Y314" i="4" s="1"/>
  <c r="Z314" i="4" s="1"/>
  <c r="P290" i="4"/>
  <c r="Q290" i="4"/>
  <c r="V290" i="4" s="1"/>
  <c r="P278" i="4"/>
  <c r="Q278" i="4"/>
  <c r="V278" i="4" s="1"/>
  <c r="X278" i="4" s="1"/>
  <c r="Y278" i="4" s="1"/>
  <c r="Z278" i="4" s="1"/>
  <c r="P244" i="4"/>
  <c r="Q244" i="4"/>
  <c r="V244" i="4" s="1"/>
  <c r="P430" i="4"/>
  <c r="P412" i="4"/>
  <c r="Q412" i="4"/>
  <c r="V412" i="4" s="1"/>
  <c r="P396" i="4"/>
  <c r="Q396" i="4"/>
  <c r="V396" i="4" s="1"/>
  <c r="P374" i="4"/>
  <c r="Q374" i="4"/>
  <c r="V374" i="4" s="1"/>
  <c r="P333" i="4"/>
  <c r="Q333" i="4"/>
  <c r="V333" i="4" s="1"/>
  <c r="X333" i="4" s="1"/>
  <c r="Y333" i="4" s="1"/>
  <c r="Z333" i="4" s="1"/>
  <c r="P315" i="4"/>
  <c r="Q315" i="4"/>
  <c r="V315" i="4" s="1"/>
  <c r="P295" i="4"/>
  <c r="Q295" i="4"/>
  <c r="V295" i="4" s="1"/>
  <c r="P277" i="4"/>
  <c r="Q277" i="4"/>
  <c r="V277" i="4" s="1"/>
  <c r="X277" i="4" s="1"/>
  <c r="Y277" i="4" s="1"/>
  <c r="Z277" i="4" s="1"/>
  <c r="P257" i="4"/>
  <c r="Q257" i="4"/>
  <c r="V257" i="4" s="1"/>
  <c r="P156" i="4"/>
  <c r="Q156" i="4"/>
  <c r="V156" i="4" s="1"/>
  <c r="P87" i="4"/>
  <c r="Q87" i="4"/>
  <c r="V87" i="4" s="1"/>
  <c r="X87" i="4" s="1"/>
  <c r="Y87" i="4" s="1"/>
  <c r="Z87" i="4" s="1"/>
  <c r="P435" i="4"/>
  <c r="P377" i="4"/>
  <c r="P304" i="4"/>
  <c r="P266" i="4"/>
  <c r="N430" i="4"/>
  <c r="N178" i="4"/>
  <c r="N435" i="4"/>
  <c r="N401" i="4"/>
  <c r="N291" i="4"/>
  <c r="N406" i="4"/>
  <c r="N388" i="4"/>
  <c r="N156" i="4"/>
  <c r="N393" i="4"/>
  <c r="N358" i="4"/>
  <c r="N288" i="4"/>
  <c r="N307" i="4"/>
  <c r="N421" i="4"/>
  <c r="N319" i="4"/>
  <c r="N300" i="4"/>
  <c r="N120" i="4"/>
  <c r="N309" i="4"/>
  <c r="T309" i="4"/>
  <c r="U309" i="4" s="1"/>
  <c r="W309" i="4" s="1"/>
  <c r="AA309" i="4" s="1"/>
  <c r="AB309" i="4" s="1"/>
  <c r="AC309" i="4" s="1"/>
  <c r="T59" i="4"/>
  <c r="U59" i="4" s="1"/>
  <c r="W59" i="4" s="1"/>
  <c r="AA59" i="4" s="1"/>
  <c r="AB59" i="4" s="1"/>
  <c r="AC59" i="4" s="1"/>
  <c r="N420" i="4"/>
  <c r="T420" i="4"/>
  <c r="U420" i="4" s="1"/>
  <c r="W420" i="4" s="1"/>
  <c r="AA420" i="4" s="1"/>
  <c r="N344" i="4"/>
  <c r="T344" i="4"/>
  <c r="U344" i="4" s="1"/>
  <c r="W344" i="4" s="1"/>
  <c r="AA344" i="4" s="1"/>
  <c r="AB344" i="4" s="1"/>
  <c r="AC344" i="4" s="1"/>
  <c r="T357" i="4"/>
  <c r="U357" i="4" s="1"/>
  <c r="W357" i="4" s="1"/>
  <c r="AA357" i="4" s="1"/>
  <c r="T271" i="4"/>
  <c r="U271" i="4" s="1"/>
  <c r="W271" i="4" s="1"/>
  <c r="AA271" i="4" s="1"/>
  <c r="AB271" i="4" s="1"/>
  <c r="AC271" i="4" s="1"/>
  <c r="N368" i="4"/>
  <c r="T368" i="4"/>
  <c r="U368" i="4" s="1"/>
  <c r="W368" i="4" s="1"/>
  <c r="AA368" i="4" s="1"/>
  <c r="N350" i="4"/>
  <c r="T318" i="4"/>
  <c r="U318" i="4" s="1"/>
  <c r="W318" i="4" s="1"/>
  <c r="AA318" i="4" s="1"/>
  <c r="N266" i="4"/>
  <c r="N254" i="4"/>
  <c r="T329" i="4"/>
  <c r="U329" i="4" s="1"/>
  <c r="W329" i="4" s="1"/>
  <c r="AA329" i="4" s="1"/>
  <c r="N277" i="4"/>
  <c r="T277" i="4"/>
  <c r="U277" i="4" s="1"/>
  <c r="W277" i="4" s="1"/>
  <c r="AA277" i="4" s="1"/>
  <c r="N255" i="4"/>
  <c r="T255" i="4"/>
  <c r="U255" i="4" s="1"/>
  <c r="W255" i="4" s="1"/>
  <c r="AA255" i="4" s="1"/>
  <c r="AB255" i="4" s="1"/>
  <c r="AC255" i="4" s="1"/>
  <c r="N87" i="4"/>
  <c r="T87" i="4"/>
  <c r="U87" i="4" s="1"/>
  <c r="W87" i="4" s="1"/>
  <c r="AA87" i="4" s="1"/>
  <c r="N374" i="4"/>
  <c r="T374" i="4"/>
  <c r="U374" i="4" s="1"/>
  <c r="W374" i="4" s="1"/>
  <c r="AA374" i="4" s="1"/>
  <c r="N292" i="4"/>
  <c r="T292" i="4"/>
  <c r="U292" i="4" s="1"/>
  <c r="W292" i="4" s="1"/>
  <c r="AA292" i="4" s="1"/>
  <c r="AB292" i="4" s="1"/>
  <c r="AC292" i="4" s="1"/>
  <c r="N284" i="4"/>
  <c r="N385" i="4"/>
  <c r="T385" i="4"/>
  <c r="U385" i="4" s="1"/>
  <c r="W385" i="4" s="1"/>
  <c r="AA385" i="4" s="1"/>
  <c r="I385" i="4" s="1"/>
  <c r="L385" i="4" s="1"/>
  <c r="N333" i="4"/>
  <c r="T333" i="4"/>
  <c r="U333" i="4" s="1"/>
  <c r="W333" i="4" s="1"/>
  <c r="AA333" i="4" s="1"/>
  <c r="T295" i="4"/>
  <c r="U295" i="4" s="1"/>
  <c r="W295" i="4" s="1"/>
  <c r="AA295" i="4" s="1"/>
  <c r="N275" i="4"/>
  <c r="N422" i="4"/>
  <c r="T396" i="4"/>
  <c r="U396" i="4" s="1"/>
  <c r="W396" i="4" s="1"/>
  <c r="AA396" i="4" s="1"/>
  <c r="AB396" i="4" s="1"/>
  <c r="AC396" i="4" s="1"/>
  <c r="N314" i="4"/>
  <c r="T314" i="4"/>
  <c r="U314" i="4" s="1"/>
  <c r="W314" i="4" s="1"/>
  <c r="AA314" i="4" s="1"/>
  <c r="T290" i="4"/>
  <c r="U290" i="4" s="1"/>
  <c r="W290" i="4" s="1"/>
  <c r="AA290" i="4" s="1"/>
  <c r="N260" i="4"/>
  <c r="T260" i="4"/>
  <c r="U260" i="4" s="1"/>
  <c r="W260" i="4" s="1"/>
  <c r="AA260" i="4" s="1"/>
  <c r="AB260" i="4" s="1"/>
  <c r="AC260" i="4" s="1"/>
  <c r="N230" i="4"/>
  <c r="T230" i="4"/>
  <c r="U230" i="4" s="1"/>
  <c r="W230" i="4" s="1"/>
  <c r="AA230" i="4" s="1"/>
  <c r="U8" i="4"/>
  <c r="L297" i="4"/>
  <c r="J297" i="4"/>
  <c r="N278" i="4" l="1"/>
  <c r="N322" i="4"/>
  <c r="N391" i="4"/>
  <c r="P147" i="4"/>
  <c r="P288" i="4"/>
  <c r="P344" i="4"/>
  <c r="P401" i="4"/>
  <c r="Q152" i="4"/>
  <c r="V152" i="4" s="1"/>
  <c r="X152" i="4" s="1"/>
  <c r="I152" i="4" s="1"/>
  <c r="L152" i="4" s="1"/>
  <c r="Q309" i="4"/>
  <c r="V309" i="4" s="1"/>
  <c r="X309" i="4" s="1"/>
  <c r="Y309" i="4" s="1"/>
  <c r="Z309" i="4" s="1"/>
  <c r="Q406" i="4"/>
  <c r="V406" i="4" s="1"/>
  <c r="X406" i="4" s="1"/>
  <c r="X382" i="4"/>
  <c r="I382" i="4" s="1"/>
  <c r="X254" i="4"/>
  <c r="Y254" i="4" s="1"/>
  <c r="Z254" i="4" s="1"/>
  <c r="N352" i="4"/>
  <c r="T257" i="4"/>
  <c r="U257" i="4" s="1"/>
  <c r="W257" i="4" s="1"/>
  <c r="AA257" i="4" s="1"/>
  <c r="N382" i="4"/>
  <c r="N147" i="4"/>
  <c r="X156" i="4"/>
  <c r="X307" i="4"/>
  <c r="Q255" i="4"/>
  <c r="V255" i="4" s="1"/>
  <c r="X255" i="4" s="1"/>
  <c r="Y255" i="4" s="1"/>
  <c r="Z255" i="4" s="1"/>
  <c r="AE255" i="4" s="1"/>
  <c r="Q329" i="4"/>
  <c r="V329" i="4" s="1"/>
  <c r="Q426" i="4"/>
  <c r="V426" i="4" s="1"/>
  <c r="K290" i="4"/>
  <c r="N396" i="4"/>
  <c r="N412" i="4"/>
  <c r="N59" i="4"/>
  <c r="N335" i="4"/>
  <c r="X396" i="4"/>
  <c r="I396" i="4" s="1"/>
  <c r="Q291" i="4"/>
  <c r="V291" i="4" s="1"/>
  <c r="Q388" i="4"/>
  <c r="V388" i="4" s="1"/>
  <c r="X388" i="4" s="1"/>
  <c r="AA279" i="4"/>
  <c r="AB279" i="4" s="1"/>
  <c r="AC279" i="4" s="1"/>
  <c r="T279" i="4"/>
  <c r="U279" i="4" s="1"/>
  <c r="N384" i="4"/>
  <c r="N348" i="4"/>
  <c r="Q421" i="4"/>
  <c r="V421" i="4" s="1"/>
  <c r="X421" i="4" s="1"/>
  <c r="Y421" i="4" s="1"/>
  <c r="Z421" i="4" s="1"/>
  <c r="T421" i="4"/>
  <c r="U421" i="4" s="1"/>
  <c r="W421" i="4" s="1"/>
  <c r="AA421" i="4" s="1"/>
  <c r="AB421" i="4" s="1"/>
  <c r="AC421" i="4" s="1"/>
  <c r="X368" i="4"/>
  <c r="Y368" i="4" s="1"/>
  <c r="Z368" i="4" s="1"/>
  <c r="P77" i="4"/>
  <c r="N271" i="4"/>
  <c r="N279" i="4"/>
  <c r="N404" i="4"/>
  <c r="X295" i="4"/>
  <c r="Y295" i="4" s="1"/>
  <c r="Z295" i="4" s="1"/>
  <c r="Q279" i="4"/>
  <c r="V279" i="4" s="1"/>
  <c r="X279" i="4" s="1"/>
  <c r="Y279" i="4" s="1"/>
  <c r="Z279" i="4" s="1"/>
  <c r="X291" i="4"/>
  <c r="I291" i="4" s="1"/>
  <c r="L291" i="4" s="1"/>
  <c r="X358" i="4"/>
  <c r="X329" i="4"/>
  <c r="Y329" i="4" s="1"/>
  <c r="Z329" i="4" s="1"/>
  <c r="N287" i="4"/>
  <c r="N315" i="4"/>
  <c r="N282" i="4"/>
  <c r="X304" i="4"/>
  <c r="I304" i="4" s="1"/>
  <c r="J304" i="4" s="1"/>
  <c r="X315" i="4"/>
  <c r="Y315" i="4" s="1"/>
  <c r="Z315" i="4" s="1"/>
  <c r="X374" i="4"/>
  <c r="Y374" i="4" s="1"/>
  <c r="Z374" i="4" s="1"/>
  <c r="Q178" i="4"/>
  <c r="V178" i="4" s="1"/>
  <c r="X178" i="4" s="1"/>
  <c r="X404" i="4"/>
  <c r="Y404" i="4" s="1"/>
  <c r="Z404" i="4" s="1"/>
  <c r="AD404" i="4" s="1"/>
  <c r="K404" i="4"/>
  <c r="K329" i="4"/>
  <c r="X429" i="4"/>
  <c r="Y429" i="4" s="1"/>
  <c r="Z429" i="4" s="1"/>
  <c r="X300" i="4"/>
  <c r="X260" i="4"/>
  <c r="Q81" i="4"/>
  <c r="V81" i="4" s="1"/>
  <c r="X81" i="4" s="1"/>
  <c r="Y81" i="4" s="1"/>
  <c r="Z81" i="4" s="1"/>
  <c r="K113" i="4"/>
  <c r="X113" i="4"/>
  <c r="Y113" i="4" s="1"/>
  <c r="Z113" i="4" s="1"/>
  <c r="AD113" i="4" s="1"/>
  <c r="K185" i="4"/>
  <c r="I185" i="4"/>
  <c r="N209" i="4"/>
  <c r="I209" i="4"/>
  <c r="T213" i="4"/>
  <c r="U213" i="4" s="1"/>
  <c r="W213" i="4" s="1"/>
  <c r="AA213" i="4" s="1"/>
  <c r="AB213" i="4" s="1"/>
  <c r="AC213" i="4" s="1"/>
  <c r="I213" i="4"/>
  <c r="J213" i="4" s="1"/>
  <c r="N257" i="4"/>
  <c r="N357" i="4"/>
  <c r="X257" i="4"/>
  <c r="Y257" i="4" s="1"/>
  <c r="Z257" i="4" s="1"/>
  <c r="Q49" i="4"/>
  <c r="V49" i="4" s="1"/>
  <c r="Q292" i="4"/>
  <c r="V292" i="4" s="1"/>
  <c r="X292" i="4" s="1"/>
  <c r="Y292" i="4" s="1"/>
  <c r="Z292" i="4" s="1"/>
  <c r="P73" i="4"/>
  <c r="T60" i="4"/>
  <c r="T84" i="4"/>
  <c r="U84" i="4" s="1"/>
  <c r="W84" i="4" s="1"/>
  <c r="AA84" i="4" s="1"/>
  <c r="AB84" i="4" s="1"/>
  <c r="AC84" i="4" s="1"/>
  <c r="AE84" i="4" s="1"/>
  <c r="T129" i="4"/>
  <c r="U129" i="4" s="1"/>
  <c r="W129" i="4" s="1"/>
  <c r="AA129" i="4" s="1"/>
  <c r="AB129" i="4" s="1"/>
  <c r="AC129" i="4" s="1"/>
  <c r="T132" i="4"/>
  <c r="U132" i="4" s="1"/>
  <c r="T196" i="4"/>
  <c r="U196" i="4" s="1"/>
  <c r="W196" i="4" s="1"/>
  <c r="AA196" i="4" s="1"/>
  <c r="AB196" i="4" s="1"/>
  <c r="AC196" i="4" s="1"/>
  <c r="T236" i="4"/>
  <c r="U236" i="4" s="1"/>
  <c r="W236" i="4" s="1"/>
  <c r="AA236" i="4" s="1"/>
  <c r="AB236" i="4" s="1"/>
  <c r="AC236" i="4" s="1"/>
  <c r="T252" i="4"/>
  <c r="U252" i="4" s="1"/>
  <c r="W252" i="4" s="1"/>
  <c r="AA252" i="4" s="1"/>
  <c r="AB252" i="4" s="1"/>
  <c r="AC252" i="4" s="1"/>
  <c r="X352" i="4"/>
  <c r="Y352" i="4" s="1"/>
  <c r="Z352" i="4" s="1"/>
  <c r="AD352" i="4" s="1"/>
  <c r="T315" i="4"/>
  <c r="U315" i="4" s="1"/>
  <c r="W315" i="4" s="1"/>
  <c r="AA315" i="4" s="1"/>
  <c r="AB315" i="4" s="1"/>
  <c r="AC315" i="4" s="1"/>
  <c r="AE315" i="4" s="1"/>
  <c r="Q319" i="4"/>
  <c r="V319" i="4" s="1"/>
  <c r="X319" i="4" s="1"/>
  <c r="Q65" i="4"/>
  <c r="V65" i="4" s="1"/>
  <c r="L298" i="4"/>
  <c r="J298" i="4"/>
  <c r="J167" i="4"/>
  <c r="L167" i="4"/>
  <c r="Y54" i="4"/>
  <c r="Z54" i="4" s="1"/>
  <c r="AD54" i="4" s="1"/>
  <c r="I54" i="4"/>
  <c r="AD186" i="4"/>
  <c r="AE107" i="4"/>
  <c r="J98" i="4"/>
  <c r="I129" i="4"/>
  <c r="L129" i="4" s="1"/>
  <c r="J344" i="4"/>
  <c r="J268" i="4"/>
  <c r="AE297" i="4"/>
  <c r="L183" i="4"/>
  <c r="AD252" i="4"/>
  <c r="L337" i="4"/>
  <c r="I86" i="4"/>
  <c r="L86" i="4" s="1"/>
  <c r="J119" i="4"/>
  <c r="L225" i="4"/>
  <c r="L326" i="4"/>
  <c r="AE22" i="4"/>
  <c r="AD59" i="4"/>
  <c r="I173" i="4"/>
  <c r="J173" i="4" s="1"/>
  <c r="I280" i="4"/>
  <c r="L280" i="4" s="1"/>
  <c r="AD392" i="4"/>
  <c r="I313" i="4"/>
  <c r="L73" i="4"/>
  <c r="I198" i="4"/>
  <c r="L198" i="4" s="1"/>
  <c r="AD40" i="4"/>
  <c r="L404" i="4"/>
  <c r="I50" i="4"/>
  <c r="J50" i="4" s="1"/>
  <c r="I352" i="4"/>
  <c r="L352" i="4" s="1"/>
  <c r="AE14" i="4"/>
  <c r="J22" i="4"/>
  <c r="L63" i="4"/>
  <c r="L85" i="4"/>
  <c r="J419" i="4"/>
  <c r="I392" i="4"/>
  <c r="L392" i="4" s="1"/>
  <c r="I316" i="4"/>
  <c r="L316" i="4" s="1"/>
  <c r="I104" i="4"/>
  <c r="L104" i="4" s="1"/>
  <c r="AE442" i="4"/>
  <c r="L59" i="4"/>
  <c r="AD206" i="4"/>
  <c r="Y320" i="4"/>
  <c r="Z320" i="4" s="1"/>
  <c r="AD320" i="4" s="1"/>
  <c r="I320" i="4"/>
  <c r="J320" i="4" s="1"/>
  <c r="AD442" i="4"/>
  <c r="I197" i="4"/>
  <c r="L197" i="4" s="1"/>
  <c r="L203" i="4"/>
  <c r="AE198" i="4"/>
  <c r="L397" i="4"/>
  <c r="I94" i="4"/>
  <c r="L94" i="4" s="1"/>
  <c r="AB397" i="4"/>
  <c r="AC397" i="4" s="1"/>
  <c r="AD397" i="4" s="1"/>
  <c r="J122" i="4"/>
  <c r="I229" i="4"/>
  <c r="L229" i="4" s="1"/>
  <c r="J385" i="4"/>
  <c r="J381" i="4"/>
  <c r="AD202" i="4"/>
  <c r="Y423" i="4"/>
  <c r="Z423" i="4" s="1"/>
  <c r="AD423" i="4" s="1"/>
  <c r="I423" i="4"/>
  <c r="L423" i="4" s="1"/>
  <c r="Y325" i="4"/>
  <c r="Z325" i="4" s="1"/>
  <c r="AD325" i="4" s="1"/>
  <c r="I325" i="4"/>
  <c r="L325" i="4" s="1"/>
  <c r="AE186" i="4"/>
  <c r="L131" i="4"/>
  <c r="L118" i="4"/>
  <c r="J432" i="4"/>
  <c r="I202" i="4"/>
  <c r="L202" i="4" s="1"/>
  <c r="L13" i="4"/>
  <c r="I27" i="4"/>
  <c r="J27" i="4" s="1"/>
  <c r="AD131" i="4"/>
  <c r="AD362" i="4"/>
  <c r="AE214" i="4"/>
  <c r="J240" i="4"/>
  <c r="J219" i="4"/>
  <c r="I40" i="4"/>
  <c r="L186" i="4"/>
  <c r="AE131" i="4"/>
  <c r="Y229" i="4"/>
  <c r="Z229" i="4" s="1"/>
  <c r="AE229" i="4" s="1"/>
  <c r="AD98" i="4"/>
  <c r="J51" i="4"/>
  <c r="L408" i="4"/>
  <c r="AE202" i="4"/>
  <c r="AD387" i="4"/>
  <c r="I95" i="4"/>
  <c r="J95" i="4" s="1"/>
  <c r="I378" i="4"/>
  <c r="L378" i="4" s="1"/>
  <c r="I272" i="4"/>
  <c r="J272" i="4" s="1"/>
  <c r="AD395" i="4"/>
  <c r="U85" i="4"/>
  <c r="W85" i="4" s="1"/>
  <c r="AA85" i="4" s="1"/>
  <c r="AB85" i="4" s="1"/>
  <c r="AC85" i="4" s="1"/>
  <c r="AD85" i="4" s="1"/>
  <c r="U124" i="4"/>
  <c r="W124" i="4" s="1"/>
  <c r="AA124" i="4" s="1"/>
  <c r="AB124" i="4" s="1"/>
  <c r="AC124" i="4" s="1"/>
  <c r="AD124" i="4" s="1"/>
  <c r="K403" i="4"/>
  <c r="T403" i="4"/>
  <c r="U403" i="4" s="1"/>
  <c r="W403" i="4" s="1"/>
  <c r="AA403" i="4" s="1"/>
  <c r="AB403" i="4" s="1"/>
  <c r="AC403" i="4" s="1"/>
  <c r="I261" i="4"/>
  <c r="K261" i="4"/>
  <c r="N261" i="4"/>
  <c r="P384" i="4"/>
  <c r="Q384" i="4"/>
  <c r="V384" i="4" s="1"/>
  <c r="X384" i="4" s="1"/>
  <c r="Y384" i="4" s="1"/>
  <c r="Z384" i="4" s="1"/>
  <c r="AD384" i="4" s="1"/>
  <c r="I56" i="4"/>
  <c r="L56" i="4" s="1"/>
  <c r="I16" i="4"/>
  <c r="L16" i="4" s="1"/>
  <c r="N377" i="4"/>
  <c r="Y112" i="4"/>
  <c r="Z112" i="4" s="1"/>
  <c r="AD112" i="4" s="1"/>
  <c r="AB385" i="4"/>
  <c r="AC385" i="4" s="1"/>
  <c r="AE385" i="4" s="1"/>
  <c r="N182" i="4"/>
  <c r="N295" i="4"/>
  <c r="T278" i="4"/>
  <c r="U278" i="4" s="1"/>
  <c r="W278" i="4" s="1"/>
  <c r="AA278" i="4" s="1"/>
  <c r="I278" i="4" s="1"/>
  <c r="T182" i="4"/>
  <c r="U182" i="4" s="1"/>
  <c r="W182" i="4" s="1"/>
  <c r="AA182" i="4" s="1"/>
  <c r="I182" i="4" s="1"/>
  <c r="N402" i="4"/>
  <c r="N304" i="4"/>
  <c r="N323" i="4"/>
  <c r="P271" i="4"/>
  <c r="P358" i="4"/>
  <c r="I57" i="4"/>
  <c r="J57" i="4" s="1"/>
  <c r="Q284" i="4"/>
  <c r="V284" i="4" s="1"/>
  <c r="X284" i="4" s="1"/>
  <c r="Y284" i="4" s="1"/>
  <c r="Z284" i="4" s="1"/>
  <c r="Q393" i="4"/>
  <c r="V393" i="4" s="1"/>
  <c r="X393" i="4" s="1"/>
  <c r="I393" i="4" s="1"/>
  <c r="AE76" i="4"/>
  <c r="Y379" i="4"/>
  <c r="Z379" i="4" s="1"/>
  <c r="AD379" i="4" s="1"/>
  <c r="I379" i="4"/>
  <c r="L379" i="4" s="1"/>
  <c r="K377" i="4"/>
  <c r="K426" i="4"/>
  <c r="N426" i="4"/>
  <c r="AB171" i="4"/>
  <c r="AC171" i="4" s="1"/>
  <c r="I171" i="4"/>
  <c r="J171" i="4" s="1"/>
  <c r="N57" i="4"/>
  <c r="N152" i="4"/>
  <c r="Q120" i="4"/>
  <c r="V120" i="4" s="1"/>
  <c r="X120" i="4" s="1"/>
  <c r="Y120" i="4" s="1"/>
  <c r="Z120" i="4" s="1"/>
  <c r="AD120" i="4" s="1"/>
  <c r="Q322" i="4"/>
  <c r="V322" i="4" s="1"/>
  <c r="X322" i="4" s="1"/>
  <c r="Y322" i="4" s="1"/>
  <c r="Z322" i="4" s="1"/>
  <c r="AD322" i="4" s="1"/>
  <c r="I76" i="4"/>
  <c r="J76" i="4" s="1"/>
  <c r="K301" i="4"/>
  <c r="T301" i="4"/>
  <c r="U301" i="4" s="1"/>
  <c r="W301" i="4" s="1"/>
  <c r="AA301" i="4" s="1"/>
  <c r="AB301" i="4" s="1"/>
  <c r="AC301" i="4" s="1"/>
  <c r="K181" i="4"/>
  <c r="T181" i="4"/>
  <c r="U181" i="4" s="1"/>
  <c r="W181" i="4" s="1"/>
  <c r="AA181" i="4" s="1"/>
  <c r="AB181" i="4" s="1"/>
  <c r="AC181" i="4" s="1"/>
  <c r="AD181" i="4" s="1"/>
  <c r="Q402" i="4"/>
  <c r="V402" i="4" s="1"/>
  <c r="X402" i="4" s="1"/>
  <c r="P402" i="4"/>
  <c r="Q335" i="4"/>
  <c r="V335" i="4" s="1"/>
  <c r="X335" i="4" s="1"/>
  <c r="I335" i="4" s="1"/>
  <c r="L335" i="4" s="1"/>
  <c r="P335" i="4"/>
  <c r="P301" i="4"/>
  <c r="Q301" i="4"/>
  <c r="V301" i="4" s="1"/>
  <c r="X301" i="4" s="1"/>
  <c r="Y301" i="4" s="1"/>
  <c r="Z301" i="4" s="1"/>
  <c r="P261" i="4"/>
  <c r="Q261" i="4"/>
  <c r="V261" i="4" s="1"/>
  <c r="X261" i="4" s="1"/>
  <c r="Y261" i="4" s="1"/>
  <c r="Z261" i="4" s="1"/>
  <c r="P101" i="4"/>
  <c r="Q101" i="4"/>
  <c r="V101" i="4" s="1"/>
  <c r="X101" i="4" s="1"/>
  <c r="I101" i="4" s="1"/>
  <c r="K254" i="4"/>
  <c r="T254" i="4"/>
  <c r="U254" i="4" s="1"/>
  <c r="W254" i="4" s="1"/>
  <c r="AA254" i="4" s="1"/>
  <c r="AB254" i="4" s="1"/>
  <c r="AC254" i="4" s="1"/>
  <c r="AE254" i="4" s="1"/>
  <c r="P391" i="4"/>
  <c r="Q391" i="4"/>
  <c r="V391" i="4" s="1"/>
  <c r="X391" i="4" s="1"/>
  <c r="Y391" i="4" s="1"/>
  <c r="Z391" i="4" s="1"/>
  <c r="AD391" i="4" s="1"/>
  <c r="P318" i="4"/>
  <c r="Q318" i="4"/>
  <c r="V318" i="4" s="1"/>
  <c r="X318" i="4" s="1"/>
  <c r="Y318" i="4" s="1"/>
  <c r="Z318" i="4" s="1"/>
  <c r="P282" i="4"/>
  <c r="Q282" i="4"/>
  <c r="V282" i="4" s="1"/>
  <c r="X282" i="4" s="1"/>
  <c r="Y282" i="4" s="1"/>
  <c r="Z282" i="4" s="1"/>
  <c r="AD282" i="4" s="1"/>
  <c r="AE279" i="4"/>
  <c r="P422" i="4"/>
  <c r="Q422" i="4"/>
  <c r="V422" i="4" s="1"/>
  <c r="X422" i="4" s="1"/>
  <c r="Y422" i="4" s="1"/>
  <c r="Z422" i="4" s="1"/>
  <c r="P323" i="4"/>
  <c r="Q323" i="4"/>
  <c r="V323" i="4" s="1"/>
  <c r="X323" i="4" s="1"/>
  <c r="Y323" i="4" s="1"/>
  <c r="Z323" i="4" s="1"/>
  <c r="AD323" i="4" s="1"/>
  <c r="P287" i="4"/>
  <c r="Q287" i="4"/>
  <c r="V287" i="4" s="1"/>
  <c r="X287" i="4" s="1"/>
  <c r="Y287" i="4" s="1"/>
  <c r="Z287" i="4" s="1"/>
  <c r="P230" i="4"/>
  <c r="Q230" i="4"/>
  <c r="P57" i="4"/>
  <c r="Q57" i="4"/>
  <c r="Y399" i="4"/>
  <c r="Z399" i="4" s="1"/>
  <c r="AE399" i="4" s="1"/>
  <c r="I399" i="4"/>
  <c r="AE121" i="4"/>
  <c r="T261" i="4"/>
  <c r="U261" i="4" s="1"/>
  <c r="W261" i="4" s="1"/>
  <c r="AA261" i="4" s="1"/>
  <c r="AB261" i="4" s="1"/>
  <c r="AC261" i="4" s="1"/>
  <c r="X377" i="4"/>
  <c r="Y377" i="4" s="1"/>
  <c r="Z377" i="4" s="1"/>
  <c r="P260" i="4"/>
  <c r="P357" i="4"/>
  <c r="J136" i="4"/>
  <c r="Y34" i="4"/>
  <c r="Z34" i="4" s="1"/>
  <c r="AD34" i="4" s="1"/>
  <c r="I34" i="4"/>
  <c r="J34" i="4" s="1"/>
  <c r="K318" i="4"/>
  <c r="N318" i="4"/>
  <c r="N244" i="4"/>
  <c r="T244" i="4"/>
  <c r="U244" i="4" s="1"/>
  <c r="W244" i="4" s="1"/>
  <c r="AA244" i="4" s="1"/>
  <c r="AB244" i="4" s="1"/>
  <c r="AC244" i="4" s="1"/>
  <c r="U417" i="4"/>
  <c r="W417" i="4" s="1"/>
  <c r="AA417" i="4" s="1"/>
  <c r="AB417" i="4" s="1"/>
  <c r="AC417" i="4" s="1"/>
  <c r="K389" i="4"/>
  <c r="K52" i="4"/>
  <c r="X439" i="4"/>
  <c r="Y439" i="4" s="1"/>
  <c r="Z439" i="4" s="1"/>
  <c r="AD439" i="4" s="1"/>
  <c r="T9" i="4"/>
  <c r="U9" i="4" s="1"/>
  <c r="W9" i="4" s="1"/>
  <c r="AA9" i="4" s="1"/>
  <c r="AB9" i="4" s="1"/>
  <c r="AC9" i="4" s="1"/>
  <c r="P248" i="4"/>
  <c r="AD129" i="4"/>
  <c r="X412" i="4"/>
  <c r="Y412" i="4" s="1"/>
  <c r="Z412" i="4" s="1"/>
  <c r="X244" i="4"/>
  <c r="Y244" i="4" s="1"/>
  <c r="Z244" i="4" s="1"/>
  <c r="AD244" i="4" s="1"/>
  <c r="X290" i="4"/>
  <c r="Y290" i="4" s="1"/>
  <c r="Z290" i="4" s="1"/>
  <c r="X348" i="4"/>
  <c r="I348" i="4" s="1"/>
  <c r="L348" i="4" s="1"/>
  <c r="X403" i="4"/>
  <c r="Y403" i="4" s="1"/>
  <c r="Z403" i="4" s="1"/>
  <c r="AD94" i="4"/>
  <c r="T50" i="4"/>
  <c r="U50" i="4" s="1"/>
  <c r="N381" i="4"/>
  <c r="X52" i="4"/>
  <c r="Y52" i="4" s="1"/>
  <c r="Z52" i="4" s="1"/>
  <c r="AD52" i="4" s="1"/>
  <c r="T394" i="4"/>
  <c r="U394" i="4" s="1"/>
  <c r="W394" i="4" s="1"/>
  <c r="AA394" i="4" s="1"/>
  <c r="AB394" i="4" s="1"/>
  <c r="AC394" i="4" s="1"/>
  <c r="U390" i="4"/>
  <c r="W390" i="4" s="1"/>
  <c r="AA390" i="4" s="1"/>
  <c r="AB390" i="4" s="1"/>
  <c r="AC390" i="4" s="1"/>
  <c r="AE390" i="4" s="1"/>
  <c r="T370" i="4"/>
  <c r="U370" i="4" s="1"/>
  <c r="W370" i="4" s="1"/>
  <c r="U342" i="4"/>
  <c r="W342" i="4" s="1"/>
  <c r="AA342" i="4" s="1"/>
  <c r="AB342" i="4" s="1"/>
  <c r="AC342" i="4" s="1"/>
  <c r="U338" i="4"/>
  <c r="W338" i="4" s="1"/>
  <c r="AA338" i="4" s="1"/>
  <c r="AB338" i="4" s="1"/>
  <c r="AC338" i="4" s="1"/>
  <c r="K330" i="4"/>
  <c r="N298" i="4"/>
  <c r="U265" i="4"/>
  <c r="W265" i="4" s="1"/>
  <c r="AA265" i="4" s="1"/>
  <c r="AB265" i="4" s="1"/>
  <c r="AC265" i="4" s="1"/>
  <c r="K25" i="4"/>
  <c r="P238" i="4"/>
  <c r="X166" i="4"/>
  <c r="Y166" i="4" s="1"/>
  <c r="Z166" i="4" s="1"/>
  <c r="X125" i="4"/>
  <c r="Y125" i="4" s="1"/>
  <c r="Z125" i="4" s="1"/>
  <c r="X65" i="4"/>
  <c r="U365" i="4"/>
  <c r="W365" i="4" s="1"/>
  <c r="AA365" i="4" s="1"/>
  <c r="I365" i="4" s="1"/>
  <c r="N341" i="4"/>
  <c r="AD198" i="4"/>
  <c r="X426" i="4"/>
  <c r="Y426" i="4" s="1"/>
  <c r="Z426" i="4" s="1"/>
  <c r="AD426" i="4" s="1"/>
  <c r="AD213" i="4"/>
  <c r="AE395" i="4"/>
  <c r="Q417" i="4"/>
  <c r="V417" i="4" s="1"/>
  <c r="X417" i="4" s="1"/>
  <c r="Y417" i="4" s="1"/>
  <c r="Z417" i="4" s="1"/>
  <c r="X256" i="4"/>
  <c r="I256" i="4" s="1"/>
  <c r="Q143" i="4"/>
  <c r="V143" i="4" s="1"/>
  <c r="X143" i="4" s="1"/>
  <c r="Y143" i="4" s="1"/>
  <c r="Z143" i="4" s="1"/>
  <c r="N337" i="4"/>
  <c r="X407" i="4"/>
  <c r="Y407" i="4" s="1"/>
  <c r="Z407" i="4" s="1"/>
  <c r="U438" i="4"/>
  <c r="W438" i="4" s="1"/>
  <c r="AA438" i="4" s="1"/>
  <c r="I438" i="4" s="1"/>
  <c r="Q128" i="4"/>
  <c r="V128" i="4" s="1"/>
  <c r="X128" i="4" s="1"/>
  <c r="Y128" i="4" s="1"/>
  <c r="Z128" i="4" s="1"/>
  <c r="AE128" i="4" s="1"/>
  <c r="T433" i="4"/>
  <c r="U433" i="4" s="1"/>
  <c r="W433" i="4" s="1"/>
  <c r="AA433" i="4" s="1"/>
  <c r="Y349" i="4"/>
  <c r="Z349" i="4" s="1"/>
  <c r="I349" i="4"/>
  <c r="J349" i="4" s="1"/>
  <c r="Y435" i="4"/>
  <c r="Z435" i="4" s="1"/>
  <c r="AD435" i="4" s="1"/>
  <c r="I435" i="4"/>
  <c r="L435" i="4" s="1"/>
  <c r="Y366" i="4"/>
  <c r="Z366" i="4" s="1"/>
  <c r="AE366" i="4" s="1"/>
  <c r="I366" i="4"/>
  <c r="J366" i="4" s="1"/>
  <c r="Y437" i="4"/>
  <c r="Z437" i="4" s="1"/>
  <c r="AD437" i="4" s="1"/>
  <c r="I437" i="4"/>
  <c r="AE86" i="4"/>
  <c r="AD86" i="4"/>
  <c r="AE62" i="4"/>
  <c r="I245" i="4"/>
  <c r="AE129" i="4"/>
  <c r="I206" i="4"/>
  <c r="L206" i="4" s="1"/>
  <c r="Y165" i="4"/>
  <c r="Z165" i="4" s="1"/>
  <c r="I165" i="4"/>
  <c r="J165" i="4" s="1"/>
  <c r="AD389" i="4"/>
  <c r="AE389" i="4"/>
  <c r="Y340" i="4"/>
  <c r="Z340" i="4" s="1"/>
  <c r="AD340" i="4" s="1"/>
  <c r="I340" i="4"/>
  <c r="J340" i="4" s="1"/>
  <c r="AE27" i="4"/>
  <c r="AD27" i="4"/>
  <c r="Y208" i="4"/>
  <c r="Z208" i="4" s="1"/>
  <c r="AE208" i="4" s="1"/>
  <c r="I208" i="4"/>
  <c r="Y196" i="4"/>
  <c r="Z196" i="4" s="1"/>
  <c r="AE196" i="4" s="1"/>
  <c r="I196" i="4"/>
  <c r="L196" i="4" s="1"/>
  <c r="I411" i="4"/>
  <c r="Y411" i="4"/>
  <c r="Z411" i="4" s="1"/>
  <c r="AD411" i="4" s="1"/>
  <c r="AD313" i="4"/>
  <c r="AE313" i="4"/>
  <c r="AE425" i="4"/>
  <c r="AD425" i="4"/>
  <c r="AE213" i="4"/>
  <c r="AB153" i="4"/>
  <c r="AC153" i="4" s="1"/>
  <c r="AE153" i="4" s="1"/>
  <c r="I153" i="4"/>
  <c r="AE173" i="4"/>
  <c r="AD173" i="4"/>
  <c r="AE316" i="4"/>
  <c r="AD316" i="4"/>
  <c r="I271" i="4"/>
  <c r="J271" i="4" s="1"/>
  <c r="I79" i="4"/>
  <c r="J79" i="4" s="1"/>
  <c r="I425" i="4"/>
  <c r="AE73" i="4"/>
  <c r="AD73" i="4"/>
  <c r="Y342" i="4"/>
  <c r="Z342" i="4" s="1"/>
  <c r="AB58" i="4"/>
  <c r="AC58" i="4" s="1"/>
  <c r="I58" i="4"/>
  <c r="AB109" i="4"/>
  <c r="AC109" i="4" s="1"/>
  <c r="I109" i="4"/>
  <c r="L109" i="4" s="1"/>
  <c r="AB365" i="4"/>
  <c r="AC365" i="4" s="1"/>
  <c r="L188" i="4"/>
  <c r="J188" i="4"/>
  <c r="AD104" i="4"/>
  <c r="AE104" i="4"/>
  <c r="Y262" i="4"/>
  <c r="Z262" i="4" s="1"/>
  <c r="AD262" i="4" s="1"/>
  <c r="I262" i="4"/>
  <c r="L262" i="4" s="1"/>
  <c r="AB364" i="4"/>
  <c r="AC364" i="4" s="1"/>
  <c r="AD364" i="4" s="1"/>
  <c r="I364" i="4"/>
  <c r="AB205" i="4"/>
  <c r="AC205" i="4" s="1"/>
  <c r="AD205" i="4" s="1"/>
  <c r="I205" i="4"/>
  <c r="Y204" i="4"/>
  <c r="Z204" i="4" s="1"/>
  <c r="I204" i="4"/>
  <c r="AB211" i="4"/>
  <c r="AC211" i="4" s="1"/>
  <c r="AD211" i="4" s="1"/>
  <c r="I211" i="4"/>
  <c r="J211" i="4" s="1"/>
  <c r="AB264" i="4"/>
  <c r="AC264" i="4" s="1"/>
  <c r="AD264" i="4" s="1"/>
  <c r="I264" i="4"/>
  <c r="Y70" i="4"/>
  <c r="Z70" i="4" s="1"/>
  <c r="AD70" i="4" s="1"/>
  <c r="I70" i="4"/>
  <c r="I84" i="4"/>
  <c r="AE217" i="4"/>
  <c r="L424" i="4"/>
  <c r="J424" i="4"/>
  <c r="AD53" i="4"/>
  <c r="AE238" i="4"/>
  <c r="AE94" i="4"/>
  <c r="AD167" i="4"/>
  <c r="AE119" i="4"/>
  <c r="AD215" i="4"/>
  <c r="AB87" i="4"/>
  <c r="AC87" i="4" s="1"/>
  <c r="AD87" i="4" s="1"/>
  <c r="I87" i="4"/>
  <c r="L87" i="4" s="1"/>
  <c r="AB357" i="4"/>
  <c r="AC357" i="4" s="1"/>
  <c r="AE357" i="4" s="1"/>
  <c r="I357" i="4"/>
  <c r="AE155" i="4"/>
  <c r="AD155" i="4"/>
  <c r="AB276" i="4"/>
  <c r="AC276" i="4" s="1"/>
  <c r="AD276" i="4" s="1"/>
  <c r="I276" i="4"/>
  <c r="AB71" i="4"/>
  <c r="AC71" i="4" s="1"/>
  <c r="I71" i="4"/>
  <c r="Y414" i="4"/>
  <c r="Z414" i="4" s="1"/>
  <c r="AE414" i="4" s="1"/>
  <c r="I414" i="4"/>
  <c r="L414" i="4" s="1"/>
  <c r="AB115" i="4"/>
  <c r="AC115" i="4" s="1"/>
  <c r="I115" i="4"/>
  <c r="AB111" i="4"/>
  <c r="AC111" i="4" s="1"/>
  <c r="I111" i="4"/>
  <c r="Y394" i="4"/>
  <c r="Z394" i="4" s="1"/>
  <c r="I295" i="4"/>
  <c r="L295" i="4" s="1"/>
  <c r="I121" i="4"/>
  <c r="L121" i="4" s="1"/>
  <c r="I401" i="4"/>
  <c r="I368" i="4"/>
  <c r="J368" i="4" s="1"/>
  <c r="I389" i="4"/>
  <c r="I14" i="4"/>
  <c r="L14" i="4" s="1"/>
  <c r="I336" i="4"/>
  <c r="AD217" i="4"/>
  <c r="I395" i="4"/>
  <c r="AE167" i="4"/>
  <c r="AE40" i="4"/>
  <c r="I177" i="4"/>
  <c r="K59" i="4"/>
  <c r="AE292" i="4"/>
  <c r="AE252" i="4"/>
  <c r="I310" i="4"/>
  <c r="L310" i="4" s="1"/>
  <c r="I155" i="4"/>
  <c r="I333" i="4"/>
  <c r="J333" i="4" s="1"/>
  <c r="AE179" i="4"/>
  <c r="I257" i="4"/>
  <c r="L257" i="4" s="1"/>
  <c r="I238" i="4"/>
  <c r="T422" i="4"/>
  <c r="U422" i="4" s="1"/>
  <c r="W422" i="4" s="1"/>
  <c r="AA422" i="4" s="1"/>
  <c r="AB422" i="4" s="1"/>
  <c r="AC422" i="4" s="1"/>
  <c r="T284" i="4"/>
  <c r="U284" i="4" s="1"/>
  <c r="W284" i="4" s="1"/>
  <c r="AA284" i="4" s="1"/>
  <c r="AB284" i="4" s="1"/>
  <c r="AC284" i="4" s="1"/>
  <c r="T266" i="4"/>
  <c r="U266" i="4" s="1"/>
  <c r="W266" i="4" s="1"/>
  <c r="AA266" i="4" s="1"/>
  <c r="AB266" i="4" s="1"/>
  <c r="AC266" i="4" s="1"/>
  <c r="T412" i="4"/>
  <c r="U412" i="4" s="1"/>
  <c r="W412" i="4" s="1"/>
  <c r="AA412" i="4" s="1"/>
  <c r="T350" i="4"/>
  <c r="U350" i="4" s="1"/>
  <c r="W350" i="4" s="1"/>
  <c r="AA350" i="4" s="1"/>
  <c r="AB350" i="4" s="1"/>
  <c r="AC350" i="4" s="1"/>
  <c r="AE350" i="4" s="1"/>
  <c r="T287" i="4"/>
  <c r="U287" i="4" s="1"/>
  <c r="W287" i="4" s="1"/>
  <c r="AA287" i="4" s="1"/>
  <c r="AB287" i="4" s="1"/>
  <c r="AC287" i="4" s="1"/>
  <c r="T13" i="4"/>
  <c r="U13" i="4" s="1"/>
  <c r="T33" i="4"/>
  <c r="U33" i="4" s="1"/>
  <c r="W33" i="4" s="1"/>
  <c r="AA33" i="4" s="1"/>
  <c r="AB33" i="4" s="1"/>
  <c r="AC33" i="4" s="1"/>
  <c r="T37" i="4"/>
  <c r="U37" i="4" s="1"/>
  <c r="W37" i="4" s="1"/>
  <c r="AA37" i="4" s="1"/>
  <c r="AB37" i="4" s="1"/>
  <c r="AC37" i="4" s="1"/>
  <c r="T44" i="4"/>
  <c r="U44" i="4" s="1"/>
  <c r="W44" i="4" s="1"/>
  <c r="AA44" i="4" s="1"/>
  <c r="AB44" i="4" s="1"/>
  <c r="AC44" i="4" s="1"/>
  <c r="AE44" i="4" s="1"/>
  <c r="T46" i="4"/>
  <c r="U46" i="4" s="1"/>
  <c r="W46" i="4" s="1"/>
  <c r="AA46" i="4" s="1"/>
  <c r="AB46" i="4" s="1"/>
  <c r="AC46" i="4" s="1"/>
  <c r="T51" i="4"/>
  <c r="U51" i="4" s="1"/>
  <c r="W51" i="4" s="1"/>
  <c r="T88" i="4"/>
  <c r="U88" i="4" s="1"/>
  <c r="W88" i="4" s="1"/>
  <c r="AA88" i="4" s="1"/>
  <c r="T90" i="4"/>
  <c r="U90" i="4" s="1"/>
  <c r="W90" i="4" s="1"/>
  <c r="AA90" i="4" s="1"/>
  <c r="AB90" i="4" s="1"/>
  <c r="AC90" i="4" s="1"/>
  <c r="AD90" i="4" s="1"/>
  <c r="T92" i="4"/>
  <c r="U92" i="4" s="1"/>
  <c r="W92" i="4" s="1"/>
  <c r="AA92" i="4" s="1"/>
  <c r="AB92" i="4" s="1"/>
  <c r="AC92" i="4" s="1"/>
  <c r="T98" i="4"/>
  <c r="U98" i="4" s="1"/>
  <c r="W98" i="4" s="1"/>
  <c r="T102" i="4"/>
  <c r="U102" i="4" s="1"/>
  <c r="W102" i="4" s="1"/>
  <c r="AA102" i="4" s="1"/>
  <c r="AB102" i="4" s="1"/>
  <c r="AC102" i="4" s="1"/>
  <c r="AE102" i="4" s="1"/>
  <c r="T110" i="4"/>
  <c r="U110" i="4" s="1"/>
  <c r="W110" i="4" s="1"/>
  <c r="AA110" i="4" s="1"/>
  <c r="T114" i="4"/>
  <c r="U114" i="4" s="1"/>
  <c r="W114" i="4" s="1"/>
  <c r="AA114" i="4" s="1"/>
  <c r="AB114" i="4" s="1"/>
  <c r="AC114" i="4" s="1"/>
  <c r="T117" i="4"/>
  <c r="U117" i="4" s="1"/>
  <c r="W117" i="4" s="1"/>
  <c r="AA117" i="4" s="1"/>
  <c r="AB117" i="4" s="1"/>
  <c r="AC117" i="4" s="1"/>
  <c r="T119" i="4"/>
  <c r="U119" i="4" s="1"/>
  <c r="T122" i="4"/>
  <c r="U122" i="4" s="1"/>
  <c r="W122" i="4" s="1"/>
  <c r="AA122" i="4" s="1"/>
  <c r="AB122" i="4" s="1"/>
  <c r="AC122" i="4" s="1"/>
  <c r="AE122" i="4" s="1"/>
  <c r="T148" i="4"/>
  <c r="U148" i="4" s="1"/>
  <c r="W148" i="4" s="1"/>
  <c r="AA148" i="4" s="1"/>
  <c r="AB148" i="4" s="1"/>
  <c r="AC148" i="4" s="1"/>
  <c r="T157" i="4"/>
  <c r="U157" i="4" s="1"/>
  <c r="W157" i="4" s="1"/>
  <c r="AA157" i="4" s="1"/>
  <c r="AB157" i="4" s="1"/>
  <c r="AC157" i="4" s="1"/>
  <c r="T160" i="4"/>
  <c r="U160" i="4" s="1"/>
  <c r="W160" i="4" s="1"/>
  <c r="AA160" i="4" s="1"/>
  <c r="AB160" i="4" s="1"/>
  <c r="AC160" i="4" s="1"/>
  <c r="AD160" i="4" s="1"/>
  <c r="T170" i="4"/>
  <c r="U170" i="4" s="1"/>
  <c r="W170" i="4" s="1"/>
  <c r="AA170" i="4" s="1"/>
  <c r="I170" i="4" s="1"/>
  <c r="L170" i="4" s="1"/>
  <c r="T172" i="4"/>
  <c r="U172" i="4" s="1"/>
  <c r="W172" i="4" s="1"/>
  <c r="AA172" i="4" s="1"/>
  <c r="T174" i="4"/>
  <c r="U174" i="4" s="1"/>
  <c r="W174" i="4" s="1"/>
  <c r="AA174" i="4" s="1"/>
  <c r="AB174" i="4" s="1"/>
  <c r="AC174" i="4" s="1"/>
  <c r="AD174" i="4" s="1"/>
  <c r="T176" i="4"/>
  <c r="U176" i="4" s="1"/>
  <c r="W176" i="4" s="1"/>
  <c r="AA176" i="4" s="1"/>
  <c r="I176" i="4" s="1"/>
  <c r="L176" i="4" s="1"/>
  <c r="T184" i="4"/>
  <c r="U184" i="4" s="1"/>
  <c r="W184" i="4" s="1"/>
  <c r="AA184" i="4" s="1"/>
  <c r="AB184" i="4" s="1"/>
  <c r="AC184" i="4" s="1"/>
  <c r="T203" i="4"/>
  <c r="U203" i="4" s="1"/>
  <c r="T207" i="4"/>
  <c r="U207" i="4" s="1"/>
  <c r="W207" i="4" s="1"/>
  <c r="AA207" i="4" s="1"/>
  <c r="I207" i="4" s="1"/>
  <c r="T209" i="4"/>
  <c r="U209" i="4" s="1"/>
  <c r="W209" i="4" s="1"/>
  <c r="AA209" i="4" s="1"/>
  <c r="AB209" i="4" s="1"/>
  <c r="AC209" i="4" s="1"/>
  <c r="AE209" i="4" s="1"/>
  <c r="T212" i="4"/>
  <c r="U212" i="4" s="1"/>
  <c r="W212" i="4" s="1"/>
  <c r="AA212" i="4" s="1"/>
  <c r="AB212" i="4" s="1"/>
  <c r="AC212" i="4" s="1"/>
  <c r="AE212" i="4" s="1"/>
  <c r="T216" i="4"/>
  <c r="U216" i="4" s="1"/>
  <c r="W216" i="4" s="1"/>
  <c r="AA216" i="4" s="1"/>
  <c r="AB216" i="4" s="1"/>
  <c r="AC216" i="4" s="1"/>
  <c r="T218" i="4"/>
  <c r="U218" i="4" s="1"/>
  <c r="W218" i="4" s="1"/>
  <c r="AA218" i="4" s="1"/>
  <c r="AB218" i="4" s="1"/>
  <c r="AC218" i="4" s="1"/>
  <c r="T221" i="4"/>
  <c r="U221" i="4" s="1"/>
  <c r="W221" i="4" s="1"/>
  <c r="AA221" i="4" s="1"/>
  <c r="AB221" i="4" s="1"/>
  <c r="AC221" i="4" s="1"/>
  <c r="T223" i="4"/>
  <c r="U223" i="4" s="1"/>
  <c r="W223" i="4" s="1"/>
  <c r="AA223" i="4" s="1"/>
  <c r="T225" i="4"/>
  <c r="U225" i="4" s="1"/>
  <c r="W225" i="4" s="1"/>
  <c r="AA225" i="4" s="1"/>
  <c r="AB225" i="4" s="1"/>
  <c r="AC225" i="4" s="1"/>
  <c r="AE225" i="4" s="1"/>
  <c r="T228" i="4"/>
  <c r="U228" i="4" s="1"/>
  <c r="W228" i="4" s="1"/>
  <c r="AA228" i="4" s="1"/>
  <c r="I228" i="4" s="1"/>
  <c r="T241" i="4"/>
  <c r="U241" i="4" s="1"/>
  <c r="W241" i="4" s="1"/>
  <c r="AA241" i="4" s="1"/>
  <c r="AB241" i="4" s="1"/>
  <c r="AC241" i="4" s="1"/>
  <c r="T243" i="4"/>
  <c r="U243" i="4" s="1"/>
  <c r="W243" i="4" s="1"/>
  <c r="AA243" i="4" s="1"/>
  <c r="AB243" i="4" s="1"/>
  <c r="AC243" i="4" s="1"/>
  <c r="T246" i="4"/>
  <c r="U246" i="4" s="1"/>
  <c r="W246" i="4" s="1"/>
  <c r="AA246" i="4" s="1"/>
  <c r="AB246" i="4" s="1"/>
  <c r="AC246" i="4" s="1"/>
  <c r="AD119" i="4"/>
  <c r="I215" i="4"/>
  <c r="AD44" i="4"/>
  <c r="AE392" i="4"/>
  <c r="T269" i="4"/>
  <c r="U269" i="4" s="1"/>
  <c r="W269" i="4" s="1"/>
  <c r="AA269" i="4" s="1"/>
  <c r="AB269" i="4" s="1"/>
  <c r="AC269" i="4" s="1"/>
  <c r="AE269" i="4" s="1"/>
  <c r="T273" i="4"/>
  <c r="U273" i="4" s="1"/>
  <c r="W273" i="4" s="1"/>
  <c r="AA273" i="4" s="1"/>
  <c r="T275" i="4"/>
  <c r="U275" i="4" s="1"/>
  <c r="W275" i="4" s="1"/>
  <c r="AA275" i="4" s="1"/>
  <c r="T286" i="4"/>
  <c r="U286" i="4" s="1"/>
  <c r="W286" i="4" s="1"/>
  <c r="AA286" i="4" s="1"/>
  <c r="T306" i="4"/>
  <c r="U306" i="4" s="1"/>
  <c r="W306" i="4" s="1"/>
  <c r="AA306" i="4" s="1"/>
  <c r="AB306" i="4" s="1"/>
  <c r="AC306" i="4" s="1"/>
  <c r="T321" i="4"/>
  <c r="U321" i="4" s="1"/>
  <c r="W321" i="4" s="1"/>
  <c r="AA321" i="4" s="1"/>
  <c r="AB321" i="4" s="1"/>
  <c r="AC321" i="4" s="1"/>
  <c r="T325" i="4"/>
  <c r="U325" i="4" s="1"/>
  <c r="T328" i="4"/>
  <c r="U328" i="4" s="1"/>
  <c r="W328" i="4" s="1"/>
  <c r="AA328" i="4" s="1"/>
  <c r="AB328" i="4" s="1"/>
  <c r="AC328" i="4" s="1"/>
  <c r="AE328" i="4" s="1"/>
  <c r="T330" i="4"/>
  <c r="U330" i="4" s="1"/>
  <c r="W330" i="4" s="1"/>
  <c r="AA330" i="4" s="1"/>
  <c r="AB330" i="4" s="1"/>
  <c r="AC330" i="4" s="1"/>
  <c r="T332" i="4"/>
  <c r="U332" i="4" s="1"/>
  <c r="T345" i="4"/>
  <c r="U345" i="4" s="1"/>
  <c r="W345" i="4" s="1"/>
  <c r="AA345" i="4" s="1"/>
  <c r="T347" i="4"/>
  <c r="U347" i="4" s="1"/>
  <c r="W347" i="4" s="1"/>
  <c r="AA347" i="4" s="1"/>
  <c r="T353" i="4"/>
  <c r="U353" i="4" s="1"/>
  <c r="W353" i="4" s="1"/>
  <c r="AA353" i="4" s="1"/>
  <c r="T355" i="4"/>
  <c r="U355" i="4" s="1"/>
  <c r="W355" i="4" s="1"/>
  <c r="AA355" i="4" s="1"/>
  <c r="T369" i="4"/>
  <c r="U369" i="4" s="1"/>
  <c r="W369" i="4" s="1"/>
  <c r="T371" i="4"/>
  <c r="U371" i="4" s="1"/>
  <c r="W371" i="4" s="1"/>
  <c r="AA371" i="4" s="1"/>
  <c r="T373" i="4"/>
  <c r="U373" i="4" s="1"/>
  <c r="W373" i="4" s="1"/>
  <c r="AA373" i="4" s="1"/>
  <c r="T380" i="4"/>
  <c r="U380" i="4" s="1"/>
  <c r="W380" i="4" s="1"/>
  <c r="AA380" i="4" s="1"/>
  <c r="T383" i="4"/>
  <c r="U383" i="4" s="1"/>
  <c r="W383" i="4" s="1"/>
  <c r="AA383" i="4" s="1"/>
  <c r="AB383" i="4" s="1"/>
  <c r="AC383" i="4" s="1"/>
  <c r="T405" i="4"/>
  <c r="U405" i="4" s="1"/>
  <c r="W405" i="4" s="1"/>
  <c r="AA405" i="4" s="1"/>
  <c r="T408" i="4"/>
  <c r="U408" i="4" s="1"/>
  <c r="W408" i="4" s="1"/>
  <c r="AA408" i="4" s="1"/>
  <c r="AB408" i="4" s="1"/>
  <c r="AC408" i="4" s="1"/>
  <c r="AD408" i="4" s="1"/>
  <c r="T410" i="4"/>
  <c r="U410" i="4" s="1"/>
  <c r="W410" i="4" s="1"/>
  <c r="AA410" i="4" s="1"/>
  <c r="AB410" i="4" s="1"/>
  <c r="AC410" i="4" s="1"/>
  <c r="AE410" i="4" s="1"/>
  <c r="T424" i="4"/>
  <c r="U424" i="4" s="1"/>
  <c r="W424" i="4" s="1"/>
  <c r="AA424" i="4" s="1"/>
  <c r="AB424" i="4" s="1"/>
  <c r="AC424" i="4" s="1"/>
  <c r="T427" i="4"/>
  <c r="U427" i="4" s="1"/>
  <c r="W427" i="4" s="1"/>
  <c r="U219" i="4"/>
  <c r="W219" i="4" s="1"/>
  <c r="AA219" i="4" s="1"/>
  <c r="AB219" i="4" s="1"/>
  <c r="AC219" i="4" s="1"/>
  <c r="AD219" i="4" s="1"/>
  <c r="AD381" i="4"/>
  <c r="AD142" i="4"/>
  <c r="AD428" i="4"/>
  <c r="K22" i="4"/>
  <c r="T81" i="4"/>
  <c r="U81" i="4" s="1"/>
  <c r="W81" i="4" s="1"/>
  <c r="AA81" i="4" s="1"/>
  <c r="T188" i="4"/>
  <c r="U188" i="4" s="1"/>
  <c r="W188" i="4" s="1"/>
  <c r="AA188" i="4" s="1"/>
  <c r="AB188" i="4" s="1"/>
  <c r="AC188" i="4" s="1"/>
  <c r="AE188" i="4" s="1"/>
  <c r="T281" i="4"/>
  <c r="U281" i="4" s="1"/>
  <c r="W281" i="4" s="1"/>
  <c r="AA281" i="4" s="1"/>
  <c r="AB281" i="4" s="1"/>
  <c r="AC281" i="4" s="1"/>
  <c r="AE98" i="4"/>
  <c r="Y388" i="4"/>
  <c r="Z388" i="4" s="1"/>
  <c r="AD388" i="4" s="1"/>
  <c r="I388" i="4"/>
  <c r="AE95" i="4"/>
  <c r="AD95" i="4"/>
  <c r="AD272" i="4"/>
  <c r="AE272" i="4"/>
  <c r="Y354" i="4"/>
  <c r="Z354" i="4" s="1"/>
  <c r="AD354" i="4" s="1"/>
  <c r="I354" i="4"/>
  <c r="Y386" i="4"/>
  <c r="Z386" i="4" s="1"/>
  <c r="AD386" i="4" s="1"/>
  <c r="I386" i="4"/>
  <c r="AE59" i="4"/>
  <c r="I314" i="4"/>
  <c r="AB314" i="4"/>
  <c r="AC314" i="4" s="1"/>
  <c r="AE314" i="4" s="1"/>
  <c r="I227" i="4"/>
  <c r="J227" i="4" s="1"/>
  <c r="I308" i="4"/>
  <c r="Y308" i="4"/>
  <c r="Z308" i="4" s="1"/>
  <c r="AD308" i="4" s="1"/>
  <c r="I374" i="4"/>
  <c r="AB374" i="4"/>
  <c r="AC374" i="4" s="1"/>
  <c r="Y32" i="4"/>
  <c r="Z32" i="4" s="1"/>
  <c r="I32" i="4"/>
  <c r="I230" i="4"/>
  <c r="AB230" i="4"/>
  <c r="AC230" i="4" s="1"/>
  <c r="AD230" i="4" s="1"/>
  <c r="I45" i="4"/>
  <c r="AB45" i="4"/>
  <c r="AC45" i="4" s="1"/>
  <c r="AE45" i="4" s="1"/>
  <c r="Y305" i="4"/>
  <c r="Z305" i="4" s="1"/>
  <c r="AD305" i="4" s="1"/>
  <c r="I305" i="4"/>
  <c r="J305" i="4" s="1"/>
  <c r="AE332" i="4"/>
  <c r="AD332" i="4"/>
  <c r="Y175" i="4"/>
  <c r="Z175" i="4" s="1"/>
  <c r="I175" i="4"/>
  <c r="AB56" i="4"/>
  <c r="AC56" i="4" s="1"/>
  <c r="AE56" i="4" s="1"/>
  <c r="I68" i="4"/>
  <c r="AB68" i="4"/>
  <c r="AC68" i="4" s="1"/>
  <c r="AD68" i="4" s="1"/>
  <c r="AB377" i="4"/>
  <c r="AC377" i="4" s="1"/>
  <c r="Y30" i="4"/>
  <c r="Z30" i="4" s="1"/>
  <c r="AD30" i="4" s="1"/>
  <c r="I30" i="4"/>
  <c r="J30" i="4" s="1"/>
  <c r="Y396" i="4"/>
  <c r="Z396" i="4" s="1"/>
  <c r="AE396" i="4" s="1"/>
  <c r="AD416" i="4"/>
  <c r="AE416" i="4"/>
  <c r="AE310" i="4"/>
  <c r="AD310" i="4"/>
  <c r="Y375" i="4"/>
  <c r="Z375" i="4" s="1"/>
  <c r="I375" i="4"/>
  <c r="J375" i="4" s="1"/>
  <c r="AE67" i="4"/>
  <c r="AD67" i="4"/>
  <c r="AE42" i="4"/>
  <c r="AD42" i="4"/>
  <c r="Y235" i="4"/>
  <c r="Z235" i="4" s="1"/>
  <c r="AD235" i="4" s="1"/>
  <c r="I235" i="4"/>
  <c r="L235" i="4" s="1"/>
  <c r="Y369" i="4"/>
  <c r="Z369" i="4" s="1"/>
  <c r="I369" i="4"/>
  <c r="Y157" i="4"/>
  <c r="Z157" i="4" s="1"/>
  <c r="Y330" i="4"/>
  <c r="Z330" i="4" s="1"/>
  <c r="Y289" i="4"/>
  <c r="Z289" i="4" s="1"/>
  <c r="AD289" i="4" s="1"/>
  <c r="I289" i="4"/>
  <c r="X239" i="4"/>
  <c r="Y239" i="4" s="1"/>
  <c r="Z239" i="4" s="1"/>
  <c r="AD239" i="4" s="1"/>
  <c r="N239" i="4"/>
  <c r="K123" i="4"/>
  <c r="N123" i="4"/>
  <c r="AB231" i="4"/>
  <c r="AC231" i="4" s="1"/>
  <c r="I231" i="4"/>
  <c r="Y92" i="4"/>
  <c r="Z92" i="4" s="1"/>
  <c r="Y436" i="4"/>
  <c r="Z436" i="4" s="1"/>
  <c r="I436" i="4"/>
  <c r="Q13" i="4"/>
  <c r="V13" i="4" s="1"/>
  <c r="X13" i="4" s="1"/>
  <c r="Y13" i="4" s="1"/>
  <c r="Z13" i="4" s="1"/>
  <c r="P13" i="4"/>
  <c r="P15" i="4"/>
  <c r="Q15" i="4"/>
  <c r="V15" i="4" s="1"/>
  <c r="X15" i="4" s="1"/>
  <c r="Y15" i="4" s="1"/>
  <c r="Z15" i="4" s="1"/>
  <c r="AD15" i="4" s="1"/>
  <c r="P19" i="4"/>
  <c r="Q19" i="4"/>
  <c r="V19" i="4" s="1"/>
  <c r="X19" i="4" s="1"/>
  <c r="P21" i="4"/>
  <c r="Q21" i="4"/>
  <c r="V21" i="4" s="1"/>
  <c r="X21" i="4" s="1"/>
  <c r="Q23" i="4"/>
  <c r="V23" i="4" s="1"/>
  <c r="X23" i="4" s="1"/>
  <c r="Y23" i="4" s="1"/>
  <c r="Z23" i="4" s="1"/>
  <c r="P23" i="4"/>
  <c r="Q25" i="4"/>
  <c r="V25" i="4" s="1"/>
  <c r="X25" i="4" s="1"/>
  <c r="P25" i="4"/>
  <c r="Q27" i="4"/>
  <c r="P27" i="4"/>
  <c r="Q29" i="4"/>
  <c r="V29" i="4" s="1"/>
  <c r="X29" i="4" s="1"/>
  <c r="I29" i="4" s="1"/>
  <c r="P29" i="4"/>
  <c r="Q33" i="4"/>
  <c r="V33" i="4" s="1"/>
  <c r="X33" i="4" s="1"/>
  <c r="P33" i="4"/>
  <c r="P35" i="4"/>
  <c r="Q35" i="4"/>
  <c r="V35" i="4" s="1"/>
  <c r="X35" i="4" s="1"/>
  <c r="Y35" i="4" s="1"/>
  <c r="Z35" i="4" s="1"/>
  <c r="AD35" i="4" s="1"/>
  <c r="Q37" i="4"/>
  <c r="V37" i="4" s="1"/>
  <c r="X37" i="4" s="1"/>
  <c r="Y37" i="4" s="1"/>
  <c r="Z37" i="4" s="1"/>
  <c r="P37" i="4"/>
  <c r="Q39" i="4"/>
  <c r="V39" i="4" s="1"/>
  <c r="X39" i="4" s="1"/>
  <c r="Y39" i="4" s="1"/>
  <c r="Z39" i="4" s="1"/>
  <c r="P39" i="4"/>
  <c r="P41" i="4"/>
  <c r="Q41" i="4"/>
  <c r="P43" i="4"/>
  <c r="Q43" i="4"/>
  <c r="Q89" i="4"/>
  <c r="V89" i="4" s="1"/>
  <c r="X89" i="4" s="1"/>
  <c r="Y89" i="4" s="1"/>
  <c r="Z89" i="4" s="1"/>
  <c r="P89" i="4"/>
  <c r="P91" i="4"/>
  <c r="Q91" i="4"/>
  <c r="V91" i="4" s="1"/>
  <c r="X91" i="4" s="1"/>
  <c r="Y91" i="4" s="1"/>
  <c r="Z91" i="4" s="1"/>
  <c r="Q93" i="4"/>
  <c r="V93" i="4" s="1"/>
  <c r="X93" i="4" s="1"/>
  <c r="P93" i="4"/>
  <c r="Q97" i="4"/>
  <c r="V97" i="4" s="1"/>
  <c r="X97" i="4" s="1"/>
  <c r="I97" i="4" s="1"/>
  <c r="P97" i="4"/>
  <c r="Q99" i="4"/>
  <c r="V99" i="4" s="1"/>
  <c r="X99" i="4" s="1"/>
  <c r="P99" i="4"/>
  <c r="Q115" i="4"/>
  <c r="P115" i="4"/>
  <c r="Q117" i="4"/>
  <c r="V117" i="4" s="1"/>
  <c r="X117" i="4" s="1"/>
  <c r="P117" i="4"/>
  <c r="Q124" i="4"/>
  <c r="P124" i="4"/>
  <c r="P126" i="4"/>
  <c r="Q126" i="4"/>
  <c r="V126" i="4" s="1"/>
  <c r="X126" i="4" s="1"/>
  <c r="Y126" i="4" s="1"/>
  <c r="Z126" i="4" s="1"/>
  <c r="AD126" i="4" s="1"/>
  <c r="Q130" i="4"/>
  <c r="V130" i="4" s="1"/>
  <c r="X130" i="4" s="1"/>
  <c r="I130" i="4" s="1"/>
  <c r="P130" i="4"/>
  <c r="P132" i="4"/>
  <c r="Q132" i="4"/>
  <c r="V132" i="4" s="1"/>
  <c r="X132" i="4" s="1"/>
  <c r="Y132" i="4" s="1"/>
  <c r="Z132" i="4" s="1"/>
  <c r="Q134" i="4"/>
  <c r="V134" i="4" s="1"/>
  <c r="X134" i="4" s="1"/>
  <c r="P134" i="4"/>
  <c r="P138" i="4"/>
  <c r="Q138" i="4"/>
  <c r="V138" i="4" s="1"/>
  <c r="X138" i="4" s="1"/>
  <c r="I138" i="4" s="1"/>
  <c r="Q140" i="4"/>
  <c r="V140" i="4" s="1"/>
  <c r="X140" i="4" s="1"/>
  <c r="P140" i="4"/>
  <c r="P145" i="4"/>
  <c r="Q145" i="4"/>
  <c r="V145" i="4" s="1"/>
  <c r="X145" i="4" s="1"/>
  <c r="Y145" i="4" s="1"/>
  <c r="Z145" i="4" s="1"/>
  <c r="Q154" i="4"/>
  <c r="V154" i="4" s="1"/>
  <c r="X154" i="4" s="1"/>
  <c r="P154" i="4"/>
  <c r="P187" i="4"/>
  <c r="Q187" i="4"/>
  <c r="V187" i="4" s="1"/>
  <c r="X187" i="4" s="1"/>
  <c r="P189" i="4"/>
  <c r="Q189" i="4"/>
  <c r="V189" i="4" s="1"/>
  <c r="X189" i="4" s="1"/>
  <c r="P191" i="4"/>
  <c r="Q191" i="4"/>
  <c r="V191" i="4" s="1"/>
  <c r="X191" i="4" s="1"/>
  <c r="Y191" i="4" s="1"/>
  <c r="Z191" i="4" s="1"/>
  <c r="AD191" i="4" s="1"/>
  <c r="Q193" i="4"/>
  <c r="V193" i="4" s="1"/>
  <c r="X193" i="4" s="1"/>
  <c r="Y193" i="4" s="1"/>
  <c r="Z193" i="4" s="1"/>
  <c r="AD193" i="4" s="1"/>
  <c r="P193" i="4"/>
  <c r="P195" i="4"/>
  <c r="Q195" i="4"/>
  <c r="V195" i="4" s="1"/>
  <c r="X195" i="4" s="1"/>
  <c r="Y199" i="4"/>
  <c r="Z199" i="4" s="1"/>
  <c r="I199" i="4"/>
  <c r="Q232" i="4"/>
  <c r="V232" i="4" s="1"/>
  <c r="X232" i="4" s="1"/>
  <c r="P232" i="4"/>
  <c r="P234" i="4"/>
  <c r="Q234" i="4"/>
  <c r="V234" i="4" s="1"/>
  <c r="X234" i="4" s="1"/>
  <c r="P236" i="4"/>
  <c r="Q236" i="4"/>
  <c r="V236" i="4" s="1"/>
  <c r="X236" i="4" s="1"/>
  <c r="P241" i="4"/>
  <c r="Q241" i="4"/>
  <c r="V241" i="4" s="1"/>
  <c r="X241" i="4" s="1"/>
  <c r="P243" i="4"/>
  <c r="Q243" i="4"/>
  <c r="V243" i="4" s="1"/>
  <c r="X243" i="4" s="1"/>
  <c r="Q258" i="4"/>
  <c r="V258" i="4" s="1"/>
  <c r="X258" i="4" s="1"/>
  <c r="P258" i="4"/>
  <c r="Q263" i="4"/>
  <c r="V263" i="4" s="1"/>
  <c r="X263" i="4" s="1"/>
  <c r="P263" i="4"/>
  <c r="Q265" i="4"/>
  <c r="V265" i="4" s="1"/>
  <c r="X265" i="4" s="1"/>
  <c r="P265" i="4"/>
  <c r="Q274" i="4"/>
  <c r="V274" i="4" s="1"/>
  <c r="X274" i="4" s="1"/>
  <c r="P274" i="4"/>
  <c r="P285" i="4"/>
  <c r="Q285" i="4"/>
  <c r="V285" i="4" s="1"/>
  <c r="X285" i="4" s="1"/>
  <c r="Y285" i="4" s="1"/>
  <c r="Z285" i="4" s="1"/>
  <c r="AE285" i="4" s="1"/>
  <c r="Q296" i="4"/>
  <c r="V296" i="4" s="1"/>
  <c r="X296" i="4" s="1"/>
  <c r="P296" i="4"/>
  <c r="Q298" i="4"/>
  <c r="V298" i="4" s="1"/>
  <c r="X298" i="4" s="1"/>
  <c r="Y298" i="4" s="1"/>
  <c r="Z298" i="4" s="1"/>
  <c r="P298" i="4"/>
  <c r="Q306" i="4"/>
  <c r="V306" i="4" s="1"/>
  <c r="X306" i="4" s="1"/>
  <c r="P306" i="4"/>
  <c r="Q311" i="4"/>
  <c r="V311" i="4" s="1"/>
  <c r="X311" i="4" s="1"/>
  <c r="P311" i="4"/>
  <c r="Q313" i="4"/>
  <c r="P313" i="4"/>
  <c r="P316" i="4"/>
  <c r="Q316" i="4"/>
  <c r="Q321" i="4"/>
  <c r="V321" i="4" s="1"/>
  <c r="X321" i="4" s="1"/>
  <c r="P321" i="4"/>
  <c r="Q324" i="4"/>
  <c r="V324" i="4" s="1"/>
  <c r="X324" i="4" s="1"/>
  <c r="P324" i="4"/>
  <c r="Q326" i="4"/>
  <c r="V326" i="4" s="1"/>
  <c r="X326" i="4" s="1"/>
  <c r="Y326" i="4" s="1"/>
  <c r="Z326" i="4" s="1"/>
  <c r="AD326" i="4" s="1"/>
  <c r="P326" i="4"/>
  <c r="P346" i="4"/>
  <c r="Q346" i="4"/>
  <c r="V346" i="4" s="1"/>
  <c r="X346" i="4" s="1"/>
  <c r="P351" i="4"/>
  <c r="Q351" i="4"/>
  <c r="V351" i="4" s="1"/>
  <c r="X351" i="4" s="1"/>
  <c r="Q356" i="4"/>
  <c r="V356" i="4" s="1"/>
  <c r="X356" i="4" s="1"/>
  <c r="P356" i="4"/>
  <c r="Q361" i="4"/>
  <c r="V361" i="4" s="1"/>
  <c r="X361" i="4" s="1"/>
  <c r="P361" i="4"/>
  <c r="Q363" i="4"/>
  <c r="V363" i="4" s="1"/>
  <c r="X363" i="4" s="1"/>
  <c r="P363" i="4"/>
  <c r="P365" i="4"/>
  <c r="Q365" i="4"/>
  <c r="Q367" i="4"/>
  <c r="V367" i="4" s="1"/>
  <c r="X367" i="4" s="1"/>
  <c r="P367" i="4"/>
  <c r="Q376" i="4"/>
  <c r="V376" i="4" s="1"/>
  <c r="X376" i="4" s="1"/>
  <c r="P376" i="4"/>
  <c r="P383" i="4"/>
  <c r="Q383" i="4"/>
  <c r="V383" i="4" s="1"/>
  <c r="X383" i="4" s="1"/>
  <c r="Q400" i="4"/>
  <c r="V400" i="4" s="1"/>
  <c r="X400" i="4" s="1"/>
  <c r="P400" i="4"/>
  <c r="P413" i="4"/>
  <c r="Q413" i="4"/>
  <c r="V413" i="4" s="1"/>
  <c r="X413" i="4" s="1"/>
  <c r="P415" i="4"/>
  <c r="Q415" i="4"/>
  <c r="V415" i="4" s="1"/>
  <c r="X415" i="4" s="1"/>
  <c r="Q419" i="4"/>
  <c r="V419" i="4" s="1"/>
  <c r="X419" i="4" s="1"/>
  <c r="Y419" i="4" s="1"/>
  <c r="Z419" i="4" s="1"/>
  <c r="P419" i="4"/>
  <c r="P427" i="4"/>
  <c r="Q427" i="4"/>
  <c r="V427" i="4" s="1"/>
  <c r="X427" i="4" s="1"/>
  <c r="P432" i="4"/>
  <c r="Q432" i="4"/>
  <c r="V432" i="4" s="1"/>
  <c r="X432" i="4" s="1"/>
  <c r="Y432" i="4" s="1"/>
  <c r="Z432" i="4" s="1"/>
  <c r="K24" i="4"/>
  <c r="N24" i="4"/>
  <c r="N26" i="4"/>
  <c r="K26" i="4"/>
  <c r="T26" i="4"/>
  <c r="U26" i="4" s="1"/>
  <c r="W26" i="4" s="1"/>
  <c r="AA26" i="4" s="1"/>
  <c r="AB26" i="4" s="1"/>
  <c r="AC26" i="4" s="1"/>
  <c r="I28" i="4"/>
  <c r="K28" i="4"/>
  <c r="T31" i="4"/>
  <c r="U31" i="4" s="1"/>
  <c r="W31" i="4" s="1"/>
  <c r="AA31" i="4" s="1"/>
  <c r="AB31" i="4" s="1"/>
  <c r="AC31" i="4" s="1"/>
  <c r="AE31" i="4" s="1"/>
  <c r="K31" i="4"/>
  <c r="N31" i="4"/>
  <c r="I36" i="4"/>
  <c r="K36" i="4"/>
  <c r="N36" i="4"/>
  <c r="K39" i="4"/>
  <c r="N39" i="4"/>
  <c r="N41" i="4"/>
  <c r="T41" i="4"/>
  <c r="U41" i="4" s="1"/>
  <c r="W41" i="4" s="1"/>
  <c r="AA41" i="4" s="1"/>
  <c r="AB41" i="4" s="1"/>
  <c r="AC41" i="4" s="1"/>
  <c r="K41" i="4"/>
  <c r="I43" i="4"/>
  <c r="N43" i="4"/>
  <c r="K43" i="4"/>
  <c r="N48" i="4"/>
  <c r="T48" i="4"/>
  <c r="U48" i="4" s="1"/>
  <c r="W48" i="4" s="1"/>
  <c r="AA48" i="4" s="1"/>
  <c r="AB48" i="4" s="1"/>
  <c r="AC48" i="4" s="1"/>
  <c r="K48" i="4"/>
  <c r="K74" i="4"/>
  <c r="N74" i="4"/>
  <c r="T74" i="4"/>
  <c r="U74" i="4" s="1"/>
  <c r="W74" i="4" s="1"/>
  <c r="AA74" i="4" s="1"/>
  <c r="AB74" i="4" s="1"/>
  <c r="AC74" i="4" s="1"/>
  <c r="K139" i="4"/>
  <c r="T139" i="4"/>
  <c r="U139" i="4" s="1"/>
  <c r="W139" i="4" s="1"/>
  <c r="AA139" i="4" s="1"/>
  <c r="AB139" i="4" s="1"/>
  <c r="AC139" i="4" s="1"/>
  <c r="N139" i="4"/>
  <c r="K141" i="4"/>
  <c r="N141" i="4"/>
  <c r="T143" i="4"/>
  <c r="U143" i="4" s="1"/>
  <c r="W143" i="4" s="1"/>
  <c r="AA143" i="4" s="1"/>
  <c r="N143" i="4"/>
  <c r="N145" i="4"/>
  <c r="T145" i="4"/>
  <c r="U145" i="4" s="1"/>
  <c r="W145" i="4" s="1"/>
  <c r="AA145" i="4" s="1"/>
  <c r="AB145" i="4" s="1"/>
  <c r="AC145" i="4" s="1"/>
  <c r="T164" i="4"/>
  <c r="U164" i="4" s="1"/>
  <c r="W164" i="4" s="1"/>
  <c r="AA164" i="4" s="1"/>
  <c r="AB164" i="4" s="1"/>
  <c r="AC164" i="4" s="1"/>
  <c r="K164" i="4"/>
  <c r="N164" i="4"/>
  <c r="T166" i="4"/>
  <c r="U166" i="4" s="1"/>
  <c r="W166" i="4" s="1"/>
  <c r="AA166" i="4" s="1"/>
  <c r="N166" i="4"/>
  <c r="K166" i="4"/>
  <c r="K168" i="4"/>
  <c r="T168" i="4"/>
  <c r="U168" i="4" s="1"/>
  <c r="W168" i="4" s="1"/>
  <c r="AA168" i="4" s="1"/>
  <c r="AB168" i="4" s="1"/>
  <c r="AC168" i="4" s="1"/>
  <c r="N168" i="4"/>
  <c r="K259" i="4"/>
  <c r="N259" i="4"/>
  <c r="K294" i="4"/>
  <c r="T294" i="4"/>
  <c r="U294" i="4" s="1"/>
  <c r="W294" i="4" s="1"/>
  <c r="AA294" i="4" s="1"/>
  <c r="AB294" i="4" s="1"/>
  <c r="AC294" i="4" s="1"/>
  <c r="N294" i="4"/>
  <c r="K267" i="4"/>
  <c r="T267" i="4"/>
  <c r="U267" i="4" s="1"/>
  <c r="W267" i="4" s="1"/>
  <c r="AA267" i="4" s="1"/>
  <c r="AB267" i="4" s="1"/>
  <c r="AC267" i="4" s="1"/>
  <c r="N267" i="4"/>
  <c r="I309" i="4"/>
  <c r="AD421" i="4"/>
  <c r="X74" i="4"/>
  <c r="Y149" i="4"/>
  <c r="Z149" i="4" s="1"/>
  <c r="AD149" i="4" s="1"/>
  <c r="I149" i="4"/>
  <c r="L149" i="4" s="1"/>
  <c r="Y200" i="4"/>
  <c r="Z200" i="4" s="1"/>
  <c r="AD200" i="4" s="1"/>
  <c r="I200" i="4"/>
  <c r="I135" i="4"/>
  <c r="L135" i="4" s="1"/>
  <c r="Y135" i="4"/>
  <c r="Z135" i="4" s="1"/>
  <c r="AD135" i="4" s="1"/>
  <c r="I332" i="4"/>
  <c r="P382" i="4"/>
  <c r="X123" i="4"/>
  <c r="Y123" i="4" s="1"/>
  <c r="Z123" i="4" s="1"/>
  <c r="I192" i="4"/>
  <c r="I82" i="4"/>
  <c r="AE387" i="4"/>
  <c r="I224" i="4"/>
  <c r="I409" i="4"/>
  <c r="I214" i="4"/>
  <c r="AE428" i="4"/>
  <c r="Y237" i="4"/>
  <c r="Z237" i="4" s="1"/>
  <c r="AD237" i="4" s="1"/>
  <c r="I237" i="4"/>
  <c r="Y440" i="4"/>
  <c r="Z440" i="4" s="1"/>
  <c r="I440" i="4"/>
  <c r="L440" i="4" s="1"/>
  <c r="Y10" i="4"/>
  <c r="Z10" i="4" s="1"/>
  <c r="I10" i="4"/>
  <c r="X168" i="4"/>
  <c r="Y168" i="4" s="1"/>
  <c r="Z168" i="4" s="1"/>
  <c r="AD214" i="4"/>
  <c r="AE336" i="4"/>
  <c r="AD336" i="4"/>
  <c r="AE409" i="4"/>
  <c r="AD409" i="4"/>
  <c r="Y148" i="4"/>
  <c r="Z148" i="4" s="1"/>
  <c r="N101" i="4"/>
  <c r="K101" i="4"/>
  <c r="N137" i="4"/>
  <c r="Y103" i="4"/>
  <c r="Z103" i="4" s="1"/>
  <c r="I103" i="4"/>
  <c r="X75" i="4"/>
  <c r="Y75" i="4" s="1"/>
  <c r="Z75" i="4" s="1"/>
  <c r="AD75" i="4" s="1"/>
  <c r="Q47" i="4"/>
  <c r="V47" i="4" s="1"/>
  <c r="X47" i="4" s="1"/>
  <c r="Y47" i="4" s="1"/>
  <c r="Z47" i="4" s="1"/>
  <c r="P280" i="4"/>
  <c r="P17" i="4"/>
  <c r="Q434" i="4"/>
  <c r="V434" i="4" s="1"/>
  <c r="X434" i="4" s="1"/>
  <c r="P398" i="4"/>
  <c r="P354" i="4"/>
  <c r="P31" i="4"/>
  <c r="Q136" i="4"/>
  <c r="V136" i="4" s="1"/>
  <c r="X136" i="4" s="1"/>
  <c r="Y136" i="4" s="1"/>
  <c r="Z136" i="4" s="1"/>
  <c r="AD268" i="4"/>
  <c r="AE268" i="4"/>
  <c r="P199" i="4"/>
  <c r="P58" i="4"/>
  <c r="Y180" i="4"/>
  <c r="Z180" i="4" s="1"/>
  <c r="AD180" i="4" s="1"/>
  <c r="I180" i="4"/>
  <c r="L180" i="4" s="1"/>
  <c r="AD62" i="4"/>
  <c r="Y216" i="4"/>
  <c r="Z216" i="4" s="1"/>
  <c r="Y281" i="4"/>
  <c r="Z281" i="4" s="1"/>
  <c r="Y66" i="4"/>
  <c r="Z66" i="4" s="1"/>
  <c r="I66" i="4"/>
  <c r="Y220" i="4"/>
  <c r="Z220" i="4" s="1"/>
  <c r="AD220" i="4" s="1"/>
  <c r="I220" i="4"/>
  <c r="AE82" i="4"/>
  <c r="AD82" i="4"/>
  <c r="Y341" i="4"/>
  <c r="Z341" i="4" s="1"/>
  <c r="AE341" i="4" s="1"/>
  <c r="I341" i="4"/>
  <c r="AD253" i="4"/>
  <c r="AE253" i="4"/>
  <c r="I26" i="4"/>
  <c r="I42" i="4"/>
  <c r="AD14" i="4"/>
  <c r="I67" i="4"/>
  <c r="AD179" i="4"/>
  <c r="Y380" i="4"/>
  <c r="Z380" i="4" s="1"/>
  <c r="K429" i="4"/>
  <c r="N429" i="4"/>
  <c r="K49" i="4"/>
  <c r="N49" i="4"/>
  <c r="Q11" i="4"/>
  <c r="V11" i="4" s="1"/>
  <c r="X11" i="4" s="1"/>
  <c r="Y11" i="4" s="1"/>
  <c r="Z11" i="4" s="1"/>
  <c r="P95" i="4"/>
  <c r="P179" i="4"/>
  <c r="AE53" i="4"/>
  <c r="Y222" i="4"/>
  <c r="Z222" i="4" s="1"/>
  <c r="I222" i="4"/>
  <c r="Y158" i="4"/>
  <c r="Z158" i="4" s="1"/>
  <c r="AD158" i="4" s="1"/>
  <c r="I158" i="4"/>
  <c r="X48" i="4"/>
  <c r="Y48" i="4" s="1"/>
  <c r="Z48" i="4" s="1"/>
  <c r="X141" i="4"/>
  <c r="K18" i="4"/>
  <c r="N18" i="4"/>
  <c r="T18" i="4"/>
  <c r="U18" i="4" s="1"/>
  <c r="W18" i="4" s="1"/>
  <c r="AA18" i="4" s="1"/>
  <c r="T23" i="4"/>
  <c r="U23" i="4" s="1"/>
  <c r="W23" i="4" s="1"/>
  <c r="AA23" i="4" s="1"/>
  <c r="AB23" i="4" s="1"/>
  <c r="AC23" i="4" s="1"/>
  <c r="N23" i="4"/>
  <c r="K75" i="4"/>
  <c r="N75" i="4"/>
  <c r="K77" i="4"/>
  <c r="T77" i="4"/>
  <c r="U77" i="4" s="1"/>
  <c r="W77" i="4" s="1"/>
  <c r="AA77" i="4" s="1"/>
  <c r="AB77" i="4" s="1"/>
  <c r="AC77" i="4" s="1"/>
  <c r="AD77" i="4" s="1"/>
  <c r="N77" i="4"/>
  <c r="N89" i="4"/>
  <c r="T89" i="4"/>
  <c r="U89" i="4" s="1"/>
  <c r="W89" i="4" s="1"/>
  <c r="AA89" i="4" s="1"/>
  <c r="AB89" i="4" s="1"/>
  <c r="AC89" i="4" s="1"/>
  <c r="K89" i="4"/>
  <c r="N91" i="4"/>
  <c r="K91" i="4"/>
  <c r="T91" i="4"/>
  <c r="U91" i="4" s="1"/>
  <c r="W91" i="4" s="1"/>
  <c r="AA91" i="4" s="1"/>
  <c r="AB91" i="4" s="1"/>
  <c r="AC91" i="4" s="1"/>
  <c r="K159" i="4"/>
  <c r="N159" i="4"/>
  <c r="N161" i="4"/>
  <c r="K161" i="4"/>
  <c r="X161" i="4"/>
  <c r="T161" i="4"/>
  <c r="U161" i="4" s="1"/>
  <c r="W161" i="4" s="1"/>
  <c r="AA161" i="4" s="1"/>
  <c r="AB161" i="4" s="1"/>
  <c r="AC161" i="4" s="1"/>
  <c r="I169" i="4"/>
  <c r="N169" i="4"/>
  <c r="K169" i="4"/>
  <c r="T169" i="4"/>
  <c r="U169" i="4" s="1"/>
  <c r="W169" i="4" s="1"/>
  <c r="AA169" i="4" s="1"/>
  <c r="AB169" i="4" s="1"/>
  <c r="AC169" i="4" s="1"/>
  <c r="X169" i="4"/>
  <c r="Y169" i="4" s="1"/>
  <c r="Z169" i="4" s="1"/>
  <c r="K179" i="4"/>
  <c r="N179" i="4"/>
  <c r="K280" i="4"/>
  <c r="N280" i="4"/>
  <c r="K293" i="4"/>
  <c r="N293" i="4"/>
  <c r="X293" i="4"/>
  <c r="Y293" i="4" s="1"/>
  <c r="Z293" i="4" s="1"/>
  <c r="Q8" i="4"/>
  <c r="V8" i="4" s="1"/>
  <c r="X8" i="4" s="1"/>
  <c r="P8" i="4"/>
  <c r="K248" i="4"/>
  <c r="T248" i="4"/>
  <c r="U248" i="4" s="1"/>
  <c r="W248" i="4" s="1"/>
  <c r="AA248" i="4" s="1"/>
  <c r="AB248" i="4" s="1"/>
  <c r="AC248" i="4" s="1"/>
  <c r="I315" i="4"/>
  <c r="I190" i="4"/>
  <c r="I255" i="4"/>
  <c r="I421" i="4"/>
  <c r="X28" i="4"/>
  <c r="Y28" i="4" s="1"/>
  <c r="Z28" i="4" s="1"/>
  <c r="AD28" i="4" s="1"/>
  <c r="Y266" i="4"/>
  <c r="Z266" i="4" s="1"/>
  <c r="X137" i="4"/>
  <c r="I327" i="4"/>
  <c r="Y327" i="4"/>
  <c r="Z327" i="4" s="1"/>
  <c r="AD327" i="4" s="1"/>
  <c r="T429" i="4"/>
  <c r="U429" i="4" s="1"/>
  <c r="W429" i="4" s="1"/>
  <c r="AA429" i="4" s="1"/>
  <c r="T123" i="4"/>
  <c r="U123" i="4" s="1"/>
  <c r="W123" i="4" s="1"/>
  <c r="AA123" i="4" s="1"/>
  <c r="AB123" i="4" s="1"/>
  <c r="AC123" i="4" s="1"/>
  <c r="P420" i="4"/>
  <c r="I398" i="4"/>
  <c r="I442" i="4"/>
  <c r="J442" i="4" s="1"/>
  <c r="I253" i="4"/>
  <c r="I334" i="4"/>
  <c r="AD76" i="4"/>
  <c r="I387" i="4"/>
  <c r="I441" i="4"/>
  <c r="J441" i="4" s="1"/>
  <c r="I179" i="4"/>
  <c r="Y286" i="4"/>
  <c r="Z286" i="4" s="1"/>
  <c r="Y338" i="4"/>
  <c r="Z338" i="4" s="1"/>
  <c r="Y146" i="4"/>
  <c r="Z146" i="4" s="1"/>
  <c r="I146" i="4"/>
  <c r="Y251" i="4"/>
  <c r="Z251" i="4" s="1"/>
  <c r="AE251" i="4" s="1"/>
  <c r="I251" i="4"/>
  <c r="L251" i="4" s="1"/>
  <c r="Y242" i="4"/>
  <c r="Z242" i="4" s="1"/>
  <c r="I242" i="4"/>
  <c r="L242" i="4" s="1"/>
  <c r="I55" i="4"/>
  <c r="Y55" i="4"/>
  <c r="Z55" i="4" s="1"/>
  <c r="AE55" i="4" s="1"/>
  <c r="Y9" i="4"/>
  <c r="Z9" i="4" s="1"/>
  <c r="AE177" i="4"/>
  <c r="AD177" i="4"/>
  <c r="X26" i="4"/>
  <c r="Y26" i="4" s="1"/>
  <c r="Z26" i="4" s="1"/>
  <c r="Y78" i="4"/>
  <c r="Z78" i="4" s="1"/>
  <c r="I78" i="4"/>
  <c r="Y431" i="4"/>
  <c r="Z431" i="4" s="1"/>
  <c r="I431" i="4"/>
  <c r="N162" i="4"/>
  <c r="L185" i="4"/>
  <c r="J185" i="4"/>
  <c r="N28" i="4"/>
  <c r="P197" i="4"/>
  <c r="Y418" i="4"/>
  <c r="Z418" i="4" s="1"/>
  <c r="I418" i="4"/>
  <c r="P386" i="4"/>
  <c r="Y370" i="4"/>
  <c r="Z370" i="4" s="1"/>
  <c r="I370" i="4"/>
  <c r="I362" i="4"/>
  <c r="X164" i="4"/>
  <c r="Y164" i="4" s="1"/>
  <c r="Z164" i="4" s="1"/>
  <c r="X139" i="4"/>
  <c r="Y139" i="4" s="1"/>
  <c r="Z139" i="4" s="1"/>
  <c r="P119" i="4"/>
  <c r="T293" i="4"/>
  <c r="U293" i="4" s="1"/>
  <c r="W293" i="4" s="1"/>
  <c r="AA293" i="4" s="1"/>
  <c r="AB293" i="4" s="1"/>
  <c r="AC293" i="4" s="1"/>
  <c r="AB339" i="4"/>
  <c r="AC339" i="4" s="1"/>
  <c r="AE339" i="4" s="1"/>
  <c r="I339" i="4"/>
  <c r="J339" i="4" s="1"/>
  <c r="AB106" i="4"/>
  <c r="AC106" i="4" s="1"/>
  <c r="I106" i="4"/>
  <c r="P272" i="4"/>
  <c r="Q359" i="4"/>
  <c r="V359" i="4" s="1"/>
  <c r="X359" i="4" s="1"/>
  <c r="K145" i="4"/>
  <c r="X49" i="4"/>
  <c r="AD121" i="4"/>
  <c r="X162" i="4"/>
  <c r="I162" i="4" s="1"/>
  <c r="X24" i="4"/>
  <c r="I24" i="4" s="1"/>
  <c r="X259" i="4"/>
  <c r="Y259" i="4" s="1"/>
  <c r="Z259" i="4" s="1"/>
  <c r="AD259" i="4" s="1"/>
  <c r="AE142" i="4"/>
  <c r="Y83" i="4"/>
  <c r="Z83" i="4" s="1"/>
  <c r="AE83" i="4" s="1"/>
  <c r="I83" i="4"/>
  <c r="AE206" i="4"/>
  <c r="I142" i="4"/>
  <c r="J142" i="4" s="1"/>
  <c r="U72" i="4"/>
  <c r="W72" i="4" s="1"/>
  <c r="AA72" i="4" s="1"/>
  <c r="P61" i="4"/>
  <c r="Q61" i="4"/>
  <c r="Q109" i="4"/>
  <c r="P109" i="4"/>
  <c r="Q218" i="4"/>
  <c r="V218" i="4" s="1"/>
  <c r="X218" i="4" s="1"/>
  <c r="P218" i="4"/>
  <c r="K125" i="4"/>
  <c r="N125" i="4"/>
  <c r="T125" i="4"/>
  <c r="U125" i="4" s="1"/>
  <c r="W125" i="4" s="1"/>
  <c r="AA125" i="4" s="1"/>
  <c r="AB125" i="4" s="1"/>
  <c r="AC125" i="4" s="1"/>
  <c r="K217" i="4"/>
  <c r="U133" i="4"/>
  <c r="W133" i="4" s="1"/>
  <c r="AA133" i="4" s="1"/>
  <c r="X201" i="4"/>
  <c r="X267" i="4"/>
  <c r="Y267" i="4" s="1"/>
  <c r="Z267" i="4" s="1"/>
  <c r="I61" i="4"/>
  <c r="N61" i="4"/>
  <c r="T61" i="4"/>
  <c r="U61" i="4" s="1"/>
  <c r="W61" i="4" s="1"/>
  <c r="AA61" i="4" s="1"/>
  <c r="AB61" i="4" s="1"/>
  <c r="AC61" i="4" s="1"/>
  <c r="K105" i="4"/>
  <c r="T105" i="4"/>
  <c r="U105" i="4" s="1"/>
  <c r="W105" i="4" s="1"/>
  <c r="AA105" i="4" s="1"/>
  <c r="N108" i="4"/>
  <c r="T108" i="4"/>
  <c r="U108" i="4" s="1"/>
  <c r="W108" i="4" s="1"/>
  <c r="AA108" i="4" s="1"/>
  <c r="I303" i="4"/>
  <c r="K303" i="4"/>
  <c r="T317" i="4"/>
  <c r="U317" i="4" s="1"/>
  <c r="W317" i="4" s="1"/>
  <c r="AA317" i="4" s="1"/>
  <c r="N317" i="4"/>
  <c r="N365" i="4"/>
  <c r="K365" i="4"/>
  <c r="N21" i="4"/>
  <c r="K21" i="4"/>
  <c r="T21" i="4"/>
  <c r="U21" i="4" s="1"/>
  <c r="W21" i="4" s="1"/>
  <c r="AA21" i="4" s="1"/>
  <c r="AB21" i="4" s="1"/>
  <c r="AC21" i="4" s="1"/>
  <c r="I53" i="4"/>
  <c r="N53" i="4"/>
  <c r="K53" i="4"/>
  <c r="I132" i="4"/>
  <c r="N132" i="4"/>
  <c r="N373" i="4"/>
  <c r="K373" i="4"/>
  <c r="X248" i="4"/>
  <c r="Y248" i="4" s="1"/>
  <c r="Z248" i="4" s="1"/>
  <c r="Q372" i="4"/>
  <c r="V372" i="4" s="1"/>
  <c r="X372" i="4" s="1"/>
  <c r="P372" i="4"/>
  <c r="N224" i="4"/>
  <c r="K224" i="4"/>
  <c r="I252" i="4"/>
  <c r="N252" i="4"/>
  <c r="U12" i="4"/>
  <c r="W12" i="4" s="1"/>
  <c r="AA12" i="4" s="1"/>
  <c r="U144" i="4"/>
  <c r="W144" i="4" s="1"/>
  <c r="AA144" i="4" s="1"/>
  <c r="AB144" i="4" s="1"/>
  <c r="AC144" i="4" s="1"/>
  <c r="AE144" i="4" s="1"/>
  <c r="AE203" i="4"/>
  <c r="U60" i="4"/>
  <c r="W60" i="4" s="1"/>
  <c r="AA60" i="4" s="1"/>
  <c r="AB60" i="4" s="1"/>
  <c r="AC60" i="4" s="1"/>
  <c r="AE309" i="4"/>
  <c r="AD309" i="4"/>
  <c r="AD197" i="4"/>
  <c r="AE197" i="4"/>
  <c r="AD297" i="4"/>
  <c r="AB290" i="4"/>
  <c r="AC290" i="4" s="1"/>
  <c r="AB277" i="4"/>
  <c r="AC277" i="4" s="1"/>
  <c r="I277" i="4"/>
  <c r="AB329" i="4"/>
  <c r="AC329" i="4" s="1"/>
  <c r="AE329" i="4" s="1"/>
  <c r="I329" i="4"/>
  <c r="AB420" i="4"/>
  <c r="AC420" i="4" s="1"/>
  <c r="AE420" i="4" s="1"/>
  <c r="I420" i="4"/>
  <c r="AD271" i="4"/>
  <c r="AE271" i="4"/>
  <c r="AD190" i="4"/>
  <c r="AE190" i="4"/>
  <c r="AD315" i="4"/>
  <c r="AD292" i="4"/>
  <c r="AD279" i="4"/>
  <c r="I163" i="4"/>
  <c r="Y163" i="4"/>
  <c r="Z163" i="4" s="1"/>
  <c r="AD163" i="4" s="1"/>
  <c r="Y233" i="4"/>
  <c r="Z233" i="4" s="1"/>
  <c r="AD233" i="4" s="1"/>
  <c r="I233" i="4"/>
  <c r="Y156" i="4"/>
  <c r="Z156" i="4" s="1"/>
  <c r="AD156" i="4" s="1"/>
  <c r="I156" i="4"/>
  <c r="Y247" i="4"/>
  <c r="Z247" i="4" s="1"/>
  <c r="AD247" i="4" s="1"/>
  <c r="I247" i="4"/>
  <c r="Y270" i="4"/>
  <c r="Z270" i="4" s="1"/>
  <c r="AD270" i="4" s="1"/>
  <c r="I270" i="4"/>
  <c r="Y288" i="4"/>
  <c r="Z288" i="4" s="1"/>
  <c r="AD288" i="4" s="1"/>
  <c r="I288" i="4"/>
  <c r="AB280" i="4"/>
  <c r="AC280" i="4" s="1"/>
  <c r="AB333" i="4"/>
  <c r="AC333" i="4" s="1"/>
  <c r="AB47" i="4"/>
  <c r="AC47" i="4" s="1"/>
  <c r="AB257" i="4"/>
  <c r="AC257" i="4" s="1"/>
  <c r="AE257" i="4" s="1"/>
  <c r="AB368" i="4"/>
  <c r="AC368" i="4" s="1"/>
  <c r="AB318" i="4"/>
  <c r="AC318" i="4" s="1"/>
  <c r="AE344" i="4"/>
  <c r="AD344" i="4"/>
  <c r="Y20" i="4"/>
  <c r="Z20" i="4" s="1"/>
  <c r="AD20" i="4" s="1"/>
  <c r="Y127" i="4"/>
  <c r="Z127" i="4" s="1"/>
  <c r="I127" i="4"/>
  <c r="Y159" i="4"/>
  <c r="Z159" i="4" s="1"/>
  <c r="AD159" i="4" s="1"/>
  <c r="I159" i="4"/>
  <c r="L159" i="4" s="1"/>
  <c r="Y260" i="4"/>
  <c r="Z260" i="4" s="1"/>
  <c r="AD260" i="4" s="1"/>
  <c r="I260" i="4"/>
  <c r="Y294" i="4"/>
  <c r="Z294" i="4" s="1"/>
  <c r="Y299" i="4"/>
  <c r="Z299" i="4" s="1"/>
  <c r="AD299" i="4" s="1"/>
  <c r="Y343" i="4"/>
  <c r="Z343" i="4" s="1"/>
  <c r="AD343" i="4" s="1"/>
  <c r="I343" i="4"/>
  <c r="L343" i="4" s="1"/>
  <c r="Y382" i="4"/>
  <c r="Z382" i="4" s="1"/>
  <c r="AD382" i="4" s="1"/>
  <c r="Y17" i="4"/>
  <c r="Z17" i="4" s="1"/>
  <c r="AD17" i="4" s="1"/>
  <c r="I17" i="4"/>
  <c r="L17" i="4" s="1"/>
  <c r="I69" i="4"/>
  <c r="Y69" i="4"/>
  <c r="Z69" i="4" s="1"/>
  <c r="AD69" i="4" s="1"/>
  <c r="Y116" i="4"/>
  <c r="Z116" i="4" s="1"/>
  <c r="AD116" i="4" s="1"/>
  <c r="I116" i="4"/>
  <c r="Y150" i="4"/>
  <c r="Z150" i="4" s="1"/>
  <c r="I150" i="4"/>
  <c r="Y194" i="4"/>
  <c r="Z194" i="4" s="1"/>
  <c r="AD194" i="4" s="1"/>
  <c r="I194" i="4"/>
  <c r="Y38" i="4"/>
  <c r="Z38" i="4" s="1"/>
  <c r="I38" i="4"/>
  <c r="AD22" i="4"/>
  <c r="AB295" i="4"/>
  <c r="AC295" i="4" s="1"/>
  <c r="I292" i="4"/>
  <c r="I279" i="4"/>
  <c r="L20" i="4"/>
  <c r="J20" i="4"/>
  <c r="L299" i="4"/>
  <c r="J299" i="4"/>
  <c r="I302" i="4"/>
  <c r="Y302" i="4"/>
  <c r="Z302" i="4" s="1"/>
  <c r="AD302" i="4" s="1"/>
  <c r="L382" i="4"/>
  <c r="J382" i="4"/>
  <c r="I406" i="4"/>
  <c r="Y406" i="4"/>
  <c r="Z406" i="4" s="1"/>
  <c r="AD406" i="4" s="1"/>
  <c r="I62" i="4"/>
  <c r="Y249" i="4"/>
  <c r="Z249" i="4" s="1"/>
  <c r="AD249" i="4" s="1"/>
  <c r="I249" i="4"/>
  <c r="L304" i="4"/>
  <c r="Y100" i="4"/>
  <c r="Z100" i="4" s="1"/>
  <c r="AD100" i="4" s="1"/>
  <c r="I100" i="4"/>
  <c r="Y152" i="4"/>
  <c r="Z152" i="4" s="1"/>
  <c r="AD152" i="4" s="1"/>
  <c r="Y178" i="4"/>
  <c r="Z178" i="4" s="1"/>
  <c r="AD178" i="4" s="1"/>
  <c r="I178" i="4"/>
  <c r="Y291" i="4"/>
  <c r="Z291" i="4" s="1"/>
  <c r="AD291" i="4" s="1"/>
  <c r="Y300" i="4"/>
  <c r="Z300" i="4" s="1"/>
  <c r="AD300" i="4" s="1"/>
  <c r="I300" i="4"/>
  <c r="Y304" i="4"/>
  <c r="Z304" i="4" s="1"/>
  <c r="AD304" i="4" s="1"/>
  <c r="Y307" i="4"/>
  <c r="Z307" i="4" s="1"/>
  <c r="AD307" i="4" s="1"/>
  <c r="I307" i="4"/>
  <c r="Y319" i="4"/>
  <c r="Z319" i="4" s="1"/>
  <c r="AD319" i="4" s="1"/>
  <c r="I319" i="4"/>
  <c r="I358" i="4"/>
  <c r="Y358" i="4"/>
  <c r="Z358" i="4" s="1"/>
  <c r="AD358" i="4" s="1"/>
  <c r="Y16" i="4"/>
  <c r="Z16" i="4" s="1"/>
  <c r="Y64" i="4"/>
  <c r="Z64" i="4" s="1"/>
  <c r="AD64" i="4" s="1"/>
  <c r="I64" i="4"/>
  <c r="Y80" i="4"/>
  <c r="Z80" i="4" s="1"/>
  <c r="AD80" i="4" s="1"/>
  <c r="I80" i="4"/>
  <c r="L80" i="4" s="1"/>
  <c r="Y147" i="4"/>
  <c r="Z147" i="4" s="1"/>
  <c r="AD147" i="4" s="1"/>
  <c r="I147" i="4"/>
  <c r="Y151" i="4"/>
  <c r="Z151" i="4" s="1"/>
  <c r="AD151" i="4" s="1"/>
  <c r="I151" i="4"/>
  <c r="Y210" i="4"/>
  <c r="Z210" i="4" s="1"/>
  <c r="AD210" i="4" s="1"/>
  <c r="I210" i="4"/>
  <c r="Y430" i="4"/>
  <c r="Z430" i="4" s="1"/>
  <c r="AD430" i="4" s="1"/>
  <c r="I430" i="4"/>
  <c r="Y283" i="4"/>
  <c r="Z283" i="4" s="1"/>
  <c r="AD283" i="4" s="1"/>
  <c r="I283" i="4"/>
  <c r="AE226" i="4"/>
  <c r="AD226" i="4"/>
  <c r="AE331" i="4"/>
  <c r="AD331" i="4"/>
  <c r="AE334" i="4"/>
  <c r="AD334" i="4"/>
  <c r="AD245" i="4"/>
  <c r="AE245" i="4"/>
  <c r="AE224" i="4"/>
  <c r="AD224" i="4"/>
  <c r="Y96" i="4"/>
  <c r="Z96" i="4" s="1"/>
  <c r="AD96" i="4" s="1"/>
  <c r="I96" i="4"/>
  <c r="AD50" i="4"/>
  <c r="AE50" i="4"/>
  <c r="AE398" i="4"/>
  <c r="AD398" i="4"/>
  <c r="AE192" i="4"/>
  <c r="AD192" i="4"/>
  <c r="AE378" i="4"/>
  <c r="AD378" i="4"/>
  <c r="AD441" i="4"/>
  <c r="AE441" i="4"/>
  <c r="AD337" i="4"/>
  <c r="AE337" i="4"/>
  <c r="AB360" i="4"/>
  <c r="AC360" i="4" s="1"/>
  <c r="I360" i="4"/>
  <c r="AE362" i="4"/>
  <c r="AD238" i="4"/>
  <c r="I428" i="4"/>
  <c r="I226" i="4"/>
  <c r="L226" i="4" s="1"/>
  <c r="Y312" i="4"/>
  <c r="Z312" i="4" s="1"/>
  <c r="I312" i="4"/>
  <c r="I331" i="4"/>
  <c r="Y60" i="4"/>
  <c r="Z60" i="4" s="1"/>
  <c r="AE215" i="4"/>
  <c r="AE51" i="4"/>
  <c r="AD51" i="4"/>
  <c r="AE183" i="4"/>
  <c r="AD183" i="4"/>
  <c r="AE381" i="4"/>
  <c r="AE118" i="4"/>
  <c r="AD118" i="4"/>
  <c r="AD203" i="4"/>
  <c r="I113" i="4"/>
  <c r="AD255" i="4" l="1"/>
  <c r="AE374" i="4"/>
  <c r="J129" i="4"/>
  <c r="J352" i="4"/>
  <c r="AE287" i="4"/>
  <c r="L50" i="4"/>
  <c r="J392" i="4"/>
  <c r="AD357" i="4"/>
  <c r="L305" i="4"/>
  <c r="J86" i="4"/>
  <c r="AD254" i="4"/>
  <c r="J325" i="4"/>
  <c r="AE320" i="4"/>
  <c r="AE160" i="4"/>
  <c r="L76" i="4"/>
  <c r="I181" i="4"/>
  <c r="J181" i="4" s="1"/>
  <c r="AE230" i="4"/>
  <c r="AE379" i="4"/>
  <c r="AD377" i="4"/>
  <c r="L213" i="4"/>
  <c r="Y101" i="4"/>
  <c r="Z101" i="4" s="1"/>
  <c r="AD101" i="4" s="1"/>
  <c r="I266" i="4"/>
  <c r="L266" i="4" s="1"/>
  <c r="I148" i="4"/>
  <c r="L148" i="4" s="1"/>
  <c r="AE126" i="4"/>
  <c r="L142" i="4"/>
  <c r="AD251" i="4"/>
  <c r="I350" i="4"/>
  <c r="L350" i="4" s="1"/>
  <c r="I92" i="4"/>
  <c r="L92" i="4" s="1"/>
  <c r="AE439" i="4"/>
  <c r="AD385" i="4"/>
  <c r="AE397" i="4"/>
  <c r="L211" i="4"/>
  <c r="AD153" i="4"/>
  <c r="AE437" i="4"/>
  <c r="AD128" i="4"/>
  <c r="AE386" i="4"/>
  <c r="J135" i="4"/>
  <c r="I128" i="4"/>
  <c r="L128" i="4" s="1"/>
  <c r="AE423" i="4"/>
  <c r="AD212" i="4"/>
  <c r="I290" i="4"/>
  <c r="J290" i="4" s="1"/>
  <c r="J196" i="4"/>
  <c r="AD390" i="4"/>
  <c r="I390" i="4"/>
  <c r="L390" i="4" s="1"/>
  <c r="AE77" i="4"/>
  <c r="J262" i="4"/>
  <c r="J198" i="4"/>
  <c r="L27" i="4"/>
  <c r="AE237" i="4"/>
  <c r="Y138" i="4"/>
  <c r="Z138" i="4" s="1"/>
  <c r="AD138" i="4" s="1"/>
  <c r="J440" i="4"/>
  <c r="L368" i="4"/>
  <c r="J280" i="4"/>
  <c r="AD56" i="4"/>
  <c r="AE87" i="4"/>
  <c r="I52" i="4"/>
  <c r="J52" i="4" s="1"/>
  <c r="AD84" i="4"/>
  <c r="I126" i="4"/>
  <c r="J126" i="4" s="1"/>
  <c r="I191" i="4"/>
  <c r="J191" i="4" s="1"/>
  <c r="AE264" i="4"/>
  <c r="AB176" i="4"/>
  <c r="AC176" i="4" s="1"/>
  <c r="AD176" i="4" s="1"/>
  <c r="AE318" i="4"/>
  <c r="J295" i="4"/>
  <c r="AE364" i="4"/>
  <c r="AD229" i="4"/>
  <c r="I254" i="4"/>
  <c r="L254" i="4" s="1"/>
  <c r="AE235" i="4"/>
  <c r="I102" i="4"/>
  <c r="J102" i="4" s="1"/>
  <c r="AD102" i="4"/>
  <c r="J209" i="4"/>
  <c r="AD148" i="4"/>
  <c r="AB275" i="4"/>
  <c r="AC275" i="4" s="1"/>
  <c r="I275" i="4"/>
  <c r="J275" i="4" s="1"/>
  <c r="L95" i="4"/>
  <c r="J257" i="4"/>
  <c r="L173" i="4"/>
  <c r="J348" i="4"/>
  <c r="AD266" i="4"/>
  <c r="I216" i="4"/>
  <c r="L216" i="4" s="1"/>
  <c r="AE148" i="4"/>
  <c r="I46" i="4"/>
  <c r="J46" i="4" s="1"/>
  <c r="J313" i="4"/>
  <c r="L313" i="4"/>
  <c r="J423" i="4"/>
  <c r="AE340" i="4"/>
  <c r="AD216" i="4"/>
  <c r="AD225" i="4"/>
  <c r="I114" i="4"/>
  <c r="L114" i="4" s="1"/>
  <c r="I377" i="4"/>
  <c r="L377" i="4" s="1"/>
  <c r="I120" i="4"/>
  <c r="L120" i="4" s="1"/>
  <c r="AB278" i="4"/>
  <c r="AC278" i="4" s="1"/>
  <c r="AD278" i="4" s="1"/>
  <c r="AD31" i="4"/>
  <c r="L375" i="4"/>
  <c r="AD285" i="4"/>
  <c r="AE266" i="4"/>
  <c r="I294" i="4"/>
  <c r="L294" i="4" s="1"/>
  <c r="AD55" i="4"/>
  <c r="Y24" i="4"/>
  <c r="Z24" i="4" s="1"/>
  <c r="AD24" i="4" s="1"/>
  <c r="I246" i="4"/>
  <c r="L246" i="4" s="1"/>
  <c r="AE301" i="4"/>
  <c r="L439" i="4"/>
  <c r="AE211" i="4"/>
  <c r="AD83" i="4"/>
  <c r="J414" i="4"/>
  <c r="I284" i="4"/>
  <c r="J284" i="4" s="1"/>
  <c r="I407" i="4"/>
  <c r="L407" i="4" s="1"/>
  <c r="AE411" i="4"/>
  <c r="J197" i="4"/>
  <c r="I44" i="4"/>
  <c r="J44" i="4" s="1"/>
  <c r="Y29" i="4"/>
  <c r="Z29" i="4" s="1"/>
  <c r="AD29" i="4" s="1"/>
  <c r="L340" i="4"/>
  <c r="AD366" i="4"/>
  <c r="I323" i="4"/>
  <c r="J323" i="4" s="1"/>
  <c r="L271" i="4"/>
  <c r="AD399" i="4"/>
  <c r="AE220" i="4"/>
  <c r="Y162" i="4"/>
  <c r="Z162" i="4" s="1"/>
  <c r="AD162" i="4" s="1"/>
  <c r="L30" i="4"/>
  <c r="Y130" i="4"/>
  <c r="Z130" i="4" s="1"/>
  <c r="AD130" i="4" s="1"/>
  <c r="I287" i="4"/>
  <c r="L287" i="4" s="1"/>
  <c r="AE403" i="4"/>
  <c r="AD45" i="4"/>
  <c r="I160" i="4"/>
  <c r="J160" i="4" s="1"/>
  <c r="I282" i="4"/>
  <c r="L282" i="4" s="1"/>
  <c r="J435" i="4"/>
  <c r="L165" i="4"/>
  <c r="I145" i="4"/>
  <c r="J145" i="4" s="1"/>
  <c r="AD37" i="4"/>
  <c r="AE205" i="4"/>
  <c r="AE52" i="4"/>
  <c r="L320" i="4"/>
  <c r="I403" i="4"/>
  <c r="L403" i="4" s="1"/>
  <c r="J229" i="4"/>
  <c r="I322" i="4"/>
  <c r="L322" i="4" s="1"/>
  <c r="AE34" i="4"/>
  <c r="AE70" i="4"/>
  <c r="J310" i="4"/>
  <c r="Y348" i="4"/>
  <c r="Z348" i="4" s="1"/>
  <c r="AD348" i="4" s="1"/>
  <c r="AD248" i="4"/>
  <c r="I221" i="4"/>
  <c r="L221" i="4" s="1"/>
  <c r="I342" i="4"/>
  <c r="J316" i="4"/>
  <c r="AD341" i="4"/>
  <c r="Y97" i="4"/>
  <c r="Z97" i="4" s="1"/>
  <c r="AD97" i="4" s="1"/>
  <c r="AE135" i="4"/>
  <c r="I193" i="4"/>
  <c r="J193" i="4" s="1"/>
  <c r="AE193" i="4"/>
  <c r="AD396" i="4"/>
  <c r="AD48" i="4"/>
  <c r="J378" i="4"/>
  <c r="AE377" i="4"/>
  <c r="I301" i="4"/>
  <c r="J301" i="4" s="1"/>
  <c r="J94" i="4"/>
  <c r="L333" i="4"/>
  <c r="AD301" i="4"/>
  <c r="J56" i="4"/>
  <c r="I391" i="4"/>
  <c r="J391" i="4" s="1"/>
  <c r="I124" i="4"/>
  <c r="V3" i="4"/>
  <c r="AE293" i="4"/>
  <c r="J379" i="4"/>
  <c r="I60" i="4"/>
  <c r="L60" i="4" s="1"/>
  <c r="AE157" i="4"/>
  <c r="AE394" i="4"/>
  <c r="AE23" i="4"/>
  <c r="AB182" i="4"/>
  <c r="AC182" i="4" s="1"/>
  <c r="AD182" i="4" s="1"/>
  <c r="Y335" i="4"/>
  <c r="Z335" i="4" s="1"/>
  <c r="AD335" i="4" s="1"/>
  <c r="AD269" i="4"/>
  <c r="L227" i="4"/>
  <c r="J176" i="4"/>
  <c r="AD394" i="4"/>
  <c r="AD196" i="4"/>
  <c r="Y393" i="4"/>
  <c r="Z393" i="4" s="1"/>
  <c r="AD393" i="4" s="1"/>
  <c r="L272" i="4"/>
  <c r="I37" i="4"/>
  <c r="J37" i="4" s="1"/>
  <c r="J335" i="4"/>
  <c r="I9" i="4"/>
  <c r="L9" i="4" s="1"/>
  <c r="AB228" i="4"/>
  <c r="AC228" i="4" s="1"/>
  <c r="AE228" i="4" s="1"/>
  <c r="AB207" i="4"/>
  <c r="AC207" i="4" s="1"/>
  <c r="AD207" i="4" s="1"/>
  <c r="I174" i="4"/>
  <c r="L174" i="4" s="1"/>
  <c r="AD208" i="4"/>
  <c r="AB438" i="4"/>
  <c r="AC438" i="4" s="1"/>
  <c r="AE438" i="4" s="1"/>
  <c r="L171" i="4"/>
  <c r="L34" i="4"/>
  <c r="AE85" i="4"/>
  <c r="AE325" i="4"/>
  <c r="AE276" i="4"/>
  <c r="AD374" i="4"/>
  <c r="Y256" i="4"/>
  <c r="Z256" i="4" s="1"/>
  <c r="AD256" i="4" s="1"/>
  <c r="AD414" i="4"/>
  <c r="AD157" i="4"/>
  <c r="AD342" i="4"/>
  <c r="AE261" i="4"/>
  <c r="AD23" i="4"/>
  <c r="J40" i="4"/>
  <c r="L40" i="4"/>
  <c r="I318" i="4"/>
  <c r="I433" i="4"/>
  <c r="L433" i="4" s="1"/>
  <c r="AB433" i="4"/>
  <c r="AC433" i="4" s="1"/>
  <c r="I65" i="4"/>
  <c r="Y65" i="4"/>
  <c r="Z65" i="4" s="1"/>
  <c r="I402" i="4"/>
  <c r="Y402" i="4"/>
  <c r="Z402" i="4" s="1"/>
  <c r="AD402" i="4" s="1"/>
  <c r="J261" i="4"/>
  <c r="L261" i="4"/>
  <c r="I11" i="4"/>
  <c r="J11" i="4" s="1"/>
  <c r="AB170" i="4"/>
  <c r="AC170" i="4" s="1"/>
  <c r="AE170" i="4" s="1"/>
  <c r="AE244" i="4"/>
  <c r="I90" i="4"/>
  <c r="J90" i="4" s="1"/>
  <c r="L57" i="4"/>
  <c r="I184" i="4"/>
  <c r="L184" i="4" s="1"/>
  <c r="I157" i="4"/>
  <c r="L157" i="4" s="1"/>
  <c r="I426" i="4"/>
  <c r="L426" i="4" s="1"/>
  <c r="I384" i="4"/>
  <c r="J384" i="4" s="1"/>
  <c r="I422" i="4"/>
  <c r="AE342" i="4"/>
  <c r="I244" i="4"/>
  <c r="J244" i="4" s="1"/>
  <c r="I139" i="4"/>
  <c r="L139" i="4" s="1"/>
  <c r="L442" i="4"/>
  <c r="AE68" i="4"/>
  <c r="J170" i="4"/>
  <c r="I338" i="4"/>
  <c r="I212" i="4"/>
  <c r="L212" i="4" s="1"/>
  <c r="AE326" i="4"/>
  <c r="I281" i="4"/>
  <c r="L281" i="4" s="1"/>
  <c r="J14" i="4"/>
  <c r="AE90" i="4"/>
  <c r="AD261" i="4"/>
  <c r="I394" i="4"/>
  <c r="L394" i="4" s="1"/>
  <c r="L399" i="4"/>
  <c r="J399" i="4"/>
  <c r="AE219" i="4"/>
  <c r="AD338" i="4"/>
  <c r="L349" i="4"/>
  <c r="AE89" i="4"/>
  <c r="AE354" i="4"/>
  <c r="L366" i="4"/>
  <c r="AD122" i="4"/>
  <c r="AE124" i="4"/>
  <c r="AD171" i="4"/>
  <c r="AE171" i="4"/>
  <c r="AE221" i="4"/>
  <c r="AD221" i="4"/>
  <c r="AD329" i="4"/>
  <c r="AD169" i="4"/>
  <c r="I75" i="4"/>
  <c r="L75" i="4" s="1"/>
  <c r="AD204" i="4"/>
  <c r="AE204" i="4"/>
  <c r="J205" i="4"/>
  <c r="L205" i="4"/>
  <c r="J58" i="4"/>
  <c r="L58" i="4"/>
  <c r="AE165" i="4"/>
  <c r="AD165" i="4"/>
  <c r="J437" i="4"/>
  <c r="L437" i="4"/>
  <c r="J70" i="4"/>
  <c r="L70" i="4"/>
  <c r="AD58" i="4"/>
  <c r="AE58" i="4"/>
  <c r="J438" i="4"/>
  <c r="L438" i="4"/>
  <c r="J364" i="4"/>
  <c r="L364" i="4"/>
  <c r="L365" i="4"/>
  <c r="J365" i="4"/>
  <c r="J425" i="4"/>
  <c r="L425" i="4"/>
  <c r="J208" i="4"/>
  <c r="L208" i="4"/>
  <c r="AD168" i="4"/>
  <c r="AE145" i="4"/>
  <c r="I330" i="4"/>
  <c r="J330" i="4" s="1"/>
  <c r="L79" i="4"/>
  <c r="J109" i="4"/>
  <c r="L84" i="4"/>
  <c r="J84" i="4"/>
  <c r="L264" i="4"/>
  <c r="J264" i="4"/>
  <c r="J204" i="4"/>
  <c r="L204" i="4"/>
  <c r="AD365" i="4"/>
  <c r="AE365" i="4"/>
  <c r="AE109" i="4"/>
  <c r="AD109" i="4"/>
  <c r="L153" i="4"/>
  <c r="J153" i="4"/>
  <c r="J411" i="4"/>
  <c r="L411" i="4"/>
  <c r="J245" i="4"/>
  <c r="L245" i="4"/>
  <c r="AE349" i="4"/>
  <c r="AD349" i="4"/>
  <c r="AB355" i="4"/>
  <c r="AC355" i="4" s="1"/>
  <c r="I355" i="4"/>
  <c r="L355" i="4" s="1"/>
  <c r="I353" i="4"/>
  <c r="AB353" i="4"/>
  <c r="AC353" i="4" s="1"/>
  <c r="AB405" i="4"/>
  <c r="AC405" i="4" s="1"/>
  <c r="AD405" i="4" s="1"/>
  <c r="I405" i="4"/>
  <c r="L405" i="4" s="1"/>
  <c r="AB347" i="4"/>
  <c r="AC347" i="4" s="1"/>
  <c r="I347" i="4"/>
  <c r="AB286" i="4"/>
  <c r="AC286" i="4" s="1"/>
  <c r="AE286" i="4" s="1"/>
  <c r="I286" i="4"/>
  <c r="J286" i="4" s="1"/>
  <c r="AB345" i="4"/>
  <c r="AC345" i="4" s="1"/>
  <c r="I345" i="4"/>
  <c r="AB380" i="4"/>
  <c r="AC380" i="4" s="1"/>
  <c r="AE380" i="4" s="1"/>
  <c r="I380" i="4"/>
  <c r="J380" i="4" s="1"/>
  <c r="AD246" i="4"/>
  <c r="AE246" i="4"/>
  <c r="AE283" i="4"/>
  <c r="AD420" i="4"/>
  <c r="I293" i="4"/>
  <c r="L293" i="4" s="1"/>
  <c r="I23" i="4"/>
  <c r="J23" i="4" s="1"/>
  <c r="V2" i="4"/>
  <c r="AD91" i="4"/>
  <c r="I239" i="4"/>
  <c r="L239" i="4" s="1"/>
  <c r="AB412" i="4"/>
  <c r="AC412" i="4" s="1"/>
  <c r="I412" i="4"/>
  <c r="J177" i="4"/>
  <c r="L177" i="4"/>
  <c r="L336" i="4"/>
  <c r="J336" i="4"/>
  <c r="AE115" i="4"/>
  <c r="AD115" i="4"/>
  <c r="L357" i="4"/>
  <c r="J357" i="4"/>
  <c r="AD257" i="4"/>
  <c r="I89" i="4"/>
  <c r="J89" i="4" s="1"/>
  <c r="I77" i="4"/>
  <c r="J77" i="4" s="1"/>
  <c r="AD380" i="4"/>
  <c r="AD209" i="4"/>
  <c r="AE123" i="4"/>
  <c r="I269" i="4"/>
  <c r="J269" i="4" s="1"/>
  <c r="AE267" i="4"/>
  <c r="AD164" i="4"/>
  <c r="I41" i="4"/>
  <c r="J41" i="4" s="1"/>
  <c r="AB172" i="4"/>
  <c r="AC172" i="4" s="1"/>
  <c r="I172" i="4"/>
  <c r="AE114" i="4"/>
  <c r="AD114" i="4"/>
  <c r="J155" i="4"/>
  <c r="L155" i="4"/>
  <c r="J395" i="4"/>
  <c r="L395" i="4"/>
  <c r="L111" i="4"/>
  <c r="J111" i="4"/>
  <c r="J71" i="4"/>
  <c r="L71" i="4"/>
  <c r="I259" i="4"/>
  <c r="AE158" i="4"/>
  <c r="AB223" i="4"/>
  <c r="AC223" i="4" s="1"/>
  <c r="I223" i="4"/>
  <c r="AB110" i="4"/>
  <c r="AC110" i="4" s="1"/>
  <c r="I110" i="4"/>
  <c r="J238" i="4"/>
  <c r="L238" i="4"/>
  <c r="AD111" i="4"/>
  <c r="AE111" i="4"/>
  <c r="AE71" i="4"/>
  <c r="AD71" i="4"/>
  <c r="AB81" i="4"/>
  <c r="AC81" i="4" s="1"/>
  <c r="I81" i="4"/>
  <c r="L215" i="4"/>
  <c r="J215" i="4"/>
  <c r="AB88" i="4"/>
  <c r="AC88" i="4" s="1"/>
  <c r="I88" i="4"/>
  <c r="AE174" i="4"/>
  <c r="J416" i="4"/>
  <c r="L416" i="4"/>
  <c r="J389" i="4"/>
  <c r="L389" i="4"/>
  <c r="J401" i="4"/>
  <c r="L401" i="4"/>
  <c r="L115" i="4"/>
  <c r="J115" i="4"/>
  <c r="J276" i="4"/>
  <c r="L276" i="4"/>
  <c r="L132" i="4"/>
  <c r="J132" i="4"/>
  <c r="AD267" i="4"/>
  <c r="L217" i="4"/>
  <c r="J217" i="4"/>
  <c r="Y359" i="4"/>
  <c r="Z359" i="4" s="1"/>
  <c r="I359" i="4"/>
  <c r="L370" i="4"/>
  <c r="J370" i="4"/>
  <c r="L418" i="4"/>
  <c r="J418" i="4"/>
  <c r="AE26" i="4"/>
  <c r="AD26" i="4"/>
  <c r="J146" i="4"/>
  <c r="L146" i="4"/>
  <c r="L421" i="4"/>
  <c r="J421" i="4"/>
  <c r="J190" i="4"/>
  <c r="L190" i="4"/>
  <c r="L82" i="4"/>
  <c r="J82" i="4"/>
  <c r="I168" i="4"/>
  <c r="Y413" i="4"/>
  <c r="Z413" i="4" s="1"/>
  <c r="I413" i="4"/>
  <c r="L339" i="4"/>
  <c r="I15" i="4"/>
  <c r="J15" i="4" s="1"/>
  <c r="AD314" i="4"/>
  <c r="AD123" i="4"/>
  <c r="L252" i="4"/>
  <c r="J252" i="4"/>
  <c r="Y372" i="4"/>
  <c r="Z372" i="4" s="1"/>
  <c r="L53" i="4"/>
  <c r="J53" i="4"/>
  <c r="AB105" i="4"/>
  <c r="AC105" i="4" s="1"/>
  <c r="I105" i="4"/>
  <c r="J61" i="4"/>
  <c r="L61" i="4"/>
  <c r="AE106" i="4"/>
  <c r="AD106" i="4"/>
  <c r="J362" i="4"/>
  <c r="L362" i="4"/>
  <c r="I410" i="4"/>
  <c r="AE431" i="4"/>
  <c r="AD431" i="4"/>
  <c r="AE78" i="4"/>
  <c r="AD78" i="4"/>
  <c r="AE9" i="4"/>
  <c r="AD9" i="4"/>
  <c r="L55" i="4"/>
  <c r="J55" i="4"/>
  <c r="J179" i="4"/>
  <c r="L179" i="4"/>
  <c r="L253" i="4"/>
  <c r="J253" i="4"/>
  <c r="Y137" i="4"/>
  <c r="Z137" i="4" s="1"/>
  <c r="AD137" i="4" s="1"/>
  <c r="I137" i="4"/>
  <c r="L255" i="4"/>
  <c r="J255" i="4"/>
  <c r="AE248" i="4"/>
  <c r="AE424" i="4"/>
  <c r="AD424" i="4"/>
  <c r="AB371" i="4"/>
  <c r="AC371" i="4" s="1"/>
  <c r="I371" i="4"/>
  <c r="AD293" i="4"/>
  <c r="AE169" i="4"/>
  <c r="I18" i="4"/>
  <c r="AB18" i="4"/>
  <c r="AC18" i="4" s="1"/>
  <c r="AD222" i="4"/>
  <c r="AE222" i="4"/>
  <c r="AD144" i="4"/>
  <c r="L42" i="4"/>
  <c r="J42" i="4"/>
  <c r="L341" i="4"/>
  <c r="J341" i="4"/>
  <c r="J66" i="4"/>
  <c r="L66" i="4"/>
  <c r="L103" i="4"/>
  <c r="J103" i="4"/>
  <c r="AD339" i="4"/>
  <c r="J256" i="4"/>
  <c r="L256" i="4"/>
  <c r="AD410" i="4"/>
  <c r="L228" i="4"/>
  <c r="J228" i="4"/>
  <c r="J207" i="4"/>
  <c r="L207" i="4"/>
  <c r="AB273" i="4"/>
  <c r="AC273" i="4" s="1"/>
  <c r="I273" i="4"/>
  <c r="AE48" i="4"/>
  <c r="J43" i="4"/>
  <c r="L43" i="4"/>
  <c r="Y400" i="4"/>
  <c r="Z400" i="4" s="1"/>
  <c r="I400" i="4"/>
  <c r="I376" i="4"/>
  <c r="Y376" i="4"/>
  <c r="Z376" i="4" s="1"/>
  <c r="Y361" i="4"/>
  <c r="Z361" i="4" s="1"/>
  <c r="I361" i="4"/>
  <c r="Y321" i="4"/>
  <c r="Z321" i="4" s="1"/>
  <c r="I321" i="4"/>
  <c r="Y306" i="4"/>
  <c r="Z306" i="4" s="1"/>
  <c r="I306" i="4"/>
  <c r="Y296" i="4"/>
  <c r="Z296" i="4" s="1"/>
  <c r="I296" i="4"/>
  <c r="Y274" i="4"/>
  <c r="Z274" i="4" s="1"/>
  <c r="I274" i="4"/>
  <c r="Y263" i="4"/>
  <c r="Z263" i="4" s="1"/>
  <c r="I263" i="4"/>
  <c r="Y232" i="4"/>
  <c r="Z232" i="4" s="1"/>
  <c r="I232" i="4"/>
  <c r="Y117" i="4"/>
  <c r="Z117" i="4" s="1"/>
  <c r="I117" i="4"/>
  <c r="I99" i="4"/>
  <c r="Y99" i="4"/>
  <c r="Z99" i="4" s="1"/>
  <c r="Y93" i="4"/>
  <c r="Z93" i="4" s="1"/>
  <c r="AD93" i="4" s="1"/>
  <c r="I93" i="4"/>
  <c r="L93" i="4" s="1"/>
  <c r="AD89" i="4"/>
  <c r="Y33" i="4"/>
  <c r="Z33" i="4" s="1"/>
  <c r="I33" i="4"/>
  <c r="AE13" i="4"/>
  <c r="AD13" i="4"/>
  <c r="AE417" i="4"/>
  <c r="AD417" i="4"/>
  <c r="L289" i="4"/>
  <c r="J289" i="4"/>
  <c r="AD330" i="4"/>
  <c r="AE330" i="4"/>
  <c r="AD369" i="4"/>
  <c r="AE369" i="4"/>
  <c r="AE125" i="4"/>
  <c r="AD125" i="4"/>
  <c r="AD375" i="4"/>
  <c r="AE375" i="4"/>
  <c r="AE408" i="4"/>
  <c r="J230" i="4"/>
  <c r="L230" i="4"/>
  <c r="L374" i="4"/>
  <c r="J374" i="4"/>
  <c r="L388" i="4"/>
  <c r="J388" i="4"/>
  <c r="I429" i="4"/>
  <c r="AB429" i="4"/>
  <c r="AC429" i="4" s="1"/>
  <c r="L327" i="4"/>
  <c r="J327" i="4"/>
  <c r="Y161" i="4"/>
  <c r="Z161" i="4" s="1"/>
  <c r="AD161" i="4" s="1"/>
  <c r="I161" i="4"/>
  <c r="L158" i="4"/>
  <c r="J158" i="4"/>
  <c r="AD103" i="4"/>
  <c r="AE103" i="4"/>
  <c r="AE440" i="4"/>
  <c r="AD440" i="4"/>
  <c r="L36" i="4"/>
  <c r="J36" i="4"/>
  <c r="Y383" i="4"/>
  <c r="Z383" i="4" s="1"/>
  <c r="I383" i="4"/>
  <c r="I234" i="4"/>
  <c r="Y234" i="4"/>
  <c r="Z234" i="4" s="1"/>
  <c r="Y189" i="4"/>
  <c r="Z189" i="4" s="1"/>
  <c r="I189" i="4"/>
  <c r="J231" i="4"/>
  <c r="L231" i="4"/>
  <c r="AE15" i="4"/>
  <c r="L68" i="4"/>
  <c r="J68" i="4"/>
  <c r="L278" i="4"/>
  <c r="J278" i="4"/>
  <c r="L386" i="4"/>
  <c r="J386" i="4"/>
  <c r="L441" i="4"/>
  <c r="AE289" i="4"/>
  <c r="AE164" i="4"/>
  <c r="AE181" i="4"/>
  <c r="AE17" i="4"/>
  <c r="I35" i="4"/>
  <c r="L35" i="4" s="1"/>
  <c r="AE37" i="4"/>
  <c r="AB12" i="4"/>
  <c r="AC12" i="4" s="1"/>
  <c r="I12" i="4"/>
  <c r="AB108" i="4"/>
  <c r="AC108" i="4" s="1"/>
  <c r="I108" i="4"/>
  <c r="AD61" i="4"/>
  <c r="AE61" i="4"/>
  <c r="Y201" i="4"/>
  <c r="Z201" i="4" s="1"/>
  <c r="AD201" i="4" s="1"/>
  <c r="I201" i="4"/>
  <c r="Y218" i="4"/>
  <c r="Z218" i="4" s="1"/>
  <c r="I218" i="4"/>
  <c r="L83" i="4"/>
  <c r="J83" i="4"/>
  <c r="AD370" i="4"/>
  <c r="AE370" i="4"/>
  <c r="AE418" i="4"/>
  <c r="AD418" i="4"/>
  <c r="AE407" i="4"/>
  <c r="AD407" i="4"/>
  <c r="I144" i="4"/>
  <c r="AD242" i="4"/>
  <c r="AE242" i="4"/>
  <c r="AE146" i="4"/>
  <c r="AD146" i="4"/>
  <c r="L398" i="4"/>
  <c r="J398" i="4"/>
  <c r="L315" i="4"/>
  <c r="J315" i="4"/>
  <c r="I91" i="4"/>
  <c r="AE338" i="4"/>
  <c r="J220" i="4"/>
  <c r="L220" i="4"/>
  <c r="AD281" i="4"/>
  <c r="AE281" i="4"/>
  <c r="J10" i="4"/>
  <c r="L10" i="4"/>
  <c r="L39" i="4"/>
  <c r="J39" i="4"/>
  <c r="L214" i="4"/>
  <c r="J214" i="4"/>
  <c r="L409" i="4"/>
  <c r="J409" i="4"/>
  <c r="J192" i="4"/>
  <c r="L192" i="4"/>
  <c r="L209" i="4"/>
  <c r="AE168" i="4"/>
  <c r="AB166" i="4"/>
  <c r="AC166" i="4" s="1"/>
  <c r="I166" i="4"/>
  <c r="AB143" i="4"/>
  <c r="AC143" i="4" s="1"/>
  <c r="I143" i="4"/>
  <c r="AD419" i="4"/>
  <c r="AE419" i="4"/>
  <c r="I367" i="4"/>
  <c r="Y367" i="4"/>
  <c r="Z367" i="4" s="1"/>
  <c r="Y363" i="4"/>
  <c r="Z363" i="4" s="1"/>
  <c r="I363" i="4"/>
  <c r="Y356" i="4"/>
  <c r="Z356" i="4" s="1"/>
  <c r="I356" i="4"/>
  <c r="Y324" i="4"/>
  <c r="Z324" i="4" s="1"/>
  <c r="I324" i="4"/>
  <c r="Y311" i="4"/>
  <c r="Z311" i="4" s="1"/>
  <c r="I311" i="4"/>
  <c r="AD298" i="4"/>
  <c r="AE298" i="4"/>
  <c r="I265" i="4"/>
  <c r="Y265" i="4"/>
  <c r="Z265" i="4" s="1"/>
  <c r="Y258" i="4"/>
  <c r="Z258" i="4" s="1"/>
  <c r="I258" i="4"/>
  <c r="AE199" i="4"/>
  <c r="AD199" i="4"/>
  <c r="I154" i="4"/>
  <c r="Y154" i="4"/>
  <c r="Z154" i="4" s="1"/>
  <c r="I140" i="4"/>
  <c r="Y140" i="4"/>
  <c r="Z140" i="4" s="1"/>
  <c r="Y134" i="4"/>
  <c r="Z134" i="4" s="1"/>
  <c r="I134" i="4"/>
  <c r="AD39" i="4"/>
  <c r="AE39" i="4"/>
  <c r="Y25" i="4"/>
  <c r="Z25" i="4" s="1"/>
  <c r="I25" i="4"/>
  <c r="L436" i="4"/>
  <c r="J436" i="4"/>
  <c r="AE92" i="4"/>
  <c r="AD92" i="4"/>
  <c r="AD231" i="4"/>
  <c r="AE231" i="4"/>
  <c r="AD188" i="4"/>
  <c r="J396" i="4"/>
  <c r="L396" i="4"/>
  <c r="AD175" i="4"/>
  <c r="AE175" i="4"/>
  <c r="J45" i="4"/>
  <c r="L45" i="4"/>
  <c r="AE32" i="4"/>
  <c r="AD32" i="4"/>
  <c r="L314" i="4"/>
  <c r="J314" i="4"/>
  <c r="AD318" i="4"/>
  <c r="AE260" i="4"/>
  <c r="J26" i="4"/>
  <c r="L26" i="4"/>
  <c r="AE66" i="4"/>
  <c r="AD66" i="4"/>
  <c r="J237" i="4"/>
  <c r="L237" i="4"/>
  <c r="AD46" i="4"/>
  <c r="AE46" i="4"/>
  <c r="AE432" i="4"/>
  <c r="AD432" i="4"/>
  <c r="I346" i="4"/>
  <c r="Y346" i="4"/>
  <c r="Z346" i="4" s="1"/>
  <c r="Y241" i="4"/>
  <c r="Z241" i="4" s="1"/>
  <c r="I241" i="4"/>
  <c r="L199" i="4"/>
  <c r="J199" i="4"/>
  <c r="I21" i="4"/>
  <c r="Y21" i="4"/>
  <c r="Z21" i="4" s="1"/>
  <c r="AD21" i="4" s="1"/>
  <c r="L175" i="4"/>
  <c r="J175" i="4"/>
  <c r="L32" i="4"/>
  <c r="J32" i="4"/>
  <c r="I248" i="4"/>
  <c r="L248" i="4" s="1"/>
  <c r="J235" i="4"/>
  <c r="AD287" i="4"/>
  <c r="AE96" i="4"/>
  <c r="AD350" i="4"/>
  <c r="AB317" i="4"/>
  <c r="AC317" i="4" s="1"/>
  <c r="I317" i="4"/>
  <c r="AB133" i="4"/>
  <c r="AC133" i="4" s="1"/>
  <c r="I133" i="4"/>
  <c r="AB72" i="4"/>
  <c r="AC72" i="4" s="1"/>
  <c r="I72" i="4"/>
  <c r="Y49" i="4"/>
  <c r="Z49" i="4" s="1"/>
  <c r="AD49" i="4" s="1"/>
  <c r="I49" i="4"/>
  <c r="J106" i="4"/>
  <c r="L106" i="4"/>
  <c r="L431" i="4"/>
  <c r="J431" i="4"/>
  <c r="J78" i="4"/>
  <c r="L78" i="4"/>
  <c r="I164" i="4"/>
  <c r="I267" i="4"/>
  <c r="L267" i="4" s="1"/>
  <c r="L387" i="4"/>
  <c r="J387" i="4"/>
  <c r="J334" i="4"/>
  <c r="L334" i="4"/>
  <c r="I123" i="4"/>
  <c r="Y8" i="4"/>
  <c r="Z8" i="4" s="1"/>
  <c r="AD8" i="4" s="1"/>
  <c r="I8" i="4"/>
  <c r="AB373" i="4"/>
  <c r="AC373" i="4" s="1"/>
  <c r="I373" i="4"/>
  <c r="J169" i="4"/>
  <c r="L169" i="4"/>
  <c r="AE91" i="4"/>
  <c r="Y141" i="4"/>
  <c r="Z141" i="4" s="1"/>
  <c r="AD141" i="4" s="1"/>
  <c r="I141" i="4"/>
  <c r="L222" i="4"/>
  <c r="J222" i="4"/>
  <c r="L67" i="4"/>
  <c r="J67" i="4"/>
  <c r="I328" i="4"/>
  <c r="AD136" i="4"/>
  <c r="AE136" i="4"/>
  <c r="Y434" i="4"/>
  <c r="Z434" i="4" s="1"/>
  <c r="I434" i="4"/>
  <c r="AE10" i="4"/>
  <c r="AD10" i="4"/>
  <c r="I48" i="4"/>
  <c r="J224" i="4"/>
  <c r="L224" i="4"/>
  <c r="L332" i="4"/>
  <c r="J332" i="4"/>
  <c r="J200" i="4"/>
  <c r="L200" i="4"/>
  <c r="Y74" i="4"/>
  <c r="Z74" i="4" s="1"/>
  <c r="AD74" i="4" s="1"/>
  <c r="I74" i="4"/>
  <c r="L309" i="4"/>
  <c r="J309" i="4"/>
  <c r="AE184" i="4"/>
  <c r="AD184" i="4"/>
  <c r="AD41" i="4"/>
  <c r="AE41" i="4"/>
  <c r="I31" i="4"/>
  <c r="J28" i="4"/>
  <c r="L28" i="4"/>
  <c r="Y427" i="4"/>
  <c r="Z427" i="4" s="1"/>
  <c r="I427" i="4"/>
  <c r="Y415" i="4"/>
  <c r="Z415" i="4" s="1"/>
  <c r="I415" i="4"/>
  <c r="Y351" i="4"/>
  <c r="Z351" i="4" s="1"/>
  <c r="I351" i="4"/>
  <c r="I243" i="4"/>
  <c r="Y243" i="4"/>
  <c r="Z243" i="4" s="1"/>
  <c r="I236" i="4"/>
  <c r="Y236" i="4"/>
  <c r="Z236" i="4" s="1"/>
  <c r="Y195" i="4"/>
  <c r="Z195" i="4" s="1"/>
  <c r="I195" i="4"/>
  <c r="Y187" i="4"/>
  <c r="Z187" i="4" s="1"/>
  <c r="I187" i="4"/>
  <c r="AD145" i="4"/>
  <c r="AD132" i="4"/>
  <c r="AE132" i="4"/>
  <c r="I19" i="4"/>
  <c r="Y19" i="4"/>
  <c r="Z19" i="4" s="1"/>
  <c r="AD436" i="4"/>
  <c r="AE436" i="4"/>
  <c r="J369" i="4"/>
  <c r="L369" i="4"/>
  <c r="I125" i="4"/>
  <c r="AD328" i="4"/>
  <c r="L308" i="4"/>
  <c r="J308" i="4"/>
  <c r="I47" i="4"/>
  <c r="L354" i="4"/>
  <c r="J354" i="4"/>
  <c r="AE139" i="4"/>
  <c r="AD139" i="4"/>
  <c r="J428" i="4"/>
  <c r="L428" i="4"/>
  <c r="L331" i="4"/>
  <c r="J331" i="4"/>
  <c r="L312" i="4"/>
  <c r="J312" i="4"/>
  <c r="L393" i="4"/>
  <c r="J393" i="4"/>
  <c r="AD150" i="4"/>
  <c r="AE150" i="4"/>
  <c r="L69" i="4"/>
  <c r="J69" i="4"/>
  <c r="AD127" i="4"/>
  <c r="AE127" i="4"/>
  <c r="AE280" i="4"/>
  <c r="AD280" i="4"/>
  <c r="L101" i="4"/>
  <c r="J101" i="4"/>
  <c r="AE284" i="4"/>
  <c r="AD284" i="4"/>
  <c r="AD290" i="4"/>
  <c r="AE290" i="4"/>
  <c r="AE191" i="4"/>
  <c r="AE312" i="4"/>
  <c r="AD312" i="4"/>
  <c r="J360" i="4"/>
  <c r="L360" i="4"/>
  <c r="L210" i="4"/>
  <c r="J210" i="4"/>
  <c r="J64" i="4"/>
  <c r="L64" i="4"/>
  <c r="J319" i="4"/>
  <c r="L319" i="4"/>
  <c r="L178" i="4"/>
  <c r="J178" i="4"/>
  <c r="J279" i="4"/>
  <c r="L279" i="4"/>
  <c r="L97" i="4"/>
  <c r="J97" i="4"/>
  <c r="AE368" i="4"/>
  <c r="AD368" i="4"/>
  <c r="AE422" i="4"/>
  <c r="AD422" i="4"/>
  <c r="L156" i="4"/>
  <c r="J156" i="4"/>
  <c r="L420" i="4"/>
  <c r="J420" i="4"/>
  <c r="L277" i="4"/>
  <c r="J277" i="4"/>
  <c r="AE60" i="4"/>
  <c r="AD60" i="4"/>
  <c r="J138" i="4"/>
  <c r="L138" i="4"/>
  <c r="AE360" i="4"/>
  <c r="AD360" i="4"/>
  <c r="L182" i="4"/>
  <c r="J182" i="4"/>
  <c r="L283" i="4"/>
  <c r="J283" i="4"/>
  <c r="L300" i="4"/>
  <c r="J300" i="4"/>
  <c r="L100" i="4"/>
  <c r="J100" i="4"/>
  <c r="J249" i="4"/>
  <c r="L249" i="4"/>
  <c r="J62" i="4"/>
  <c r="L62" i="4"/>
  <c r="J406" i="4"/>
  <c r="L406" i="4"/>
  <c r="L302" i="4"/>
  <c r="J302" i="4"/>
  <c r="L130" i="4"/>
  <c r="J130" i="4"/>
  <c r="J292" i="4"/>
  <c r="L292" i="4"/>
  <c r="J38" i="4"/>
  <c r="L38" i="4"/>
  <c r="AD294" i="4"/>
  <c r="AE294" i="4"/>
  <c r="AE333" i="4"/>
  <c r="AD333" i="4"/>
  <c r="L163" i="4"/>
  <c r="J163" i="4"/>
  <c r="AD277" i="4"/>
  <c r="AE277" i="4"/>
  <c r="J147" i="4"/>
  <c r="L147" i="4"/>
  <c r="J194" i="4"/>
  <c r="L194" i="4"/>
  <c r="L116" i="4"/>
  <c r="J116" i="4"/>
  <c r="L270" i="4"/>
  <c r="J270" i="4"/>
  <c r="J439" i="4"/>
  <c r="J96" i="4"/>
  <c r="L96" i="4"/>
  <c r="J430" i="4"/>
  <c r="L430" i="4"/>
  <c r="J151" i="4"/>
  <c r="L151" i="4"/>
  <c r="AE16" i="4"/>
  <c r="AD16" i="4"/>
  <c r="J358" i="4"/>
  <c r="L358" i="4"/>
  <c r="L307" i="4"/>
  <c r="J307" i="4"/>
  <c r="L162" i="4"/>
  <c r="J162" i="4"/>
  <c r="J54" i="4"/>
  <c r="L54" i="4"/>
  <c r="AE295" i="4"/>
  <c r="AD295" i="4"/>
  <c r="J24" i="4"/>
  <c r="L24" i="4"/>
  <c r="AD38" i="4"/>
  <c r="AE38" i="4"/>
  <c r="L150" i="4"/>
  <c r="J150" i="4"/>
  <c r="J260" i="4"/>
  <c r="L260" i="4"/>
  <c r="J127" i="4"/>
  <c r="L127" i="4"/>
  <c r="L29" i="4"/>
  <c r="J29" i="4"/>
  <c r="AE11" i="4"/>
  <c r="AD11" i="4"/>
  <c r="AE47" i="4"/>
  <c r="AD47" i="4"/>
  <c r="L288" i="4"/>
  <c r="J288" i="4"/>
  <c r="L247" i="4"/>
  <c r="J247" i="4"/>
  <c r="L233" i="4"/>
  <c r="J233" i="4"/>
  <c r="AD403" i="4"/>
  <c r="L329" i="4"/>
  <c r="J329" i="4"/>
  <c r="AE250" i="4"/>
  <c r="L250" i="4"/>
  <c r="J250" i="4"/>
  <c r="L303" i="4"/>
  <c r="J303" i="4"/>
  <c r="AE303" i="4"/>
  <c r="L113" i="4"/>
  <c r="J113" i="4"/>
  <c r="AE101" i="4" l="1"/>
  <c r="L44" i="4"/>
  <c r="L284" i="4"/>
  <c r="L126" i="4"/>
  <c r="Q4" i="4"/>
  <c r="L290" i="4"/>
  <c r="L275" i="4"/>
  <c r="J350" i="4"/>
  <c r="J216" i="4"/>
  <c r="L380" i="4"/>
  <c r="J148" i="4"/>
  <c r="J407" i="4"/>
  <c r="AE138" i="4"/>
  <c r="L46" i="4"/>
  <c r="J377" i="4"/>
  <c r="J426" i="4"/>
  <c r="L181" i="4"/>
  <c r="AE278" i="4"/>
  <c r="J246" i="4"/>
  <c r="J92" i="4"/>
  <c r="J9" i="4"/>
  <c r="J60" i="4"/>
  <c r="L11" i="4"/>
  <c r="AE182" i="4"/>
  <c r="L193" i="4"/>
  <c r="J128" i="4"/>
  <c r="J254" i="4"/>
  <c r="L90" i="4"/>
  <c r="L244" i="4"/>
  <c r="AE176" i="4"/>
  <c r="AE256" i="4"/>
  <c r="L323" i="4"/>
  <c r="L391" i="4"/>
  <c r="J355" i="4"/>
  <c r="J405" i="4"/>
  <c r="L102" i="4"/>
  <c r="J294" i="4"/>
  <c r="L52" i="4"/>
  <c r="J390" i="4"/>
  <c r="L191" i="4"/>
  <c r="L330" i="4"/>
  <c r="J281" i="4"/>
  <c r="J184" i="4"/>
  <c r="J394" i="4"/>
  <c r="J403" i="4"/>
  <c r="L301" i="4"/>
  <c r="J114" i="4"/>
  <c r="AD438" i="4"/>
  <c r="J221" i="4"/>
  <c r="L286" i="4"/>
  <c r="J120" i="4"/>
  <c r="AD275" i="4"/>
  <c r="AE275" i="4"/>
  <c r="L37" i="4"/>
  <c r="J212" i="4"/>
  <c r="AE405" i="4"/>
  <c r="AD170" i="4"/>
  <c r="J75" i="4"/>
  <c r="J322" i="4"/>
  <c r="L145" i="4"/>
  <c r="L160" i="4"/>
  <c r="L41" i="4"/>
  <c r="AD228" i="4"/>
  <c r="J433" i="4"/>
  <c r="J342" i="4"/>
  <c r="L342" i="4"/>
  <c r="L124" i="4"/>
  <c r="J124" i="4"/>
  <c r="J239" i="4"/>
  <c r="L89" i="4"/>
  <c r="J293" i="4"/>
  <c r="J157" i="4"/>
  <c r="J174" i="4"/>
  <c r="L15" i="4"/>
  <c r="J139" i="4"/>
  <c r="AE207" i="4"/>
  <c r="L384" i="4"/>
  <c r="L269" i="4"/>
  <c r="L23" i="4"/>
  <c r="J318" i="4"/>
  <c r="L318" i="4"/>
  <c r="AE65" i="4"/>
  <c r="AD65" i="4"/>
  <c r="AD286" i="4"/>
  <c r="L422" i="4"/>
  <c r="J422" i="4"/>
  <c r="L65" i="4"/>
  <c r="J65" i="4"/>
  <c r="AE433" i="4"/>
  <c r="AD433" i="4"/>
  <c r="L338" i="4"/>
  <c r="J338" i="4"/>
  <c r="L402" i="4"/>
  <c r="J402" i="4"/>
  <c r="L77" i="4"/>
  <c r="J110" i="4"/>
  <c r="L110" i="4"/>
  <c r="AD172" i="4"/>
  <c r="AE172" i="4"/>
  <c r="AE412" i="4"/>
  <c r="AD412" i="4"/>
  <c r="L345" i="4"/>
  <c r="J345" i="4"/>
  <c r="J347" i="4"/>
  <c r="L347" i="4"/>
  <c r="AE353" i="4"/>
  <c r="AD353" i="4"/>
  <c r="AD110" i="4"/>
  <c r="AE110" i="4"/>
  <c r="J259" i="4"/>
  <c r="L259" i="4"/>
  <c r="AE345" i="4"/>
  <c r="AD345" i="4"/>
  <c r="AD347" i="4"/>
  <c r="AE347" i="4"/>
  <c r="L353" i="4"/>
  <c r="J353" i="4"/>
  <c r="AE161" i="4"/>
  <c r="J88" i="4"/>
  <c r="L88" i="4"/>
  <c r="J81" i="4"/>
  <c r="L81" i="4"/>
  <c r="J223" i="4"/>
  <c r="L223" i="4"/>
  <c r="AD88" i="4"/>
  <c r="AE88" i="4"/>
  <c r="AD81" i="4"/>
  <c r="AE81" i="4"/>
  <c r="AD223" i="4"/>
  <c r="AE223" i="4"/>
  <c r="L172" i="4"/>
  <c r="J172" i="4"/>
  <c r="J412" i="4"/>
  <c r="L412" i="4"/>
  <c r="AD355" i="4"/>
  <c r="AE355" i="4"/>
  <c r="L359" i="4"/>
  <c r="J359" i="4"/>
  <c r="J19" i="4"/>
  <c r="L19" i="4"/>
  <c r="L187" i="4"/>
  <c r="J187" i="4"/>
  <c r="AD236" i="4"/>
  <c r="AE236" i="4"/>
  <c r="J351" i="4"/>
  <c r="L351" i="4"/>
  <c r="J427" i="4"/>
  <c r="L427" i="4"/>
  <c r="J31" i="4"/>
  <c r="L31" i="4"/>
  <c r="J434" i="4"/>
  <c r="L434" i="4"/>
  <c r="L328" i="4"/>
  <c r="J328" i="4"/>
  <c r="J373" i="4"/>
  <c r="L373" i="4"/>
  <c r="L123" i="4"/>
  <c r="J123" i="4"/>
  <c r="J164" i="4"/>
  <c r="L164" i="4"/>
  <c r="AD133" i="4"/>
  <c r="AE133" i="4"/>
  <c r="J241" i="4"/>
  <c r="L241" i="4"/>
  <c r="L140" i="4"/>
  <c r="J140" i="4"/>
  <c r="L265" i="4"/>
  <c r="J265" i="4"/>
  <c r="AD311" i="4"/>
  <c r="AE311" i="4"/>
  <c r="AE356" i="4"/>
  <c r="AD356" i="4"/>
  <c r="L367" i="4"/>
  <c r="J367" i="4"/>
  <c r="AE143" i="4"/>
  <c r="AD143" i="4"/>
  <c r="AD166" i="4"/>
  <c r="AE166" i="4"/>
  <c r="AE218" i="4"/>
  <c r="AD218" i="4"/>
  <c r="AD12" i="4"/>
  <c r="AE12" i="4"/>
  <c r="L234" i="4"/>
  <c r="J234" i="4"/>
  <c r="J33" i="4"/>
  <c r="L33" i="4"/>
  <c r="AE117" i="4"/>
  <c r="AD117" i="4"/>
  <c r="AE263" i="4"/>
  <c r="AD263" i="4"/>
  <c r="AD296" i="4"/>
  <c r="AE296" i="4"/>
  <c r="AD321" i="4"/>
  <c r="AE321" i="4"/>
  <c r="L376" i="4"/>
  <c r="J376" i="4"/>
  <c r="AE273" i="4"/>
  <c r="AD273" i="4"/>
  <c r="L18" i="4"/>
  <c r="J18" i="4"/>
  <c r="J371" i="4"/>
  <c r="L371" i="4"/>
  <c r="L105" i="4"/>
  <c r="J105" i="4"/>
  <c r="L372" i="4"/>
  <c r="J372" i="4"/>
  <c r="L168" i="4"/>
  <c r="J168" i="4"/>
  <c r="J236" i="4"/>
  <c r="L236" i="4"/>
  <c r="AD351" i="4"/>
  <c r="AE351" i="4"/>
  <c r="AE427" i="4"/>
  <c r="AD427" i="4"/>
  <c r="AD434" i="4"/>
  <c r="AE434" i="4"/>
  <c r="AE373" i="4"/>
  <c r="AD373" i="4"/>
  <c r="L317" i="4"/>
  <c r="J317" i="4"/>
  <c r="J21" i="4"/>
  <c r="L21" i="4"/>
  <c r="AD241" i="4"/>
  <c r="AE241" i="4"/>
  <c r="AE154" i="4"/>
  <c r="AD154" i="4"/>
  <c r="L361" i="4"/>
  <c r="J361" i="4"/>
  <c r="L47" i="4"/>
  <c r="J47" i="4"/>
  <c r="J125" i="4"/>
  <c r="L125" i="4"/>
  <c r="J195" i="4"/>
  <c r="L195" i="4"/>
  <c r="AD243" i="4"/>
  <c r="AE243" i="4"/>
  <c r="L415" i="4"/>
  <c r="J415" i="4"/>
  <c r="J8" i="4"/>
  <c r="L8" i="4"/>
  <c r="AE72" i="4"/>
  <c r="AD72" i="4"/>
  <c r="AD317" i="4"/>
  <c r="AE317" i="4"/>
  <c r="AD346" i="4"/>
  <c r="AE346" i="4"/>
  <c r="AD25" i="4"/>
  <c r="AE25" i="4"/>
  <c r="AE134" i="4"/>
  <c r="AD134" i="4"/>
  <c r="J154" i="4"/>
  <c r="L154" i="4"/>
  <c r="AE258" i="4"/>
  <c r="AD258" i="4"/>
  <c r="AD324" i="4"/>
  <c r="AE324" i="4"/>
  <c r="AD363" i="4"/>
  <c r="AE363" i="4"/>
  <c r="L144" i="4"/>
  <c r="J144" i="4"/>
  <c r="AE108" i="4"/>
  <c r="AD108" i="4"/>
  <c r="AD189" i="4"/>
  <c r="AE189" i="4"/>
  <c r="AD383" i="4"/>
  <c r="AE383" i="4"/>
  <c r="J429" i="4"/>
  <c r="L429" i="4"/>
  <c r="J99" i="4"/>
  <c r="L99" i="4"/>
  <c r="AD232" i="4"/>
  <c r="AE232" i="4"/>
  <c r="AD274" i="4"/>
  <c r="AE274" i="4"/>
  <c r="AD306" i="4"/>
  <c r="AE306" i="4"/>
  <c r="AE361" i="4"/>
  <c r="AD361" i="4"/>
  <c r="AD400" i="4"/>
  <c r="AE400" i="4"/>
  <c r="AE74" i="4"/>
  <c r="J413" i="4"/>
  <c r="L413" i="4"/>
  <c r="AE359" i="4"/>
  <c r="AD359" i="4"/>
  <c r="AD187" i="4"/>
  <c r="AE187" i="4"/>
  <c r="J48" i="4"/>
  <c r="L48" i="4"/>
  <c r="L72" i="4"/>
  <c r="J72" i="4"/>
  <c r="L25" i="4"/>
  <c r="J25" i="4"/>
  <c r="J134" i="4"/>
  <c r="L134" i="4"/>
  <c r="J258" i="4"/>
  <c r="L258" i="4"/>
  <c r="J324" i="4"/>
  <c r="L324" i="4"/>
  <c r="L363" i="4"/>
  <c r="J363" i="4"/>
  <c r="J91" i="4"/>
  <c r="L91" i="4"/>
  <c r="L201" i="4"/>
  <c r="J201" i="4"/>
  <c r="J108" i="4"/>
  <c r="L108" i="4"/>
  <c r="J189" i="4"/>
  <c r="L189" i="4"/>
  <c r="J383" i="4"/>
  <c r="L383" i="4"/>
  <c r="J161" i="4"/>
  <c r="L161" i="4"/>
  <c r="AE429" i="4"/>
  <c r="AD429" i="4"/>
  <c r="AD33" i="4"/>
  <c r="AE33" i="4"/>
  <c r="AE99" i="4"/>
  <c r="AD99" i="4"/>
  <c r="J232" i="4"/>
  <c r="L232" i="4"/>
  <c r="L274" i="4"/>
  <c r="J274" i="4"/>
  <c r="J306" i="4"/>
  <c r="L306" i="4"/>
  <c r="L400" i="4"/>
  <c r="J400" i="4"/>
  <c r="AE371" i="4"/>
  <c r="AD371" i="4"/>
  <c r="J410" i="4"/>
  <c r="L410" i="4"/>
  <c r="AE105" i="4"/>
  <c r="AD105" i="4"/>
  <c r="AD372" i="4"/>
  <c r="AE372" i="4"/>
  <c r="AD19" i="4"/>
  <c r="AE19" i="4"/>
  <c r="AE195" i="4"/>
  <c r="AD195" i="4"/>
  <c r="J243" i="4"/>
  <c r="L243" i="4"/>
  <c r="AE415" i="4"/>
  <c r="AD415" i="4"/>
  <c r="J74" i="4"/>
  <c r="L74" i="4"/>
  <c r="L141" i="4"/>
  <c r="J141" i="4"/>
  <c r="L49" i="4"/>
  <c r="J49" i="4"/>
  <c r="J133" i="4"/>
  <c r="L133" i="4"/>
  <c r="J346" i="4"/>
  <c r="L346" i="4"/>
  <c r="AE140" i="4"/>
  <c r="AD140" i="4"/>
  <c r="AD265" i="4"/>
  <c r="AE265" i="4"/>
  <c r="L311" i="4"/>
  <c r="J311" i="4"/>
  <c r="J356" i="4"/>
  <c r="L356" i="4"/>
  <c r="AD367" i="4"/>
  <c r="AE367" i="4"/>
  <c r="L143" i="4"/>
  <c r="J143" i="4"/>
  <c r="L166" i="4"/>
  <c r="J166" i="4"/>
  <c r="L218" i="4"/>
  <c r="J218" i="4"/>
  <c r="L12" i="4"/>
  <c r="J12" i="4"/>
  <c r="AD234" i="4"/>
  <c r="AE234" i="4"/>
  <c r="AE21" i="4"/>
  <c r="L117" i="4"/>
  <c r="J117" i="4"/>
  <c r="J263" i="4"/>
  <c r="L263" i="4"/>
  <c r="L296" i="4"/>
  <c r="J296" i="4"/>
  <c r="J321" i="4"/>
  <c r="L321" i="4"/>
  <c r="AE376" i="4"/>
  <c r="AD376" i="4"/>
  <c r="J273" i="4"/>
  <c r="L273" i="4"/>
  <c r="AD18" i="4"/>
  <c r="AE18" i="4"/>
  <c r="L137" i="4"/>
  <c r="J137" i="4"/>
  <c r="AD413" i="4"/>
  <c r="AE413" i="4"/>
  <c r="S4" i="4"/>
  <c r="J417" i="4"/>
  <c r="L417" i="4"/>
  <c r="F1" i="4" l="1"/>
  <c r="S1" i="4"/>
  <c r="S3" i="4"/>
  <c r="F3" i="4"/>
  <c r="Q2" i="4"/>
  <c r="Q1" i="4"/>
  <c r="Q3" i="4"/>
  <c r="F2" i="4"/>
  <c r="S2" i="4"/>
  <c r="Q5" i="4" l="1"/>
  <c r="S5" i="4"/>
</calcChain>
</file>

<file path=xl/sharedStrings.xml><?xml version="1.0" encoding="utf-8"?>
<sst xmlns="http://schemas.openxmlformats.org/spreadsheetml/2006/main" count="2812" uniqueCount="1037">
  <si>
    <t>CD</t>
  </si>
  <si>
    <t>Incumbent</t>
  </si>
  <si>
    <t>Party</t>
  </si>
  <si>
    <t>Obama 2012</t>
  </si>
  <si>
    <t>Romney 2012</t>
  </si>
  <si>
    <t>Obama 2008</t>
  </si>
  <si>
    <t>McCain 2008</t>
  </si>
  <si>
    <t>Young, Don</t>
  </si>
  <si>
    <t>(R)</t>
  </si>
  <si>
    <t>Roby, Martha</t>
  </si>
  <si>
    <t>Rogers, Mike D.</t>
  </si>
  <si>
    <t>Aderholt, Rob</t>
  </si>
  <si>
    <t>Brooks, Mo</t>
  </si>
  <si>
    <t>Sewell, Terri</t>
  </si>
  <si>
    <t>(D)</t>
  </si>
  <si>
    <t>Crawford, Rick</t>
  </si>
  <si>
    <t>Womack, Steve</t>
  </si>
  <si>
    <t>Kirkpatrick, Ann</t>
  </si>
  <si>
    <t>Barber, Ron</t>
  </si>
  <si>
    <t>Grijalva, Raul</t>
  </si>
  <si>
    <t>Gosar, Paul</t>
  </si>
  <si>
    <t>Salmon, Matt</t>
  </si>
  <si>
    <t>Schweikert, David</t>
  </si>
  <si>
    <t>Franks, Trent</t>
  </si>
  <si>
    <t>Sinema, Kyrsten</t>
  </si>
  <si>
    <t>LaMalfa, Doug</t>
  </si>
  <si>
    <t>Huffman, Jared</t>
  </si>
  <si>
    <t>Garamendi, John</t>
  </si>
  <si>
    <t>McClintock, Tom</t>
  </si>
  <si>
    <t>Thompson, Mike</t>
  </si>
  <si>
    <t>Matsui, Doris</t>
  </si>
  <si>
    <t>Bera, Ami</t>
  </si>
  <si>
    <t>Cook, Paul</t>
  </si>
  <si>
    <t>McNerney, Jerry</t>
  </si>
  <si>
    <t>Denham, Jeff</t>
  </si>
  <si>
    <t>Pelosi, Nancy</t>
  </si>
  <si>
    <t>Lee, Barbara</t>
  </si>
  <si>
    <t>Speier, Jackie</t>
  </si>
  <si>
    <t>Swalwell, Eric</t>
  </si>
  <si>
    <t>Costa, Jim</t>
  </si>
  <si>
    <t>Honda, Michael</t>
  </si>
  <si>
    <t>Eshoo, Anna</t>
  </si>
  <si>
    <t>Lofgren, Zoe</t>
  </si>
  <si>
    <t>Farr, Sam</t>
  </si>
  <si>
    <t>Valadao, David</t>
  </si>
  <si>
    <t>Nunes, Devin</t>
  </si>
  <si>
    <t>McCarthy, Kevin</t>
  </si>
  <si>
    <t>Capps, Lois</t>
  </si>
  <si>
    <t>Brownley, Julia</t>
  </si>
  <si>
    <t>Chu, Judy</t>
  </si>
  <si>
    <t>Schiff, Adam</t>
  </si>
  <si>
    <t>Cardenas, Tony</t>
  </si>
  <si>
    <t>Sherman, Brad</t>
  </si>
  <si>
    <t>Napolitano, Grace</t>
  </si>
  <si>
    <t>Becerra, Xavier</t>
  </si>
  <si>
    <t>Ruiz, Raul</t>
  </si>
  <si>
    <t>Bass, Karen</t>
  </si>
  <si>
    <t>Sanchez, Linda</t>
  </si>
  <si>
    <t>Royce, Ed</t>
  </si>
  <si>
    <t>Roybal-Allard, Lucille</t>
  </si>
  <si>
    <t>Takano, Mark</t>
  </si>
  <si>
    <t>Calvert, Ken</t>
  </si>
  <si>
    <t>Waters, Maxine</t>
  </si>
  <si>
    <t>Hahn, Janice</t>
  </si>
  <si>
    <t>Sanchez, Loretta</t>
  </si>
  <si>
    <t>Lowenthal, Alan</t>
  </si>
  <si>
    <t>Rohrabacher, Dana</t>
  </si>
  <si>
    <t>Issa, Darrell</t>
  </si>
  <si>
    <t>Hunter, Duncan</t>
  </si>
  <si>
    <t>Vargas, Juan</t>
  </si>
  <si>
    <t>Peters, Scott</t>
  </si>
  <si>
    <t>Davis, Susan</t>
  </si>
  <si>
    <t>DeGette, Diana</t>
  </si>
  <si>
    <t>Polis, Jared</t>
  </si>
  <si>
    <t>Tipton, Scott</t>
  </si>
  <si>
    <t>Lamborn, Doug</t>
  </si>
  <si>
    <t>Coffman, Mike</t>
  </si>
  <si>
    <t>Perlmutter, Ed</t>
  </si>
  <si>
    <t>Larson, John</t>
  </si>
  <si>
    <t>Courtney, Joe</t>
  </si>
  <si>
    <t>DeLauro, Rosa</t>
  </si>
  <si>
    <t>Himes, Jim</t>
  </si>
  <si>
    <t>Esty, Elizabeth</t>
  </si>
  <si>
    <t>Carney, John</t>
  </si>
  <si>
    <t>Miller, Jeff</t>
  </si>
  <si>
    <t>Southerland, Steve</t>
  </si>
  <si>
    <t>Yoho, Ted</t>
  </si>
  <si>
    <t>Crenshaw, Ander</t>
  </si>
  <si>
    <t>Brown, Corrine</t>
  </si>
  <si>
    <t>DeSantis, Ron</t>
  </si>
  <si>
    <t>Mica, John</t>
  </si>
  <si>
    <t>Posey, Bill</t>
  </si>
  <si>
    <t>Grayson, Alan</t>
  </si>
  <si>
    <t>Webster, Dan</t>
  </si>
  <si>
    <t>Nugent, Rich</t>
  </si>
  <si>
    <t>Bilirakis, Gus</t>
  </si>
  <si>
    <t>Castor, Kathy</t>
  </si>
  <si>
    <t>Ross, Dennis</t>
  </si>
  <si>
    <t>Buchanan, Vern</t>
  </si>
  <si>
    <t>Rooney, Tom</t>
  </si>
  <si>
    <t>Murphy, Patrick</t>
  </si>
  <si>
    <t>Hastings, Alcee</t>
  </si>
  <si>
    <t>Deutch, Ted</t>
  </si>
  <si>
    <t>Frankel, Lois</t>
  </si>
  <si>
    <t>Wasserman Schultz, Debbie</t>
  </si>
  <si>
    <t>Wilson, Frederica</t>
  </si>
  <si>
    <t>Diaz-Balart, Mario</t>
  </si>
  <si>
    <t>Garcia, Joe</t>
  </si>
  <si>
    <t>Ros-Lehtinen, Ileana</t>
  </si>
  <si>
    <t>Bishop, Sanford</t>
  </si>
  <si>
    <t>Westmoreland, Lynn</t>
  </si>
  <si>
    <t>Johnson, Hank</t>
  </si>
  <si>
    <t>Lewis, John</t>
  </si>
  <si>
    <t>Price, Tom</t>
  </si>
  <si>
    <t>Woodall, Rob</t>
  </si>
  <si>
    <t>Scott, Austin</t>
  </si>
  <si>
    <t>Collins, Doug</t>
  </si>
  <si>
    <t>Barrow, John</t>
  </si>
  <si>
    <t>Scott, David</t>
  </si>
  <si>
    <t>Graves, Tom</t>
  </si>
  <si>
    <t>Gabbard, Tulsi</t>
  </si>
  <si>
    <t>Loebsack, David</t>
  </si>
  <si>
    <t>King, Steve</t>
  </si>
  <si>
    <t>Labrador, Raul</t>
  </si>
  <si>
    <t>Simpson, Mike</t>
  </si>
  <si>
    <t>Rush, Bobby</t>
  </si>
  <si>
    <t>VACANT</t>
  </si>
  <si>
    <t>Lipinski, Dan</t>
  </si>
  <si>
    <t>Gutierrez, Luis</t>
  </si>
  <si>
    <t>Quigley, Mike</t>
  </si>
  <si>
    <t>Roskam, Peter</t>
  </si>
  <si>
    <t>Davis, Danny</t>
  </si>
  <si>
    <t>Duckworth, Tammy</t>
  </si>
  <si>
    <t>Schakowsky, Jan</t>
  </si>
  <si>
    <t>Schneider, Brad</t>
  </si>
  <si>
    <t>Foster, Bill</t>
  </si>
  <si>
    <t>Enyart, William</t>
  </si>
  <si>
    <t>Davis, Rodney</t>
  </si>
  <si>
    <t>Hultgren, Randy</t>
  </si>
  <si>
    <t>Shimkus, John</t>
  </si>
  <si>
    <t>Kinzinger, Adam</t>
  </si>
  <si>
    <t>Bustos, Cheri</t>
  </si>
  <si>
    <t>Schock, Aaron</t>
  </si>
  <si>
    <t>Visclosky, Pete</t>
  </si>
  <si>
    <t>Walorski, Jackie</t>
  </si>
  <si>
    <t>Stutzman, Marlin</t>
  </si>
  <si>
    <t>Rokita, Todd</t>
  </si>
  <si>
    <t>Brooks, Susan</t>
  </si>
  <si>
    <t>Messer, Luke</t>
  </si>
  <si>
    <t>Carson, Andre</t>
  </si>
  <si>
    <t>Bucshon, Larry</t>
  </si>
  <si>
    <t>Young, Todd</t>
  </si>
  <si>
    <t>Huelskamp, Tim</t>
  </si>
  <si>
    <t>Jenkins, Lynn</t>
  </si>
  <si>
    <t>Yoder, Kevin</t>
  </si>
  <si>
    <t>Pompeo, Mike</t>
  </si>
  <si>
    <t>Whitfield, Ed</t>
  </si>
  <si>
    <t>Guthrie, Brett</t>
  </si>
  <si>
    <t>Yarmuth, John</t>
  </si>
  <si>
    <t>Massie, Thomas</t>
  </si>
  <si>
    <t>Rogers, Hal</t>
  </si>
  <si>
    <t>Barr, Andy</t>
  </si>
  <si>
    <t>Scalise, Steve</t>
  </si>
  <si>
    <t>Richmond, Cedric</t>
  </si>
  <si>
    <t>Boustany, Charles</t>
  </si>
  <si>
    <t>Fleming, John</t>
  </si>
  <si>
    <t>Neal, Richard</t>
  </si>
  <si>
    <t>McGovern, Jim</t>
  </si>
  <si>
    <t>Tsongas, Niki</t>
  </si>
  <si>
    <t>Kennedy, Joe</t>
  </si>
  <si>
    <t>Tierney, John</t>
  </si>
  <si>
    <t>Capuano, Mike</t>
  </si>
  <si>
    <t>Lynch, Stephen</t>
  </si>
  <si>
    <t>Keating, Bill</t>
  </si>
  <si>
    <t>Harris, Andy</t>
  </si>
  <si>
    <t>Ruppersberger, Dutch</t>
  </si>
  <si>
    <t>Sarbanes, John</t>
  </si>
  <si>
    <t>Edwards, Donna</t>
  </si>
  <si>
    <t>Hoyer, Steny</t>
  </si>
  <si>
    <t>Delaney, John</t>
  </si>
  <si>
    <t>Cummings, Elijah</t>
  </si>
  <si>
    <t>Van Hollen, Chris</t>
  </si>
  <si>
    <t>Pingree, Chellie</t>
  </si>
  <si>
    <t>Benishek, Dan</t>
  </si>
  <si>
    <t>Huizenga, Bill</t>
  </si>
  <si>
    <t>Amash, Justin</t>
  </si>
  <si>
    <t>Kildee, Dan</t>
  </si>
  <si>
    <t>Upton, Fred</t>
  </si>
  <si>
    <t>Walberg, Tim</t>
  </si>
  <si>
    <t>Levin, Sander</t>
  </si>
  <si>
    <t>Miller, Candice</t>
  </si>
  <si>
    <t>Bentivolio, Kerry</t>
  </si>
  <si>
    <t>Conyers, John</t>
  </si>
  <si>
    <t>Walz, Tim</t>
  </si>
  <si>
    <t>Kline, John</t>
  </si>
  <si>
    <t>McCollum, Betty</t>
  </si>
  <si>
    <t>Ellison, Keith</t>
  </si>
  <si>
    <t>Peterson, Collin</t>
  </si>
  <si>
    <t>Nolan, Rick</t>
  </si>
  <si>
    <t>Clay, Lacy</t>
  </si>
  <si>
    <t>Wagner, Ann</t>
  </si>
  <si>
    <t>Luetkemeyer, Blaine</t>
  </si>
  <si>
    <t>Hartzler, Vicki</t>
  </si>
  <si>
    <t>Cleaver, Emanuel</t>
  </si>
  <si>
    <t>Graves, Sam</t>
  </si>
  <si>
    <t>Long, Billy</t>
  </si>
  <si>
    <t>Nunnelee, Alan</t>
  </si>
  <si>
    <t>Thompson, Bennie</t>
  </si>
  <si>
    <t>Harper, Gregg</t>
  </si>
  <si>
    <t>Palazzo, Steven</t>
  </si>
  <si>
    <t>Butterfield, G.K.</t>
  </si>
  <si>
    <t>Ellmers, Renee</t>
  </si>
  <si>
    <t>Jones, Walter</t>
  </si>
  <si>
    <t>Price, David</t>
  </si>
  <si>
    <t>Foxx, Virginia</t>
  </si>
  <si>
    <t>Hudson, Richard</t>
  </si>
  <si>
    <t>Pittenger, Robert</t>
  </si>
  <si>
    <t>McHenry, Patrick</t>
  </si>
  <si>
    <t>Meadows, Mark</t>
  </si>
  <si>
    <t>Holding, George</t>
  </si>
  <si>
    <t>Cramer, Kevin</t>
  </si>
  <si>
    <t>Fortenberry, Jeff</t>
  </si>
  <si>
    <t>Terry, Lee</t>
  </si>
  <si>
    <t>Smith, Adrian</t>
  </si>
  <si>
    <t>Shea-Porter, Carol</t>
  </si>
  <si>
    <t>Kuster, Annie</t>
  </si>
  <si>
    <t>LoBiondo, Frank</t>
  </si>
  <si>
    <t>Smith, Chris</t>
  </si>
  <si>
    <t>Garrett, Scott</t>
  </si>
  <si>
    <t>Pallone, Frank</t>
  </si>
  <si>
    <t>Lance, Leonard</t>
  </si>
  <si>
    <t>Sires, Albio</t>
  </si>
  <si>
    <t>Pascrell, Bill</t>
  </si>
  <si>
    <t>Payne, Donald</t>
  </si>
  <si>
    <t>Frelinghuysen, Rodney</t>
  </si>
  <si>
    <t>Lujan Grisham, Michelle</t>
  </si>
  <si>
    <t>Pearce, Steve</t>
  </si>
  <si>
    <t>Lujan, Ben</t>
  </si>
  <si>
    <t>Titus, Dina</t>
  </si>
  <si>
    <t>Amodei, Mark</t>
  </si>
  <si>
    <t>Heck, Joe</t>
  </si>
  <si>
    <t>Horsford, Steven</t>
  </si>
  <si>
    <t>Bishop, Tim</t>
  </si>
  <si>
    <t>King, Peter</t>
  </si>
  <si>
    <t>Israel, Steve</t>
  </si>
  <si>
    <t>Meeks, Gregory</t>
  </si>
  <si>
    <t>Meng, Grace</t>
  </si>
  <si>
    <t>Velazquez, Nydia</t>
  </si>
  <si>
    <t>Jeffries, Hakeem</t>
  </si>
  <si>
    <t>Clarke, Yvette</t>
  </si>
  <si>
    <t>Nadler, Jerrold</t>
  </si>
  <si>
    <t>Grimm, Michael</t>
  </si>
  <si>
    <t>Maloney, Carolyn</t>
  </si>
  <si>
    <t>Rangel, Charlie</t>
  </si>
  <si>
    <t>Crowley, Joe</t>
  </si>
  <si>
    <t>Serrano, Jose</t>
  </si>
  <si>
    <t>Engel, Eliot</t>
  </si>
  <si>
    <t>Lowey, Nita</t>
  </si>
  <si>
    <t>Maloney, Sean</t>
  </si>
  <si>
    <t>Gibson, Chris</t>
  </si>
  <si>
    <t>Tonko, Paul</t>
  </si>
  <si>
    <t>Hanna, Richard</t>
  </si>
  <si>
    <t>Reed, Tom</t>
  </si>
  <si>
    <t>Maffei, Dan</t>
  </si>
  <si>
    <t>Slaughter, Louise</t>
  </si>
  <si>
    <t>Higgins, Brian</t>
  </si>
  <si>
    <t>Collins, Chris</t>
  </si>
  <si>
    <t>Chabot, Steve</t>
  </si>
  <si>
    <t>Wenstrup, Brad</t>
  </si>
  <si>
    <t>Beatty, Joyce</t>
  </si>
  <si>
    <t>Jordan, Jim</t>
  </si>
  <si>
    <t>Latta, Bob</t>
  </si>
  <si>
    <t>Johnson, Bill</t>
  </si>
  <si>
    <t>Gibbs, Bob</t>
  </si>
  <si>
    <t>Boehner, John</t>
  </si>
  <si>
    <t>Kaptur, Marcy</t>
  </si>
  <si>
    <t>Turner, Michael</t>
  </si>
  <si>
    <t>Fudge, Marcia</t>
  </si>
  <si>
    <t>Tiberi, Patrick</t>
  </si>
  <si>
    <t>Ryan, Tim</t>
  </si>
  <si>
    <t>Joyce, David</t>
  </si>
  <si>
    <t>Stivers, Steve</t>
  </si>
  <si>
    <t>Renacci, Jim</t>
  </si>
  <si>
    <t>Bridenstine, Jim</t>
  </si>
  <si>
    <t>Mullin, Markwayne</t>
  </si>
  <si>
    <t>Lucas, Frank</t>
  </si>
  <si>
    <t>Cole, Tom</t>
  </si>
  <si>
    <t>Bonamici, Suzanne</t>
  </si>
  <si>
    <t>Walden, Greg</t>
  </si>
  <si>
    <t>Blumenauer, Earl</t>
  </si>
  <si>
    <t>DeFazio, Peter</t>
  </si>
  <si>
    <t>Schrader, Kurt</t>
  </si>
  <si>
    <t>Brady, Bob</t>
  </si>
  <si>
    <t>Fattah, Chaka</t>
  </si>
  <si>
    <t>Kelly, Mike</t>
  </si>
  <si>
    <t>Perry, Scott</t>
  </si>
  <si>
    <t>Thompson, Glenn</t>
  </si>
  <si>
    <t>Meehan, Pat</t>
  </si>
  <si>
    <t>Fitzpatrick, Michael</t>
  </si>
  <si>
    <t>Marino, Tom</t>
  </si>
  <si>
    <t>Barletta, Lou</t>
  </si>
  <si>
    <t>Rothfus, Keith</t>
  </si>
  <si>
    <t>Doyle, Michael</t>
  </si>
  <si>
    <t>Dent, Charlie</t>
  </si>
  <si>
    <t>Pitts, Joe</t>
  </si>
  <si>
    <t>Cartwright, Matt</t>
  </si>
  <si>
    <t>Murphy, Tim</t>
  </si>
  <si>
    <t>Cicilline, David</t>
  </si>
  <si>
    <t>Langevin, Jim</t>
  </si>
  <si>
    <t>Wilson, Joe</t>
  </si>
  <si>
    <t>Duncan, Jeff</t>
  </si>
  <si>
    <t>Gowdy, Trey</t>
  </si>
  <si>
    <t>Mulvaney, Mick</t>
  </si>
  <si>
    <t>Clyburn, Jim</t>
  </si>
  <si>
    <t>Rice, Tom</t>
  </si>
  <si>
    <t>Noem, Kristi</t>
  </si>
  <si>
    <t>Roe, Phil</t>
  </si>
  <si>
    <t>Duncan, John</t>
  </si>
  <si>
    <t>Fleischmann, Chuck</t>
  </si>
  <si>
    <t>DesJarlais, Scott</t>
  </si>
  <si>
    <t>Cooper, Jim</t>
  </si>
  <si>
    <t>Black, Diane</t>
  </si>
  <si>
    <t>Blackburn, Marsha</t>
  </si>
  <si>
    <t>Fincher, Steve</t>
  </si>
  <si>
    <t>Cohen, Steve</t>
  </si>
  <si>
    <t>Gohmert, Louie</t>
  </si>
  <si>
    <t>Poe, Ted</t>
  </si>
  <si>
    <t>Johnson, Sam</t>
  </si>
  <si>
    <t>Hensarling, Jeb</t>
  </si>
  <si>
    <t>Barton, Joe</t>
  </si>
  <si>
    <t>Culberson, John</t>
  </si>
  <si>
    <t>Brady, Kevin</t>
  </si>
  <si>
    <t>Green, Al</t>
  </si>
  <si>
    <t>McCaul, Michael</t>
  </si>
  <si>
    <t>Conaway, Michael</t>
  </si>
  <si>
    <t>Granger, Kay</t>
  </si>
  <si>
    <t>Thornberry, Mac</t>
  </si>
  <si>
    <t>Weber, Randy</t>
  </si>
  <si>
    <t>Hinojosa, Ruben</t>
  </si>
  <si>
    <t>O'Rourke, Beto</t>
  </si>
  <si>
    <t>Flores, Bill</t>
  </si>
  <si>
    <t>Jackson-Lee, Sheila</t>
  </si>
  <si>
    <t>Neugebauer, Randy</t>
  </si>
  <si>
    <t>Castro, Joaquin</t>
  </si>
  <si>
    <t>Smith, Lamar</t>
  </si>
  <si>
    <t>Olson, Pete</t>
  </si>
  <si>
    <t>Gallego, Pete</t>
  </si>
  <si>
    <t>Marchant, Kenny</t>
  </si>
  <si>
    <t>Williams, Roger</t>
  </si>
  <si>
    <t>Burgess, Michael</t>
  </si>
  <si>
    <t>Farenthold, Blake</t>
  </si>
  <si>
    <t>Cuellar, Henry</t>
  </si>
  <si>
    <t>Green, Gene</t>
  </si>
  <si>
    <t>Johnson, E.B.</t>
  </si>
  <si>
    <t>Carter, John</t>
  </si>
  <si>
    <t>Sessions, Pete</t>
  </si>
  <si>
    <t>Veasey, Mark</t>
  </si>
  <si>
    <t>Vela, Filemon</t>
  </si>
  <si>
    <t>Doggett, Lloyd</t>
  </si>
  <si>
    <t>Bishop, Rob</t>
  </si>
  <si>
    <t>Stewart, Chris</t>
  </si>
  <si>
    <t>Chaffetz, Jason</t>
  </si>
  <si>
    <t>Wittman, Rob</t>
  </si>
  <si>
    <t>Rigell, Scott</t>
  </si>
  <si>
    <t>Scott, Bobby</t>
  </si>
  <si>
    <t>Forbes, Randy</t>
  </si>
  <si>
    <t>Hurt, Robert</t>
  </si>
  <si>
    <t>Goodlatte, Bob</t>
  </si>
  <si>
    <t>Griffith, Morgan</t>
  </si>
  <si>
    <t>Connolly, Gerry</t>
  </si>
  <si>
    <t>Welch, Peter</t>
  </si>
  <si>
    <t>DelBene, Suzan</t>
  </si>
  <si>
    <t>Larsen, Rick</t>
  </si>
  <si>
    <t>Herrera Beutler, Jaime</t>
  </si>
  <si>
    <t>McMorris Rodgers, Cathy</t>
  </si>
  <si>
    <t>Kilmer, Derek</t>
  </si>
  <si>
    <t>McDermott, Jim</t>
  </si>
  <si>
    <t>Reichert, David</t>
  </si>
  <si>
    <t>Smith, Adam</t>
  </si>
  <si>
    <t>Heck, Denny</t>
  </si>
  <si>
    <t>Ryan, Paul</t>
  </si>
  <si>
    <t>Pocan, Mark</t>
  </si>
  <si>
    <t>Kind, Ron</t>
  </si>
  <si>
    <t>Moore, Gwen</t>
  </si>
  <si>
    <t>Sensenbrenner, Jim</t>
  </si>
  <si>
    <t>Duffy, Sean</t>
  </si>
  <si>
    <t>Ribble, Reid</t>
  </si>
  <si>
    <t>McKinley, David</t>
  </si>
  <si>
    <t>Rahall, Nick</t>
  </si>
  <si>
    <t>Lummis, Cynthia</t>
  </si>
  <si>
    <t>State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</si>
  <si>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</si>
  <si>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</si>
  <si>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</si>
  <si>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</si>
  <si>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</si>
  <si>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</si>
  <si>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</si>
  <si>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</si>
  <si>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</si>
  <si>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</si>
  <si>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</si>
  <si>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</si>
  <si>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</si>
  <si>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</si>
  <si>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</si>
  <si>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</si>
  <si>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</si>
  <si>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</si>
  <si>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</si>
  <si>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</si>
  <si>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</si>
  <si>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</si>
  <si>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</si>
  <si>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</si>
  <si>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</si>
  <si>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</si>
  <si>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</si>
  <si>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</si>
  <si>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</si>
  <si>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</si>
  <si>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</si>
  <si>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</si>
  <si>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</si>
  <si>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</si>
  <si>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</si>
  <si>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</si>
  <si>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</si>
  <si>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</si>
  <si>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</si>
  <si>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</si>
  <si>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</si>
  <si>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</si>
  <si>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</si>
  <si>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</si>
  <si>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</si>
  <si>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</si>
  <si>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</si>
  <si>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</si>
  <si>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</si>
  <si>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</si>
  <si>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AL</t>
  </si>
  <si>
    <t>D Partisanship 2012</t>
  </si>
  <si>
    <t>Year Elected</t>
  </si>
  <si>
    <t>2012 Two Party MOV</t>
  </si>
  <si>
    <t>2010 District Partisanship</t>
  </si>
  <si>
    <t>Adjusted 2010 MOV</t>
  </si>
  <si>
    <t>2010 Adjusted Two Party D %</t>
  </si>
  <si>
    <t>Projected D %</t>
  </si>
  <si>
    <t>Candidate Influence D 2012</t>
  </si>
  <si>
    <t>Candidate Influence D 2010</t>
  </si>
  <si>
    <t>Adjusted 2012 MOV</t>
  </si>
  <si>
    <t>2012 Adjusted Two Party D %</t>
  </si>
  <si>
    <t/>
  </si>
  <si>
    <t>2012 (Special)</t>
  </si>
  <si>
    <t>2012 Adjustor</t>
  </si>
  <si>
    <t>2010 Adjustor</t>
  </si>
  <si>
    <t>1=Democrat incumbent</t>
  </si>
  <si>
    <t>2=Democrat open seat</t>
  </si>
  <si>
    <t>3=Democrat challenger</t>
  </si>
  <si>
    <t>4=Republican incumbent</t>
  </si>
  <si>
    <t>5=Republican open seat</t>
  </si>
  <si>
    <t>6=Republican challenger</t>
  </si>
  <si>
    <t>Incumbent winners' margins of victory were only adjusted for the national partisan lean. Open seat winner received a bonus of the average incumbency bump (4.5%) to account for the advantage they will receive as an incumbent. Challengers received twice that bonus, since their margin suffered from facing an incumbent.</t>
  </si>
  <si>
    <t>Projected National Democratic %</t>
  </si>
  <si>
    <t>No projection</t>
  </si>
  <si>
    <t>2012 Election</t>
  </si>
  <si>
    <t>Jo Bonner</t>
  </si>
  <si>
    <t>R*</t>
  </si>
  <si>
    <t>Martha Roby</t>
  </si>
  <si>
    <t>Mike Rogers</t>
  </si>
  <si>
    <t>Robert Aderholt</t>
  </si>
  <si>
    <t>Mo Brooks</t>
  </si>
  <si>
    <t>Spencer Bachus</t>
  </si>
  <si>
    <t>Terri Sewell</t>
  </si>
  <si>
    <t>D*</t>
  </si>
  <si>
    <t>Don Young</t>
  </si>
  <si>
    <t>Ann Kirkpatrick</t>
  </si>
  <si>
    <t>D</t>
  </si>
  <si>
    <t>Ron Barber</t>
  </si>
  <si>
    <t>Raul Grijalva</t>
  </si>
  <si>
    <t>Paul Gosar</t>
  </si>
  <si>
    <t>Matt Salmon</t>
  </si>
  <si>
    <t>R</t>
  </si>
  <si>
    <t>David Schweikert</t>
  </si>
  <si>
    <t>Ed Pastor</t>
  </si>
  <si>
    <t>Trent Franks</t>
  </si>
  <si>
    <t>Kyrsten Sinema</t>
  </si>
  <si>
    <t>Rick Crawford</t>
  </si>
  <si>
    <t>Tim Griffin</t>
  </si>
  <si>
    <t>Steve Womack</t>
  </si>
  <si>
    <t>Tom Cotton</t>
  </si>
  <si>
    <t>Doug La Malfa</t>
  </si>
  <si>
    <t>Jared Huffman</t>
  </si>
  <si>
    <t>John Garamendi</t>
  </si>
  <si>
    <t>Tom McClintock</t>
  </si>
  <si>
    <t>Mike Thompson</t>
  </si>
  <si>
    <t>Doris Matsui</t>
  </si>
  <si>
    <t>Ami Bera</t>
  </si>
  <si>
    <t>Paul Cook</t>
  </si>
  <si>
    <t>Jerry McNerney</t>
  </si>
  <si>
    <t>Jeff Denham</t>
  </si>
  <si>
    <t>George Miller</t>
  </si>
  <si>
    <t>Nancy Pelosi</t>
  </si>
  <si>
    <t>Barbara Lee</t>
  </si>
  <si>
    <t>Jackie Speier</t>
  </si>
  <si>
    <t>Eric Swalwell</t>
  </si>
  <si>
    <t>Jim Costa</t>
  </si>
  <si>
    <t>Mike Honda</t>
  </si>
  <si>
    <t>Anna Eshoo</t>
  </si>
  <si>
    <t>Zoe Lofgren</t>
  </si>
  <si>
    <t>Sam Farr</t>
  </si>
  <si>
    <t>David Valadao</t>
  </si>
  <si>
    <t>Devin Nunes</t>
  </si>
  <si>
    <t>Kevin McCarthy</t>
  </si>
  <si>
    <t>Lois Capps</t>
  </si>
  <si>
    <t>Buck McKeon</t>
  </si>
  <si>
    <t>Julia Brownley</t>
  </si>
  <si>
    <t>Judy Chu</t>
  </si>
  <si>
    <t>Adam Schiff</t>
  </si>
  <si>
    <t>Tony Cardenas</t>
  </si>
  <si>
    <t>Brad Sherman</t>
  </si>
  <si>
    <t>Gary Miller</t>
  </si>
  <si>
    <t>Grace Napolitano</t>
  </si>
  <si>
    <t>Henry Waxman</t>
  </si>
  <si>
    <t>Xavier Becerra</t>
  </si>
  <si>
    <t>Gloria McLeod</t>
  </si>
  <si>
    <t>Raul Ruiz</t>
  </si>
  <si>
    <t>Karen Bass</t>
  </si>
  <si>
    <t>Linda Sanchez</t>
  </si>
  <si>
    <t>Ed Royce</t>
  </si>
  <si>
    <t>Lucille Roybal0Allard</t>
  </si>
  <si>
    <t>Mark Takano</t>
  </si>
  <si>
    <t>Ken Calvert</t>
  </si>
  <si>
    <t>Maxine Waters</t>
  </si>
  <si>
    <t>Janice Hahn</t>
  </si>
  <si>
    <t>John Campbell</t>
  </si>
  <si>
    <t>Loretta Sanchez</t>
  </si>
  <si>
    <t>Alan Lowenthal</t>
  </si>
  <si>
    <t>Dana Rohrabacher</t>
  </si>
  <si>
    <t>Darrell Issa</t>
  </si>
  <si>
    <t>Duncan D. Hunter</t>
  </si>
  <si>
    <t>Juan Vargas</t>
  </si>
  <si>
    <t>Scott Peters</t>
  </si>
  <si>
    <t>Susan Davis</t>
  </si>
  <si>
    <t>Diana DeGette</t>
  </si>
  <si>
    <t>Jared Polis</t>
  </si>
  <si>
    <t>Scott Tipton</t>
  </si>
  <si>
    <t>Cory Gardner</t>
  </si>
  <si>
    <t>Doug Lamborn</t>
  </si>
  <si>
    <t>Mike Coffman</t>
  </si>
  <si>
    <t>Ed Perlmutter</t>
  </si>
  <si>
    <t>John Larson</t>
  </si>
  <si>
    <t>Joe Courtney</t>
  </si>
  <si>
    <t>Rosa DeLauro</t>
  </si>
  <si>
    <t>Jim Himes</t>
  </si>
  <si>
    <t>Elizabeth Esty</t>
  </si>
  <si>
    <t>John Carney</t>
  </si>
  <si>
    <t>Jeff Miller</t>
  </si>
  <si>
    <t>Steve Southerland</t>
  </si>
  <si>
    <t>Ted Yoho</t>
  </si>
  <si>
    <t>Ander Crenshaw</t>
  </si>
  <si>
    <t>Corrine Brown</t>
  </si>
  <si>
    <t>Ron DeSantis</t>
  </si>
  <si>
    <t>John Mica</t>
  </si>
  <si>
    <t>Bill Posey</t>
  </si>
  <si>
    <t>Alan Grayson</t>
  </si>
  <si>
    <t>Daniel Webster</t>
  </si>
  <si>
    <t>Richard Nugent</t>
  </si>
  <si>
    <t>Gus Bilirakis</t>
  </si>
  <si>
    <t>Kathy Castor</t>
  </si>
  <si>
    <t>Dennis Ross</t>
  </si>
  <si>
    <t>Vern Buchanan</t>
  </si>
  <si>
    <t>Tom Rooney</t>
  </si>
  <si>
    <t>Patrick Murphy</t>
  </si>
  <si>
    <t>Alcee Hastings</t>
  </si>
  <si>
    <t>Ted Deutch</t>
  </si>
  <si>
    <t>Lois Frankel</t>
  </si>
  <si>
    <t>Debbie Wasserman Schultz</t>
  </si>
  <si>
    <t>Frederica Wilson</t>
  </si>
  <si>
    <t>Mario Diaz0Balart</t>
  </si>
  <si>
    <t>Joe Garcia</t>
  </si>
  <si>
    <t>Ileana Ros0Lehtinen</t>
  </si>
  <si>
    <t>Jack Kingston</t>
  </si>
  <si>
    <t>Sanford Bishop</t>
  </si>
  <si>
    <t>Lynn Westmoreland</t>
  </si>
  <si>
    <t>Hank Johnson</t>
  </si>
  <si>
    <t>John Lewis</t>
  </si>
  <si>
    <t>Tom Price</t>
  </si>
  <si>
    <t>Rob Woodall</t>
  </si>
  <si>
    <t>Austin Scott</t>
  </si>
  <si>
    <t>Doug Collins</t>
  </si>
  <si>
    <t>Paul Broun</t>
  </si>
  <si>
    <t>Phil Gingrey</t>
  </si>
  <si>
    <t>John Barrow</t>
  </si>
  <si>
    <t>David Scott</t>
  </si>
  <si>
    <t>Tom Graves</t>
  </si>
  <si>
    <t>Colleen Hanabusa</t>
  </si>
  <si>
    <t>Tulsi Gabbard</t>
  </si>
  <si>
    <t>Raul Labrador</t>
  </si>
  <si>
    <t>Mike Simpson</t>
  </si>
  <si>
    <t>Bobby Rush</t>
  </si>
  <si>
    <t>Dan Lipinski</t>
  </si>
  <si>
    <t>Luis Gutierrez</t>
  </si>
  <si>
    <t>Mike Quigley</t>
  </si>
  <si>
    <t>Peter Roskam</t>
  </si>
  <si>
    <t>Danny Davis</t>
  </si>
  <si>
    <t>Tammy Duckworth</t>
  </si>
  <si>
    <t>Jan Schakowsky</t>
  </si>
  <si>
    <t>Brad Schneider</t>
  </si>
  <si>
    <t>Bill Foster</t>
  </si>
  <si>
    <t>William Enyart</t>
  </si>
  <si>
    <t>Rodney Davis</t>
  </si>
  <si>
    <t>Randy Hultgren</t>
  </si>
  <si>
    <t>John Shimkus</t>
  </si>
  <si>
    <t>Adam Kinzinger</t>
  </si>
  <si>
    <t>Cheri Bustos</t>
  </si>
  <si>
    <t>Aaron Schock</t>
  </si>
  <si>
    <t>Peter Visclosky</t>
  </si>
  <si>
    <t>Jackie Walorski</t>
  </si>
  <si>
    <t>Marlin Stutzman</t>
  </si>
  <si>
    <t>Todd Rokita</t>
  </si>
  <si>
    <t>Susan Brooks</t>
  </si>
  <si>
    <t>Luke Messer</t>
  </si>
  <si>
    <t>Andre Carson</t>
  </si>
  <si>
    <t>Larry Bucshon</t>
  </si>
  <si>
    <t>Todd Young</t>
  </si>
  <si>
    <t>Bruce Braley</t>
  </si>
  <si>
    <t>Dave Loebsack</t>
  </si>
  <si>
    <t>Tom Latham</t>
  </si>
  <si>
    <t>Steve King</t>
  </si>
  <si>
    <t>Tim Huelskamp</t>
  </si>
  <si>
    <t>Lynn Jenkins</t>
  </si>
  <si>
    <t>Kevin Yoder</t>
  </si>
  <si>
    <t>Mike Pompeo</t>
  </si>
  <si>
    <t>Ed Whitfield</t>
  </si>
  <si>
    <t>Brett Guthrie</t>
  </si>
  <si>
    <t>John Yarmuth</t>
  </si>
  <si>
    <t>Thomas Massie</t>
  </si>
  <si>
    <t>Hal Rogers</t>
  </si>
  <si>
    <t>Andy Barr</t>
  </si>
  <si>
    <t>Steve Scalise</t>
  </si>
  <si>
    <t>Cedric Richmond</t>
  </si>
  <si>
    <t>Charles Boustany</t>
  </si>
  <si>
    <t>John Fleming</t>
  </si>
  <si>
    <t>Rodney Alexander</t>
  </si>
  <si>
    <t>Bill Cassidy</t>
  </si>
  <si>
    <t>Chellie Pingree</t>
  </si>
  <si>
    <t>Mike Michaud</t>
  </si>
  <si>
    <t>Andy Harris</t>
  </si>
  <si>
    <t>Dutch Ruppersberger</t>
  </si>
  <si>
    <t>John Sarbanes</t>
  </si>
  <si>
    <t>Donna Edwards</t>
  </si>
  <si>
    <t>Steny Hoyer</t>
  </si>
  <si>
    <t>John Delaney</t>
  </si>
  <si>
    <t>Elijah Cummings</t>
  </si>
  <si>
    <t>Chris Van Hollen</t>
  </si>
  <si>
    <t>Richard Neal</t>
  </si>
  <si>
    <t>Jim McGovern</t>
  </si>
  <si>
    <t>Niki Tsongas</t>
  </si>
  <si>
    <t>Joe Kennedy</t>
  </si>
  <si>
    <t>Ed Markey</t>
  </si>
  <si>
    <t>John Tierney</t>
  </si>
  <si>
    <t>Mike Capuano</t>
  </si>
  <si>
    <t>Stephen Lynch</t>
  </si>
  <si>
    <t>Bill Keating</t>
  </si>
  <si>
    <t>Dan Benishek</t>
  </si>
  <si>
    <t>Bill Huizenga</t>
  </si>
  <si>
    <t>Justin Amash</t>
  </si>
  <si>
    <t>Dave Camp</t>
  </si>
  <si>
    <t>Daniel Kildee</t>
  </si>
  <si>
    <t>Fred Upton</t>
  </si>
  <si>
    <t>Tim Walberg</t>
  </si>
  <si>
    <t>Sander Levin</t>
  </si>
  <si>
    <t>Candice Miller</t>
  </si>
  <si>
    <t>Kerry Bentivolio</t>
  </si>
  <si>
    <t>John Dingell</t>
  </si>
  <si>
    <t>John Conyers</t>
  </si>
  <si>
    <t>Gary Peters</t>
  </si>
  <si>
    <t>Tim Walz</t>
  </si>
  <si>
    <t>John Kline</t>
  </si>
  <si>
    <t>Erik Paulsen</t>
  </si>
  <si>
    <t>Betty Mccollum</t>
  </si>
  <si>
    <t>Keith Ellison</t>
  </si>
  <si>
    <t>Michele Bachmann</t>
  </si>
  <si>
    <t>Collin C. Peterson</t>
  </si>
  <si>
    <t>Richard Nolan</t>
  </si>
  <si>
    <t>Alan Nunnelee</t>
  </si>
  <si>
    <t>Bennie Thompson</t>
  </si>
  <si>
    <t>Gregg Harper</t>
  </si>
  <si>
    <t>Steven Palazzo</t>
  </si>
  <si>
    <t>Lacy Clay</t>
  </si>
  <si>
    <t>Ann Wagner</t>
  </si>
  <si>
    <t>Blaine Luetkemeyer</t>
  </si>
  <si>
    <t>Vicky Hartzler</t>
  </si>
  <si>
    <t>Emanuel Cleaver</t>
  </si>
  <si>
    <t>Sam Graves</t>
  </si>
  <si>
    <t>Billy Long</t>
  </si>
  <si>
    <t>Steve Daines</t>
  </si>
  <si>
    <t>Jeff Fortenberry</t>
  </si>
  <si>
    <t>Lee Terry</t>
  </si>
  <si>
    <t>Adrian Smith</t>
  </si>
  <si>
    <t>Dina Titus</t>
  </si>
  <si>
    <t>Mark Amodei</t>
  </si>
  <si>
    <t>Joe Heck</t>
  </si>
  <si>
    <t>Steven Horsford</t>
  </si>
  <si>
    <t>Carol Shea-Porter</t>
  </si>
  <si>
    <t>Ann Kuster</t>
  </si>
  <si>
    <t>Robert Andrews</t>
  </si>
  <si>
    <t>Frank LoBiondo</t>
  </si>
  <si>
    <t>Jon Runyan</t>
  </si>
  <si>
    <t>Chris Smith</t>
  </si>
  <si>
    <t>Scott Garrett</t>
  </si>
  <si>
    <t>Frank Pallone</t>
  </si>
  <si>
    <t>Leonard Lance</t>
  </si>
  <si>
    <t>Albio Sires</t>
  </si>
  <si>
    <t>Bill Pascrell</t>
  </si>
  <si>
    <t>Donald Payne Jr.</t>
  </si>
  <si>
    <t>Rodney Frelinghuysen</t>
  </si>
  <si>
    <t>Rush Holt</t>
  </si>
  <si>
    <t>Michelle Lujan Grisham</t>
  </si>
  <si>
    <t>Steve Pearce</t>
  </si>
  <si>
    <t>Ben R. Lujan</t>
  </si>
  <si>
    <t>Timothy Bishop</t>
  </si>
  <si>
    <t>Peter King</t>
  </si>
  <si>
    <t>Steve Israel</t>
  </si>
  <si>
    <t>Carolyn McCarthy</t>
  </si>
  <si>
    <t>Gregory Meeks</t>
  </si>
  <si>
    <t>Grace Meng</t>
  </si>
  <si>
    <t>Nydia Velazquez</t>
  </si>
  <si>
    <t>Hakeem Jeffries</t>
  </si>
  <si>
    <t>Yvette Clarke</t>
  </si>
  <si>
    <t>Jerrold Nadler</t>
  </si>
  <si>
    <t>Mike Grimm</t>
  </si>
  <si>
    <t>Carolyn Maloney</t>
  </si>
  <si>
    <t>Charles Rangel</t>
  </si>
  <si>
    <t>Joe Crowley</t>
  </si>
  <si>
    <t>Jose E. Serrano</t>
  </si>
  <si>
    <t>Eliot Engel</t>
  </si>
  <si>
    <t>Nita Lowey</t>
  </si>
  <si>
    <t>Sean Patrick Maloney</t>
  </si>
  <si>
    <t>Christopher Gibson</t>
  </si>
  <si>
    <t>Paul Tonko</t>
  </si>
  <si>
    <t>Bill Owens</t>
  </si>
  <si>
    <t>Richard Hanna</t>
  </si>
  <si>
    <t>Thomas Reed</t>
  </si>
  <si>
    <t>Daniel Maffei</t>
  </si>
  <si>
    <t>Louise Slaughter</t>
  </si>
  <si>
    <t>Brian Higgins</t>
  </si>
  <si>
    <t>Chris Collins</t>
  </si>
  <si>
    <t>G.K. Butterfield</t>
  </si>
  <si>
    <t>Renee Ellmers</t>
  </si>
  <si>
    <t>Walter Jones</t>
  </si>
  <si>
    <t>David Price</t>
  </si>
  <si>
    <t>Virginia Foxx</t>
  </si>
  <si>
    <t>Howard Coble</t>
  </si>
  <si>
    <t>Mike McIntyre</t>
  </si>
  <si>
    <t>Richard Hudson</t>
  </si>
  <si>
    <t>Robert Pittenger</t>
  </si>
  <si>
    <t>Patrick McHenry</t>
  </si>
  <si>
    <t>Mark Meadows</t>
  </si>
  <si>
    <t>Mel Watt</t>
  </si>
  <si>
    <t>George Holding</t>
  </si>
  <si>
    <t>Kevin Cramer</t>
  </si>
  <si>
    <t>Steve Chabot</t>
  </si>
  <si>
    <t>Brad Wenstrup</t>
  </si>
  <si>
    <t>Joyce Beatty</t>
  </si>
  <si>
    <t>Jim Jordan</t>
  </si>
  <si>
    <t>Bob Latta</t>
  </si>
  <si>
    <t>Bill Johnson</t>
  </si>
  <si>
    <t>Bob Gibbs</t>
  </si>
  <si>
    <t>John Boehner</t>
  </si>
  <si>
    <t>Marcy Kaptur</t>
  </si>
  <si>
    <t>Mike Turner</t>
  </si>
  <si>
    <t>Marcia Fudge</t>
  </si>
  <si>
    <t>Pat Tiberi</t>
  </si>
  <si>
    <t>Tim Ryan</t>
  </si>
  <si>
    <t>David Joyce</t>
  </si>
  <si>
    <t>Steve Stivers</t>
  </si>
  <si>
    <t>Jim Renacci</t>
  </si>
  <si>
    <t>Jim Bridenstine</t>
  </si>
  <si>
    <t>Markwayne Mullin</t>
  </si>
  <si>
    <t>Frank Lucas</t>
  </si>
  <si>
    <t>Tom Cole</t>
  </si>
  <si>
    <t>James Lankford</t>
  </si>
  <si>
    <t>Suzanne Bonamici</t>
  </si>
  <si>
    <t>Greg Walden</t>
  </si>
  <si>
    <t>Earl Blumenauer</t>
  </si>
  <si>
    <t>Peter DeFazio</t>
  </si>
  <si>
    <t>Kurt Schrader</t>
  </si>
  <si>
    <t>Robert Brady</t>
  </si>
  <si>
    <t>Chaka Fattah</t>
  </si>
  <si>
    <t>Mike Kelly</t>
  </si>
  <si>
    <t>Scott Perry</t>
  </si>
  <si>
    <t>Glenn Thompson</t>
  </si>
  <si>
    <t>Jim Gerlach</t>
  </si>
  <si>
    <t>Patrick Meehan</t>
  </si>
  <si>
    <t>Mike Fitzpatrick</t>
  </si>
  <si>
    <t>Bill Shuster</t>
  </si>
  <si>
    <t>Thomas Marino</t>
  </si>
  <si>
    <t>Lou Barletta</t>
  </si>
  <si>
    <t>Keith Rothfus</t>
  </si>
  <si>
    <t>Allyson Schwartz</t>
  </si>
  <si>
    <t>Mike Doyle</t>
  </si>
  <si>
    <t>Charles Dent</t>
  </si>
  <si>
    <t>Joseph Pitts</t>
  </si>
  <si>
    <t>Matthew Cartwright</t>
  </si>
  <si>
    <t>Tim Murphy</t>
  </si>
  <si>
    <t>David Cicilline</t>
  </si>
  <si>
    <t>Jim Langevin</t>
  </si>
  <si>
    <t>Joe Wilson</t>
  </si>
  <si>
    <t>Jeff Duncan</t>
  </si>
  <si>
    <t>Trey Gowdy</t>
  </si>
  <si>
    <t>Mick Mulvaney</t>
  </si>
  <si>
    <t>Jim Clyburn</t>
  </si>
  <si>
    <t>Tom Rice</t>
  </si>
  <si>
    <t>Kristi Noem</t>
  </si>
  <si>
    <t>Phil Roe</t>
  </si>
  <si>
    <t>John Duncan</t>
  </si>
  <si>
    <t>Chuck Fleischmann</t>
  </si>
  <si>
    <t>Scott DesJarlais</t>
  </si>
  <si>
    <t>Jim Cooper</t>
  </si>
  <si>
    <t>Diane Black</t>
  </si>
  <si>
    <t>Marsha Blackburn</t>
  </si>
  <si>
    <t>Stephen Fincher</t>
  </si>
  <si>
    <t>Steve Cohen</t>
  </si>
  <si>
    <t>Louie Gohmert</t>
  </si>
  <si>
    <t>Ted Poe</t>
  </si>
  <si>
    <t>Sam Johnson</t>
  </si>
  <si>
    <t>Ralph Hall</t>
  </si>
  <si>
    <t>Jeb Hensarling</t>
  </si>
  <si>
    <t>Joe Barton</t>
  </si>
  <si>
    <t>John Culberson</t>
  </si>
  <si>
    <t>Kevin Brady</t>
  </si>
  <si>
    <t>Al Green</t>
  </si>
  <si>
    <t>Michael McCaul</t>
  </si>
  <si>
    <t>Mike Conaway</t>
  </si>
  <si>
    <t>Kay Granger</t>
  </si>
  <si>
    <t>Mac Thornberry</t>
  </si>
  <si>
    <t>Randy Weber</t>
  </si>
  <si>
    <t>Ruben Hinojosa</t>
  </si>
  <si>
    <t>Beto O'Rourke</t>
  </si>
  <si>
    <t>Bill Flores</t>
  </si>
  <si>
    <t>Sheila Jackson Lee</t>
  </si>
  <si>
    <t>Randy Neugebauer</t>
  </si>
  <si>
    <t>Joaquin Castro</t>
  </si>
  <si>
    <t>Lamar Smith</t>
  </si>
  <si>
    <t>Pete Olson</t>
  </si>
  <si>
    <t>Pete Gallego</t>
  </si>
  <si>
    <t>Kenny Marchant</t>
  </si>
  <si>
    <t>Roger Williams</t>
  </si>
  <si>
    <t>Michael Burgess</t>
  </si>
  <si>
    <t>Blake Farenthold</t>
  </si>
  <si>
    <t>Henry Cuellar</t>
  </si>
  <si>
    <t>Gene Green</t>
  </si>
  <si>
    <t>Eddie Bernice Johnson</t>
  </si>
  <si>
    <t>John Carter</t>
  </si>
  <si>
    <t>Pete Sessions</t>
  </si>
  <si>
    <t>Marc Veasey</t>
  </si>
  <si>
    <t>Filemon Vela</t>
  </si>
  <si>
    <t>Lloyd Doggett</t>
  </si>
  <si>
    <t>Steve Stockman</t>
  </si>
  <si>
    <t>Rob Bishop</t>
  </si>
  <si>
    <t>Chris Stewart</t>
  </si>
  <si>
    <t>Jason Chaffetz</t>
  </si>
  <si>
    <t>Jim Matheson</t>
  </si>
  <si>
    <t>Peter Welch</t>
  </si>
  <si>
    <t>Rob Wittman</t>
  </si>
  <si>
    <t>Scott Rigell</t>
  </si>
  <si>
    <t>Bobby Scott</t>
  </si>
  <si>
    <t>Randy Forbes</t>
  </si>
  <si>
    <t>Robert Hurt</t>
  </si>
  <si>
    <t>Bob Goodlatte</t>
  </si>
  <si>
    <t>Eric Cantor</t>
  </si>
  <si>
    <t>Jim Moran</t>
  </si>
  <si>
    <t>Morgan Griffith</t>
  </si>
  <si>
    <t>Frank Wolf</t>
  </si>
  <si>
    <t>Gerry Connolly</t>
  </si>
  <si>
    <t>Suzan DelBene</t>
  </si>
  <si>
    <t>Rick Larsen</t>
  </si>
  <si>
    <t>Jaime Herrera Beutler</t>
  </si>
  <si>
    <t>Doc Hastings</t>
  </si>
  <si>
    <t>Cathy McMorris Rodgers</t>
  </si>
  <si>
    <t>Derek Kilmer</t>
  </si>
  <si>
    <t>Jim McDermott</t>
  </si>
  <si>
    <t>Dave Reichert</t>
  </si>
  <si>
    <t>Adam Smith</t>
  </si>
  <si>
    <t>Denny Heck</t>
  </si>
  <si>
    <t>David McKinley</t>
  </si>
  <si>
    <t>Shelley Moore Capito</t>
  </si>
  <si>
    <t>Nick Rahall</t>
  </si>
  <si>
    <t>Paul Ryan</t>
  </si>
  <si>
    <t>Mark Pocan</t>
  </si>
  <si>
    <t>Ron Kind</t>
  </si>
  <si>
    <t>Gwen Moore</t>
  </si>
  <si>
    <t>Jim Sensenbrenner</t>
  </si>
  <si>
    <t>Tom Petri</t>
  </si>
  <si>
    <t>Sean Duffy</t>
  </si>
  <si>
    <t>Reid Ribble</t>
  </si>
  <si>
    <t>Cynthia Lummis</t>
  </si>
  <si>
    <t>2012 partisanship: Daily Kos http://www.dailykos.com/story/2012/11/19/1163009/-Daily-Kos-Elections-presidential-results-by-congressional-district-for-the-2012-2008-elections?detail=hide</t>
  </si>
  <si>
    <t>2012 results: Dave Wasserman https://docs.google.com/spreadsheet/ccc?key=0AjYj9mXElO_QdHZCbzJocGtxYkR6OTdZbzZwRUFvS3c#gid=0</t>
  </si>
  <si>
    <t>2010 partisanship: FairVote's Monopoly Politics 2012 http://www.fairvote.org/monopoly-politics-2012</t>
  </si>
  <si>
    <t>2010 results: FairVote's Dubious Democracy 2010 http://www.fairvote.org/assets/Uploads/DubiousDemocracy2010.pdf</t>
  </si>
  <si>
    <t>CD#</t>
  </si>
  <si>
    <t>Winner</t>
  </si>
  <si>
    <t>Dem Votes</t>
  </si>
  <si>
    <t>GOP Votes</t>
  </si>
  <si>
    <t>Other Votes</t>
  </si>
  <si>
    <t>Dem %</t>
  </si>
  <si>
    <t>GOP %</t>
  </si>
  <si>
    <t>Two Party MOV</t>
  </si>
  <si>
    <t>2010 Election</t>
  </si>
  <si>
    <t>Dem Vote</t>
  </si>
  <si>
    <t>GOP Vote</t>
  </si>
  <si>
    <t>D Partisanship 2010</t>
  </si>
  <si>
    <t>Special Elections</t>
  </si>
  <si>
    <t>Candidate</t>
  </si>
  <si>
    <t>Two Pary Dem%</t>
  </si>
  <si>
    <t>Two Party GOP%</t>
  </si>
  <si>
    <t>Projected National Incumbency Bump</t>
  </si>
  <si>
    <t>Kelly, Robin</t>
  </si>
  <si>
    <t>Robin Kelly</t>
  </si>
  <si>
    <t>D Partisanship 2012 + Tilt</t>
  </si>
  <si>
    <t>Safe Republican:</t>
  </si>
  <si>
    <t>Likely Republican:</t>
  </si>
  <si>
    <t>Lean Republican:</t>
  </si>
  <si>
    <t xml:space="preserve">Toss Up (Slight R): </t>
  </si>
  <si>
    <t>Total R:</t>
  </si>
  <si>
    <t>Safe Democratic:</t>
  </si>
  <si>
    <t>Likely Democratic:</t>
  </si>
  <si>
    <t>Lean Democratic:</t>
  </si>
  <si>
    <t>Total D:</t>
  </si>
  <si>
    <t>Toss Up (Slight D):</t>
  </si>
  <si>
    <t>If All Seats Open:</t>
  </si>
  <si>
    <t>Republican</t>
  </si>
  <si>
    <t>Democratic</t>
  </si>
  <si>
    <t>No Projection</t>
  </si>
  <si>
    <t>This spreadsheet provides data and projections for all 435 congressional races in the 2014 midterm elections.</t>
  </si>
  <si>
    <t xml:space="preserve">The "Projections" tab contains several useful features, including: </t>
  </si>
  <si>
    <t>2010 Two Party MOV</t>
  </si>
  <si>
    <t>Candidate adjustors (hidden in columns F and G):</t>
  </si>
  <si>
    <t>Note: Because Louisiana's Top Two system allows multiple candidates of each party to run on election day, candidates' vote percentages in Louisiana cannot be easily translated into two-party margins of victory and "candidate influence" scores. Those elections are treated as uncontested.</t>
  </si>
  <si>
    <t xml:space="preserve">The projection is based on a formula comprised of three numbers (in the green columns): current district partisanship (D) and the influence of the candidate on vote margins in the last two elections. Candidate influence is the performance of a candidate in a district relative to Obama's performance in the same district, adjusted for the national partisan tilt and whether the candidate was an incumbent, running in an open seat, or a challenger. (Non-Top Two incumbent vs. incumbent races are counted as open seat races). </t>
  </si>
  <si>
    <r>
      <rPr>
        <b/>
        <sz val="11"/>
        <color theme="1"/>
        <rFont val="Calibri"/>
        <family val="2"/>
        <scheme val="minor"/>
      </rPr>
      <t>Raw Data Sources:</t>
    </r>
    <r>
      <rPr>
        <sz val="11"/>
        <color theme="1"/>
        <rFont val="Calibri"/>
        <family val="2"/>
        <scheme val="minor"/>
      </rPr>
      <t xml:space="preserve"> </t>
    </r>
  </si>
  <si>
    <t>2014 Projections (FairVote)</t>
  </si>
  <si>
    <t>2014 Projections (Competition Ratings)</t>
  </si>
  <si>
    <r>
      <t xml:space="preserve">1. </t>
    </r>
    <r>
      <rPr>
        <b/>
        <sz val="11"/>
        <color theme="1"/>
        <rFont val="Calibri"/>
        <family val="2"/>
        <scheme val="minor"/>
      </rPr>
      <t>FairVote's official projections</t>
    </r>
    <r>
      <rPr>
        <sz val="11"/>
        <color theme="1"/>
        <rFont val="Calibri"/>
        <family val="2"/>
        <scheme val="minor"/>
      </rPr>
      <t xml:space="preserve"> by party for the 374 seats that we are projecting (in the yellow box, with accompanying pie chart)</t>
    </r>
  </si>
  <si>
    <r>
      <t xml:space="preserve">2. </t>
    </r>
    <r>
      <rPr>
        <b/>
        <sz val="11"/>
        <color rgb="FF000000"/>
        <rFont val="Calibri"/>
        <family val="2"/>
        <scheme val="minor"/>
      </rPr>
      <t>Competitiveness ratings and partisan lean</t>
    </r>
    <r>
      <rPr>
        <sz val="11"/>
        <color rgb="FF000000"/>
        <rFont val="Calibri"/>
        <family val="2"/>
        <scheme val="minor"/>
      </rPr>
      <t xml:space="preserve"> for all 435 seats, including those not officially projected (in the red/blue box)</t>
    </r>
  </si>
  <si>
    <r>
      <t xml:space="preserve">5. </t>
    </r>
    <r>
      <rPr>
        <b/>
        <sz val="11"/>
        <color theme="1"/>
        <rFont val="Calibri"/>
        <family val="2"/>
        <scheme val="minor"/>
      </rPr>
      <t>Projections for each individual district and incumbent</t>
    </r>
    <r>
      <rPr>
        <sz val="11"/>
        <color theme="1"/>
        <rFont val="Calibri"/>
        <family val="2"/>
        <scheme val="minor"/>
      </rPr>
      <t>, in terms of projected Democratic vote percentage, FairVote official projection, and competitiveness rating (in orange and party-color-coded columns H, I, and J)</t>
    </r>
  </si>
  <si>
    <r>
      <t xml:space="preserve">3. </t>
    </r>
    <r>
      <rPr>
        <b/>
        <sz val="11"/>
        <color rgb="FF000000"/>
        <rFont val="Calibri"/>
        <family val="2"/>
        <scheme val="minor"/>
      </rPr>
      <t>Party projections if every seat were an open seat race</t>
    </r>
    <r>
      <rPr>
        <sz val="11"/>
        <color rgb="FF000000"/>
        <rFont val="Calibri"/>
        <family val="2"/>
        <scheme val="minor"/>
      </rPr>
      <t xml:space="preserve"> (in the green box)</t>
    </r>
  </si>
  <si>
    <r>
      <t xml:space="preserve">6. </t>
    </r>
    <r>
      <rPr>
        <b/>
        <sz val="11"/>
        <color rgb="FF000000"/>
        <rFont val="Calibri"/>
        <family val="2"/>
        <scheme val="minor"/>
      </rPr>
      <t>Partisanship rating</t>
    </r>
    <r>
      <rPr>
        <sz val="11"/>
        <color rgb="FF000000"/>
        <rFont val="Calibri"/>
        <family val="2"/>
        <scheme val="minor"/>
      </rPr>
      <t xml:space="preserve"> (how the district voted for president relative to the candidates' national averages in 2012) of each district</t>
    </r>
  </si>
  <si>
    <r>
      <rPr>
        <sz val="11"/>
        <color rgb="FF000000"/>
        <rFont val="Calibri"/>
        <family val="2"/>
        <scheme val="minor"/>
      </rPr>
      <t>4.</t>
    </r>
    <r>
      <rPr>
        <b/>
        <sz val="11"/>
        <color rgb="FF000000"/>
        <rFont val="Calibri"/>
        <family val="2"/>
        <scheme val="minor"/>
      </rPr>
      <t xml:space="preserve"> Ability to manually change the overall partisan tilt of the year and the average incumbency bump of the year</t>
    </r>
    <r>
      <rPr>
        <sz val="11"/>
        <color rgb="FF000000"/>
        <rFont val="Calibri"/>
        <family val="2"/>
        <scheme val="minor"/>
      </rPr>
      <t>, which will alter the projections.</t>
    </r>
  </si>
  <si>
    <t>The complete projections themselves can be found in the "Projections" tab, a summary of the projections can be found in the "Summary Charts" tab, a full explanation of the methodology behind the projections behind the projections can be found in the "Projections Methodology" tab, and the election result data used in this analasys can be found in the "Raw Data" tab.</t>
  </si>
  <si>
    <t>As mentioned in feature #4, the Projections tab allows the user to manually input data into the two gray cells (A2 and B2).</t>
  </si>
  <si>
    <t>Cell A2 allows the user to simulate projections based on any possible nationwide partisan tilt in the 2014 elections. For example, if you anticipate a 4% Democratic advantage in 2014, you would input "54%" into A2. If you anticipate a 4% Republican advantage in 2014, you would input "46%."</t>
  </si>
  <si>
    <t>Cell B2 allows the user to simulate any possible nationwide sentiment toward incumbents in general. The default incumbency advantage is 4.5% as that is the "bump" over 50% that they received on average in 2012. If you think 2014 will be an unusually anti-incumbent year, you could input "1%" into B2, and see the likely effects on each race. If you think 2014 will be an incumbent-favoring year, you could input 7% into B2.</t>
  </si>
  <si>
    <t>In the column "2014 Projections (FairVote)," a seat is projected for Democrats if the number in column H is over 56% and Republicans if it is under 44%. No other seat is projected. Seats are also not projected if the incumbent won by less than 4% last election or is representing a district that favors the opposite party.</t>
  </si>
  <si>
    <t xml:space="preserve">Candidates who ran uncontested in either 2010 or 2012 were given a "candidate influence" score of 4.5% in favor of their party - the average incumbency bump in 2012. This is a conservative estimate of the advantage they would likely receive if challenged. Candidates running in a Top Two race against a member of their own party are counted as having run uncontested, since margins of victory are listed in terms of two-party totals. </t>
  </si>
  <si>
    <t>How to use the Monopoly Politics 2014 Spreadsheet</t>
  </si>
  <si>
    <t>Explanation of manual tools:</t>
  </si>
  <si>
    <t>Candidate Influence 2012</t>
  </si>
  <si>
    <t>Candidate Influence 2010</t>
  </si>
  <si>
    <t>Sanford, Mark</t>
  </si>
  <si>
    <t>Mark Sanford</t>
  </si>
  <si>
    <t>Jason Smith</t>
  </si>
  <si>
    <t>Smith, Jason</t>
  </si>
  <si>
    <t>Part. Margin Change Redistricting</t>
  </si>
  <si>
    <t>OPEN (Michelle Bachmann)</t>
  </si>
  <si>
    <t>OPEN (Braley, Bruce)</t>
  </si>
  <si>
    <t>OPEN (Broun, Paul)</t>
  </si>
  <si>
    <t>OPEN (Capito, Shelley Moore)</t>
  </si>
  <si>
    <t>OPEN (Cassidy, Bill)</t>
  </si>
  <si>
    <t>OPEN (Cotton, Tom)</t>
  </si>
  <si>
    <t>OPEN (Gingrey, Phil)</t>
  </si>
  <si>
    <t>OPEN (Hanabusa, Colleen)</t>
  </si>
  <si>
    <t>OPEN (Kingston, Jack)</t>
  </si>
  <si>
    <t>OPEN (Peters, Gary)</t>
  </si>
  <si>
    <t>OPEN (Michaud, Mike)</t>
  </si>
  <si>
    <t>OPEN (Schwartz, Allyson)</t>
  </si>
  <si>
    <t>OPEN (Campbell, John)</t>
  </si>
  <si>
    <t>Performance Over Average Candidate 2012</t>
  </si>
  <si>
    <t>Average POAC</t>
  </si>
  <si>
    <t>POAC difference</t>
  </si>
  <si>
    <t>2012 2-Party Winning Percentage</t>
  </si>
  <si>
    <t>Shuster, Bill</t>
  </si>
  <si>
    <t>2014 Projections (If Open Seat)</t>
  </si>
  <si>
    <t>Susan DelBene</t>
  </si>
  <si>
    <t>OPEN (Griffin, Tim)</t>
  </si>
  <si>
    <t>OPEN (Bachus, Spencer)</t>
  </si>
  <si>
    <t>OPEN (Runyan, Jon)</t>
  </si>
  <si>
    <t>The following raw data was taken into account: Obama's performance in the district in 2012, the candidate's vote percentages in the district in 2010 and 2012 (adjusted for redistricting and the overall partisan climate of the year), and the candidate's incumbency status in 2010 and 2012</t>
  </si>
  <si>
    <t>7=Democrat special election</t>
  </si>
  <si>
    <t>8=Republican special election</t>
  </si>
  <si>
    <t>Column I represents the projected two party votes for the Democratic candidate in the 2014 election based on a weighting of the three green column numbers. The formula gives slightly more weight to 2012 numbers over 2010 numbers and weights partisanship above candidate influence. Freshmen incumbents have their 2012 election results weighted significantly less than others.</t>
  </si>
  <si>
    <t xml:space="preserve">Performance Over Average Candidate (POAC) scores are akin to the candidate influence scores used in the projection model, and measure the extent to which candidates performed better or worse than an average candidate of the same party, district, and incumbency status in a given year. </t>
  </si>
  <si>
    <r>
      <t xml:space="preserve">7. </t>
    </r>
    <r>
      <rPr>
        <b/>
        <sz val="11"/>
        <color rgb="FF000000"/>
        <rFont val="Calibri"/>
        <family val="2"/>
        <scheme val="minor"/>
      </rPr>
      <t xml:space="preserve">Performance Over Average Candidate (POAC) </t>
    </r>
    <r>
      <rPr>
        <sz val="11"/>
        <color rgb="FF000000"/>
        <rFont val="Calibri"/>
        <family val="2"/>
        <scheme val="minor"/>
      </rPr>
      <t xml:space="preserve">scores measure the extent to which candidates performed better or worse than an average candidate of the same party, district, and incumbency status in a given year. </t>
    </r>
  </si>
  <si>
    <t>These projections will be updated as current incumbents decide not run for re-election. If you have any comments or questions on the spreadsheet, please contact Devin McCarthy at dmccarthy@fairvote.org</t>
  </si>
  <si>
    <t>OPEN (Coble, Howard)</t>
  </si>
  <si>
    <t>OPEN (Daines, Steve)</t>
  </si>
  <si>
    <t>In the column "2014 Projections (Competitiveness)," a seat is called "Safe R" if that number is less than 42%, "Likely R" if it is between 42% and 44%, "Lean R" if it is between 44% and 47%, "Toss Up" if it is between 47% and 53%, "Lean D" if it is between 52% and 55%, "Likely D" if it is between 55% and 58%, and "Safe D" if it is above 58%.</t>
  </si>
  <si>
    <t>Performance Over Average Candidate 2010</t>
  </si>
  <si>
    <t>Katherine Clark</t>
  </si>
  <si>
    <t>Clark, Katherine</t>
  </si>
  <si>
    <t>Vance McAllister</t>
  </si>
  <si>
    <t>Byrne, Bradley</t>
  </si>
  <si>
    <t>Bradley Byrne</t>
  </si>
  <si>
    <t>OPEN (Stockman, Steve)</t>
  </si>
  <si>
    <t>OPEN (Latham, Tom)</t>
  </si>
  <si>
    <t>OPEN (Matheson, Jim)</t>
  </si>
  <si>
    <t>OPEN (Wolf, Frank)</t>
  </si>
  <si>
    <t>OPEN (Gerlach, Jim)</t>
  </si>
  <si>
    <t>OPEN (McIntyre, Mike)</t>
  </si>
  <si>
    <t>OPEN (McCarthy, Carolyn)</t>
  </si>
  <si>
    <t>OPEN (Lankford, James)</t>
  </si>
  <si>
    <t>OPEN (Owens, Bill)</t>
  </si>
  <si>
    <t>David Jolly</t>
  </si>
  <si>
    <t>Jolly, David</t>
  </si>
  <si>
    <t>OPEN (Waxman, Henry)</t>
  </si>
  <si>
    <t>OPEN (Negrete McLeod, Gloria)</t>
  </si>
  <si>
    <t>OPEN (McKeon, Buck)</t>
  </si>
  <si>
    <t>OPEN (Gardner, Cory)</t>
  </si>
  <si>
    <t>OPEN (Holt, Rush)</t>
  </si>
  <si>
    <t>OPEN (Hastings, Doc)</t>
  </si>
  <si>
    <t>OPEN (Pastor, Ed)</t>
  </si>
  <si>
    <t>OPEN (Dingell, John)</t>
  </si>
  <si>
    <t>OPEN (Miller, Gary)</t>
  </si>
  <si>
    <t>OPEN</t>
  </si>
  <si>
    <t>OPEN (Moran, Jim)</t>
  </si>
  <si>
    <t>OPEN (Miller, George)</t>
  </si>
  <si>
    <t>OPEN (Camp, David)</t>
  </si>
  <si>
    <t>OPEN (Rogers, Mike J.)</t>
  </si>
  <si>
    <t>OPEN (Petri, Tom)</t>
  </si>
  <si>
    <t>OPEN (Cantor, Eric)</t>
  </si>
  <si>
    <t>Curt Clawson</t>
  </si>
  <si>
    <t>OPEN (Hall, Ralph)</t>
  </si>
  <si>
    <t>McAllister, Vance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</si>
</sst>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sz val="11"/>
      <color rgb="FF0061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9"/>
      <color rgb="FF000000"/>
      <name val="Arial"/>
      <family val="2"/>
    </font>
    <font>
      <sz val="10"/>
      <color rgb="FF000000"/>
      <name val="Arial"/>
      <family val="2"/>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theme="8" tint="0.79998168889431442"/>
        <bgColor indexed="65"/>
      </patternFill>
    </fill>
    <fill>
      <patternFill patternType="solid">
        <fgColor rgb="FFFFC7CE"/>
      </patternFill>
    </fill>
    <fill>
      <patternFill patternType="solid">
        <fgColor rgb="FFFFEB9C"/>
      </patternFill>
    </fill>
    <fill>
      <patternFill patternType="solid">
        <fgColor theme="6" tint="0.79998168889431442"/>
        <bgColor indexed="65"/>
      </patternFill>
    </fill>
    <fill>
      <patternFill patternType="solid">
        <fgColor rgb="FFA5A5A5"/>
      </patternFill>
    </fill>
  </fills>
  <borders count="19">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s>
  <cellStyleXfs count="9">
    <xf numFmtId="0" fontId="0" fillId="0" borderId="0"/>
    <xf numFmtId="9" fontId="1" fillId="0" borderId="0" applyFont="0" applyFill="0" applyBorder="0" applyAlignment="0" applyProtection="0"/>
    <xf numFmtId="0" fontId="4" fillId="2" borderId="0" applyNumberFormat="0" applyBorder="0" applyAlignment="0" applyProtection="0"/>
    <xf numFmtId="0" fontId="5" fillId="3" borderId="2" applyNumberFormat="0" applyAlignment="0" applyProtection="0"/>
    <xf numFmtId="0" fontId="1" fillId="4"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xf numFmtId="0" fontId="1" fillId="7" borderId="0" applyNumberFormat="0" applyBorder="0" applyAlignment="0" applyProtection="0"/>
    <xf numFmtId="0" fontId="8" fillId="8" borderId="18" applyNumberFormat="0" applyAlignment="0" applyProtection="0"/>
  </cellStyleXfs>
  <cellXfs count="101">
    <xf numFmtId="0" fontId="0" fillId="0" borderId="0" xfId="0"/>
    <xf numFmtId="0" fontId="0" fillId="0" borderId="0" xfId="0" applyAlignment="1">
      <alignment wrapText="1"/>
    </xf>
    <xf numFmtId="0" fontId="2" fillId="0" borderId="0" xfId="0" applyFont="1" applyAlignment="1">
      <alignment wrapText="1"/>
    </xf>
    <xf numFmtId="0" fontId="2" fillId="0" borderId="1" xfId="0" applyFont="1" applyBorder="1" applyAlignment="1">
      <alignment wrapText="1"/>
    </xf>
    <xf numFmtId="0" fontId="0" fillId="0" borderId="0" xfId="0" applyFont="1" applyAlignment="1">
      <alignment wrapText="1"/>
    </xf>
    <xf numFmtId="0" fontId="2" fillId="0" borderId="1" xfId="0" applyFont="1" applyFill="1" applyBorder="1" applyAlignment="1">
      <alignment wrapText="1"/>
    </xf>
    <xf numFmtId="0" fontId="0" fillId="0" borderId="0" xfId="0" applyFont="1" applyFill="1" applyBorder="1" applyAlignment="1">
      <alignment wrapText="1"/>
    </xf>
    <xf numFmtId="0" fontId="4" fillId="2" borderId="1" xfId="2" applyBorder="1" applyAlignment="1">
      <alignment wrapText="1"/>
    </xf>
    <xf numFmtId="0" fontId="0" fillId="0" borderId="0" xfId="0" applyFill="1" applyBorder="1" applyAlignment="1">
      <alignment wrapText="1"/>
    </xf>
    <xf numFmtId="0" fontId="0" fillId="0" borderId="0" xfId="0" applyBorder="1"/>
    <xf numFmtId="0" fontId="2" fillId="0" borderId="0" xfId="0" applyFont="1"/>
    <xf numFmtId="0" fontId="0" fillId="0" borderId="1" xfId="0" applyFont="1" applyBorder="1" applyAlignment="1">
      <alignment wrapText="1"/>
    </xf>
    <xf numFmtId="0" fontId="0" fillId="0" borderId="1" xfId="0" applyFont="1" applyBorder="1"/>
    <xf numFmtId="0" fontId="0" fillId="0" borderId="1" xfId="0" applyBorder="1"/>
    <xf numFmtId="0" fontId="2" fillId="0" borderId="4" xfId="0" applyFont="1" applyBorder="1" applyAlignment="1">
      <alignment wrapText="1"/>
    </xf>
    <xf numFmtId="164" fontId="0" fillId="0" borderId="0" xfId="1" applyNumberFormat="1" applyFont="1" applyBorder="1"/>
    <xf numFmtId="164" fontId="0" fillId="0" borderId="3" xfId="1" applyNumberFormat="1" applyFont="1" applyBorder="1"/>
    <xf numFmtId="0" fontId="2" fillId="0" borderId="5" xfId="0" applyFont="1" applyBorder="1"/>
    <xf numFmtId="0" fontId="0" fillId="0" borderId="0" xfId="0" applyFill="1" applyBorder="1"/>
    <xf numFmtId="0" fontId="0" fillId="0" borderId="7" xfId="0" applyBorder="1"/>
    <xf numFmtId="0" fontId="2" fillId="0" borderId="4" xfId="0" applyFont="1" applyBorder="1"/>
    <xf numFmtId="0" fontId="0" fillId="0" borderId="6" xfId="0" applyFill="1" applyBorder="1"/>
    <xf numFmtId="3" fontId="0" fillId="0" borderId="0" xfId="0" applyNumberFormat="1"/>
    <xf numFmtId="0" fontId="0" fillId="7" borderId="8" xfId="7" applyFont="1" applyBorder="1" applyAlignment="1"/>
    <xf numFmtId="0" fontId="0" fillId="7" borderId="12" xfId="7" applyFont="1" applyBorder="1" applyAlignment="1"/>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2" fillId="0" borderId="7" xfId="0" applyFont="1" applyBorder="1"/>
    <xf numFmtId="0" fontId="4" fillId="2" borderId="0" xfId="2" applyBorder="1" applyAlignment="1">
      <alignment wrapText="1"/>
    </xf>
    <xf numFmtId="0" fontId="4" fillId="2" borderId="3" xfId="2" applyBorder="1" applyAlignment="1">
      <alignment wrapText="1"/>
    </xf>
    <xf numFmtId="9" fontId="0" fillId="0" borderId="0" xfId="1" applyFont="1"/>
    <xf numFmtId="0" fontId="2" fillId="0" borderId="0" xfId="0" applyFont="1" applyAlignment="1"/>
    <xf numFmtId="0" fontId="0" fillId="0" borderId="0" xfId="0" applyAlignment="1"/>
    <xf numFmtId="0" fontId="7" fillId="6" borderId="8" xfId="6" applyBorder="1" applyAlignment="1"/>
    <xf numFmtId="0" fontId="7" fillId="6" borderId="9" xfId="6" applyNumberFormat="1" applyBorder="1" applyAlignment="1"/>
    <xf numFmtId="0" fontId="6" fillId="5" borderId="8" xfId="5" applyBorder="1" applyAlignment="1"/>
    <xf numFmtId="0" fontId="6" fillId="5" borderId="16" xfId="5" applyBorder="1" applyAlignment="1"/>
    <xf numFmtId="0" fontId="0" fillId="4" borderId="14" xfId="4" applyFont="1" applyBorder="1" applyAlignment="1"/>
    <xf numFmtId="0" fontId="1" fillId="4" borderId="9" xfId="4" applyBorder="1" applyAlignment="1"/>
    <xf numFmtId="0" fontId="0" fillId="0" borderId="0" xfId="0" applyBorder="1" applyAlignment="1"/>
    <xf numFmtId="0" fontId="0" fillId="0" borderId="3" xfId="0" applyBorder="1" applyAlignment="1"/>
    <xf numFmtId="9" fontId="8" fillId="8" borderId="18" xfId="8" applyNumberFormat="1" applyAlignment="1"/>
    <xf numFmtId="10" fontId="8" fillId="8" borderId="18" xfId="8" applyNumberFormat="1" applyAlignment="1"/>
    <xf numFmtId="0" fontId="7" fillId="6" borderId="10" xfId="6" applyBorder="1" applyAlignment="1"/>
    <xf numFmtId="0" fontId="7" fillId="6" borderId="11" xfId="6" applyNumberFormat="1" applyBorder="1" applyAlignment="1"/>
    <xf numFmtId="0" fontId="6" fillId="5" borderId="10" xfId="5" applyBorder="1" applyAlignment="1"/>
    <xf numFmtId="0" fontId="6" fillId="5" borderId="3" xfId="5" applyBorder="1" applyAlignment="1"/>
    <xf numFmtId="0" fontId="0" fillId="4" borderId="0" xfId="4" applyFont="1" applyBorder="1" applyAlignment="1"/>
    <xf numFmtId="0" fontId="1" fillId="4" borderId="11" xfId="4" applyBorder="1" applyAlignment="1"/>
    <xf numFmtId="0" fontId="1" fillId="7" borderId="9" xfId="7" applyBorder="1" applyAlignment="1"/>
    <xf numFmtId="0" fontId="7" fillId="6" borderId="12" xfId="6" applyBorder="1" applyAlignment="1"/>
    <xf numFmtId="0" fontId="7" fillId="6" borderId="13" xfId="6" applyNumberFormat="1" applyBorder="1" applyAlignment="1"/>
    <xf numFmtId="0" fontId="1" fillId="7" borderId="13" xfId="7" applyBorder="1" applyAlignment="1"/>
    <xf numFmtId="1" fontId="6" fillId="5" borderId="3" xfId="5" applyNumberFormat="1" applyBorder="1" applyAlignment="1"/>
    <xf numFmtId="1" fontId="1" fillId="4" borderId="11" xfId="4" applyNumberFormat="1" applyBorder="1" applyAlignment="1"/>
    <xf numFmtId="0" fontId="6" fillId="5" borderId="12" xfId="5" applyBorder="1" applyAlignment="1"/>
    <xf numFmtId="0" fontId="6" fillId="5" borderId="17" xfId="5" applyBorder="1" applyAlignment="1"/>
    <xf numFmtId="0" fontId="0" fillId="4" borderId="15" xfId="4" applyFont="1" applyBorder="1" applyAlignment="1"/>
    <xf numFmtId="0" fontId="1" fillId="4" borderId="13" xfId="4" applyBorder="1" applyAlignment="1"/>
    <xf numFmtId="0" fontId="0" fillId="0" borderId="0" xfId="0" applyFont="1" applyAlignment="1"/>
    <xf numFmtId="0" fontId="0" fillId="0" borderId="0" xfId="0" applyFont="1" applyAlignment="1">
      <alignment horizontal="center"/>
    </xf>
    <xf numFmtId="0" fontId="0" fillId="0" borderId="0" xfId="0" applyFont="1" applyFill="1" applyBorder="1" applyAlignment="1"/>
    <xf numFmtId="164" fontId="5" fillId="3" borderId="2" xfId="3" applyNumberFormat="1" applyAlignment="1"/>
    <xf numFmtId="164" fontId="4" fillId="2" borderId="0" xfId="2" applyNumberFormat="1" applyAlignment="1"/>
    <xf numFmtId="164" fontId="3" fillId="0" borderId="0" xfId="1" applyNumberFormat="1" applyFont="1" applyBorder="1" applyAlignment="1">
      <alignment horizontal="right"/>
    </xf>
    <xf numFmtId="164" fontId="0" fillId="0" borderId="0" xfId="0" applyNumberFormat="1" applyBorder="1" applyAlignment="1"/>
    <xf numFmtId="164" fontId="0" fillId="0" borderId="0" xfId="0" applyNumberFormat="1" applyAlignment="1"/>
    <xf numFmtId="164" fontId="4" fillId="2" borderId="0" xfId="2" applyNumberFormat="1" applyBorder="1" applyAlignment="1"/>
    <xf numFmtId="164" fontId="4" fillId="2" borderId="3" xfId="1" applyNumberFormat="1" applyFont="1" applyFill="1" applyBorder="1" applyAlignment="1"/>
    <xf numFmtId="164" fontId="0" fillId="0" borderId="0" xfId="0" applyNumberFormat="1" applyFont="1" applyBorder="1" applyAlignment="1"/>
    <xf numFmtId="0" fontId="0" fillId="0" borderId="0" xfId="0" applyFont="1" applyBorder="1" applyAlignment="1"/>
    <xf numFmtId="0" fontId="0" fillId="0" borderId="0" xfId="0" applyFont="1" applyBorder="1" applyAlignment="1">
      <alignment horizontal="center"/>
    </xf>
    <xf numFmtId="0" fontId="0" fillId="0" borderId="0" xfId="0" applyFill="1" applyBorder="1" applyAlignment="1"/>
    <xf numFmtId="0" fontId="0" fillId="0" borderId="1" xfId="0" applyFont="1" applyBorder="1" applyAlignment="1"/>
    <xf numFmtId="0" fontId="0" fillId="0" borderId="1" xfId="0" applyFont="1" applyBorder="1" applyAlignment="1">
      <alignment horizontal="center"/>
    </xf>
    <xf numFmtId="0" fontId="0" fillId="0" borderId="1" xfId="0" applyFont="1" applyFill="1" applyBorder="1" applyAlignment="1"/>
    <xf numFmtId="0" fontId="0" fillId="0" borderId="1" xfId="0" applyBorder="1" applyAlignment="1"/>
    <xf numFmtId="164" fontId="4" fillId="2" borderId="1" xfId="2" applyNumberFormat="1" applyBorder="1" applyAlignment="1"/>
    <xf numFmtId="164" fontId="3" fillId="0" borderId="1" xfId="1" applyNumberFormat="1" applyFont="1" applyBorder="1" applyAlignment="1">
      <alignment horizontal="right"/>
    </xf>
    <xf numFmtId="164" fontId="0" fillId="0" borderId="1" xfId="0" applyNumberFormat="1" applyBorder="1" applyAlignment="1"/>
    <xf numFmtId="3" fontId="0" fillId="0" borderId="6" xfId="0" applyNumberFormat="1" applyFill="1" applyBorder="1"/>
    <xf numFmtId="3" fontId="12" fillId="0" borderId="0" xfId="0" applyNumberFormat="1" applyFont="1"/>
    <xf numFmtId="3" fontId="0" fillId="0" borderId="0" xfId="0" applyNumberFormat="1" applyFill="1" applyBorder="1"/>
    <xf numFmtId="9" fontId="0" fillId="0" borderId="0" xfId="1" applyFont="1" applyFill="1"/>
    <xf numFmtId="9" fontId="0" fillId="0" borderId="7" xfId="1" applyFont="1" applyBorder="1"/>
    <xf numFmtId="9" fontId="0" fillId="0" borderId="1" xfId="1" applyFont="1" applyBorder="1"/>
    <xf numFmtId="9" fontId="0" fillId="0" borderId="0" xfId="1" applyFont="1" applyFill="1" applyBorder="1"/>
    <xf numFmtId="9" fontId="0" fillId="0" borderId="3" xfId="1" applyFont="1" applyFill="1" applyBorder="1"/>
    <xf numFmtId="9" fontId="0" fillId="0" borderId="6" xfId="1" applyFont="1" applyFill="1" applyBorder="1"/>
    <xf numFmtId="10" fontId="3" fillId="0" borderId="0" xfId="1" applyNumberFormat="1" applyFont="1" applyBorder="1" applyAlignment="1">
      <alignment horizontal="right"/>
    </xf>
    <xf numFmtId="0" fontId="2" fillId="0" borderId="0" xfId="0" applyFont="1" applyBorder="1" applyAlignment="1">
      <alignment wrapText="1"/>
    </xf>
    <xf numFmtId="10" fontId="0" fillId="0" borderId="0" xfId="0" applyNumberFormat="1" applyBorder="1" applyAlignment="1"/>
    <xf numFmtId="0" fontId="0" fillId="0" borderId="0" xfId="0" applyFont="1" applyAlignment="1"/>
    <xf numFmtId="164" fontId="0" fillId="0" borderId="3" xfId="1" applyNumberFormat="1" applyFont="1" applyFill="1" applyBorder="1"/>
    <xf numFmtId="3" fontId="10" fillId="0" borderId="0" xfId="0" applyNumberFormat="1" applyFont="1"/>
    <xf numFmtId="3" fontId="0" fillId="0" borderId="0" xfId="0" applyNumberFormat="1" applyBorder="1"/>
    <xf numFmtId="10" fontId="13" fillId="0" borderId="0" xfId="0" applyNumberFormat="1" applyFont="1"/>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cellXfs>
  <cellStyles count="9">
    <cellStyle name="20% - Accent3" xfId="7" builtinId="38"/>
    <cellStyle name="20% - Accent5" xfId="4" builtinId="46"/>
    <cellStyle name="Bad" xfId="5" builtinId="27"/>
    <cellStyle name="Check Cell" xfId="8" builtinId="23"/>
    <cellStyle name="Good" xfId="2" builtinId="26"/>
    <cellStyle name="Input" xfId="3" builtinId="20"/>
    <cellStyle name="Neutral" xfId="6" builtinId="28"/>
    <cellStyle name="Normal" xfId="0" builtinId="0"/>
    <cellStyle name="Percent" xfId="1" builtinId="5"/>
  </cellStyles>
  <dxfs count="34">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0070C0"/>
        </patternFill>
      </fill>
    </dxf>
    <dxf>
      <fill>
        <patternFill>
          <bgColor rgb="FF7030A0"/>
        </patternFill>
      </fill>
    </dxf>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0070C0"/>
        </patternFill>
      </fill>
    </dxf>
    <dxf>
      <fill>
        <patternFill>
          <bgColor rgb="FF7030A0"/>
        </patternFill>
      </fill>
    </dxf>
    <dxf>
      <fill>
        <patternFill>
          <bgColor theme="5" tint="-0.24994659260841701"/>
        </patternFill>
      </fill>
    </dxf>
    <dxf>
      <fill>
        <patternFill>
          <bgColor rgb="FF00B0F0"/>
        </patternFill>
      </fill>
    </dxf>
    <dxf>
      <fill>
        <patternFill>
          <bgColor rgb="FF0070C0"/>
        </patternFill>
      </fill>
    </dxf>
    <dxf>
      <fill>
        <patternFill>
          <bgColor theme="3" tint="0.39994506668294322"/>
        </patternFill>
      </fill>
    </dxf>
    <dxf>
      <fill>
        <patternFill>
          <bgColor rgb="FF7030A0"/>
        </patternFill>
      </fill>
    </dxf>
    <dxf>
      <fill>
        <patternFill>
          <bgColor theme="5" tint="0.39994506668294322"/>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7030A0"/>
        </patternFill>
      </fill>
    </dxf>
    <dxf>
      <fill>
        <patternFill>
          <bgColor rgb="FFFF0000"/>
        </patternFill>
      </fill>
    </dxf>
    <dxf>
      <fill>
        <patternFill>
          <bgColor rgb="FF0070C0"/>
        </patternFill>
      </fill>
    </dxf>
    <dxf>
      <fill>
        <patternFill>
          <bgColor rgb="FF7030A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6.8906540867413629E-2"/>
          <c:y val="5.5555612738009096E-2"/>
          <c:w val="0.37831720374160305"/>
          <c:h val="0.84194209453151658"/>
        </c:manualLayout>
      </c:layout>
      <c:pieChart>
        <c:varyColors val="1"/>
        <c:ser>
          <c:idx val="0"/>
          <c:order val="0"/>
          <c:dPt>
            <c:idx val="0"/>
            <c:bubble3D val="0"/>
            <c:spPr>
              <a:solidFill>
                <a:srgbClr val="FF0000"/>
              </a:solidFill>
            </c:spPr>
          </c:dPt>
          <c:dPt>
            <c:idx val="1"/>
            <c:bubble3D val="0"/>
            <c:spPr>
              <a:solidFill>
                <a:srgbClr val="0070C0"/>
              </a:solidFill>
            </c:spPr>
          </c:dPt>
          <c:dPt>
            <c:idx val="2"/>
            <c:bubble3D val="0"/>
            <c:spPr>
              <a:solidFill>
                <a:srgbClr val="7030A0"/>
              </a:solidFill>
            </c:spPr>
          </c:dPt>
          <c:cat>
            <c:strRef>
              <c:f>Projections!$E$1:$E$3</c:f>
              <c:strCache>
                <c:ptCount val="3"/>
                <c:pt idx="0">
                  <c:v>Republican</c:v>
                </c:pt>
                <c:pt idx="1">
                  <c:v>Democratic</c:v>
                </c:pt>
                <c:pt idx="2">
                  <c:v>No Projection</c:v>
                </c:pt>
              </c:strCache>
            </c:strRef>
          </c:cat>
          <c:val>
            <c:numRef>
              <c:f>Projections!$F$1:$F$3</c:f>
              <c:numCache>
                <c:formatCode>General</c:formatCode>
                <c:ptCount val="3"/>
                <c:pt idx="0">
                  <c:v>206</c:v>
                </c:pt>
                <c:pt idx="1">
                  <c:v>163</c:v>
                </c:pt>
                <c:pt idx="2">
                  <c:v>66</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4664195854828494"/>
          <c:y val="5.2271712304618662E-2"/>
          <c:w val="0.48609693184903635"/>
          <c:h val="0.69044227680495152"/>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476251</xdr:colOff>
      <xdr:row>0</xdr:row>
      <xdr:rowOff>19051</xdr:rowOff>
    </xdr:from>
    <xdr:to>
      <xdr:col>11</xdr:col>
      <xdr:colOff>590551</xdr:colOff>
      <xdr:row>3</xdr:row>
      <xdr:rowOff>114301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RVOTETPMDUS\FairVote\Staff\Devin%20McCarthy\Monopoly%20Politics%202014_FinalRelease_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Spreadsheet Guide"/>
      <sheetName val="Projection Methodology"/>
      <sheetName val="Raw Data"/>
    </sheetNames>
    <sheetDataSet>
      <sheetData sheetId="0" refreshError="1"/>
      <sheetData sheetId="1" refreshError="1"/>
      <sheetData sheetId="2" refreshError="1"/>
      <sheetData sheetId="3">
        <row r="102">
          <cell r="M102">
            <v>1.9483938915218546E-2</v>
          </cell>
          <cell r="P102">
            <v>0.48825000000000002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E453"/>
  <sheetViews>
    <sheetView tabSelected="1" zoomScaleNormal="100" workbookViewId="0">
      <pane xSplit="12" ySplit="7" topLeftCell="M167" activePane="bottomRight" state="frozen"/>
      <selection pane="topRight" activeCell="K1" sqref="K1"/>
      <selection pane="bottomLeft" activeCell="A8" sqref="A8"/>
      <selection pane="bottomRight" activeCell="I439" sqref="I439"/>
    </sheetView>
  </sheetViews>
  <sheetFormatPr defaultColWidth="9.140625" defaultRowHeight="15" x14ac:dyDescent="0.25"/>
  <cols>
    <col min="1" max="1" width="18" style="33" customWidth="1"/>
    <col min="2" max="2" width="17.42578125" style="33" customWidth="1"/>
    <col min="3" max="3" width="7.5703125" style="33" hidden="1" customWidth="1"/>
    <col min="4" max="4" width="22.28515625" style="33" customWidth="1"/>
    <col min="5" max="5" width="13.140625" style="33" customWidth="1"/>
    <col min="6" max="6" width="9" style="33" customWidth="1"/>
    <col min="7" max="7" width="5" style="33" customWidth="1"/>
    <col min="8" max="8" width="12.5703125" style="33" customWidth="1"/>
    <col min="9" max="9" width="11.42578125" style="33" customWidth="1"/>
    <col min="10" max="11" width="17.28515625" style="33" customWidth="1"/>
    <col min="12" max="12" width="15.28515625" style="33" customWidth="1"/>
    <col min="13" max="13" width="11.7109375" style="33" customWidth="1"/>
    <col min="14" max="14" width="13.5703125" style="33" customWidth="1"/>
    <col min="15" max="16" width="16.5703125" style="33" customWidth="1"/>
    <col min="17" max="17" width="10.42578125" style="33" customWidth="1"/>
    <col min="18" max="18" width="16.7109375" style="33" customWidth="1"/>
    <col min="19" max="19" width="11.5703125" style="33" customWidth="1"/>
    <col min="20" max="20" width="12" style="33" customWidth="1"/>
    <col min="21" max="21" width="11.85546875" style="33" customWidth="1"/>
    <col min="22" max="22" width="13" style="33" customWidth="1"/>
    <col min="23" max="23" width="14.28515625" style="33" customWidth="1"/>
    <col min="24" max="25" width="11.85546875" style="33" customWidth="1"/>
    <col min="26" max="26" width="16" style="33" customWidth="1"/>
    <col min="27" max="28" width="11.85546875" style="33" customWidth="1"/>
    <col min="29" max="29" width="17.7109375" style="33" customWidth="1"/>
    <col min="30" max="30" width="11.85546875" style="33" customWidth="1"/>
    <col min="31" max="31" width="10.7109375" style="33" hidden="1" customWidth="1"/>
    <col min="32" max="16384" width="9.140625" style="33"/>
  </cols>
  <sheetData>
    <row r="1" spans="1:31" ht="31.5" customHeight="1" thickBot="1" x14ac:dyDescent="0.3">
      <c r="A1" s="2" t="s">
        <v>464</v>
      </c>
      <c r="B1" s="2" t="s">
        <v>920</v>
      </c>
      <c r="C1" s="32"/>
      <c r="E1" s="34" t="s">
        <v>935</v>
      </c>
      <c r="F1" s="35">
        <f>COUNTIF(J8:J442,"R")</f>
        <v>206</v>
      </c>
      <c r="P1" s="36" t="s">
        <v>924</v>
      </c>
      <c r="Q1" s="37">
        <f>COUNTIF(L8:L442,"Safe R")</f>
        <v>199</v>
      </c>
      <c r="R1" s="38" t="s">
        <v>929</v>
      </c>
      <c r="S1" s="39">
        <f>COUNTIF(L8:L443,"Safe D")</f>
        <v>151</v>
      </c>
      <c r="U1" s="33" t="s">
        <v>934</v>
      </c>
      <c r="AA1" s="40"/>
      <c r="AB1" s="40"/>
      <c r="AC1" s="40"/>
      <c r="AD1" s="41"/>
    </row>
    <row r="2" spans="1:31" ht="21" customHeight="1" thickTop="1" thickBot="1" x14ac:dyDescent="0.3">
      <c r="A2" s="42">
        <v>0.5</v>
      </c>
      <c r="B2" s="43">
        <v>4.4999999999999998E-2</v>
      </c>
      <c r="C2" s="43"/>
      <c r="E2" s="44" t="s">
        <v>936</v>
      </c>
      <c r="F2" s="45">
        <f>COUNTIF(J8:J442,"D")</f>
        <v>163</v>
      </c>
      <c r="P2" s="46" t="s">
        <v>925</v>
      </c>
      <c r="Q2" s="47">
        <f>COUNTIF(L8:L443,"Likely R")</f>
        <v>15</v>
      </c>
      <c r="R2" s="48" t="s">
        <v>930</v>
      </c>
      <c r="S2" s="49">
        <f>COUNTIF(L8:L447,"Likely D")</f>
        <v>14</v>
      </c>
      <c r="U2" s="23" t="s">
        <v>935</v>
      </c>
      <c r="V2" s="50">
        <f>COUNTIF(N8:N442,"&lt;50%")</f>
        <v>240</v>
      </c>
      <c r="AA2" s="40"/>
      <c r="AB2" s="40"/>
      <c r="AC2" s="40"/>
      <c r="AD2" s="41"/>
    </row>
    <row r="3" spans="1:31" ht="16.5" thickTop="1" thickBot="1" x14ac:dyDescent="0.3">
      <c r="E3" s="51" t="s">
        <v>937</v>
      </c>
      <c r="F3" s="52">
        <f>COUNTIF(J8:J443,"No Projection")</f>
        <v>66</v>
      </c>
      <c r="P3" s="46" t="s">
        <v>926</v>
      </c>
      <c r="Q3" s="47">
        <f>COUNTIF(L8:L443,"Lean R")</f>
        <v>14</v>
      </c>
      <c r="R3" s="48" t="s">
        <v>931</v>
      </c>
      <c r="S3" s="49">
        <f>COUNTIF(L8:L443,"Lean D")</f>
        <v>17</v>
      </c>
      <c r="U3" s="24" t="s">
        <v>936</v>
      </c>
      <c r="V3" s="53">
        <f>COUNTIF(N8:N443,"&gt;50%")</f>
        <v>195</v>
      </c>
      <c r="AA3" s="40"/>
      <c r="AB3" s="40"/>
      <c r="AC3" s="40"/>
      <c r="AD3" s="41"/>
    </row>
    <row r="4" spans="1:31" x14ac:dyDescent="0.25">
      <c r="P4" s="46" t="s">
        <v>927</v>
      </c>
      <c r="Q4" s="54">
        <f>COUNTIF(I8:I443,"&lt;50%")-COUNTIF(I8:I443,"&lt;47%")</f>
        <v>7</v>
      </c>
      <c r="R4" s="48" t="s">
        <v>933</v>
      </c>
      <c r="S4" s="55">
        <f>COUNTIF(I8:I444,"&gt;50%")-COUNTIF(I8:I444,"&gt;53%")</f>
        <v>18</v>
      </c>
      <c r="AA4" s="40"/>
      <c r="AB4" s="40"/>
      <c r="AC4" s="40"/>
      <c r="AD4" s="41"/>
    </row>
    <row r="5" spans="1:31" ht="15.75" thickBot="1" x14ac:dyDescent="0.3">
      <c r="P5" s="56" t="s">
        <v>928</v>
      </c>
      <c r="Q5" s="57">
        <f>SUM(Q1:Q4)</f>
        <v>235</v>
      </c>
      <c r="R5" s="58" t="s">
        <v>932</v>
      </c>
      <c r="S5" s="59">
        <f>SUM(S1:S4)</f>
        <v>200</v>
      </c>
      <c r="AA5" s="40"/>
      <c r="AB5" s="40"/>
      <c r="AC5" s="40"/>
      <c r="AD5" s="41"/>
    </row>
    <row r="6" spans="1:31" ht="15.75" customHeight="1" x14ac:dyDescent="0.25">
      <c r="AA6" s="40"/>
      <c r="AB6" s="40"/>
      <c r="AC6" s="40"/>
      <c r="AD6" s="41"/>
    </row>
    <row r="7" spans="1:31" ht="43.5" customHeight="1" x14ac:dyDescent="0.25">
      <c r="A7" s="3" t="s">
        <v>390</v>
      </c>
      <c r="B7" s="3" t="s">
        <v>0</v>
      </c>
      <c r="C7" s="3"/>
      <c r="D7" s="3" t="s">
        <v>1</v>
      </c>
      <c r="E7" s="3" t="s">
        <v>2</v>
      </c>
      <c r="F7" s="3" t="s">
        <v>443</v>
      </c>
      <c r="G7" s="3" t="s">
        <v>455</v>
      </c>
      <c r="H7" s="3" t="s">
        <v>456</v>
      </c>
      <c r="I7" s="2" t="s">
        <v>448</v>
      </c>
      <c r="J7" s="3" t="s">
        <v>945</v>
      </c>
      <c r="K7" s="91" t="s">
        <v>986</v>
      </c>
      <c r="L7" s="2" t="s">
        <v>946</v>
      </c>
      <c r="M7" s="7" t="s">
        <v>442</v>
      </c>
      <c r="N7" s="7" t="s">
        <v>923</v>
      </c>
      <c r="O7" s="5" t="s">
        <v>444</v>
      </c>
      <c r="P7" s="5" t="s">
        <v>984</v>
      </c>
      <c r="Q7" s="3" t="s">
        <v>451</v>
      </c>
      <c r="R7" s="3" t="s">
        <v>940</v>
      </c>
      <c r="S7" s="5" t="s">
        <v>445</v>
      </c>
      <c r="T7" s="5" t="s">
        <v>967</v>
      </c>
      <c r="U7" s="3" t="s">
        <v>446</v>
      </c>
      <c r="V7" s="3" t="s">
        <v>452</v>
      </c>
      <c r="W7" s="3" t="s">
        <v>447</v>
      </c>
      <c r="X7" s="7" t="s">
        <v>449</v>
      </c>
      <c r="Y7" s="7" t="s">
        <v>961</v>
      </c>
      <c r="Z7" s="29" t="s">
        <v>981</v>
      </c>
      <c r="AA7" s="29" t="s">
        <v>450</v>
      </c>
      <c r="AB7" s="29" t="s">
        <v>962</v>
      </c>
      <c r="AC7" s="29" t="s">
        <v>1001</v>
      </c>
      <c r="AD7" s="30" t="s">
        <v>982</v>
      </c>
      <c r="AE7" s="29" t="s">
        <v>983</v>
      </c>
    </row>
    <row r="8" spans="1:31" ht="15" hidden="1" customHeight="1" x14ac:dyDescent="0.25">
      <c r="A8" s="71" t="s">
        <v>391</v>
      </c>
      <c r="B8" s="72">
        <v>1</v>
      </c>
      <c r="C8" s="61"/>
      <c r="D8" s="71" t="s">
        <v>1005</v>
      </c>
      <c r="E8" s="71" t="s">
        <v>8</v>
      </c>
      <c r="F8" s="62">
        <v>2013</v>
      </c>
      <c r="G8" s="71">
        <v>8</v>
      </c>
      <c r="H8" s="71"/>
      <c r="I8" s="63">
        <f>IF(H8="",M8+0.15*(X8+4.5%-$B$2)+($A$2-50%),M8+0.85*(0.6*X8+0.4*AA8+4.5%-$B$2)+($A$2-50%))</f>
        <v>0.34220239903940403</v>
      </c>
      <c r="J8" s="40" t="str">
        <f t="shared" ref="J8:J15" si="0">IF(I8&lt;44%,"R",IF(I8&gt;56%,"D","No projection"))</f>
        <v>R</v>
      </c>
      <c r="K8" s="33" t="str">
        <f t="shared" ref="K8:K71" si="1">IF(M8&lt;44%,"R",IF(M8&gt;56%,"D","No projection"))</f>
        <v>R</v>
      </c>
      <c r="L8" s="40" t="str">
        <f t="shared" ref="L8:L71" si="2">IF(I8&lt;42%,"Safe R",IF(AND(I8&gt;42%,I8&lt;44%),"Likely R",IF(AND(I8&gt;44%,I8&lt;47%),"Lean R",IF(AND(I8&gt;47%,I8&lt;53%),"Toss Up",IF(AND(I8&gt;53%,I8&lt;56%),"Lean D",IF(AND(I8&gt;56%,I8&lt;58%),"Likely D","Safe D"))))))</f>
        <v>Safe R</v>
      </c>
      <c r="M8" s="68">
        <f>'Raw Data'!P3</f>
        <v>0.35875000000000001</v>
      </c>
      <c r="N8" s="68">
        <f t="shared" ref="N8:N71" si="3">M8+$A$2-50%</f>
        <v>0.35875000000000001</v>
      </c>
      <c r="O8" s="65">
        <f>'Raw Data'!Z14</f>
        <v>0.41313467947461285</v>
      </c>
      <c r="P8" s="65">
        <f t="shared" ref="P8:P71" si="4">O8/2+50%</f>
        <v>0.70656733973730645</v>
      </c>
      <c r="Q8" s="66">
        <f t="shared" ref="Q8:Q39" si="5">IF(G8=1,O8-4%,IF(G8=2,O8+5%,IF(G8=3,O8+14%,IF(G8=4,O8+4%,IF(G8=5,O8+13%,IF(G8=6,O8+22%,IF(G8=7,O8+9%,O8+9%)))))))</f>
        <v>0.50313467947461288</v>
      </c>
      <c r="R8" s="66"/>
      <c r="S8" s="66"/>
      <c r="T8" s="67"/>
      <c r="U8" s="66" t="str">
        <f>IF(H8=1,R8+T8+7.6%,IF(H8=2,R8+T8+16.6%,IF(H8=3,R8+T8+25.6%,IF(H8=4,R8-T8-7.6%,IF(H8=5,R8-T8+1.4%,IF(H8=6,R8-T8+10.4%,""))))))</f>
        <v/>
      </c>
      <c r="V8" s="66">
        <f t="shared" ref="V8:V13" si="6">50%-Q8/2</f>
        <v>0.24843266026269356</v>
      </c>
      <c r="W8" s="66"/>
      <c r="X8" s="68">
        <f t="shared" ref="X8:X21" si="7">V8-M8</f>
        <v>-0.11031733973730645</v>
      </c>
      <c r="Y8" s="68">
        <f t="shared" ref="Y8:Y71" si="8">IF(E8="(D)",X8,-X8)</f>
        <v>0.11031733973730645</v>
      </c>
      <c r="Z8" s="68">
        <f t="shared" ref="Z8:Z71" si="9">Y8-4.5%</f>
        <v>6.5317339737306454E-2</v>
      </c>
      <c r="AA8" s="68"/>
      <c r="AB8" s="68"/>
      <c r="AC8" s="68"/>
      <c r="AD8" s="69">
        <f>Z8</f>
        <v>6.5317339737306454E-2</v>
      </c>
      <c r="AE8" s="67"/>
    </row>
    <row r="9" spans="1:31" ht="15" hidden="1" customHeight="1" x14ac:dyDescent="0.25">
      <c r="A9" s="60" t="s">
        <v>391</v>
      </c>
      <c r="B9" s="61">
        <v>2</v>
      </c>
      <c r="C9" s="61"/>
      <c r="D9" s="60" t="s">
        <v>9</v>
      </c>
      <c r="E9" s="60" t="s">
        <v>8</v>
      </c>
      <c r="F9" s="62">
        <v>2010</v>
      </c>
      <c r="G9" s="60">
        <v>4</v>
      </c>
      <c r="H9" s="93">
        <v>6</v>
      </c>
      <c r="I9" s="63">
        <f>IF(H9="",M9+0.15*(X9+4.5%-$B$2)+($A$2-50%),M9+0.85*(0.6*X9+0.4*AA9+4.5%-$B$2)+($A$2-50%))</f>
        <v>0.38245439067065368</v>
      </c>
      <c r="J9" s="33" t="str">
        <f t="shared" si="0"/>
        <v>R</v>
      </c>
      <c r="K9" s="33" t="str">
        <f t="shared" si="1"/>
        <v>R</v>
      </c>
      <c r="L9" s="33" t="str">
        <f t="shared" si="2"/>
        <v>Safe R</v>
      </c>
      <c r="M9" s="64">
        <f>'Raw Data'!P4</f>
        <v>0.34825</v>
      </c>
      <c r="N9" s="64">
        <f t="shared" si="3"/>
        <v>0.34824999999999995</v>
      </c>
      <c r="O9" s="65">
        <f>'Raw Data'!M4</f>
        <v>0.27318873531371285</v>
      </c>
      <c r="P9" s="65">
        <f t="shared" si="4"/>
        <v>0.6365943676568564</v>
      </c>
      <c r="Q9" s="66">
        <f t="shared" si="5"/>
        <v>0.31318873531371283</v>
      </c>
      <c r="R9" s="66">
        <f>'Raw Data'!S4</f>
        <v>2.2264598966761195E-2</v>
      </c>
      <c r="S9" s="66">
        <f>'Raw Data'!V4</f>
        <v>0.32899999999999996</v>
      </c>
      <c r="T9" s="67">
        <f t="shared" ref="T9:T19" si="10">2*(M9-50)-2*(S9-50)</f>
        <v>3.8499999999999091E-2</v>
      </c>
      <c r="U9" s="66">
        <f t="shared" ref="U9:U40" si="11">IF(H9=1,R9+T9+7.6%,IF(H9=2,R9+T9+16.6%,IF(H9=3,R9+T9+25.6%,IF(H9=4,R9-T9-7.6%,IF(H9=5,R9-T9+1.4%,IF(H9=6,R9-T9+10.4%,IF(H9=7,R9+T9+9%,IF(H9=8,R9-T9+9%,""))))))))</f>
        <v>8.7764598966762114E-2</v>
      </c>
      <c r="V9" s="66">
        <f t="shared" si="6"/>
        <v>0.34340563234314359</v>
      </c>
      <c r="W9" s="66">
        <f>50%-U9/2</f>
        <v>0.45611770051661893</v>
      </c>
      <c r="X9" s="68">
        <f t="shared" si="7"/>
        <v>-4.8443676568564187E-3</v>
      </c>
      <c r="Y9" s="68">
        <f t="shared" si="8"/>
        <v>4.8443676568564187E-3</v>
      </c>
      <c r="Z9" s="68">
        <f t="shared" si="9"/>
        <v>-4.015563234314358E-2</v>
      </c>
      <c r="AA9" s="68">
        <f>W9-M9</f>
        <v>0.10786770051661893</v>
      </c>
      <c r="AB9" s="68">
        <f t="shared" ref="AB9:AB19" si="12">IF(E9="(D)",AA9,-(AA9))</f>
        <v>-0.10786770051661893</v>
      </c>
      <c r="AC9" s="68">
        <f t="shared" ref="AC9:AC19" si="13">AB9-4.5%</f>
        <v>-0.15286770051661891</v>
      </c>
      <c r="AD9" s="69">
        <f t="shared" ref="AD9:AD15" si="14">(Z9+AC9)/2</f>
        <v>-9.6511666429881238E-2</v>
      </c>
      <c r="AE9" s="67">
        <f t="shared" ref="AE9:AE19" si="15">ABS(AC9-Z9)</f>
        <v>0.11271206817347533</v>
      </c>
    </row>
    <row r="10" spans="1:31" ht="20.25" hidden="1" customHeight="1" x14ac:dyDescent="0.25">
      <c r="A10" s="60" t="s">
        <v>391</v>
      </c>
      <c r="B10" s="61">
        <v>3</v>
      </c>
      <c r="C10" s="61"/>
      <c r="D10" s="60" t="s">
        <v>10</v>
      </c>
      <c r="E10" s="60" t="s">
        <v>8</v>
      </c>
      <c r="F10" s="62">
        <v>2002</v>
      </c>
      <c r="G10" s="60">
        <v>4</v>
      </c>
      <c r="H10" s="60">
        <v>4</v>
      </c>
      <c r="I10" s="63">
        <f>IF(H10="",M10+0.15*(X10+4.5%-$B$2)+($A$2-50%),M10+0.85*(0.6*X10+0.4*AA10+4.5%-$B$2)+($A$2-50%))</f>
        <v>0.36093528789879825</v>
      </c>
      <c r="J10" s="33" t="str">
        <f t="shared" si="0"/>
        <v>R</v>
      </c>
      <c r="K10" s="33" t="str">
        <f t="shared" si="1"/>
        <v>R</v>
      </c>
      <c r="L10" s="33" t="str">
        <f t="shared" si="2"/>
        <v>Safe R</v>
      </c>
      <c r="M10" s="64">
        <f>'Raw Data'!P5</f>
        <v>0.35325000000000001</v>
      </c>
      <c r="N10" s="64">
        <f t="shared" si="3"/>
        <v>0.35325000000000006</v>
      </c>
      <c r="O10" s="65">
        <f>'Raw Data'!M5</f>
        <v>0.28219362435865081</v>
      </c>
      <c r="P10" s="65">
        <f t="shared" si="4"/>
        <v>0.64109681217932546</v>
      </c>
      <c r="Q10" s="66">
        <f t="shared" si="5"/>
        <v>0.32219362435865079</v>
      </c>
      <c r="R10" s="66">
        <f>'Raw Data'!S5</f>
        <v>0.18975198758674372</v>
      </c>
      <c r="S10" s="66">
        <f>'Raw Data'!V5</f>
        <v>0.39899999999999997</v>
      </c>
      <c r="T10" s="67">
        <f t="shared" si="10"/>
        <v>-9.1499999999996362E-2</v>
      </c>
      <c r="U10" s="66">
        <f t="shared" si="11"/>
        <v>0.20525198758674007</v>
      </c>
      <c r="V10" s="66">
        <f t="shared" si="6"/>
        <v>0.33890318782067463</v>
      </c>
      <c r="W10" s="66">
        <f>50%-U10/2</f>
        <v>0.39737400620662999</v>
      </c>
      <c r="X10" s="68">
        <f t="shared" si="7"/>
        <v>-1.4346812179325374E-2</v>
      </c>
      <c r="Y10" s="68">
        <f t="shared" si="8"/>
        <v>1.4346812179325374E-2</v>
      </c>
      <c r="Z10" s="68">
        <f t="shared" si="9"/>
        <v>-3.0653187820674624E-2</v>
      </c>
      <c r="AA10" s="68">
        <f>W10-M10</f>
        <v>4.4124006206629984E-2</v>
      </c>
      <c r="AB10" s="68">
        <f t="shared" si="12"/>
        <v>-4.4124006206629984E-2</v>
      </c>
      <c r="AC10" s="68">
        <f t="shared" si="13"/>
        <v>-8.9124006206629983E-2</v>
      </c>
      <c r="AD10" s="69">
        <f t="shared" si="14"/>
        <v>-5.9888597013652303E-2</v>
      </c>
      <c r="AE10" s="67">
        <f t="shared" si="15"/>
        <v>5.8470818385955359E-2</v>
      </c>
    </row>
    <row r="11" spans="1:31" ht="16.5" hidden="1" customHeight="1" x14ac:dyDescent="0.25">
      <c r="A11" s="60" t="s">
        <v>391</v>
      </c>
      <c r="B11" s="61">
        <v>4</v>
      </c>
      <c r="C11" s="61"/>
      <c r="D11" s="60" t="s">
        <v>11</v>
      </c>
      <c r="E11" s="60" t="s">
        <v>8</v>
      </c>
      <c r="F11" s="62">
        <v>1996</v>
      </c>
      <c r="G11" s="60">
        <v>4</v>
      </c>
      <c r="H11" s="60">
        <v>4</v>
      </c>
      <c r="I11" s="63">
        <f>IF(H11="",M11+0.15*(X11+4.5%-$B$2)+($A$2-50%),M11+0.85*(0.6*X11+0.4*AA11+4.5%-$B$2)+($A$2-50%))</f>
        <v>0.21787350490369337</v>
      </c>
      <c r="J11" s="33" t="str">
        <f t="shared" si="0"/>
        <v>R</v>
      </c>
      <c r="K11" s="33" t="str">
        <f t="shared" si="1"/>
        <v>R</v>
      </c>
      <c r="L11" s="33" t="str">
        <f t="shared" si="2"/>
        <v>Safe R</v>
      </c>
      <c r="M11" s="64">
        <f>'Raw Data'!P6</f>
        <v>0.22675000000000001</v>
      </c>
      <c r="N11" s="64">
        <f t="shared" si="3"/>
        <v>0.22675000000000001</v>
      </c>
      <c r="O11" s="65">
        <f>'Raw Data'!M6</f>
        <v>0.48130978469139851</v>
      </c>
      <c r="P11" s="65">
        <f t="shared" si="4"/>
        <v>0.74065489234569926</v>
      </c>
      <c r="Q11" s="66">
        <f t="shared" si="5"/>
        <v>0.52130978469139855</v>
      </c>
      <c r="R11" s="66">
        <f>'Raw Data'!S6</f>
        <v>1</v>
      </c>
      <c r="S11" s="66">
        <f>'Raw Data'!V6</f>
        <v>0.19899999999999995</v>
      </c>
      <c r="T11" s="67">
        <f t="shared" si="10"/>
        <v>5.5500000000009209E-2</v>
      </c>
      <c r="U11" s="66">
        <f t="shared" si="11"/>
        <v>0.86849999999999083</v>
      </c>
      <c r="V11" s="66">
        <f t="shared" si="6"/>
        <v>0.23934510765430073</v>
      </c>
      <c r="W11" s="70">
        <v>0</v>
      </c>
      <c r="X11" s="68">
        <f t="shared" si="7"/>
        <v>1.2595107654300719E-2</v>
      </c>
      <c r="Y11" s="68">
        <f t="shared" si="8"/>
        <v>-1.2595107654300719E-2</v>
      </c>
      <c r="Z11" s="68">
        <f t="shared" si="9"/>
        <v>-5.7595107654300717E-2</v>
      </c>
      <c r="AA11" s="68">
        <v>-4.4999999999999998E-2</v>
      </c>
      <c r="AB11" s="68">
        <f t="shared" si="12"/>
        <v>4.4999999999999998E-2</v>
      </c>
      <c r="AC11" s="68">
        <f t="shared" si="13"/>
        <v>0</v>
      </c>
      <c r="AD11" s="69">
        <f t="shared" si="14"/>
        <v>-2.8797553827150359E-2</v>
      </c>
      <c r="AE11" s="67">
        <f t="shared" si="15"/>
        <v>5.7595107654300717E-2</v>
      </c>
    </row>
    <row r="12" spans="1:31" ht="15" hidden="1" customHeight="1" x14ac:dyDescent="0.25">
      <c r="A12" s="60" t="s">
        <v>391</v>
      </c>
      <c r="B12" s="61">
        <v>5</v>
      </c>
      <c r="C12" s="61"/>
      <c r="D12" s="60" t="s">
        <v>12</v>
      </c>
      <c r="E12" s="60" t="s">
        <v>8</v>
      </c>
      <c r="F12" s="62">
        <v>2010</v>
      </c>
      <c r="G12" s="60">
        <v>4</v>
      </c>
      <c r="H12" s="60">
        <v>5</v>
      </c>
      <c r="I12" s="63">
        <f>IF(H12="",M12+0.15*(X12+4.5%-$B$2)+($A$2-50%),M12+0.85*(0.6*X12+0.4*AA12+4.5%-$B$2)+($A$2-50%))</f>
        <v>0.35468588180446498</v>
      </c>
      <c r="J12" s="33" t="str">
        <f t="shared" si="0"/>
        <v>R</v>
      </c>
      <c r="K12" s="33" t="str">
        <f t="shared" si="1"/>
        <v>R</v>
      </c>
      <c r="L12" s="33" t="str">
        <f t="shared" si="2"/>
        <v>Safe R</v>
      </c>
      <c r="M12" s="64">
        <f>'Raw Data'!P7</f>
        <v>0.33574999999999999</v>
      </c>
      <c r="N12" s="64">
        <f t="shared" si="3"/>
        <v>0.33574999999999999</v>
      </c>
      <c r="O12" s="65">
        <f>'Raw Data'!M7</f>
        <v>0.30043270998807386</v>
      </c>
      <c r="P12" s="65">
        <f t="shared" si="4"/>
        <v>0.65021635499403696</v>
      </c>
      <c r="Q12" s="66">
        <f t="shared" si="5"/>
        <v>0.34043270998807384</v>
      </c>
      <c r="R12" s="66">
        <f>'Raw Data'!S7</f>
        <v>0.15871339499162618</v>
      </c>
      <c r="S12" s="66">
        <f>'Raw Data'!V7</f>
        <v>0.34899999999999998</v>
      </c>
      <c r="T12" s="67">
        <f t="shared" si="10"/>
        <v>-2.6499999999998636E-2</v>
      </c>
      <c r="U12" s="66">
        <f t="shared" si="11"/>
        <v>0.19921339499162483</v>
      </c>
      <c r="V12" s="66">
        <f t="shared" si="6"/>
        <v>0.32978364500596308</v>
      </c>
      <c r="W12" s="66">
        <f>50%-U12/2</f>
        <v>0.40039330250418759</v>
      </c>
      <c r="X12" s="68">
        <f t="shared" si="7"/>
        <v>-5.9663549940369154E-3</v>
      </c>
      <c r="Y12" s="68">
        <f t="shared" si="8"/>
        <v>5.9663549940369154E-3</v>
      </c>
      <c r="Z12" s="68">
        <f t="shared" si="9"/>
        <v>-3.9033645005963083E-2</v>
      </c>
      <c r="AA12" s="68">
        <f>W12-M12</f>
        <v>6.4643302504187594E-2</v>
      </c>
      <c r="AB12" s="68">
        <f t="shared" si="12"/>
        <v>-6.4643302504187594E-2</v>
      </c>
      <c r="AC12" s="68">
        <f t="shared" si="13"/>
        <v>-0.10964330250418759</v>
      </c>
      <c r="AD12" s="69">
        <f t="shared" si="14"/>
        <v>-7.4338473755075338E-2</v>
      </c>
      <c r="AE12" s="67">
        <f t="shared" si="15"/>
        <v>7.060965749822451E-2</v>
      </c>
    </row>
    <row r="13" spans="1:31" ht="15" customHeight="1" x14ac:dyDescent="0.25">
      <c r="A13" s="60" t="s">
        <v>391</v>
      </c>
      <c r="B13" s="61">
        <v>6</v>
      </c>
      <c r="C13" s="61" t="s">
        <v>1027</v>
      </c>
      <c r="D13" s="60" t="s">
        <v>989</v>
      </c>
      <c r="E13" s="60" t="s">
        <v>8</v>
      </c>
      <c r="F13" s="62">
        <v>1992</v>
      </c>
      <c r="G13" s="60">
        <v>4</v>
      </c>
      <c r="H13" s="60">
        <v>4</v>
      </c>
      <c r="I13" s="63">
        <f>M13</f>
        <v>0.23275000000000001</v>
      </c>
      <c r="J13" s="33" t="str">
        <f t="shared" si="0"/>
        <v>R</v>
      </c>
      <c r="K13" s="33" t="str">
        <f t="shared" si="1"/>
        <v>R</v>
      </c>
      <c r="L13" s="33" t="str">
        <f t="shared" si="2"/>
        <v>Safe R</v>
      </c>
      <c r="M13" s="64">
        <f>'Raw Data'!P8</f>
        <v>0.23275000000000001</v>
      </c>
      <c r="N13" s="64">
        <f t="shared" si="3"/>
        <v>0.23275000000000001</v>
      </c>
      <c r="O13" s="65">
        <f>'Raw Data'!M8</f>
        <v>0.4259598281788059</v>
      </c>
      <c r="P13" s="65">
        <f t="shared" si="4"/>
        <v>0.71297991408940298</v>
      </c>
      <c r="Q13" s="66">
        <f t="shared" si="5"/>
        <v>0.46595982817880588</v>
      </c>
      <c r="R13" s="66">
        <f>'Raw Data'!S8</f>
        <v>1</v>
      </c>
      <c r="S13" s="66">
        <f>'Raw Data'!V8</f>
        <v>0.19899999999999995</v>
      </c>
      <c r="T13" s="67">
        <f t="shared" si="10"/>
        <v>6.7500000000009663E-2</v>
      </c>
      <c r="U13" s="66">
        <f t="shared" si="11"/>
        <v>0.85649999999999038</v>
      </c>
      <c r="V13" s="66">
        <f t="shared" si="6"/>
        <v>0.26702008591059706</v>
      </c>
      <c r="W13" s="70">
        <v>0</v>
      </c>
      <c r="X13" s="68">
        <f t="shared" si="7"/>
        <v>3.4270085910597048E-2</v>
      </c>
      <c r="Y13" s="68">
        <f t="shared" si="8"/>
        <v>-3.4270085910597048E-2</v>
      </c>
      <c r="Z13" s="68">
        <f t="shared" si="9"/>
        <v>-7.9270085910597046E-2</v>
      </c>
      <c r="AA13" s="68">
        <v>-4.4999999999999998E-2</v>
      </c>
      <c r="AB13" s="68">
        <f t="shared" si="12"/>
        <v>4.4999999999999998E-2</v>
      </c>
      <c r="AC13" s="68">
        <f t="shared" si="13"/>
        <v>0</v>
      </c>
      <c r="AD13" s="69">
        <f t="shared" si="14"/>
        <v>-3.9635042955298523E-2</v>
      </c>
      <c r="AE13" s="67">
        <f t="shared" si="15"/>
        <v>7.9270085910597046E-2</v>
      </c>
    </row>
    <row r="14" spans="1:31" ht="15" hidden="1" customHeight="1" x14ac:dyDescent="0.25">
      <c r="A14" s="60" t="s">
        <v>391</v>
      </c>
      <c r="B14" s="61">
        <v>7</v>
      </c>
      <c r="C14" s="61"/>
      <c r="D14" s="60" t="s">
        <v>13</v>
      </c>
      <c r="E14" s="60" t="s">
        <v>14</v>
      </c>
      <c r="F14" s="62">
        <v>2010</v>
      </c>
      <c r="G14" s="60">
        <v>1</v>
      </c>
      <c r="H14" s="60">
        <v>2</v>
      </c>
      <c r="I14" s="63">
        <f>IF(H14="",M14+0.15*(X14-4.5%+$B$2)+($A$2-50%),M14+0.85*(0.6*X14+0.4*AA14-4.5%+$B$2)+($A$2-50%))</f>
        <v>0.76361999137621561</v>
      </c>
      <c r="J14" s="33" t="str">
        <f t="shared" si="0"/>
        <v>D</v>
      </c>
      <c r="K14" s="33" t="str">
        <f t="shared" si="1"/>
        <v>D</v>
      </c>
      <c r="L14" s="33" t="str">
        <f t="shared" si="2"/>
        <v>Safe D</v>
      </c>
      <c r="M14" s="64">
        <f>'Raw Data'!P9</f>
        <v>0.70725000000000005</v>
      </c>
      <c r="N14" s="64">
        <f t="shared" si="3"/>
        <v>0.70725000000000016</v>
      </c>
      <c r="O14" s="65">
        <f>'Raw Data'!M9</f>
        <v>0.51797750975175849</v>
      </c>
      <c r="P14" s="65">
        <f t="shared" si="4"/>
        <v>0.75898875487587925</v>
      </c>
      <c r="Q14" s="66">
        <f t="shared" si="5"/>
        <v>0.47797750975175851</v>
      </c>
      <c r="R14" s="66">
        <f>'Raw Data'!S9</f>
        <v>0.44837191993833231</v>
      </c>
      <c r="S14" s="66">
        <f>'Raw Data'!V9</f>
        <v>0.68899999999999995</v>
      </c>
      <c r="T14" s="67">
        <f t="shared" si="10"/>
        <v>3.6500000000003752E-2</v>
      </c>
      <c r="U14" s="66">
        <f t="shared" si="11"/>
        <v>0.65087191993833604</v>
      </c>
      <c r="V14" s="66">
        <f>50%+Q14/2</f>
        <v>0.73898875487587923</v>
      </c>
      <c r="W14" s="66">
        <f>50%+U14/2</f>
        <v>0.82543595996916808</v>
      </c>
      <c r="X14" s="68">
        <f t="shared" si="7"/>
        <v>3.1738754875879183E-2</v>
      </c>
      <c r="Y14" s="68">
        <f t="shared" si="8"/>
        <v>3.1738754875879183E-2</v>
      </c>
      <c r="Z14" s="68">
        <f t="shared" si="9"/>
        <v>-1.3261245124120816E-2</v>
      </c>
      <c r="AA14" s="68">
        <f t="shared" ref="AA14:AA19" si="16">W14-M14</f>
        <v>0.11818595996916803</v>
      </c>
      <c r="AB14" s="68">
        <f t="shared" si="12"/>
        <v>0.11818595996916803</v>
      </c>
      <c r="AC14" s="68">
        <f t="shared" si="13"/>
        <v>7.3185959969168032E-2</v>
      </c>
      <c r="AD14" s="69">
        <f t="shared" si="14"/>
        <v>2.9962357422523608E-2</v>
      </c>
      <c r="AE14" s="67">
        <f t="shared" si="15"/>
        <v>8.6447205093288848E-2</v>
      </c>
    </row>
    <row r="15" spans="1:31" ht="15" hidden="1" customHeight="1" x14ac:dyDescent="0.25">
      <c r="A15" s="71" t="s">
        <v>392</v>
      </c>
      <c r="B15" s="72" t="s">
        <v>441</v>
      </c>
      <c r="C15" s="61"/>
      <c r="D15" s="71" t="s">
        <v>7</v>
      </c>
      <c r="E15" s="71" t="s">
        <v>8</v>
      </c>
      <c r="F15" s="62">
        <v>1973</v>
      </c>
      <c r="G15" s="71">
        <v>4</v>
      </c>
      <c r="H15" s="71">
        <v>4</v>
      </c>
      <c r="I15" s="63">
        <f>IF(H15="",M15+0.15*(X15+4.5%-$B$2)+($A$2-50%),M15+0.85*(0.6*X15+0.4*AA15+4.5%-$B$2)+($A$2-50%))</f>
        <v>0.34365691198892356</v>
      </c>
      <c r="J15" s="40" t="str">
        <f t="shared" si="0"/>
        <v>R</v>
      </c>
      <c r="K15" s="33" t="str">
        <f t="shared" si="1"/>
        <v>R</v>
      </c>
      <c r="L15" s="40" t="str">
        <f t="shared" si="2"/>
        <v>Safe R</v>
      </c>
      <c r="M15" s="68">
        <f>'Raw Data'!P10</f>
        <v>0.41025000000000006</v>
      </c>
      <c r="N15" s="68">
        <f t="shared" si="3"/>
        <v>0.41025</v>
      </c>
      <c r="O15" s="65">
        <f>'Raw Data'!M10</f>
        <v>0.38165630837027398</v>
      </c>
      <c r="P15" s="65">
        <f t="shared" si="4"/>
        <v>0.69082815418513699</v>
      </c>
      <c r="Q15" s="66">
        <f t="shared" si="5"/>
        <v>0.42165630837027396</v>
      </c>
      <c r="R15" s="66">
        <f>'Raw Data'!S10</f>
        <v>0.38648958456856003</v>
      </c>
      <c r="S15" s="66">
        <f>'Raw Data'!V10</f>
        <v>0.35899999999999999</v>
      </c>
      <c r="T15" s="67">
        <f t="shared" si="10"/>
        <v>0.10249999999999204</v>
      </c>
      <c r="U15" s="66">
        <f t="shared" si="11"/>
        <v>0.20798958456856798</v>
      </c>
      <c r="V15" s="66">
        <f>50%-Q15/2</f>
        <v>0.28917184581486299</v>
      </c>
      <c r="W15" s="66">
        <f>50%-U15/2</f>
        <v>0.39600520771571601</v>
      </c>
      <c r="X15" s="68">
        <f t="shared" si="7"/>
        <v>-0.12107815418513707</v>
      </c>
      <c r="Y15" s="68">
        <f t="shared" si="8"/>
        <v>0.12107815418513707</v>
      </c>
      <c r="Z15" s="68">
        <f t="shared" si="9"/>
        <v>7.6078154185137067E-2</v>
      </c>
      <c r="AA15" s="68">
        <f t="shared" si="16"/>
        <v>-1.4244792284284047E-2</v>
      </c>
      <c r="AB15" s="68">
        <f t="shared" si="12"/>
        <v>1.4244792284284047E-2</v>
      </c>
      <c r="AC15" s="68">
        <f t="shared" si="13"/>
        <v>-3.0755207715715951E-2</v>
      </c>
      <c r="AD15" s="69">
        <f t="shared" si="14"/>
        <v>2.2661473234710558E-2</v>
      </c>
      <c r="AE15" s="67">
        <f t="shared" si="15"/>
        <v>0.10683336190085302</v>
      </c>
    </row>
    <row r="16" spans="1:31" ht="15" hidden="1" customHeight="1" x14ac:dyDescent="0.25">
      <c r="A16" s="60" t="s">
        <v>393</v>
      </c>
      <c r="B16" s="61">
        <v>1</v>
      </c>
      <c r="C16" s="61"/>
      <c r="D16" s="60" t="s">
        <v>17</v>
      </c>
      <c r="E16" s="60" t="s">
        <v>14</v>
      </c>
      <c r="F16" s="62">
        <v>2012</v>
      </c>
      <c r="G16" s="60">
        <v>2</v>
      </c>
      <c r="H16" s="62">
        <v>1</v>
      </c>
      <c r="I16" s="63">
        <f>IF(H16="",M16+0.15*(X16-4.5%+$B$2)+($A$2-50%),M16+0.85*(0.6*X16+0.4*AA16-4.5%+$B$2)+($A$2-50%))</f>
        <v>0.53836661346963599</v>
      </c>
      <c r="J16" s="33" t="s">
        <v>465</v>
      </c>
      <c r="K16" s="33" t="str">
        <f t="shared" si="1"/>
        <v>No projection</v>
      </c>
      <c r="L16" s="33" t="str">
        <f t="shared" si="2"/>
        <v>Lean D</v>
      </c>
      <c r="M16" s="64">
        <f>'Raw Data'!P11</f>
        <v>0.46825</v>
      </c>
      <c r="N16" s="64">
        <f t="shared" si="3"/>
        <v>0.46825000000000006</v>
      </c>
      <c r="O16" s="65">
        <f>'Raw Data'!M11</f>
        <v>3.8837744533947005E-2</v>
      </c>
      <c r="P16" s="65">
        <f t="shared" si="4"/>
        <v>0.51941887226697347</v>
      </c>
      <c r="Q16" s="66">
        <f t="shared" si="5"/>
        <v>8.8837744533947008E-2</v>
      </c>
      <c r="R16" s="66">
        <f>'Raw Data'!S11</f>
        <v>-6.4055949332465556E-2</v>
      </c>
      <c r="S16" s="66">
        <f>'Raw Data'!V11</f>
        <v>0.41399999999999998</v>
      </c>
      <c r="T16" s="67">
        <f t="shared" si="10"/>
        <v>0.10849999999999227</v>
      </c>
      <c r="U16" s="66">
        <f t="shared" si="11"/>
        <v>0.12044405066752671</v>
      </c>
      <c r="V16" s="66">
        <f>50%+Q16/2</f>
        <v>0.5444188722669735</v>
      </c>
      <c r="W16" s="66">
        <f>50%+U16/2</f>
        <v>0.56022202533376331</v>
      </c>
      <c r="X16" s="68">
        <f t="shared" si="7"/>
        <v>7.6168872266973497E-2</v>
      </c>
      <c r="Y16" s="68">
        <f t="shared" si="8"/>
        <v>7.6168872266973497E-2</v>
      </c>
      <c r="Z16" s="68">
        <f t="shared" si="9"/>
        <v>3.1168872266973499E-2</v>
      </c>
      <c r="AA16" s="68">
        <f t="shared" si="16"/>
        <v>9.1972025333763308E-2</v>
      </c>
      <c r="AB16" s="68">
        <f t="shared" si="12"/>
        <v>9.1972025333763308E-2</v>
      </c>
      <c r="AC16" s="68">
        <f t="shared" si="13"/>
        <v>4.6972025333763309E-2</v>
      </c>
      <c r="AD16" s="69">
        <f>Z16</f>
        <v>3.1168872266973499E-2</v>
      </c>
      <c r="AE16" s="67">
        <f t="shared" si="15"/>
        <v>1.580315306678981E-2</v>
      </c>
    </row>
    <row r="17" spans="1:31" ht="15" hidden="1" customHeight="1" x14ac:dyDescent="0.25">
      <c r="A17" s="60" t="s">
        <v>393</v>
      </c>
      <c r="B17" s="61">
        <v>2</v>
      </c>
      <c r="C17" s="61"/>
      <c r="D17" s="60" t="s">
        <v>18</v>
      </c>
      <c r="E17" s="60" t="s">
        <v>14</v>
      </c>
      <c r="F17" s="73">
        <v>2011.5</v>
      </c>
      <c r="G17" s="60">
        <v>1</v>
      </c>
      <c r="H17" s="60">
        <v>7</v>
      </c>
      <c r="I17" s="63">
        <f>IF(H17="",M17+0.15*(X17-4.5%+$B$2)+($A$2-50%),M17+0.85*(0.6*X17+0.4*AA17-4.5%+$B$2)+($A$2-50%))</f>
        <v>0.52863865782651553</v>
      </c>
      <c r="J17" s="33" t="s">
        <v>465</v>
      </c>
      <c r="K17" s="33" t="str">
        <f t="shared" si="1"/>
        <v>No projection</v>
      </c>
      <c r="L17" s="33" t="str">
        <f t="shared" si="2"/>
        <v>Toss Up</v>
      </c>
      <c r="M17" s="64">
        <f>'Raw Data'!P12</f>
        <v>0.47325</v>
      </c>
      <c r="N17" s="64">
        <f t="shared" si="3"/>
        <v>0.47324999999999995</v>
      </c>
      <c r="O17" s="65">
        <f>'Raw Data'!M12</f>
        <v>8.39772501728131E-3</v>
      </c>
      <c r="P17" s="65">
        <f t="shared" si="4"/>
        <v>0.50419886250864066</v>
      </c>
      <c r="Q17" s="66">
        <f t="shared" si="5"/>
        <v>-3.1602274982718691E-2</v>
      </c>
      <c r="R17" s="66">
        <f>'Raw Data'!Z3</f>
        <v>7.0969046747693387E-2</v>
      </c>
      <c r="S17" s="66">
        <f>'Raw Data'!V12</f>
        <v>0.434</v>
      </c>
      <c r="T17" s="67">
        <f t="shared" si="10"/>
        <v>7.8500000000005343E-2</v>
      </c>
      <c r="U17" s="66">
        <f t="shared" si="11"/>
        <v>0.23946904674769873</v>
      </c>
      <c r="V17" s="66">
        <f>50%+Q17/2</f>
        <v>0.48419886250864064</v>
      </c>
      <c r="W17" s="66">
        <f>50%+U17/2</f>
        <v>0.61973452337384938</v>
      </c>
      <c r="X17" s="68">
        <f t="shared" si="7"/>
        <v>1.0948862508640633E-2</v>
      </c>
      <c r="Y17" s="68">
        <f t="shared" si="8"/>
        <v>1.0948862508640633E-2</v>
      </c>
      <c r="Z17" s="68">
        <f t="shared" si="9"/>
        <v>-3.4051137491359365E-2</v>
      </c>
      <c r="AA17" s="68">
        <f t="shared" si="16"/>
        <v>0.14648452337384937</v>
      </c>
      <c r="AB17" s="68">
        <f t="shared" si="12"/>
        <v>0.14648452337384937</v>
      </c>
      <c r="AC17" s="68">
        <f t="shared" si="13"/>
        <v>0.10148452337384938</v>
      </c>
      <c r="AD17" s="69">
        <f>(Z17+AC17)/2</f>
        <v>3.3716692941245005E-2</v>
      </c>
      <c r="AE17" s="67">
        <f t="shared" si="15"/>
        <v>0.13553566086520874</v>
      </c>
    </row>
    <row r="18" spans="1:31" ht="15" hidden="1" customHeight="1" x14ac:dyDescent="0.25">
      <c r="A18" s="60" t="s">
        <v>393</v>
      </c>
      <c r="B18" s="61">
        <v>3</v>
      </c>
      <c r="C18" s="61"/>
      <c r="D18" s="60" t="s">
        <v>19</v>
      </c>
      <c r="E18" s="60" t="s">
        <v>14</v>
      </c>
      <c r="F18" s="62">
        <v>2002</v>
      </c>
      <c r="G18" s="60">
        <v>1</v>
      </c>
      <c r="H18" s="60">
        <v>1</v>
      </c>
      <c r="I18" s="63">
        <f>IF(H18="",M18+0.15*(X18-4.5%+$B$2)+($A$2-50%),M18+0.85*(0.6*X18+0.4*AA18-4.5%+$B$2)+($A$2-50%))</f>
        <v>0.60751647008940457</v>
      </c>
      <c r="J18" s="33" t="str">
        <f t="shared" ref="J18:J34" si="17">IF(I18&lt;44%,"R",IF(I18&gt;56%,"D","No projection"))</f>
        <v>D</v>
      </c>
      <c r="K18" s="33" t="str">
        <f t="shared" si="1"/>
        <v>D</v>
      </c>
      <c r="L18" s="33" t="str">
        <f t="shared" si="2"/>
        <v>Safe D</v>
      </c>
      <c r="M18" s="64">
        <f>'Raw Data'!P13</f>
        <v>0.60324999999999995</v>
      </c>
      <c r="N18" s="64">
        <f t="shared" si="3"/>
        <v>0.60325000000000006</v>
      </c>
      <c r="O18" s="65">
        <f>'Raw Data'!M13</f>
        <v>0.22221049953143718</v>
      </c>
      <c r="P18" s="65">
        <f t="shared" si="4"/>
        <v>0.61110524976571856</v>
      </c>
      <c r="Q18" s="66">
        <f t="shared" si="5"/>
        <v>0.18221049953143717</v>
      </c>
      <c r="R18" s="66">
        <f>'Raw Data'!S13</f>
        <v>6.3531133581692378E-2</v>
      </c>
      <c r="S18" s="66">
        <f>'Raw Data'!V13</f>
        <v>0.53899999999999992</v>
      </c>
      <c r="T18" s="67">
        <f t="shared" si="10"/>
        <v>0.1285000000000025</v>
      </c>
      <c r="U18" s="66">
        <f t="shared" si="11"/>
        <v>0.26803113358169489</v>
      </c>
      <c r="V18" s="66">
        <f>50%+Q18/2</f>
        <v>0.59110524976571854</v>
      </c>
      <c r="W18" s="66">
        <f>50%+U18/2</f>
        <v>0.63401556679084747</v>
      </c>
      <c r="X18" s="68">
        <f t="shared" si="7"/>
        <v>-1.214475023428141E-2</v>
      </c>
      <c r="Y18" s="68">
        <f t="shared" si="8"/>
        <v>-1.214475023428141E-2</v>
      </c>
      <c r="Z18" s="68">
        <f t="shared" si="9"/>
        <v>-5.7144750234281408E-2</v>
      </c>
      <c r="AA18" s="68">
        <f t="shared" si="16"/>
        <v>3.0765566790847521E-2</v>
      </c>
      <c r="AB18" s="68">
        <f t="shared" si="12"/>
        <v>3.0765566790847521E-2</v>
      </c>
      <c r="AC18" s="68">
        <f t="shared" si="13"/>
        <v>-1.4234433209152478E-2</v>
      </c>
      <c r="AD18" s="69">
        <f>(Z18+AC18)/2</f>
        <v>-3.5689591721716943E-2</v>
      </c>
      <c r="AE18" s="67">
        <f t="shared" si="15"/>
        <v>4.291031702512893E-2</v>
      </c>
    </row>
    <row r="19" spans="1:31" ht="15" hidden="1" customHeight="1" x14ac:dyDescent="0.25">
      <c r="A19" s="60" t="s">
        <v>393</v>
      </c>
      <c r="B19" s="61">
        <v>4</v>
      </c>
      <c r="C19" s="61"/>
      <c r="D19" s="60" t="s">
        <v>20</v>
      </c>
      <c r="E19" s="60" t="s">
        <v>8</v>
      </c>
      <c r="F19" s="62">
        <v>2010</v>
      </c>
      <c r="G19" s="60">
        <v>4</v>
      </c>
      <c r="H19" s="60">
        <v>6</v>
      </c>
      <c r="I19" s="63">
        <f>IF(H19="",M19+0.15*(X19+4.5%-$B$2)+($A$2-50%),M19+0.85*(0.6*X19+0.4*AA19+4.5%-$B$2)+($A$2-50%))</f>
        <v>0.289327597423234</v>
      </c>
      <c r="J19" s="33" t="str">
        <f t="shared" si="17"/>
        <v>R</v>
      </c>
      <c r="K19" s="33" t="str">
        <f t="shared" si="1"/>
        <v>R</v>
      </c>
      <c r="L19" s="33" t="str">
        <f t="shared" si="2"/>
        <v>Safe R</v>
      </c>
      <c r="M19" s="64">
        <f>'Raw Data'!P14</f>
        <v>0.29974999999999996</v>
      </c>
      <c r="N19" s="64">
        <f t="shared" si="3"/>
        <v>0.29974999999999996</v>
      </c>
      <c r="O19" s="65">
        <f>'Raw Data'!M14</f>
        <v>0.40400153407940148</v>
      </c>
      <c r="P19" s="65">
        <f t="shared" si="4"/>
        <v>0.70200076703970071</v>
      </c>
      <c r="Q19" s="66">
        <f t="shared" si="5"/>
        <v>0.44400153407940146</v>
      </c>
      <c r="R19" s="66">
        <f>'Raw Data'!S14</f>
        <v>6.4055949332465556E-2</v>
      </c>
      <c r="S19" s="66">
        <f>'Raw Data'!V14</f>
        <v>0.41399999999999998</v>
      </c>
      <c r="T19" s="67">
        <f t="shared" si="10"/>
        <v>-0.22849999999999682</v>
      </c>
      <c r="U19" s="66">
        <f t="shared" si="11"/>
        <v>0.39655594933246241</v>
      </c>
      <c r="V19" s="66">
        <f>50%-Q19/2</f>
        <v>0.27799923296029927</v>
      </c>
      <c r="W19" s="66">
        <f>50%-U19/2</f>
        <v>0.3017220253337688</v>
      </c>
      <c r="X19" s="68">
        <f t="shared" si="7"/>
        <v>-2.1750767039700691E-2</v>
      </c>
      <c r="Y19" s="68">
        <f t="shared" si="8"/>
        <v>2.1750767039700691E-2</v>
      </c>
      <c r="Z19" s="68">
        <f t="shared" si="9"/>
        <v>-2.3249232960299307E-2</v>
      </c>
      <c r="AA19" s="68">
        <f t="shared" si="16"/>
        <v>1.9720253337688343E-3</v>
      </c>
      <c r="AB19" s="68">
        <f t="shared" si="12"/>
        <v>-1.9720253337688343E-3</v>
      </c>
      <c r="AC19" s="68">
        <f t="shared" si="13"/>
        <v>-4.6972025333768833E-2</v>
      </c>
      <c r="AD19" s="69">
        <f>(Z19+AC19)/2</f>
        <v>-3.511062914703407E-2</v>
      </c>
      <c r="AE19" s="67">
        <f t="shared" si="15"/>
        <v>2.3722792373469526E-2</v>
      </c>
    </row>
    <row r="20" spans="1:31" ht="15" hidden="1" customHeight="1" x14ac:dyDescent="0.25">
      <c r="A20" s="60" t="s">
        <v>393</v>
      </c>
      <c r="B20" s="61">
        <v>5</v>
      </c>
      <c r="C20" s="61"/>
      <c r="D20" s="60" t="s">
        <v>21</v>
      </c>
      <c r="E20" s="60" t="s">
        <v>8</v>
      </c>
      <c r="F20" s="62">
        <v>2012</v>
      </c>
      <c r="G20" s="60">
        <v>5</v>
      </c>
      <c r="H20" s="60"/>
      <c r="I20" s="63">
        <f>IF(H20="",M20+0.15*(X20+4.5%-$B$2)+($A$2-50%),M20+0.85*(0.6*X20+0.4*AA20+4.5%-$B$2)+($A$2-50%))</f>
        <v>0.32400158926276007</v>
      </c>
      <c r="J20" s="33" t="str">
        <f t="shared" si="17"/>
        <v>R</v>
      </c>
      <c r="K20" s="33" t="str">
        <f t="shared" si="1"/>
        <v>R</v>
      </c>
      <c r="L20" s="33" t="str">
        <f t="shared" si="2"/>
        <v>Safe R</v>
      </c>
      <c r="M20" s="64">
        <f>'Raw Data'!P15</f>
        <v>0.33474999999999999</v>
      </c>
      <c r="N20" s="64">
        <f t="shared" si="3"/>
        <v>0.33474999999999999</v>
      </c>
      <c r="O20" s="65">
        <f>'Raw Data'!M15</f>
        <v>0.34381214316319914</v>
      </c>
      <c r="P20" s="65">
        <f t="shared" si="4"/>
        <v>0.67190607158159954</v>
      </c>
      <c r="Q20" s="66">
        <f t="shared" si="5"/>
        <v>0.47381214316319914</v>
      </c>
      <c r="R20" s="66"/>
      <c r="S20" s="66"/>
      <c r="T20" s="67"/>
      <c r="U20" s="66" t="str">
        <f t="shared" si="11"/>
        <v/>
      </c>
      <c r="V20" s="66">
        <f>50%-Q20/2</f>
        <v>0.2630939284184004</v>
      </c>
      <c r="W20" s="66"/>
      <c r="X20" s="68">
        <f t="shared" si="7"/>
        <v>-7.165607158159959E-2</v>
      </c>
      <c r="Y20" s="68">
        <f t="shared" si="8"/>
        <v>7.165607158159959E-2</v>
      </c>
      <c r="Z20" s="68">
        <f t="shared" si="9"/>
        <v>2.6656071581599591E-2</v>
      </c>
      <c r="AA20" s="68"/>
      <c r="AB20" s="68"/>
      <c r="AC20" s="68"/>
      <c r="AD20" s="69">
        <f>Z20</f>
        <v>2.6656071581599591E-2</v>
      </c>
      <c r="AE20" s="67"/>
    </row>
    <row r="21" spans="1:31" ht="15" hidden="1" customHeight="1" x14ac:dyDescent="0.25">
      <c r="A21" s="60" t="s">
        <v>393</v>
      </c>
      <c r="B21" s="61">
        <v>6</v>
      </c>
      <c r="C21" s="61"/>
      <c r="D21" s="60" t="s">
        <v>22</v>
      </c>
      <c r="E21" s="60" t="s">
        <v>8</v>
      </c>
      <c r="F21" s="62">
        <v>2010</v>
      </c>
      <c r="G21" s="60">
        <v>4</v>
      </c>
      <c r="H21" s="60">
        <v>6</v>
      </c>
      <c r="I21" s="63">
        <f>IF(H21="",M21+0.15*(X21+4.5%-$B$2)+($A$2-50%),M21+0.85*(0.6*X21+0.4*AA21+4.5%-$B$2)+($A$2-50%))</f>
        <v>0.3416246358490812</v>
      </c>
      <c r="J21" s="33" t="str">
        <f t="shared" si="17"/>
        <v>R</v>
      </c>
      <c r="K21" s="33" t="str">
        <f t="shared" si="1"/>
        <v>R</v>
      </c>
      <c r="L21" s="33" t="str">
        <f t="shared" si="2"/>
        <v>Safe R</v>
      </c>
      <c r="M21" s="64">
        <f>'Raw Data'!P16</f>
        <v>0.37724999999999997</v>
      </c>
      <c r="N21" s="64">
        <f t="shared" si="3"/>
        <v>0.37724999999999997</v>
      </c>
      <c r="O21" s="65">
        <f>'Raw Data'!M16</f>
        <v>0.29577606968259224</v>
      </c>
      <c r="P21" s="65">
        <f t="shared" si="4"/>
        <v>0.64788803484129609</v>
      </c>
      <c r="Q21" s="66">
        <f t="shared" si="5"/>
        <v>0.33577606968259222</v>
      </c>
      <c r="R21" s="66">
        <f>'Raw Data'!S16</f>
        <v>9.2146861069744679E-2</v>
      </c>
      <c r="S21" s="66">
        <f>'Raw Data'!V16</f>
        <v>0.43899999999999995</v>
      </c>
      <c r="T21" s="67">
        <f>2*(M21-50)-2*(S21-50)</f>
        <v>-0.12350000000000705</v>
      </c>
      <c r="U21" s="66">
        <f t="shared" si="11"/>
        <v>0.31964686106975171</v>
      </c>
      <c r="V21" s="66">
        <f>50%-Q21/2</f>
        <v>0.33211196515870389</v>
      </c>
      <c r="W21" s="66">
        <f>50%-U21/2</f>
        <v>0.34017656946512415</v>
      </c>
      <c r="X21" s="68">
        <f t="shared" si="7"/>
        <v>-4.5138034841296082E-2</v>
      </c>
      <c r="Y21" s="68">
        <f t="shared" si="8"/>
        <v>4.5138034841296082E-2</v>
      </c>
      <c r="Z21" s="68">
        <f t="shared" si="9"/>
        <v>1.3803484129608357E-4</v>
      </c>
      <c r="AA21" s="68">
        <f>W21-M21</f>
        <v>-3.7073430534875829E-2</v>
      </c>
      <c r="AB21" s="68">
        <f>IF(E21="(D)",AA21,-(AA21))</f>
        <v>3.7073430534875829E-2</v>
      </c>
      <c r="AC21" s="68">
        <f>AB21-4.5%</f>
        <v>-7.9265694651241697E-3</v>
      </c>
      <c r="AD21" s="69">
        <f>(Z21+AC21)/2</f>
        <v>-3.8942673119140431E-3</v>
      </c>
      <c r="AE21" s="67">
        <f>ABS(AC21-Z21)</f>
        <v>8.0646043064202533E-3</v>
      </c>
    </row>
    <row r="22" spans="1:31" ht="15" customHeight="1" x14ac:dyDescent="0.25">
      <c r="A22" s="60" t="s">
        <v>393</v>
      </c>
      <c r="B22" s="61">
        <v>7</v>
      </c>
      <c r="C22" s="61" t="s">
        <v>1027</v>
      </c>
      <c r="D22" s="60" t="s">
        <v>1024</v>
      </c>
      <c r="E22" s="60" t="s">
        <v>14</v>
      </c>
      <c r="F22" s="62">
        <v>1991</v>
      </c>
      <c r="G22" s="60">
        <v>1</v>
      </c>
      <c r="H22" s="60">
        <v>1</v>
      </c>
      <c r="I22" s="63">
        <f>M22</f>
        <v>0.70674999999999999</v>
      </c>
      <c r="J22" s="33" t="str">
        <f t="shared" si="17"/>
        <v>D</v>
      </c>
      <c r="K22" s="33" t="str">
        <f t="shared" si="1"/>
        <v>D</v>
      </c>
      <c r="L22" s="33" t="str">
        <f t="shared" si="2"/>
        <v>Safe D</v>
      </c>
      <c r="M22" s="64">
        <f>'Raw Data'!P17</f>
        <v>0.70674999999999999</v>
      </c>
      <c r="N22" s="64">
        <f t="shared" si="3"/>
        <v>0.70674999999999999</v>
      </c>
      <c r="O22" s="65">
        <f>'Raw Data'!M17</f>
        <v>1</v>
      </c>
      <c r="P22" s="65">
        <f t="shared" si="4"/>
        <v>1</v>
      </c>
      <c r="Q22" s="66">
        <f t="shared" si="5"/>
        <v>0.96</v>
      </c>
      <c r="R22" s="66">
        <f>'Raw Data'!S17</f>
        <v>0.41721183083018515</v>
      </c>
      <c r="S22" s="66">
        <f>'Raw Data'!V17</f>
        <v>0.629</v>
      </c>
      <c r="T22" s="67">
        <f>2*(M22-50)-2*(S22-50)</f>
        <v>0.15550000000000352</v>
      </c>
      <c r="U22" s="66">
        <f t="shared" si="11"/>
        <v>0.64871183083018857</v>
      </c>
      <c r="V22" s="66">
        <v>1</v>
      </c>
      <c r="W22" s="66">
        <f>50%+U22/2</f>
        <v>0.82435591541509434</v>
      </c>
      <c r="X22" s="68">
        <v>4.4999999999999998E-2</v>
      </c>
      <c r="Y22" s="68">
        <f t="shared" si="8"/>
        <v>4.4999999999999998E-2</v>
      </c>
      <c r="Z22" s="68">
        <f t="shared" si="9"/>
        <v>0</v>
      </c>
      <c r="AA22" s="68">
        <f>W22-M22</f>
        <v>0.11760591541509435</v>
      </c>
      <c r="AB22" s="68">
        <f>IF(E22="(D)",AA22,-(AA22))</f>
        <v>0.11760591541509435</v>
      </c>
      <c r="AC22" s="68">
        <f>AB22-4.5%</f>
        <v>7.2605915415094355E-2</v>
      </c>
      <c r="AD22" s="69">
        <f>(Z22+AC22)/2</f>
        <v>3.6302957707547177E-2</v>
      </c>
      <c r="AE22" s="67">
        <f>ABS(AC22-Z22)</f>
        <v>7.2605915415094355E-2</v>
      </c>
    </row>
    <row r="23" spans="1:31" ht="15" hidden="1" customHeight="1" x14ac:dyDescent="0.25">
      <c r="A23" s="60" t="s">
        <v>393</v>
      </c>
      <c r="B23" s="61">
        <v>8</v>
      </c>
      <c r="C23" s="61"/>
      <c r="D23" s="60" t="s">
        <v>23</v>
      </c>
      <c r="E23" s="60" t="s">
        <v>8</v>
      </c>
      <c r="F23" s="62">
        <v>2002</v>
      </c>
      <c r="G23" s="60">
        <v>4</v>
      </c>
      <c r="H23" s="60">
        <v>4</v>
      </c>
      <c r="I23" s="63">
        <f>IF(H23="",M23+0.15*(X23+4.5%-$B$2)+($A$2-50%),M23+0.85*(0.6*X23+0.4*AA23+4.5%-$B$2)+($A$2-50%))</f>
        <v>0.35062056105512573</v>
      </c>
      <c r="J23" s="33" t="str">
        <f t="shared" si="17"/>
        <v>R</v>
      </c>
      <c r="K23" s="33" t="str">
        <f t="shared" si="1"/>
        <v>R</v>
      </c>
      <c r="L23" s="33" t="str">
        <f t="shared" si="2"/>
        <v>Safe R</v>
      </c>
      <c r="M23" s="64">
        <f>'Raw Data'!P18</f>
        <v>0.35675000000000001</v>
      </c>
      <c r="N23" s="64">
        <f t="shared" si="3"/>
        <v>0.35675000000000001</v>
      </c>
      <c r="O23" s="65">
        <f>'Raw Data'!M18</f>
        <v>0.28748640312318391</v>
      </c>
      <c r="P23" s="65">
        <f t="shared" si="4"/>
        <v>0.64374320156159193</v>
      </c>
      <c r="Q23" s="66">
        <f t="shared" si="5"/>
        <v>0.32748640312318389</v>
      </c>
      <c r="R23" s="66">
        <f>'Raw Data'!S18</f>
        <v>0.3525759185203699</v>
      </c>
      <c r="S23" s="66">
        <f>'Raw Data'!V18</f>
        <v>0.34899999999999998</v>
      </c>
      <c r="T23" s="67">
        <f>2*(M23-50)-2*(S23-50)</f>
        <v>1.5500000000002956E-2</v>
      </c>
      <c r="U23" s="66">
        <f t="shared" si="11"/>
        <v>0.26107591852036693</v>
      </c>
      <c r="V23" s="66">
        <f>50%-Q23/2</f>
        <v>0.33625679843840806</v>
      </c>
      <c r="W23" s="66">
        <f>50%-U23/2</f>
        <v>0.36946204073981653</v>
      </c>
      <c r="X23" s="68">
        <f>V23-M23</f>
        <v>-2.0493201561591956E-2</v>
      </c>
      <c r="Y23" s="68">
        <f t="shared" si="8"/>
        <v>2.0493201561591956E-2</v>
      </c>
      <c r="Z23" s="68">
        <f t="shared" si="9"/>
        <v>-2.4506798438408042E-2</v>
      </c>
      <c r="AA23" s="68">
        <f>W23-M23</f>
        <v>1.2712040739816521E-2</v>
      </c>
      <c r="AB23" s="68">
        <f>IF(E23="(D)",AA23,-(AA23))</f>
        <v>-1.2712040739816521E-2</v>
      </c>
      <c r="AC23" s="68">
        <f>AB23-4.5%</f>
        <v>-5.771204073981652E-2</v>
      </c>
      <c r="AD23" s="69">
        <f>(Z23+AC23)/2</f>
        <v>-4.1109419589112281E-2</v>
      </c>
      <c r="AE23" s="67">
        <f>ABS(AC23-Z23)</f>
        <v>3.3205242301408477E-2</v>
      </c>
    </row>
    <row r="24" spans="1:31" ht="15" hidden="1" customHeight="1" x14ac:dyDescent="0.25">
      <c r="A24" s="60" t="s">
        <v>393</v>
      </c>
      <c r="B24" s="61">
        <v>9</v>
      </c>
      <c r="C24" s="61"/>
      <c r="D24" s="60" t="s">
        <v>24</v>
      </c>
      <c r="E24" s="60" t="s">
        <v>14</v>
      </c>
      <c r="F24" s="62">
        <v>2012</v>
      </c>
      <c r="G24" s="60">
        <v>2</v>
      </c>
      <c r="H24" s="60"/>
      <c r="I24" s="63">
        <f>IF(H24="",M24+0.15*(X24-4.5%+$B$2)+($A$2-50%),M24+0.85*(0.6*X24+0.4*AA24-4.5%+$B$2)+($A$2-50%))</f>
        <v>0.5098049573146447</v>
      </c>
      <c r="J24" s="33" t="str">
        <f t="shared" si="17"/>
        <v>No projection</v>
      </c>
      <c r="K24" s="33" t="str">
        <f t="shared" si="1"/>
        <v>No projection</v>
      </c>
      <c r="L24" s="33" t="str">
        <f t="shared" si="2"/>
        <v>Toss Up</v>
      </c>
      <c r="M24" s="64">
        <f>'Raw Data'!P19</f>
        <v>0.50324999999999998</v>
      </c>
      <c r="N24" s="64">
        <f t="shared" si="3"/>
        <v>0.50324999999999998</v>
      </c>
      <c r="O24" s="65">
        <f>'Raw Data'!M19</f>
        <v>4.3899430861929434E-2</v>
      </c>
      <c r="P24" s="65">
        <f t="shared" si="4"/>
        <v>0.52194971543096469</v>
      </c>
      <c r="Q24" s="66">
        <f t="shared" si="5"/>
        <v>9.3899430861929437E-2</v>
      </c>
      <c r="R24" s="66"/>
      <c r="S24" s="66"/>
      <c r="T24" s="67"/>
      <c r="U24" s="66" t="str">
        <f t="shared" si="11"/>
        <v/>
      </c>
      <c r="V24" s="66">
        <f>50%+Q24/2</f>
        <v>0.54694971543096471</v>
      </c>
      <c r="W24" s="66"/>
      <c r="X24" s="68">
        <f>V24-M24</f>
        <v>4.3699715430964736E-2</v>
      </c>
      <c r="Y24" s="68">
        <f t="shared" si="8"/>
        <v>4.3699715430964736E-2</v>
      </c>
      <c r="Z24" s="68">
        <f t="shared" si="9"/>
        <v>-1.3002845690352621E-3</v>
      </c>
      <c r="AA24" s="68"/>
      <c r="AB24" s="68"/>
      <c r="AC24" s="68"/>
      <c r="AD24" s="69">
        <f>Z24</f>
        <v>-1.3002845690352621E-3</v>
      </c>
      <c r="AE24" s="67"/>
    </row>
    <row r="25" spans="1:31" ht="15" hidden="1" customHeight="1" x14ac:dyDescent="0.25">
      <c r="A25" s="60" t="s">
        <v>394</v>
      </c>
      <c r="B25" s="61">
        <v>1</v>
      </c>
      <c r="C25" s="61"/>
      <c r="D25" s="60" t="s">
        <v>15</v>
      </c>
      <c r="E25" s="60" t="s">
        <v>8</v>
      </c>
      <c r="F25" s="62">
        <v>2010</v>
      </c>
      <c r="G25" s="60">
        <v>4</v>
      </c>
      <c r="H25" s="60">
        <v>5</v>
      </c>
      <c r="I25" s="63">
        <f>IF(H25="",M25+0.15*(X25+4.5%-$B$2)+($A$2-50%),M25+0.85*(0.6*X25+0.4*AA25+4.5%-$B$2)+($A$2-50%))</f>
        <v>0.40487313975917932</v>
      </c>
      <c r="J25" s="33" t="str">
        <f t="shared" si="17"/>
        <v>R</v>
      </c>
      <c r="K25" s="33" t="str">
        <f t="shared" si="1"/>
        <v>R</v>
      </c>
      <c r="L25" s="33" t="str">
        <f t="shared" si="2"/>
        <v>Safe R</v>
      </c>
      <c r="M25" s="64">
        <f>'Raw Data'!P20</f>
        <v>0.35725000000000001</v>
      </c>
      <c r="N25" s="64">
        <f t="shared" si="3"/>
        <v>0.35725000000000007</v>
      </c>
      <c r="O25" s="65">
        <f>'Raw Data'!M20</f>
        <v>0.17926431918301111</v>
      </c>
      <c r="P25" s="65">
        <f t="shared" si="4"/>
        <v>0.5896321595915055</v>
      </c>
      <c r="Q25" s="66">
        <f t="shared" si="5"/>
        <v>0.21926431918301112</v>
      </c>
      <c r="R25" s="66">
        <f>'Raw Data'!S20</f>
        <v>8.7217404995014292E-2</v>
      </c>
      <c r="S25" s="66">
        <f>'Raw Data'!V20</f>
        <v>0.35899999999999999</v>
      </c>
      <c r="T25" s="67">
        <f>2*(M25-50)-2*(S25-50)</f>
        <v>-3.5000000000025011E-3</v>
      </c>
      <c r="U25" s="66">
        <f t="shared" si="11"/>
        <v>0.10471740499501679</v>
      </c>
      <c r="V25" s="66">
        <f>50%-Q25/2</f>
        <v>0.39036784040849443</v>
      </c>
      <c r="W25" s="66">
        <f>50%-U25/2</f>
        <v>0.4476412975024916</v>
      </c>
      <c r="X25" s="68">
        <f>V25-M25</f>
        <v>3.3117840408494414E-2</v>
      </c>
      <c r="Y25" s="68">
        <f t="shared" si="8"/>
        <v>-3.3117840408494414E-2</v>
      </c>
      <c r="Z25" s="68">
        <f t="shared" si="9"/>
        <v>-7.8117840408494413E-2</v>
      </c>
      <c r="AA25" s="68">
        <f>W25-M25</f>
        <v>9.0391297502491585E-2</v>
      </c>
      <c r="AB25" s="68">
        <f>IF(E25="(D)",AA25,-(AA25))</f>
        <v>-9.0391297502491585E-2</v>
      </c>
      <c r="AC25" s="68">
        <f>AB25-4.5%</f>
        <v>-0.13539129750249157</v>
      </c>
      <c r="AD25" s="69">
        <f>(Z25+AC25)/2</f>
        <v>-0.10675456895549298</v>
      </c>
      <c r="AE25" s="67">
        <f>ABS(AC25-Z25)</f>
        <v>5.7273457093997157E-2</v>
      </c>
    </row>
    <row r="26" spans="1:31" ht="15" customHeight="1" x14ac:dyDescent="0.25">
      <c r="A26" s="60" t="s">
        <v>394</v>
      </c>
      <c r="B26" s="61">
        <v>2</v>
      </c>
      <c r="C26" s="61" t="s">
        <v>1027</v>
      </c>
      <c r="D26" s="60" t="s">
        <v>988</v>
      </c>
      <c r="E26" s="60" t="s">
        <v>8</v>
      </c>
      <c r="F26" s="62">
        <v>2010</v>
      </c>
      <c r="G26" s="60">
        <v>4</v>
      </c>
      <c r="H26" s="60">
        <v>5</v>
      </c>
      <c r="I26" s="63">
        <f>M26</f>
        <v>0.42174999999999996</v>
      </c>
      <c r="J26" s="33" t="str">
        <f t="shared" si="17"/>
        <v>R</v>
      </c>
      <c r="K26" s="33" t="str">
        <f t="shared" si="1"/>
        <v>R</v>
      </c>
      <c r="L26" s="33" t="str">
        <f t="shared" si="2"/>
        <v>Likely R</v>
      </c>
      <c r="M26" s="64">
        <f>'Raw Data'!P21</f>
        <v>0.42174999999999996</v>
      </c>
      <c r="N26" s="64">
        <f t="shared" si="3"/>
        <v>0.42174999999999996</v>
      </c>
      <c r="O26" s="65">
        <f>'Raw Data'!M21</f>
        <v>0.16591911724056596</v>
      </c>
      <c r="P26" s="65">
        <f t="shared" si="4"/>
        <v>0.58295955862028292</v>
      </c>
      <c r="Q26" s="66">
        <f t="shared" si="5"/>
        <v>0.20591911724056597</v>
      </c>
      <c r="R26" s="66">
        <f>'Raw Data'!S21</f>
        <v>0.2041838858258786</v>
      </c>
      <c r="S26" s="66">
        <f>'Raw Data'!V21</f>
        <v>0.41399999999999998</v>
      </c>
      <c r="T26" s="67">
        <f>2*(M26-50)-2*(S26-50)</f>
        <v>1.5500000000002956E-2</v>
      </c>
      <c r="U26" s="66">
        <f t="shared" si="11"/>
        <v>0.20268388582587565</v>
      </c>
      <c r="V26" s="66">
        <f>50%-Q26/2</f>
        <v>0.397040441379717</v>
      </c>
      <c r="W26" s="66">
        <f>50%-U26/2</f>
        <v>0.39865805708706215</v>
      </c>
      <c r="X26" s="68">
        <f>V26-M26</f>
        <v>-2.4709558620282956E-2</v>
      </c>
      <c r="Y26" s="68">
        <f t="shared" si="8"/>
        <v>2.4709558620282956E-2</v>
      </c>
      <c r="Z26" s="68">
        <f t="shared" si="9"/>
        <v>-2.0290441379717042E-2</v>
      </c>
      <c r="AA26" s="68">
        <f>W26-M26</f>
        <v>-2.3091942912937813E-2</v>
      </c>
      <c r="AB26" s="68">
        <f>IF(E26="(D)",AA26,-(AA26))</f>
        <v>2.3091942912937813E-2</v>
      </c>
      <c r="AC26" s="68">
        <f>AB26-4.5%</f>
        <v>-2.1908057087062185E-2</v>
      </c>
      <c r="AD26" s="69">
        <f>(Z26+AC26)/2</f>
        <v>-2.1099249233389614E-2</v>
      </c>
      <c r="AE26" s="67">
        <f>ABS(AC26-Z26)</f>
        <v>1.6176157073451436E-3</v>
      </c>
    </row>
    <row r="27" spans="1:31" ht="15" hidden="1" customHeight="1" x14ac:dyDescent="0.25">
      <c r="A27" s="60" t="s">
        <v>394</v>
      </c>
      <c r="B27" s="61">
        <v>3</v>
      </c>
      <c r="C27" s="61"/>
      <c r="D27" s="60" t="s">
        <v>16</v>
      </c>
      <c r="E27" s="60" t="s">
        <v>8</v>
      </c>
      <c r="F27" s="62">
        <v>2010</v>
      </c>
      <c r="G27" s="60">
        <v>4</v>
      </c>
      <c r="H27" s="60">
        <v>5</v>
      </c>
      <c r="I27" s="63">
        <f>IF(H27="",M27+0.15*(X27+4.5%-$B$2)+($A$2-50%),M27+0.85*(0.6*X27+0.4*AA27+4.5%-$B$2)+($A$2-50%))</f>
        <v>0.27288074316385819</v>
      </c>
      <c r="J27" s="33" t="str">
        <f t="shared" si="17"/>
        <v>R</v>
      </c>
      <c r="K27" s="33" t="str">
        <f t="shared" si="1"/>
        <v>R</v>
      </c>
      <c r="L27" s="33" t="str">
        <f t="shared" si="2"/>
        <v>Safe R</v>
      </c>
      <c r="M27" s="64">
        <f>'Raw Data'!P22</f>
        <v>0.31125000000000003</v>
      </c>
      <c r="N27" s="64">
        <f t="shared" si="3"/>
        <v>0.31125000000000003</v>
      </c>
      <c r="O27" s="65">
        <f>'Raw Data'!M22</f>
        <v>1</v>
      </c>
      <c r="P27" s="65">
        <f t="shared" si="4"/>
        <v>1</v>
      </c>
      <c r="Q27" s="66">
        <f t="shared" si="5"/>
        <v>1.04</v>
      </c>
      <c r="R27" s="66">
        <f>'Raw Data'!S22</f>
        <v>0.44870151080083653</v>
      </c>
      <c r="S27" s="66">
        <f>'Raw Data'!V22</f>
        <v>0.314</v>
      </c>
      <c r="T27" s="67">
        <f>2*(M27-50)-2*(S27-50)</f>
        <v>-5.49999999999784E-3</v>
      </c>
      <c r="U27" s="66">
        <f t="shared" si="11"/>
        <v>0.46820151080083439</v>
      </c>
      <c r="V27" s="66">
        <v>0</v>
      </c>
      <c r="W27" s="66">
        <f>50%-U27/2</f>
        <v>0.26589924459958281</v>
      </c>
      <c r="X27" s="68">
        <v>-4.4999999999999998E-2</v>
      </c>
      <c r="Y27" s="68">
        <f t="shared" si="8"/>
        <v>4.4999999999999998E-2</v>
      </c>
      <c r="Z27" s="68">
        <f t="shared" si="9"/>
        <v>0</v>
      </c>
      <c r="AA27" s="68">
        <f>W27-M27</f>
        <v>-4.535075540041722E-2</v>
      </c>
      <c r="AB27" s="68">
        <f>IF(E27="(D)",AA27,-(AA27))</f>
        <v>4.535075540041722E-2</v>
      </c>
      <c r="AC27" s="68">
        <f>AB27-4.5%</f>
        <v>3.5075540041722142E-4</v>
      </c>
      <c r="AD27" s="69">
        <f>(Z27+AC27)/2</f>
        <v>1.7537770020861071E-4</v>
      </c>
      <c r="AE27" s="67">
        <f>ABS(AC27-Z27)</f>
        <v>3.5075540041722142E-4</v>
      </c>
    </row>
    <row r="28" spans="1:31" ht="15" customHeight="1" x14ac:dyDescent="0.25">
      <c r="A28" s="60" t="s">
        <v>394</v>
      </c>
      <c r="B28" s="61">
        <v>4</v>
      </c>
      <c r="C28" s="61" t="s">
        <v>1027</v>
      </c>
      <c r="D28" s="60" t="s">
        <v>973</v>
      </c>
      <c r="E28" s="60" t="s">
        <v>8</v>
      </c>
      <c r="F28" s="62">
        <v>2012</v>
      </c>
      <c r="G28" s="60">
        <v>5</v>
      </c>
      <c r="H28" s="60"/>
      <c r="I28" s="63">
        <f>M28</f>
        <v>0.35125000000000001</v>
      </c>
      <c r="J28" s="33" t="str">
        <f t="shared" si="17"/>
        <v>R</v>
      </c>
      <c r="K28" s="33" t="str">
        <f t="shared" si="1"/>
        <v>R</v>
      </c>
      <c r="L28" s="33" t="str">
        <f t="shared" si="2"/>
        <v>Safe R</v>
      </c>
      <c r="M28" s="64">
        <f>'Raw Data'!P23</f>
        <v>0.35125000000000001</v>
      </c>
      <c r="N28" s="64">
        <f t="shared" si="3"/>
        <v>0.35125000000000006</v>
      </c>
      <c r="O28" s="65">
        <f>'Raw Data'!M23</f>
        <v>0.23733956221253644</v>
      </c>
      <c r="P28" s="65">
        <f t="shared" si="4"/>
        <v>0.61866978110626825</v>
      </c>
      <c r="Q28" s="66">
        <f t="shared" si="5"/>
        <v>0.36733956221253644</v>
      </c>
      <c r="R28" s="66"/>
      <c r="S28" s="66"/>
      <c r="T28" s="67"/>
      <c r="U28" s="66" t="str">
        <f t="shared" si="11"/>
        <v/>
      </c>
      <c r="V28" s="66">
        <f>50%-Q28/2</f>
        <v>0.31633021889373181</v>
      </c>
      <c r="W28" s="66"/>
      <c r="X28" s="68">
        <f t="shared" ref="X28:X35" si="18">V28-M28</f>
        <v>-3.49197811062682E-2</v>
      </c>
      <c r="Y28" s="68">
        <f t="shared" si="8"/>
        <v>3.49197811062682E-2</v>
      </c>
      <c r="Z28" s="68">
        <f t="shared" si="9"/>
        <v>-1.0080218893731799E-2</v>
      </c>
      <c r="AA28" s="68"/>
      <c r="AB28" s="68"/>
      <c r="AC28" s="68"/>
      <c r="AD28" s="69">
        <f>Z28</f>
        <v>-1.0080218893731799E-2</v>
      </c>
      <c r="AE28" s="67"/>
    </row>
    <row r="29" spans="1:31" ht="15" hidden="1" customHeight="1" x14ac:dyDescent="0.25">
      <c r="A29" s="60" t="s">
        <v>395</v>
      </c>
      <c r="B29" s="61">
        <v>1</v>
      </c>
      <c r="C29" s="61"/>
      <c r="D29" s="60" t="s">
        <v>25</v>
      </c>
      <c r="E29" s="60" t="s">
        <v>8</v>
      </c>
      <c r="F29" s="62">
        <v>2012</v>
      </c>
      <c r="G29" s="60">
        <v>5</v>
      </c>
      <c r="H29" s="60"/>
      <c r="I29" s="63">
        <f>IF(H29="",M29+0.15*(X29+4.5%-$B$2)+($A$2-50%),M29+0.85*(0.6*X29+0.4*AA29+4.5%-$B$2)+($A$2-50%))</f>
        <v>0.39353863514698528</v>
      </c>
      <c r="J29" s="33" t="str">
        <f t="shared" si="17"/>
        <v>R</v>
      </c>
      <c r="K29" s="33" t="str">
        <f t="shared" si="1"/>
        <v>R</v>
      </c>
      <c r="L29" s="33" t="str">
        <f t="shared" si="2"/>
        <v>Safe R</v>
      </c>
      <c r="M29" s="64">
        <f>'Raw Data'!P24</f>
        <v>0.39924999999999994</v>
      </c>
      <c r="N29" s="64">
        <f t="shared" si="3"/>
        <v>0.39924999999999988</v>
      </c>
      <c r="O29" s="65">
        <f>'Raw Data'!M24</f>
        <v>0.14765153137352871</v>
      </c>
      <c r="P29" s="65">
        <f t="shared" si="4"/>
        <v>0.57382576568676436</v>
      </c>
      <c r="Q29" s="66">
        <f t="shared" si="5"/>
        <v>0.27765153137352871</v>
      </c>
      <c r="R29" s="66"/>
      <c r="S29" s="66"/>
      <c r="T29" s="67"/>
      <c r="U29" s="66" t="str">
        <f t="shared" si="11"/>
        <v/>
      </c>
      <c r="V29" s="66">
        <f>50%-Q29/2</f>
        <v>0.36117423431323564</v>
      </c>
      <c r="W29" s="66"/>
      <c r="X29" s="68">
        <f t="shared" si="18"/>
        <v>-3.8075765686764296E-2</v>
      </c>
      <c r="Y29" s="68">
        <f t="shared" si="8"/>
        <v>3.8075765686764296E-2</v>
      </c>
      <c r="Z29" s="68">
        <f t="shared" si="9"/>
        <v>-6.9242343132357026E-3</v>
      </c>
      <c r="AA29" s="68"/>
      <c r="AB29" s="68"/>
      <c r="AC29" s="68"/>
      <c r="AD29" s="69">
        <f>Z29</f>
        <v>-6.9242343132357026E-3</v>
      </c>
      <c r="AE29" s="67"/>
    </row>
    <row r="30" spans="1:31" ht="15" hidden="1" customHeight="1" x14ac:dyDescent="0.25">
      <c r="A30" s="60" t="s">
        <v>395</v>
      </c>
      <c r="B30" s="61">
        <v>2</v>
      </c>
      <c r="C30" s="61"/>
      <c r="D30" s="60" t="s">
        <v>26</v>
      </c>
      <c r="E30" s="60" t="s">
        <v>14</v>
      </c>
      <c r="F30" s="62">
        <v>2012</v>
      </c>
      <c r="G30" s="60">
        <v>2</v>
      </c>
      <c r="H30" s="60"/>
      <c r="I30" s="63">
        <f>IF(H30="",M30+0.15*(X30-4.5%+$B$2)+($A$2-50%),M30+0.85*(0.6*X30+0.4*AA30-4.5%+$B$2)+($A$2-50%))</f>
        <v>0.69775244964191907</v>
      </c>
      <c r="J30" s="33" t="str">
        <f t="shared" si="17"/>
        <v>D</v>
      </c>
      <c r="K30" s="33" t="str">
        <f t="shared" si="1"/>
        <v>D</v>
      </c>
      <c r="L30" s="33" t="str">
        <f t="shared" si="2"/>
        <v>Safe D</v>
      </c>
      <c r="M30" s="64">
        <f>'Raw Data'!P25</f>
        <v>0.69074999999999998</v>
      </c>
      <c r="N30" s="64">
        <f t="shared" si="3"/>
        <v>0.69074999999999998</v>
      </c>
      <c r="O30" s="65">
        <f>'Raw Data'!M25</f>
        <v>0.42486599522558782</v>
      </c>
      <c r="P30" s="65">
        <f t="shared" si="4"/>
        <v>0.71243299761279388</v>
      </c>
      <c r="Q30" s="66">
        <f t="shared" si="5"/>
        <v>0.47486599522558781</v>
      </c>
      <c r="R30" s="66"/>
      <c r="S30" s="66"/>
      <c r="T30" s="67"/>
      <c r="U30" s="66" t="str">
        <f t="shared" si="11"/>
        <v/>
      </c>
      <c r="V30" s="66">
        <f>50%+Q30/2</f>
        <v>0.73743299761279391</v>
      </c>
      <c r="W30" s="66"/>
      <c r="X30" s="68">
        <f t="shared" si="18"/>
        <v>4.6682997612793931E-2</v>
      </c>
      <c r="Y30" s="68">
        <f t="shared" si="8"/>
        <v>4.6682997612793931E-2</v>
      </c>
      <c r="Z30" s="68">
        <f t="shared" si="9"/>
        <v>1.6829976127939322E-3</v>
      </c>
      <c r="AA30" s="68"/>
      <c r="AB30" s="68"/>
      <c r="AC30" s="68"/>
      <c r="AD30" s="69">
        <f>Z30</f>
        <v>1.6829976127939322E-3</v>
      </c>
      <c r="AE30" s="67"/>
    </row>
    <row r="31" spans="1:31" ht="15" hidden="1" customHeight="1" x14ac:dyDescent="0.25">
      <c r="A31" s="60" t="s">
        <v>395</v>
      </c>
      <c r="B31" s="61">
        <v>3</v>
      </c>
      <c r="C31" s="61"/>
      <c r="D31" s="60" t="s">
        <v>27</v>
      </c>
      <c r="E31" s="60" t="s">
        <v>14</v>
      </c>
      <c r="F31" s="62">
        <v>2009</v>
      </c>
      <c r="G31" s="60">
        <v>1</v>
      </c>
      <c r="H31" s="60">
        <v>1</v>
      </c>
      <c r="I31" s="63">
        <f>IF(H31="",M31+0.15*(X31-4.5%+$B$2)+($A$2-50%),M31+0.85*(0.6*X31+0.4*AA31-4.5%+$B$2)+($A$2-50%))</f>
        <v>0.53703637565119466</v>
      </c>
      <c r="J31" s="33" t="str">
        <f t="shared" si="17"/>
        <v>No projection</v>
      </c>
      <c r="K31" s="33" t="str">
        <f t="shared" si="1"/>
        <v>No projection</v>
      </c>
      <c r="L31" s="33" t="str">
        <f t="shared" si="2"/>
        <v>Lean D</v>
      </c>
      <c r="M31" s="64">
        <f>'Raw Data'!P26</f>
        <v>0.53674999999999995</v>
      </c>
      <c r="N31" s="64">
        <f t="shared" si="3"/>
        <v>0.53675000000000006</v>
      </c>
      <c r="O31" s="65">
        <f>'Raw Data'!M26</f>
        <v>8.4609861177596946E-2</v>
      </c>
      <c r="P31" s="65">
        <f t="shared" si="4"/>
        <v>0.54230493058879847</v>
      </c>
      <c r="Q31" s="66">
        <f t="shared" si="5"/>
        <v>4.4609861177596945E-2</v>
      </c>
      <c r="R31" s="66">
        <f>'Raw Data'!S26</f>
        <v>0.21701977088769958</v>
      </c>
      <c r="S31" s="66">
        <f>'Raw Data'!V26</f>
        <v>0.624</v>
      </c>
      <c r="T31" s="67">
        <f>2*(M31-50)-2*(S31-50)</f>
        <v>-0.17450000000000898</v>
      </c>
      <c r="U31" s="66">
        <f t="shared" si="11"/>
        <v>0.1185197708876906</v>
      </c>
      <c r="V31" s="66">
        <f>50%+Q31/2</f>
        <v>0.52230493058879846</v>
      </c>
      <c r="W31" s="66">
        <f>50%+U31/2</f>
        <v>0.55925988544384531</v>
      </c>
      <c r="X31" s="68">
        <f t="shared" si="18"/>
        <v>-1.4445069411201494E-2</v>
      </c>
      <c r="Y31" s="68">
        <f t="shared" si="8"/>
        <v>-1.4445069411201494E-2</v>
      </c>
      <c r="Z31" s="68">
        <f t="shared" si="9"/>
        <v>-5.9445069411201493E-2</v>
      </c>
      <c r="AA31" s="68">
        <f>W31-M31</f>
        <v>2.2509885443845357E-2</v>
      </c>
      <c r="AB31" s="68">
        <f>IF(E31="(D)",AA31,-(AA31))</f>
        <v>2.2509885443845357E-2</v>
      </c>
      <c r="AC31" s="68">
        <f>AB31-4.5%</f>
        <v>-2.2490114556154642E-2</v>
      </c>
      <c r="AD31" s="69">
        <f>(Z31+AC31)/2</f>
        <v>-4.0967591983678067E-2</v>
      </c>
      <c r="AE31" s="67">
        <f>ABS(AC31-Z31)</f>
        <v>3.6954954855046851E-2</v>
      </c>
    </row>
    <row r="32" spans="1:31" ht="15" hidden="1" customHeight="1" x14ac:dyDescent="0.25">
      <c r="A32" s="60" t="s">
        <v>395</v>
      </c>
      <c r="B32" s="61">
        <v>4</v>
      </c>
      <c r="C32" s="61"/>
      <c r="D32" s="60" t="s">
        <v>28</v>
      </c>
      <c r="E32" s="60" t="s">
        <v>8</v>
      </c>
      <c r="F32" s="62">
        <v>2008</v>
      </c>
      <c r="G32" s="60">
        <v>4</v>
      </c>
      <c r="H32" s="60">
        <v>4</v>
      </c>
      <c r="I32" s="63">
        <f>IF(H32="",M32+0.15*(X32+4.5%-$B$2)+($A$2-50%),M32+0.85*(0.6*X32+0.4*AA32+4.5%-$B$2)+($A$2-50%))</f>
        <v>0.36609667983224203</v>
      </c>
      <c r="J32" s="33" t="str">
        <f t="shared" si="17"/>
        <v>R</v>
      </c>
      <c r="K32" s="33" t="str">
        <f t="shared" si="1"/>
        <v>R</v>
      </c>
      <c r="L32" s="33" t="str">
        <f t="shared" si="2"/>
        <v>Safe R</v>
      </c>
      <c r="M32" s="64">
        <f>'Raw Data'!P27</f>
        <v>0.38875000000000004</v>
      </c>
      <c r="N32" s="64">
        <f t="shared" si="3"/>
        <v>0.38875000000000004</v>
      </c>
      <c r="O32" s="65">
        <f>'Raw Data'!M27</f>
        <v>0.22218308988902891</v>
      </c>
      <c r="P32" s="65">
        <f t="shared" si="4"/>
        <v>0.61109154494451445</v>
      </c>
      <c r="Q32" s="66">
        <f t="shared" si="5"/>
        <v>0.26218308988902889</v>
      </c>
      <c r="R32" s="66">
        <f>'Raw Data'!S27</f>
        <v>0.32173018968268036</v>
      </c>
      <c r="S32" s="66">
        <f>'Raw Data'!V27</f>
        <v>0.41399999999999998</v>
      </c>
      <c r="T32" s="67">
        <f>2*(M32-50)-2*(S32-50)</f>
        <v>-5.0499999999999545E-2</v>
      </c>
      <c r="U32" s="66">
        <f t="shared" si="11"/>
        <v>0.29623018968267989</v>
      </c>
      <c r="V32" s="66">
        <f>50%-Q32/2</f>
        <v>0.36890845505548553</v>
      </c>
      <c r="W32" s="66">
        <f>50%-U32/2</f>
        <v>0.35188490515866006</v>
      </c>
      <c r="X32" s="68">
        <f t="shared" si="18"/>
        <v>-1.9841544944514511E-2</v>
      </c>
      <c r="Y32" s="68">
        <f t="shared" si="8"/>
        <v>1.9841544944514511E-2</v>
      </c>
      <c r="Z32" s="68">
        <f t="shared" si="9"/>
        <v>-2.5158455055485487E-2</v>
      </c>
      <c r="AA32" s="68">
        <f>W32-M32</f>
        <v>-3.6865094841339985E-2</v>
      </c>
      <c r="AB32" s="68">
        <f>IF(E32="(D)",AA32,-(AA32))</f>
        <v>3.6865094841339985E-2</v>
      </c>
      <c r="AC32" s="68">
        <f>AB32-4.5%</f>
        <v>-8.1349051586600135E-3</v>
      </c>
      <c r="AD32" s="69">
        <f>(Z32+AC32)/2</f>
        <v>-1.664668010707275E-2</v>
      </c>
      <c r="AE32" s="67">
        <f>ABS(AC32-Z32)</f>
        <v>1.7023549896825474E-2</v>
      </c>
    </row>
    <row r="33" spans="1:31" ht="15" hidden="1" customHeight="1" x14ac:dyDescent="0.25">
      <c r="A33" s="60" t="s">
        <v>395</v>
      </c>
      <c r="B33" s="61">
        <v>5</v>
      </c>
      <c r="C33" s="61"/>
      <c r="D33" s="60" t="s">
        <v>29</v>
      </c>
      <c r="E33" s="60" t="s">
        <v>14</v>
      </c>
      <c r="F33" s="62">
        <v>1998</v>
      </c>
      <c r="G33" s="60">
        <v>1</v>
      </c>
      <c r="H33" s="60">
        <v>1</v>
      </c>
      <c r="I33" s="63">
        <f>IF(H33="",M33+0.15*(X33-4.5%+$B$2)+($A$2-50%),M33+0.85*(0.6*X33+0.4*AA33-4.5%+$B$2)+($A$2-50%))</f>
        <v>0.73346273038111776</v>
      </c>
      <c r="J33" s="33" t="str">
        <f t="shared" si="17"/>
        <v>D</v>
      </c>
      <c r="K33" s="33" t="str">
        <f t="shared" si="1"/>
        <v>D</v>
      </c>
      <c r="L33" s="33" t="str">
        <f t="shared" si="2"/>
        <v>Safe D</v>
      </c>
      <c r="M33" s="64">
        <f>'Raw Data'!P28</f>
        <v>0.69175000000000009</v>
      </c>
      <c r="N33" s="64">
        <f t="shared" si="3"/>
        <v>0.69175000000000009</v>
      </c>
      <c r="O33" s="65">
        <f>'Raw Data'!M28</f>
        <v>0.48942246629248537</v>
      </c>
      <c r="P33" s="65">
        <f t="shared" si="4"/>
        <v>0.74471123314624266</v>
      </c>
      <c r="Q33" s="66">
        <f t="shared" si="5"/>
        <v>0.44942246629248539</v>
      </c>
      <c r="R33" s="66">
        <f>'Raw Data'!S28</f>
        <v>0.33848530280314387</v>
      </c>
      <c r="S33" s="66">
        <f>'Raw Data'!V28</f>
        <v>0.63400000000000001</v>
      </c>
      <c r="T33" s="67">
        <f>2*(M33-50)-2*(S33-50)</f>
        <v>0.11549999999999727</v>
      </c>
      <c r="U33" s="66">
        <f t="shared" si="11"/>
        <v>0.52998530280314116</v>
      </c>
      <c r="V33" s="66">
        <f>50%+Q33/2</f>
        <v>0.72471123314624264</v>
      </c>
      <c r="W33" s="66">
        <f>50%+U33/2</f>
        <v>0.76499265140157058</v>
      </c>
      <c r="X33" s="68">
        <f t="shared" si="18"/>
        <v>3.2961233146242552E-2</v>
      </c>
      <c r="Y33" s="68">
        <f t="shared" si="8"/>
        <v>3.2961233146242552E-2</v>
      </c>
      <c r="Z33" s="68">
        <f t="shared" si="9"/>
        <v>-1.2038766853757446E-2</v>
      </c>
      <c r="AA33" s="68">
        <f>W33-M33</f>
        <v>7.3242651401570491E-2</v>
      </c>
      <c r="AB33" s="68">
        <f>IF(E33="(D)",AA33,-(AA33))</f>
        <v>7.3242651401570491E-2</v>
      </c>
      <c r="AC33" s="68">
        <f>AB33-4.5%</f>
        <v>2.8242651401570493E-2</v>
      </c>
      <c r="AD33" s="69">
        <f>(Z33+AC33)/2</f>
        <v>8.1019422739065233E-3</v>
      </c>
      <c r="AE33" s="67">
        <f>ABS(AC33-Z33)</f>
        <v>4.0281418255327939E-2</v>
      </c>
    </row>
    <row r="34" spans="1:31" ht="15" hidden="1" customHeight="1" x14ac:dyDescent="0.25">
      <c r="A34" s="60" t="s">
        <v>395</v>
      </c>
      <c r="B34" s="61">
        <v>6</v>
      </c>
      <c r="C34" s="61"/>
      <c r="D34" s="60" t="s">
        <v>30</v>
      </c>
      <c r="E34" s="60" t="s">
        <v>14</v>
      </c>
      <c r="F34" s="62">
        <v>2005</v>
      </c>
      <c r="G34" s="60">
        <v>1</v>
      </c>
      <c r="H34" s="60">
        <v>1</v>
      </c>
      <c r="I34" s="63">
        <f>IF(H34="",M34+0.15*(X34-4.5%+$B$2)+($A$2-50%),M34+0.85*(0.6*X34+0.4*AA34-4.5%+$B$2)+($A$2-50%))</f>
        <v>0.74355667913205836</v>
      </c>
      <c r="J34" s="33" t="str">
        <f t="shared" si="17"/>
        <v>D</v>
      </c>
      <c r="K34" s="33" t="str">
        <f t="shared" si="1"/>
        <v>D</v>
      </c>
      <c r="L34" s="33" t="str">
        <f t="shared" si="2"/>
        <v>Safe D</v>
      </c>
      <c r="M34" s="64">
        <f>'Raw Data'!P29</f>
        <v>0.68474999999999997</v>
      </c>
      <c r="N34" s="64">
        <f t="shared" si="3"/>
        <v>0.68474999999999997</v>
      </c>
      <c r="O34" s="65">
        <f>'Raw Data'!M29</f>
        <v>0.50104870768382748</v>
      </c>
      <c r="P34" s="65">
        <f t="shared" si="4"/>
        <v>0.75052435384191374</v>
      </c>
      <c r="Q34" s="66">
        <f t="shared" si="5"/>
        <v>0.4610487076838275</v>
      </c>
      <c r="R34" s="66">
        <f>'Raw Data'!S29</f>
        <v>0.48059858042754039</v>
      </c>
      <c r="S34" s="66">
        <f>'Raw Data'!V29</f>
        <v>0.67399999999999993</v>
      </c>
      <c r="T34" s="67">
        <f>2*(M34-50)-2*(S34-50)</f>
        <v>2.1500000000003183E-2</v>
      </c>
      <c r="U34" s="66">
        <f t="shared" si="11"/>
        <v>0.57809858042754347</v>
      </c>
      <c r="V34" s="66">
        <f>50%+Q34/2</f>
        <v>0.73052435384191372</v>
      </c>
      <c r="W34" s="66">
        <f>50%+U34/2</f>
        <v>0.78904929021377179</v>
      </c>
      <c r="X34" s="68">
        <f t="shared" si="18"/>
        <v>4.5774353841913751E-2</v>
      </c>
      <c r="Y34" s="68">
        <f t="shared" si="8"/>
        <v>4.5774353841913751E-2</v>
      </c>
      <c r="Z34" s="68">
        <f t="shared" si="9"/>
        <v>7.7435384191375245E-4</v>
      </c>
      <c r="AA34" s="68">
        <f>W34-M34</f>
        <v>0.10429929021377182</v>
      </c>
      <c r="AB34" s="68">
        <f>IF(E34="(D)",AA34,-(AA34))</f>
        <v>0.10429929021377182</v>
      </c>
      <c r="AC34" s="68">
        <f>AB34-4.5%</f>
        <v>5.9299290213771824E-2</v>
      </c>
      <c r="AD34" s="69">
        <f>(Z34+AC34)/2</f>
        <v>3.0036822027842788E-2</v>
      </c>
      <c r="AE34" s="67">
        <f>ABS(AC34-Z34)</f>
        <v>5.8524936371858072E-2</v>
      </c>
    </row>
    <row r="35" spans="1:31" ht="15" hidden="1" customHeight="1" x14ac:dyDescent="0.25">
      <c r="A35" s="60" t="s">
        <v>395</v>
      </c>
      <c r="B35" s="61">
        <v>7</v>
      </c>
      <c r="C35" s="61"/>
      <c r="D35" s="60" t="s">
        <v>31</v>
      </c>
      <c r="E35" s="60" t="s">
        <v>14</v>
      </c>
      <c r="F35" s="62">
        <v>2012</v>
      </c>
      <c r="G35" s="60">
        <v>3</v>
      </c>
      <c r="H35" s="60"/>
      <c r="I35" s="63">
        <f>IF(H35="",M35+0.15*(X35-4.5%+$B$2)+($A$2-50%),M35+0.85*(0.6*X35+0.4*AA35-4.5%+$B$2)+($A$2-50%))</f>
        <v>0.51365981138237271</v>
      </c>
      <c r="J35" s="33" t="s">
        <v>465</v>
      </c>
      <c r="K35" s="33" t="str">
        <f t="shared" si="1"/>
        <v>No projection</v>
      </c>
      <c r="L35" s="33" t="str">
        <f t="shared" si="2"/>
        <v>Toss Up</v>
      </c>
      <c r="M35" s="64">
        <f>'Raw Data'!P30</f>
        <v>0.50075000000000003</v>
      </c>
      <c r="N35" s="64">
        <f t="shared" si="3"/>
        <v>0.50075000000000003</v>
      </c>
      <c r="O35" s="65">
        <f>'Raw Data'!M30</f>
        <v>3.3630818431635179E-2</v>
      </c>
      <c r="P35" s="65">
        <f t="shared" si="4"/>
        <v>0.51681540921581759</v>
      </c>
      <c r="Q35" s="66">
        <f t="shared" si="5"/>
        <v>0.17363081843163519</v>
      </c>
      <c r="R35" s="66"/>
      <c r="S35" s="66"/>
      <c r="T35" s="67"/>
      <c r="U35" s="66" t="str">
        <f t="shared" si="11"/>
        <v/>
      </c>
      <c r="V35" s="66">
        <f>50%+Q35/2</f>
        <v>0.58681540921581754</v>
      </c>
      <c r="W35" s="66"/>
      <c r="X35" s="68">
        <f t="shared" si="18"/>
        <v>8.6065409215817512E-2</v>
      </c>
      <c r="Y35" s="68">
        <f t="shared" si="8"/>
        <v>8.6065409215817512E-2</v>
      </c>
      <c r="Z35" s="68">
        <f t="shared" si="9"/>
        <v>4.1065409215817514E-2</v>
      </c>
      <c r="AA35" s="68"/>
      <c r="AB35" s="68"/>
      <c r="AC35" s="68"/>
      <c r="AD35" s="69">
        <f>Z35</f>
        <v>4.1065409215817514E-2</v>
      </c>
      <c r="AE35" s="67"/>
    </row>
    <row r="36" spans="1:31" ht="15" hidden="1" customHeight="1" x14ac:dyDescent="0.25">
      <c r="A36" s="60" t="s">
        <v>395</v>
      </c>
      <c r="B36" s="61">
        <v>8</v>
      </c>
      <c r="C36" s="61"/>
      <c r="D36" s="60" t="s">
        <v>32</v>
      </c>
      <c r="E36" s="60" t="s">
        <v>8</v>
      </c>
      <c r="F36" s="62">
        <v>2012</v>
      </c>
      <c r="G36" s="60">
        <v>5</v>
      </c>
      <c r="H36" s="60"/>
      <c r="I36" s="63">
        <f>IF(H36="",M36+0.15*(X36+4.5%-$B$2)+($A$2-50%),M36+0.85*(0.6*X36+0.4*AA36+4.5%-$B$2)+($A$2-50%))</f>
        <v>0.40450000000000003</v>
      </c>
      <c r="J36" s="33" t="str">
        <f t="shared" ref="J36:J79" si="19">IF(I36&lt;44%,"R",IF(I36&gt;56%,"D","No projection"))</f>
        <v>R</v>
      </c>
      <c r="K36" s="33" t="str">
        <f t="shared" si="1"/>
        <v>R</v>
      </c>
      <c r="L36" s="33" t="str">
        <f t="shared" si="2"/>
        <v>Safe R</v>
      </c>
      <c r="M36" s="64">
        <f>'Raw Data'!P31</f>
        <v>0.41125</v>
      </c>
      <c r="N36" s="64">
        <f t="shared" si="3"/>
        <v>0.41125</v>
      </c>
      <c r="O36" s="65">
        <f>'Raw Data'!M31</f>
        <v>1</v>
      </c>
      <c r="P36" s="65">
        <f t="shared" si="4"/>
        <v>1</v>
      </c>
      <c r="Q36" s="66">
        <f t="shared" si="5"/>
        <v>1.1299999999999999</v>
      </c>
      <c r="R36" s="66"/>
      <c r="S36" s="66"/>
      <c r="T36" s="67"/>
      <c r="U36" s="66" t="str">
        <f t="shared" si="11"/>
        <v/>
      </c>
      <c r="V36" s="66">
        <v>0</v>
      </c>
      <c r="W36" s="66"/>
      <c r="X36" s="68">
        <v>-4.4999999999999998E-2</v>
      </c>
      <c r="Y36" s="68">
        <f t="shared" si="8"/>
        <v>4.4999999999999998E-2</v>
      </c>
      <c r="Z36" s="68">
        <f t="shared" si="9"/>
        <v>0</v>
      </c>
      <c r="AA36" s="68"/>
      <c r="AB36" s="68"/>
      <c r="AC36" s="68"/>
      <c r="AD36" s="69">
        <f>Z36</f>
        <v>0</v>
      </c>
      <c r="AE36" s="67"/>
    </row>
    <row r="37" spans="1:31" ht="15" hidden="1" customHeight="1" x14ac:dyDescent="0.25">
      <c r="A37" s="60" t="s">
        <v>395</v>
      </c>
      <c r="B37" s="61">
        <v>9</v>
      </c>
      <c r="C37" s="61"/>
      <c r="D37" s="60" t="s">
        <v>33</v>
      </c>
      <c r="E37" s="60" t="s">
        <v>14</v>
      </c>
      <c r="F37" s="62">
        <v>2006</v>
      </c>
      <c r="G37" s="60">
        <v>1</v>
      </c>
      <c r="H37" s="60">
        <v>1</v>
      </c>
      <c r="I37" s="63">
        <f>IF(H37="",M37+0.15*(X37-4.5%+$B$2)+($A$2-50%),M37+0.85*(0.6*X37+0.4*AA37-4.5%+$B$2)+($A$2-50%))</f>
        <v>0.56219967284077899</v>
      </c>
      <c r="J37" s="33" t="str">
        <f t="shared" si="19"/>
        <v>D</v>
      </c>
      <c r="K37" s="33" t="str">
        <f t="shared" si="1"/>
        <v>D</v>
      </c>
      <c r="L37" s="33" t="str">
        <f t="shared" si="2"/>
        <v>Likely D</v>
      </c>
      <c r="M37" s="64">
        <f>'Raw Data'!P32</f>
        <v>0.56924999999999992</v>
      </c>
      <c r="N37" s="64">
        <f t="shared" si="3"/>
        <v>0.56924999999999981</v>
      </c>
      <c r="O37" s="65">
        <f>'Raw Data'!M32</f>
        <v>0.11108190935671147</v>
      </c>
      <c r="P37" s="65">
        <f t="shared" si="4"/>
        <v>0.55554095467835574</v>
      </c>
      <c r="Q37" s="66">
        <f t="shared" si="5"/>
        <v>7.1081909356711465E-2</v>
      </c>
      <c r="R37" s="66">
        <f>'Raw Data'!S32</f>
        <v>1.1654623263645247E-2</v>
      </c>
      <c r="S37" s="66">
        <f>'Raw Data'!V32</f>
        <v>0.51400000000000001</v>
      </c>
      <c r="T37" s="67">
        <f t="shared" ref="T37:T42" si="20">2*(M37-50)-2*(S37-50)</f>
        <v>0.11049999999998761</v>
      </c>
      <c r="U37" s="66">
        <f t="shared" si="11"/>
        <v>0.19815462326363287</v>
      </c>
      <c r="V37" s="66">
        <f>50%+Q37/2</f>
        <v>0.53554095467835572</v>
      </c>
      <c r="W37" s="66">
        <f>50%+U37/2</f>
        <v>0.59907731163181643</v>
      </c>
      <c r="X37" s="68">
        <f>V37-M37</f>
        <v>-3.3709045321644204E-2</v>
      </c>
      <c r="Y37" s="68">
        <f t="shared" si="8"/>
        <v>-3.3709045321644204E-2</v>
      </c>
      <c r="Z37" s="68">
        <f t="shared" si="9"/>
        <v>-7.8709045321644203E-2</v>
      </c>
      <c r="AA37" s="68">
        <f t="shared" ref="AA37:AA42" si="21">W37-M37</f>
        <v>2.9827311631816511E-2</v>
      </c>
      <c r="AB37" s="68">
        <f t="shared" ref="AB37:AB42" si="22">IF(E37="(D)",AA37,-(AA37))</f>
        <v>2.9827311631816511E-2</v>
      </c>
      <c r="AC37" s="68">
        <f t="shared" ref="AC37:AC42" si="23">AB37-4.5%</f>
        <v>-1.5172688368183487E-2</v>
      </c>
      <c r="AD37" s="69">
        <f t="shared" ref="AD37:AD42" si="24">(Z37+AC37)/2</f>
        <v>-4.6940866844913845E-2</v>
      </c>
      <c r="AE37" s="67">
        <f t="shared" ref="AE37:AE42" si="25">ABS(AC37-Z37)</f>
        <v>6.3536356953460715E-2</v>
      </c>
    </row>
    <row r="38" spans="1:31" ht="15" hidden="1" customHeight="1" x14ac:dyDescent="0.25">
      <c r="A38" s="60" t="s">
        <v>395</v>
      </c>
      <c r="B38" s="61">
        <v>10</v>
      </c>
      <c r="C38" s="61"/>
      <c r="D38" s="60" t="s">
        <v>34</v>
      </c>
      <c r="E38" s="60" t="s">
        <v>8</v>
      </c>
      <c r="F38" s="62">
        <v>2010</v>
      </c>
      <c r="G38" s="60">
        <v>4</v>
      </c>
      <c r="H38" s="60">
        <v>5</v>
      </c>
      <c r="I38" s="63">
        <f>IF(H38="",M38+0.15*(X38+4.5%-$B$2)+($A$2-50%),M38+0.85*(0.6*X38+0.4*AA38+4.5%-$B$2)+($A$2-50%))</f>
        <v>0.44530140875622071</v>
      </c>
      <c r="J38" s="33" t="str">
        <f t="shared" si="19"/>
        <v>No projection</v>
      </c>
      <c r="K38" s="33" t="str">
        <f t="shared" si="1"/>
        <v>No projection</v>
      </c>
      <c r="L38" s="33" t="str">
        <f t="shared" si="2"/>
        <v>Lean R</v>
      </c>
      <c r="M38" s="64">
        <f>'Raw Data'!P33</f>
        <v>0.49875000000000003</v>
      </c>
      <c r="N38" s="64">
        <f t="shared" si="3"/>
        <v>0.49875000000000003</v>
      </c>
      <c r="O38" s="65">
        <f>'Raw Data'!M33</f>
        <v>5.4163738832403607E-2</v>
      </c>
      <c r="P38" s="65">
        <f t="shared" si="4"/>
        <v>0.52708186941620183</v>
      </c>
      <c r="Q38" s="66">
        <f t="shared" si="5"/>
        <v>9.4163738832403615E-2</v>
      </c>
      <c r="R38" s="66">
        <f>'Raw Data'!S33</f>
        <v>0.2949078696559862</v>
      </c>
      <c r="S38" s="66">
        <f>'Raw Data'!V33</f>
        <v>0.434</v>
      </c>
      <c r="T38" s="67">
        <f t="shared" si="20"/>
        <v>0.12950000000000728</v>
      </c>
      <c r="U38" s="66">
        <f t="shared" si="11"/>
        <v>0.17940786965597894</v>
      </c>
      <c r="V38" s="66">
        <f>50%-Q38/2</f>
        <v>0.45291813058379821</v>
      </c>
      <c r="W38" s="66">
        <f>50%-U38/2</f>
        <v>0.41029606517201056</v>
      </c>
      <c r="X38" s="68">
        <f>V38-M38</f>
        <v>-4.583186941620182E-2</v>
      </c>
      <c r="Y38" s="68">
        <f t="shared" si="8"/>
        <v>4.583186941620182E-2</v>
      </c>
      <c r="Z38" s="68">
        <f t="shared" si="9"/>
        <v>8.3186941620182198E-4</v>
      </c>
      <c r="AA38" s="68">
        <f t="shared" si="21"/>
        <v>-8.8453934827989467E-2</v>
      </c>
      <c r="AB38" s="68">
        <f t="shared" si="22"/>
        <v>8.8453934827989467E-2</v>
      </c>
      <c r="AC38" s="68">
        <f t="shared" si="23"/>
        <v>4.3453934827989468E-2</v>
      </c>
      <c r="AD38" s="69">
        <f t="shared" si="24"/>
        <v>2.2142902122095645E-2</v>
      </c>
      <c r="AE38" s="67">
        <f t="shared" si="25"/>
        <v>4.2622065411787646E-2</v>
      </c>
    </row>
    <row r="39" spans="1:31" ht="15" customHeight="1" x14ac:dyDescent="0.25">
      <c r="A39" s="60" t="s">
        <v>395</v>
      </c>
      <c r="B39" s="61">
        <v>11</v>
      </c>
      <c r="C39" s="61" t="s">
        <v>1027</v>
      </c>
      <c r="D39" s="60" t="s">
        <v>1029</v>
      </c>
      <c r="E39" s="60" t="s">
        <v>14</v>
      </c>
      <c r="F39" s="62">
        <v>1974</v>
      </c>
      <c r="G39" s="60">
        <v>1</v>
      </c>
      <c r="H39" s="60">
        <v>1</v>
      </c>
      <c r="I39" s="63">
        <f>M39</f>
        <v>0.66874999999999996</v>
      </c>
      <c r="J39" s="33" t="str">
        <f t="shared" si="19"/>
        <v>D</v>
      </c>
      <c r="K39" s="33" t="str">
        <f t="shared" si="1"/>
        <v>D</v>
      </c>
      <c r="L39" s="33" t="str">
        <f t="shared" si="2"/>
        <v>Safe D</v>
      </c>
      <c r="M39" s="64">
        <f>'Raw Data'!P34</f>
        <v>0.66874999999999996</v>
      </c>
      <c r="N39" s="64">
        <f t="shared" si="3"/>
        <v>0.66874999999999996</v>
      </c>
      <c r="O39" s="65">
        <f>'Raw Data'!M34</f>
        <v>0.39463455132190955</v>
      </c>
      <c r="P39" s="65">
        <f t="shared" si="4"/>
        <v>0.69731727566095481</v>
      </c>
      <c r="Q39" s="66">
        <f t="shared" si="5"/>
        <v>0.35463455132190957</v>
      </c>
      <c r="R39" s="66">
        <f>'Raw Data'!S34</f>
        <v>0.36508752710769299</v>
      </c>
      <c r="S39" s="66">
        <f>'Raw Data'!V34</f>
        <v>0.68899999999999995</v>
      </c>
      <c r="T39" s="67">
        <f t="shared" si="20"/>
        <v>-4.0499999999994429E-2</v>
      </c>
      <c r="U39" s="66">
        <f t="shared" si="11"/>
        <v>0.40058752710769857</v>
      </c>
      <c r="V39" s="66">
        <f>50%+Q39/2</f>
        <v>0.67731727566095479</v>
      </c>
      <c r="W39" s="66">
        <f>50%+U39/2</f>
        <v>0.70029376355384931</v>
      </c>
      <c r="X39" s="68">
        <f>V39-M39</f>
        <v>8.5672756609548317E-3</v>
      </c>
      <c r="Y39" s="68">
        <f t="shared" si="8"/>
        <v>8.5672756609548317E-3</v>
      </c>
      <c r="Z39" s="68">
        <f t="shared" si="9"/>
        <v>-3.6432724339045167E-2</v>
      </c>
      <c r="AA39" s="68">
        <f t="shared" si="21"/>
        <v>3.1543763553849358E-2</v>
      </c>
      <c r="AB39" s="68">
        <f t="shared" si="22"/>
        <v>3.1543763553849358E-2</v>
      </c>
      <c r="AC39" s="68">
        <f t="shared" si="23"/>
        <v>-1.3456236446150641E-2</v>
      </c>
      <c r="AD39" s="69">
        <f t="shared" si="24"/>
        <v>-2.4944480392597904E-2</v>
      </c>
      <c r="AE39" s="67">
        <f t="shared" si="25"/>
        <v>2.2976487892894526E-2</v>
      </c>
    </row>
    <row r="40" spans="1:31" ht="15" hidden="1" customHeight="1" x14ac:dyDescent="0.25">
      <c r="A40" s="60" t="s">
        <v>395</v>
      </c>
      <c r="B40" s="61">
        <v>12</v>
      </c>
      <c r="C40" s="61"/>
      <c r="D40" s="60" t="s">
        <v>35</v>
      </c>
      <c r="E40" s="60" t="s">
        <v>14</v>
      </c>
      <c r="F40" s="62">
        <v>1987</v>
      </c>
      <c r="G40" s="60">
        <v>1</v>
      </c>
      <c r="H40" s="60">
        <v>1</v>
      </c>
      <c r="I40" s="63">
        <f t="shared" ref="I40:I48" si="26">IF(H40="",M40+0.15*(X40-4.5%+$B$2)+($A$2-50%),M40+0.85*(0.6*X40+0.4*AA40-4.5%+$B$2)+($A$2-50%))</f>
        <v>0.85177683230982593</v>
      </c>
      <c r="J40" s="33" t="str">
        <f t="shared" si="19"/>
        <v>D</v>
      </c>
      <c r="K40" s="33" t="str">
        <f t="shared" si="1"/>
        <v>D</v>
      </c>
      <c r="L40" s="33" t="str">
        <f t="shared" si="2"/>
        <v>Safe D</v>
      </c>
      <c r="M40" s="64">
        <f>'Raw Data'!P35</f>
        <v>0.83875</v>
      </c>
      <c r="N40" s="64">
        <f t="shared" si="3"/>
        <v>0.83875000000000011</v>
      </c>
      <c r="O40" s="65">
        <f>'Raw Data'!M35</f>
        <v>0.70167713548880406</v>
      </c>
      <c r="P40" s="65">
        <f t="shared" si="4"/>
        <v>0.85083856774440203</v>
      </c>
      <c r="Q40" s="66">
        <f t="shared" ref="Q40:Q71" si="27">IF(G40=1,O40-4%,IF(G40=2,O40+5%,IF(G40=3,O40+14%,IF(G40=4,O40+4%,IF(G40=5,O40+13%,IF(G40=6,O40+22%,IF(G40=7,O40+9%,O40+9%)))))))</f>
        <v>0.66167713548880402</v>
      </c>
      <c r="R40" s="66">
        <f>'Raw Data'!S35</f>
        <v>0.68236272211871718</v>
      </c>
      <c r="S40" s="66">
        <f>'Raw Data'!V35</f>
        <v>0.82899999999999996</v>
      </c>
      <c r="T40" s="67">
        <f t="shared" si="20"/>
        <v>1.9499999999993634E-2</v>
      </c>
      <c r="U40" s="66">
        <f t="shared" si="11"/>
        <v>0.77786272211871077</v>
      </c>
      <c r="V40" s="66">
        <f>50%+Q40/2</f>
        <v>0.83083856774440201</v>
      </c>
      <c r="W40" s="66">
        <f>50%+U40/2</f>
        <v>0.88893136105935544</v>
      </c>
      <c r="X40" s="68">
        <f>V40-M40</f>
        <v>-7.9114322555979832E-3</v>
      </c>
      <c r="Y40" s="68">
        <f t="shared" si="8"/>
        <v>-7.9114322555979832E-3</v>
      </c>
      <c r="Z40" s="68">
        <f t="shared" si="9"/>
        <v>-5.2911432255597982E-2</v>
      </c>
      <c r="AA40" s="68">
        <f t="shared" si="21"/>
        <v>5.0181361059355445E-2</v>
      </c>
      <c r="AB40" s="68">
        <f t="shared" si="22"/>
        <v>5.0181361059355445E-2</v>
      </c>
      <c r="AC40" s="68">
        <f t="shared" si="23"/>
        <v>5.1813610593554466E-3</v>
      </c>
      <c r="AD40" s="69">
        <f t="shared" si="24"/>
        <v>-2.3865035598121268E-2</v>
      </c>
      <c r="AE40" s="67">
        <f t="shared" si="25"/>
        <v>5.8092793314953428E-2</v>
      </c>
    </row>
    <row r="41" spans="1:31" ht="15" hidden="1" customHeight="1" x14ac:dyDescent="0.25">
      <c r="A41" s="93" t="s">
        <v>395</v>
      </c>
      <c r="B41" s="61">
        <v>13</v>
      </c>
      <c r="C41" s="61"/>
      <c r="D41" s="93" t="s">
        <v>36</v>
      </c>
      <c r="E41" s="93" t="s">
        <v>14</v>
      </c>
      <c r="F41" s="62">
        <v>1998</v>
      </c>
      <c r="G41" s="93">
        <v>1</v>
      </c>
      <c r="H41" s="93">
        <v>1</v>
      </c>
      <c r="I41" s="63">
        <f t="shared" si="26"/>
        <v>0.92023355176108601</v>
      </c>
      <c r="J41" s="33" t="str">
        <f t="shared" si="19"/>
        <v>D</v>
      </c>
      <c r="K41" s="33" t="str">
        <f t="shared" si="1"/>
        <v>D</v>
      </c>
      <c r="L41" s="33" t="str">
        <f t="shared" si="2"/>
        <v>Safe D</v>
      </c>
      <c r="M41" s="64">
        <f>'Raw Data'!P36</f>
        <v>0.87325000000000008</v>
      </c>
      <c r="N41" s="64">
        <f t="shared" si="3"/>
        <v>0.87325000000000008</v>
      </c>
      <c r="O41" s="65">
        <f>'Raw Data'!M36</f>
        <v>1</v>
      </c>
      <c r="P41" s="65">
        <f t="shared" si="4"/>
        <v>1</v>
      </c>
      <c r="Q41" s="66">
        <f t="shared" si="27"/>
        <v>0.96</v>
      </c>
      <c r="R41" s="66">
        <f>'Raw Data'!S36</f>
        <v>0.77337383388874148</v>
      </c>
      <c r="S41" s="66">
        <f>'Raw Data'!V36</f>
        <v>0.85399999999999998</v>
      </c>
      <c r="T41" s="67">
        <f t="shared" si="20"/>
        <v>3.8499999999999091E-2</v>
      </c>
      <c r="U41" s="66">
        <f t="shared" ref="U41:U72" si="28">IF(H41=1,R41+T41+7.6%,IF(H41=2,R41+T41+16.6%,IF(H41=3,R41+T41+25.6%,IF(H41=4,R41-T41-7.6%,IF(H41=5,R41-T41+1.4%,IF(H41=6,R41-T41+10.4%,IF(H41=7,R41+T41+9%,IF(H41=8,R41-T41+9%,""))))))))</f>
        <v>0.88787383388874053</v>
      </c>
      <c r="V41" s="66">
        <v>1</v>
      </c>
      <c r="W41" s="66">
        <f>50%+U41/2</f>
        <v>0.94393691694437032</v>
      </c>
      <c r="X41" s="68">
        <v>4.4999999999999998E-2</v>
      </c>
      <c r="Y41" s="68">
        <f t="shared" si="8"/>
        <v>4.4999999999999998E-2</v>
      </c>
      <c r="Z41" s="68">
        <f t="shared" si="9"/>
        <v>0</v>
      </c>
      <c r="AA41" s="68">
        <f t="shared" si="21"/>
        <v>7.0686916944370237E-2</v>
      </c>
      <c r="AB41" s="68">
        <f t="shared" si="22"/>
        <v>7.0686916944370237E-2</v>
      </c>
      <c r="AC41" s="68">
        <f t="shared" si="23"/>
        <v>2.5686916944370239E-2</v>
      </c>
      <c r="AD41" s="69">
        <f t="shared" si="24"/>
        <v>1.2843458472185119E-2</v>
      </c>
      <c r="AE41" s="67">
        <f t="shared" si="25"/>
        <v>2.5686916944370239E-2</v>
      </c>
    </row>
    <row r="42" spans="1:31" ht="15" hidden="1" customHeight="1" x14ac:dyDescent="0.25">
      <c r="A42" s="60" t="s">
        <v>395</v>
      </c>
      <c r="B42" s="61">
        <v>14</v>
      </c>
      <c r="C42" s="61"/>
      <c r="D42" s="60" t="s">
        <v>37</v>
      </c>
      <c r="E42" s="60" t="s">
        <v>14</v>
      </c>
      <c r="F42" s="62">
        <v>2007.5</v>
      </c>
      <c r="G42" s="60">
        <v>1</v>
      </c>
      <c r="H42" s="60">
        <v>1</v>
      </c>
      <c r="I42" s="63">
        <f t="shared" si="26"/>
        <v>0.78502508183304998</v>
      </c>
      <c r="J42" s="33" t="str">
        <f t="shared" si="19"/>
        <v>D</v>
      </c>
      <c r="K42" s="33" t="str">
        <f t="shared" si="1"/>
        <v>D</v>
      </c>
      <c r="L42" s="33" t="str">
        <f t="shared" si="2"/>
        <v>Safe D</v>
      </c>
      <c r="M42" s="64">
        <f>'Raw Data'!P37</f>
        <v>0.73375000000000001</v>
      </c>
      <c r="N42" s="64">
        <f t="shared" si="3"/>
        <v>0.73375000000000012</v>
      </c>
      <c r="O42" s="65">
        <f>'Raw Data'!M37</f>
        <v>0.57833074573239429</v>
      </c>
      <c r="P42" s="65">
        <f t="shared" si="4"/>
        <v>0.78916537286619715</v>
      </c>
      <c r="Q42" s="66">
        <f t="shared" si="27"/>
        <v>0.53833074573239426</v>
      </c>
      <c r="R42" s="66">
        <f>'Raw Data'!S37</f>
        <v>0.54737200983111056</v>
      </c>
      <c r="S42" s="66">
        <f>'Raw Data'!V37</f>
        <v>0.71399999999999997</v>
      </c>
      <c r="T42" s="67">
        <f t="shared" si="20"/>
        <v>3.9500000000003865E-2</v>
      </c>
      <c r="U42" s="66">
        <f t="shared" si="28"/>
        <v>0.66287200983111438</v>
      </c>
      <c r="V42" s="66">
        <f>50%+Q42/2</f>
        <v>0.76916537286619713</v>
      </c>
      <c r="W42" s="66">
        <f>50%+U42/2</f>
        <v>0.83143600491555714</v>
      </c>
      <c r="X42" s="68">
        <f>V42-M42</f>
        <v>3.5415372866197115E-2</v>
      </c>
      <c r="Y42" s="68">
        <f t="shared" si="8"/>
        <v>3.5415372866197115E-2</v>
      </c>
      <c r="Z42" s="68">
        <f t="shared" si="9"/>
        <v>-9.5846271338028838E-3</v>
      </c>
      <c r="AA42" s="68">
        <f t="shared" si="21"/>
        <v>9.7686004915557123E-2</v>
      </c>
      <c r="AB42" s="68">
        <f t="shared" si="22"/>
        <v>9.7686004915557123E-2</v>
      </c>
      <c r="AC42" s="68">
        <f t="shared" si="23"/>
        <v>5.2686004915557125E-2</v>
      </c>
      <c r="AD42" s="69">
        <f t="shared" si="24"/>
        <v>2.155068889087712E-2</v>
      </c>
      <c r="AE42" s="67">
        <f t="shared" si="25"/>
        <v>6.2270632049360009E-2</v>
      </c>
    </row>
    <row r="43" spans="1:31" ht="15" hidden="1" customHeight="1" x14ac:dyDescent="0.25">
      <c r="A43" s="60" t="s">
        <v>395</v>
      </c>
      <c r="B43" s="61">
        <v>15</v>
      </c>
      <c r="C43" s="61"/>
      <c r="D43" s="60" t="s">
        <v>38</v>
      </c>
      <c r="E43" s="60" t="s">
        <v>14</v>
      </c>
      <c r="F43" s="62">
        <v>2012</v>
      </c>
      <c r="G43" s="60">
        <v>3</v>
      </c>
      <c r="H43" s="60"/>
      <c r="I43" s="63">
        <f t="shared" si="26"/>
        <v>0.6785000000000001</v>
      </c>
      <c r="J43" s="33" t="str">
        <f t="shared" si="19"/>
        <v>D</v>
      </c>
      <c r="K43" s="33" t="str">
        <f t="shared" si="1"/>
        <v>D</v>
      </c>
      <c r="L43" s="33" t="str">
        <f t="shared" si="2"/>
        <v>Safe D</v>
      </c>
      <c r="M43" s="64">
        <f>'Raw Data'!P38</f>
        <v>0.67175000000000007</v>
      </c>
      <c r="N43" s="64">
        <f t="shared" si="3"/>
        <v>0.67175000000000007</v>
      </c>
      <c r="O43" s="65">
        <f>'Raw Data'!M38</f>
        <v>1</v>
      </c>
      <c r="P43" s="65">
        <f t="shared" si="4"/>
        <v>1</v>
      </c>
      <c r="Q43" s="66">
        <f t="shared" si="27"/>
        <v>1.1400000000000001</v>
      </c>
      <c r="R43" s="66"/>
      <c r="S43" s="66"/>
      <c r="T43" s="67"/>
      <c r="U43" s="66" t="str">
        <f t="shared" si="28"/>
        <v/>
      </c>
      <c r="V43" s="66">
        <v>1</v>
      </c>
      <c r="W43" s="66"/>
      <c r="X43" s="68">
        <v>4.4999999999999998E-2</v>
      </c>
      <c r="Y43" s="68">
        <f t="shared" si="8"/>
        <v>4.4999999999999998E-2</v>
      </c>
      <c r="Z43" s="68">
        <f t="shared" si="9"/>
        <v>0</v>
      </c>
      <c r="AA43" s="68"/>
      <c r="AB43" s="68"/>
      <c r="AC43" s="68"/>
      <c r="AD43" s="69">
        <f>Z43</f>
        <v>0</v>
      </c>
      <c r="AE43" s="67"/>
    </row>
    <row r="44" spans="1:31" ht="15" hidden="1" customHeight="1" x14ac:dyDescent="0.25">
      <c r="A44" s="60" t="s">
        <v>395</v>
      </c>
      <c r="B44" s="61">
        <v>16</v>
      </c>
      <c r="C44" s="61"/>
      <c r="D44" s="60" t="s">
        <v>39</v>
      </c>
      <c r="E44" s="60" t="s">
        <v>14</v>
      </c>
      <c r="F44" s="62">
        <v>2004</v>
      </c>
      <c r="G44" s="60">
        <v>1</v>
      </c>
      <c r="H44" s="60">
        <v>1</v>
      </c>
      <c r="I44" s="63">
        <f t="shared" si="26"/>
        <v>0.56044834996935544</v>
      </c>
      <c r="J44" s="33" t="str">
        <f t="shared" si="19"/>
        <v>D</v>
      </c>
      <c r="K44" s="33" t="str">
        <f t="shared" si="1"/>
        <v>D</v>
      </c>
      <c r="L44" s="33" t="str">
        <f t="shared" si="2"/>
        <v>Likely D</v>
      </c>
      <c r="M44" s="64">
        <f>'Raw Data'!P39</f>
        <v>0.57674999999999998</v>
      </c>
      <c r="N44" s="64">
        <f t="shared" si="3"/>
        <v>0.5767500000000001</v>
      </c>
      <c r="O44" s="65">
        <f>'Raw Data'!M39</f>
        <v>0.14817226178365545</v>
      </c>
      <c r="P44" s="65">
        <f t="shared" si="4"/>
        <v>0.5740861308918277</v>
      </c>
      <c r="Q44" s="66">
        <f t="shared" si="27"/>
        <v>0.10817226178365544</v>
      </c>
      <c r="R44" s="66">
        <f>'Raw Data'!S39</f>
        <v>3.4099548320736972E-2</v>
      </c>
      <c r="S44" s="66">
        <f>'Raw Data'!V39</f>
        <v>0.56899999999999995</v>
      </c>
      <c r="T44" s="67">
        <f>2*(M44-50)-2*(S44-50)</f>
        <v>1.5499999999988745E-2</v>
      </c>
      <c r="U44" s="66">
        <f t="shared" si="28"/>
        <v>0.12559954832072573</v>
      </c>
      <c r="V44" s="66">
        <f>50%+Q44/2</f>
        <v>0.55408613089182768</v>
      </c>
      <c r="W44" s="66">
        <f>50%+U44/2</f>
        <v>0.56279977416036286</v>
      </c>
      <c r="X44" s="68">
        <f t="shared" ref="X44:X50" si="29">V44-M44</f>
        <v>-2.2663869108172308E-2</v>
      </c>
      <c r="Y44" s="68">
        <f t="shared" si="8"/>
        <v>-2.2663869108172308E-2</v>
      </c>
      <c r="Z44" s="68">
        <f t="shared" si="9"/>
        <v>-6.7663869108172306E-2</v>
      </c>
      <c r="AA44" s="68">
        <f>W44-M44</f>
        <v>-1.395022583963712E-2</v>
      </c>
      <c r="AB44" s="68">
        <f>IF(E44="(D)",AA44,-(AA44))</f>
        <v>-1.395022583963712E-2</v>
      </c>
      <c r="AC44" s="68">
        <f>AB44-4.5%</f>
        <v>-5.8950225839637119E-2</v>
      </c>
      <c r="AD44" s="69">
        <f>(Z44+AC44)/2</f>
        <v>-6.3307047473904712E-2</v>
      </c>
      <c r="AE44" s="67">
        <f>ABS(AC44-Z44)</f>
        <v>8.7136432685351872E-3</v>
      </c>
    </row>
    <row r="45" spans="1:31" ht="15" hidden="1" customHeight="1" x14ac:dyDescent="0.25">
      <c r="A45" s="60" t="s">
        <v>395</v>
      </c>
      <c r="B45" s="61">
        <v>17</v>
      </c>
      <c r="C45" s="61"/>
      <c r="D45" s="60" t="s">
        <v>40</v>
      </c>
      <c r="E45" s="60" t="s">
        <v>14</v>
      </c>
      <c r="F45" s="62">
        <v>2000</v>
      </c>
      <c r="G45" s="60">
        <v>1</v>
      </c>
      <c r="H45" s="60">
        <v>1</v>
      </c>
      <c r="I45" s="63">
        <f t="shared" si="26"/>
        <v>0.73451693424607745</v>
      </c>
      <c r="J45" s="33" t="str">
        <f t="shared" si="19"/>
        <v>D</v>
      </c>
      <c r="K45" s="33" t="str">
        <f t="shared" si="1"/>
        <v>D</v>
      </c>
      <c r="L45" s="33" t="str">
        <f t="shared" si="2"/>
        <v>Safe D</v>
      </c>
      <c r="M45" s="64">
        <f>'Raw Data'!P40</f>
        <v>0.71274999999999999</v>
      </c>
      <c r="N45" s="64">
        <f t="shared" si="3"/>
        <v>0.71274999999999999</v>
      </c>
      <c r="O45" s="65">
        <f>'Raw Data'!M40</f>
        <v>0.47089439297183566</v>
      </c>
      <c r="P45" s="65">
        <f t="shared" si="4"/>
        <v>0.73544719648591783</v>
      </c>
      <c r="Q45" s="66">
        <f t="shared" si="27"/>
        <v>0.43089439297183568</v>
      </c>
      <c r="R45" s="66">
        <f>'Raw Data'!S40</f>
        <v>0.35194920022506232</v>
      </c>
      <c r="S45" s="66">
        <f>'Raw Data'!V40</f>
        <v>0.65400000000000003</v>
      </c>
      <c r="T45" s="67">
        <f>2*(M45-50)-2*(S45-50)</f>
        <v>0.11749999999999261</v>
      </c>
      <c r="U45" s="66">
        <f t="shared" si="28"/>
        <v>0.54544920022505494</v>
      </c>
      <c r="V45" s="66">
        <f>50%+Q45/2</f>
        <v>0.71544719648591781</v>
      </c>
      <c r="W45" s="66">
        <f>50%+U45/2</f>
        <v>0.77272460011252742</v>
      </c>
      <c r="X45" s="68">
        <f t="shared" si="29"/>
        <v>2.6971964859178188E-3</v>
      </c>
      <c r="Y45" s="68">
        <f t="shared" si="8"/>
        <v>2.6971964859178188E-3</v>
      </c>
      <c r="Z45" s="68">
        <f t="shared" si="9"/>
        <v>-4.230280351408218E-2</v>
      </c>
      <c r="AA45" s="68">
        <f>W45-M45</f>
        <v>5.9974600112527421E-2</v>
      </c>
      <c r="AB45" s="68">
        <f>IF(E45="(D)",AA45,-(AA45))</f>
        <v>5.9974600112527421E-2</v>
      </c>
      <c r="AC45" s="68">
        <f>AB45-4.5%</f>
        <v>1.4974600112527423E-2</v>
      </c>
      <c r="AD45" s="69">
        <f>(Z45+AC45)/2</f>
        <v>-1.3664101700777379E-2</v>
      </c>
      <c r="AE45" s="67">
        <f>ABS(AC45-Z45)</f>
        <v>5.7277403626609602E-2</v>
      </c>
    </row>
    <row r="46" spans="1:31" ht="15" hidden="1" customHeight="1" x14ac:dyDescent="0.25">
      <c r="A46" s="60" t="s">
        <v>395</v>
      </c>
      <c r="B46" s="61">
        <v>18</v>
      </c>
      <c r="C46" s="61"/>
      <c r="D46" s="60" t="s">
        <v>41</v>
      </c>
      <c r="E46" s="60" t="s">
        <v>14</v>
      </c>
      <c r="F46" s="62">
        <v>1992</v>
      </c>
      <c r="G46" s="60">
        <v>1</v>
      </c>
      <c r="H46" s="60">
        <v>1</v>
      </c>
      <c r="I46" s="63">
        <f t="shared" si="26"/>
        <v>0.69707229201634668</v>
      </c>
      <c r="J46" s="33" t="str">
        <f t="shared" si="19"/>
        <v>D</v>
      </c>
      <c r="K46" s="33" t="str">
        <f t="shared" si="1"/>
        <v>D</v>
      </c>
      <c r="L46" s="33" t="str">
        <f t="shared" si="2"/>
        <v>Safe D</v>
      </c>
      <c r="M46" s="64">
        <f>'Raw Data'!P41</f>
        <v>0.67725000000000002</v>
      </c>
      <c r="N46" s="64">
        <f t="shared" si="3"/>
        <v>0.67724999999999991</v>
      </c>
      <c r="O46" s="65">
        <f>'Raw Data'!M41</f>
        <v>0.4097849198831533</v>
      </c>
      <c r="P46" s="65">
        <f t="shared" si="4"/>
        <v>0.70489245994157668</v>
      </c>
      <c r="Q46" s="66">
        <f t="shared" si="27"/>
        <v>0.36978491988315332</v>
      </c>
      <c r="R46" s="66">
        <f>'Raw Data'!S41</f>
        <v>0.42567433791848552</v>
      </c>
      <c r="S46" s="66">
        <f>'Raw Data'!V41</f>
        <v>0.70399999999999996</v>
      </c>
      <c r="T46" s="67">
        <f>2*(M46-50)-2*(S46-50)</f>
        <v>-5.3499999999999659E-2</v>
      </c>
      <c r="U46" s="66">
        <f t="shared" si="28"/>
        <v>0.44817433791848588</v>
      </c>
      <c r="V46" s="66">
        <f>50%+Q46/2</f>
        <v>0.68489245994157666</v>
      </c>
      <c r="W46" s="66">
        <f>50%+U46/2</f>
        <v>0.72408716895924297</v>
      </c>
      <c r="X46" s="68">
        <f t="shared" si="29"/>
        <v>7.6424599415766403E-3</v>
      </c>
      <c r="Y46" s="68">
        <f t="shared" si="8"/>
        <v>7.6424599415766403E-3</v>
      </c>
      <c r="Z46" s="68">
        <f t="shared" si="9"/>
        <v>-3.7357540058423358E-2</v>
      </c>
      <c r="AA46" s="68">
        <f>W46-M46</f>
        <v>4.6837168959242947E-2</v>
      </c>
      <c r="AB46" s="68">
        <f>IF(E46="(D)",AA46,-(AA46))</f>
        <v>4.6837168959242947E-2</v>
      </c>
      <c r="AC46" s="68">
        <f>AB46-4.5%</f>
        <v>1.8371689592429491E-3</v>
      </c>
      <c r="AD46" s="69">
        <f>(Z46+AC46)/2</f>
        <v>-1.7760185549590204E-2</v>
      </c>
      <c r="AE46" s="67">
        <f>ABS(AC46-Z46)</f>
        <v>3.9194709017666307E-2</v>
      </c>
    </row>
    <row r="47" spans="1:31" ht="15" hidden="1" customHeight="1" x14ac:dyDescent="0.25">
      <c r="A47" s="60" t="s">
        <v>395</v>
      </c>
      <c r="B47" s="61">
        <v>19</v>
      </c>
      <c r="C47" s="61"/>
      <c r="D47" s="60" t="s">
        <v>42</v>
      </c>
      <c r="E47" s="60" t="s">
        <v>14</v>
      </c>
      <c r="F47" s="62">
        <v>1994</v>
      </c>
      <c r="G47" s="60">
        <v>1</v>
      </c>
      <c r="H47" s="60">
        <v>1</v>
      </c>
      <c r="I47" s="63">
        <f t="shared" si="26"/>
        <v>0.7441749651942956</v>
      </c>
      <c r="J47" s="33" t="str">
        <f t="shared" si="19"/>
        <v>D</v>
      </c>
      <c r="K47" s="33" t="str">
        <f t="shared" si="1"/>
        <v>D</v>
      </c>
      <c r="L47" s="33" t="str">
        <f t="shared" si="2"/>
        <v>Safe D</v>
      </c>
      <c r="M47" s="64">
        <f>'Raw Data'!P42</f>
        <v>0.70425000000000004</v>
      </c>
      <c r="N47" s="64">
        <f t="shared" si="3"/>
        <v>0.70425000000000004</v>
      </c>
      <c r="O47" s="65">
        <f>'Raw Data'!M42</f>
        <v>0.464715517591477</v>
      </c>
      <c r="P47" s="65">
        <f t="shared" si="4"/>
        <v>0.7323577587957385</v>
      </c>
      <c r="Q47" s="66">
        <f t="shared" si="27"/>
        <v>0.42471551759147702</v>
      </c>
      <c r="R47" s="66">
        <f>'Raw Data'!S42</f>
        <v>0.47252946004980734</v>
      </c>
      <c r="S47" s="66">
        <f>'Raw Data'!V42</f>
        <v>0.66900000000000004</v>
      </c>
      <c r="T47" s="67">
        <f>2*(M47-50)-2*(S47-50)</f>
        <v>7.0500000000009777E-2</v>
      </c>
      <c r="U47" s="66">
        <f t="shared" si="28"/>
        <v>0.61902946004981707</v>
      </c>
      <c r="V47" s="66">
        <f>50%+Q47/2</f>
        <v>0.71235775879573848</v>
      </c>
      <c r="W47" s="66">
        <f>50%+U47/2</f>
        <v>0.80951473002490859</v>
      </c>
      <c r="X47" s="68">
        <f t="shared" si="29"/>
        <v>8.10775879573844E-3</v>
      </c>
      <c r="Y47" s="68">
        <f t="shared" si="8"/>
        <v>8.10775879573844E-3</v>
      </c>
      <c r="Z47" s="68">
        <f t="shared" si="9"/>
        <v>-3.6892241204261558E-2</v>
      </c>
      <c r="AA47" s="68">
        <f>W47-M47</f>
        <v>0.10526473002490855</v>
      </c>
      <c r="AB47" s="68">
        <f>IF(E47="(D)",AA47,-(AA47))</f>
        <v>0.10526473002490855</v>
      </c>
      <c r="AC47" s="68">
        <f>AB47-4.5%</f>
        <v>6.026473002490855E-2</v>
      </c>
      <c r="AD47" s="69">
        <f>(Z47+AC47)/2</f>
        <v>1.1686244410323496E-2</v>
      </c>
      <c r="AE47" s="67">
        <f>ABS(AC47-Z47)</f>
        <v>9.7156971229170108E-2</v>
      </c>
    </row>
    <row r="48" spans="1:31" ht="15" hidden="1" customHeight="1" x14ac:dyDescent="0.25">
      <c r="A48" s="60" t="s">
        <v>395</v>
      </c>
      <c r="B48" s="61">
        <v>20</v>
      </c>
      <c r="C48" s="61"/>
      <c r="D48" s="60" t="s">
        <v>43</v>
      </c>
      <c r="E48" s="60" t="s">
        <v>14</v>
      </c>
      <c r="F48" s="62">
        <v>1993</v>
      </c>
      <c r="G48" s="60">
        <v>1</v>
      </c>
      <c r="H48" s="60">
        <v>1</v>
      </c>
      <c r="I48" s="63">
        <f t="shared" si="26"/>
        <v>0.72442175408025522</v>
      </c>
      <c r="J48" s="33" t="str">
        <f t="shared" si="19"/>
        <v>D</v>
      </c>
      <c r="K48" s="33" t="str">
        <f t="shared" si="1"/>
        <v>D</v>
      </c>
      <c r="L48" s="33" t="str">
        <f t="shared" si="2"/>
        <v>Safe D</v>
      </c>
      <c r="M48" s="64">
        <f>'Raw Data'!P43</f>
        <v>0.70425000000000004</v>
      </c>
      <c r="N48" s="64">
        <f t="shared" si="3"/>
        <v>0.70425000000000004</v>
      </c>
      <c r="O48" s="65">
        <f>'Raw Data'!M43</f>
        <v>0.48137111345167449</v>
      </c>
      <c r="P48" s="65">
        <f t="shared" si="4"/>
        <v>0.74068555672583725</v>
      </c>
      <c r="Q48" s="66">
        <f t="shared" si="27"/>
        <v>0.44137111345167451</v>
      </c>
      <c r="R48" s="66">
        <f>'Raw Data'!S43</f>
        <v>0.3813507067651678</v>
      </c>
      <c r="S48" s="66">
        <f>'Raw Data'!V43</f>
        <v>0.69399999999999995</v>
      </c>
      <c r="T48" s="67">
        <f>2*(M48-50)-2*(S48-50)</f>
        <v>2.0499999999998408E-2</v>
      </c>
      <c r="U48" s="66">
        <f t="shared" si="28"/>
        <v>0.47785070676516622</v>
      </c>
      <c r="V48" s="66">
        <f>50%+Q48/2</f>
        <v>0.72068555672583723</v>
      </c>
      <c r="W48" s="66">
        <f>50%+U48/2</f>
        <v>0.73892535338258314</v>
      </c>
      <c r="X48" s="68">
        <f t="shared" si="29"/>
        <v>1.6435556725837186E-2</v>
      </c>
      <c r="Y48" s="68">
        <f t="shared" si="8"/>
        <v>1.6435556725837186E-2</v>
      </c>
      <c r="Z48" s="68">
        <f t="shared" si="9"/>
        <v>-2.8564443274162812E-2</v>
      </c>
      <c r="AA48" s="68">
        <f>W48-M48</f>
        <v>3.4675353382583096E-2</v>
      </c>
      <c r="AB48" s="68">
        <f>IF(E48="(D)",AA48,-(AA48))</f>
        <v>3.4675353382583096E-2</v>
      </c>
      <c r="AC48" s="68">
        <f>AB48-4.5%</f>
        <v>-1.0324646617416902E-2</v>
      </c>
      <c r="AD48" s="69">
        <f>(Z48+AC48)/2</f>
        <v>-1.9444544945789857E-2</v>
      </c>
      <c r="AE48" s="67">
        <f>ABS(AC48-Z48)</f>
        <v>1.823979665674591E-2</v>
      </c>
    </row>
    <row r="49" spans="1:31" ht="15" hidden="1" customHeight="1" x14ac:dyDescent="0.25">
      <c r="A49" s="60" t="s">
        <v>395</v>
      </c>
      <c r="B49" s="61">
        <v>21</v>
      </c>
      <c r="C49" s="61"/>
      <c r="D49" s="60" t="s">
        <v>44</v>
      </c>
      <c r="E49" s="60" t="s">
        <v>8</v>
      </c>
      <c r="F49" s="62">
        <v>2012</v>
      </c>
      <c r="G49" s="60">
        <v>5</v>
      </c>
      <c r="H49" s="60"/>
      <c r="I49" s="63">
        <f>IF(H49="",M49+0.15*(X49+4.5%-$B$2)+($A$2-50%),M49+0.85*(0.6*X49+0.4*AA49+4.5%-$B$2)+($A$2-50%))</f>
        <v>0.5094238683857486</v>
      </c>
      <c r="J49" s="33" t="str">
        <f t="shared" si="19"/>
        <v>No projection</v>
      </c>
      <c r="K49" s="33" t="str">
        <f t="shared" si="1"/>
        <v>No projection</v>
      </c>
      <c r="L49" s="33" t="str">
        <f t="shared" si="2"/>
        <v>Toss Up</v>
      </c>
      <c r="M49" s="64">
        <f>'Raw Data'!P44</f>
        <v>0.53625</v>
      </c>
      <c r="N49" s="64">
        <f t="shared" si="3"/>
        <v>0.53624999999999989</v>
      </c>
      <c r="O49" s="65">
        <f>'Raw Data'!M44</f>
        <v>0.15518175485668584</v>
      </c>
      <c r="P49" s="65">
        <f t="shared" si="4"/>
        <v>0.57759087742834292</v>
      </c>
      <c r="Q49" s="66">
        <f t="shared" si="27"/>
        <v>0.28518175485668584</v>
      </c>
      <c r="R49" s="66"/>
      <c r="S49" s="66"/>
      <c r="T49" s="67"/>
      <c r="U49" s="66" t="str">
        <f t="shared" si="28"/>
        <v/>
      </c>
      <c r="V49" s="66">
        <f>50%-Q49/2</f>
        <v>0.35740912257165708</v>
      </c>
      <c r="W49" s="66"/>
      <c r="X49" s="68">
        <f t="shared" si="29"/>
        <v>-0.17884087742834293</v>
      </c>
      <c r="Y49" s="68">
        <f t="shared" si="8"/>
        <v>0.17884087742834293</v>
      </c>
      <c r="Z49" s="68">
        <f t="shared" si="9"/>
        <v>0.13384087742834294</v>
      </c>
      <c r="AA49" s="68"/>
      <c r="AB49" s="68"/>
      <c r="AC49" s="68"/>
      <c r="AD49" s="69">
        <f>Z49</f>
        <v>0.13384087742834294</v>
      </c>
      <c r="AE49" s="67"/>
    </row>
    <row r="50" spans="1:31" ht="15" hidden="1" customHeight="1" x14ac:dyDescent="0.25">
      <c r="A50" s="60" t="s">
        <v>395</v>
      </c>
      <c r="B50" s="61">
        <v>22</v>
      </c>
      <c r="C50" s="61"/>
      <c r="D50" s="60" t="s">
        <v>45</v>
      </c>
      <c r="E50" s="60" t="s">
        <v>8</v>
      </c>
      <c r="F50" s="62">
        <v>2002</v>
      </c>
      <c r="G50" s="60">
        <v>4</v>
      </c>
      <c r="H50" s="60">
        <v>4</v>
      </c>
      <c r="I50" s="63">
        <f>IF(H50="",M50+0.15*(X50+4.5%-$B$2)+($A$2-50%),M50+0.85*(0.6*X50+0.4*AA50+4.5%-$B$2)+($A$2-50%))</f>
        <v>0.36773114675307678</v>
      </c>
      <c r="J50" s="33" t="str">
        <f t="shared" si="19"/>
        <v>R</v>
      </c>
      <c r="K50" s="33" t="str">
        <f t="shared" si="1"/>
        <v>R</v>
      </c>
      <c r="L50" s="33" t="str">
        <f t="shared" si="2"/>
        <v>Safe R</v>
      </c>
      <c r="M50" s="64">
        <f>'Raw Data'!P45</f>
        <v>0.40575</v>
      </c>
      <c r="N50" s="64">
        <f t="shared" si="3"/>
        <v>0.40575000000000006</v>
      </c>
      <c r="O50" s="65">
        <f>'Raw Data'!M45</f>
        <v>0.23759354214479694</v>
      </c>
      <c r="P50" s="65">
        <f t="shared" si="4"/>
        <v>0.6187967710723985</v>
      </c>
      <c r="Q50" s="66">
        <f t="shared" si="27"/>
        <v>0.27759354214479692</v>
      </c>
      <c r="R50" s="66">
        <f>'Raw Data'!S45</f>
        <v>1</v>
      </c>
      <c r="S50" s="66">
        <f>'Raw Data'!V45</f>
        <v>0.39399999999999996</v>
      </c>
      <c r="T50" s="67">
        <f>2*(M50-50)-2*(S50-50)</f>
        <v>2.3499999999998522E-2</v>
      </c>
      <c r="U50" s="66">
        <f t="shared" si="28"/>
        <v>0.90050000000000152</v>
      </c>
      <c r="V50" s="66">
        <f>50%-Q50/2</f>
        <v>0.36120322892760154</v>
      </c>
      <c r="W50" s="70">
        <v>0</v>
      </c>
      <c r="X50" s="68">
        <f t="shared" si="29"/>
        <v>-4.4546771072398461E-2</v>
      </c>
      <c r="Y50" s="68">
        <f t="shared" si="8"/>
        <v>4.4546771072398461E-2</v>
      </c>
      <c r="Z50" s="68">
        <f t="shared" si="9"/>
        <v>-4.5322892760153721E-4</v>
      </c>
      <c r="AA50" s="68">
        <v>-4.4999999999999998E-2</v>
      </c>
      <c r="AB50" s="68">
        <f>IF(E50="(D)",AA50,-(AA50))</f>
        <v>4.4999999999999998E-2</v>
      </c>
      <c r="AC50" s="68">
        <f>AB50-4.5%</f>
        <v>0</v>
      </c>
      <c r="AD50" s="69">
        <f>(Z50+AC50)/2</f>
        <v>-2.2661446380076861E-4</v>
      </c>
      <c r="AE50" s="67">
        <f>ABS(AC50-Z50)</f>
        <v>4.5322892760153721E-4</v>
      </c>
    </row>
    <row r="51" spans="1:31" ht="15" hidden="1" customHeight="1" x14ac:dyDescent="0.25">
      <c r="A51" s="60" t="s">
        <v>395</v>
      </c>
      <c r="B51" s="61">
        <v>23</v>
      </c>
      <c r="C51" s="61"/>
      <c r="D51" s="60" t="s">
        <v>46</v>
      </c>
      <c r="E51" s="60" t="s">
        <v>8</v>
      </c>
      <c r="F51" s="62">
        <v>2006</v>
      </c>
      <c r="G51" s="60">
        <v>4</v>
      </c>
      <c r="H51" s="60">
        <v>4</v>
      </c>
      <c r="I51" s="63">
        <f>IF(H51="",M51+0.15*(X51+4.5%-$B$2)+($A$2-50%),M51+0.85*(0.6*X51+0.4*AA51+4.5%-$B$2)+($A$2-50%))</f>
        <v>0.3155</v>
      </c>
      <c r="J51" s="33" t="str">
        <f t="shared" si="19"/>
        <v>R</v>
      </c>
      <c r="K51" s="33" t="str">
        <f t="shared" si="1"/>
        <v>R</v>
      </c>
      <c r="L51" s="33" t="str">
        <f t="shared" si="2"/>
        <v>Safe R</v>
      </c>
      <c r="M51" s="64">
        <f>'Raw Data'!P46</f>
        <v>0.35375000000000001</v>
      </c>
      <c r="N51" s="64">
        <f t="shared" si="3"/>
        <v>0.35375000000000001</v>
      </c>
      <c r="O51" s="65">
        <f>'Raw Data'!M46</f>
        <v>1</v>
      </c>
      <c r="P51" s="65">
        <f t="shared" si="4"/>
        <v>1</v>
      </c>
      <c r="Q51" s="66">
        <f t="shared" si="27"/>
        <v>1.04</v>
      </c>
      <c r="R51" s="66">
        <f>'Raw Data'!S46</f>
        <v>1</v>
      </c>
      <c r="S51" s="66">
        <f>'Raw Data'!V46</f>
        <v>0.35399999999999998</v>
      </c>
      <c r="T51" s="67">
        <f>2*(M51-50)-2*(S51-50)</f>
        <v>-5.0000000000238742E-4</v>
      </c>
      <c r="U51" s="66">
        <f t="shared" si="28"/>
        <v>0.92450000000000243</v>
      </c>
      <c r="V51" s="66">
        <v>0</v>
      </c>
      <c r="W51" s="66">
        <f>50%-U51/2</f>
        <v>3.7749999999998785E-2</v>
      </c>
      <c r="X51" s="68">
        <v>-4.4999999999999998E-2</v>
      </c>
      <c r="Y51" s="68">
        <f t="shared" si="8"/>
        <v>4.4999999999999998E-2</v>
      </c>
      <c r="Z51" s="68">
        <f t="shared" si="9"/>
        <v>0</v>
      </c>
      <c r="AA51" s="68">
        <v>-4.4999999999999998E-2</v>
      </c>
      <c r="AB51" s="68">
        <f>IF(E51="(D)",AA51,-(AA51))</f>
        <v>4.4999999999999998E-2</v>
      </c>
      <c r="AC51" s="68">
        <f>AB51-4.5%</f>
        <v>0</v>
      </c>
      <c r="AD51" s="69">
        <f>(Z51+AC51)/2</f>
        <v>0</v>
      </c>
      <c r="AE51" s="67">
        <f>ABS(AC51-Z51)</f>
        <v>0</v>
      </c>
    </row>
    <row r="52" spans="1:31" ht="15" hidden="1" customHeight="1" x14ac:dyDescent="0.25">
      <c r="A52" s="60" t="s">
        <v>395</v>
      </c>
      <c r="B52" s="61">
        <v>24</v>
      </c>
      <c r="C52" s="61"/>
      <c r="D52" s="60" t="s">
        <v>47</v>
      </c>
      <c r="E52" s="60" t="s">
        <v>14</v>
      </c>
      <c r="F52" s="62">
        <v>1998</v>
      </c>
      <c r="G52" s="60">
        <v>1</v>
      </c>
      <c r="H52" s="60">
        <v>1</v>
      </c>
      <c r="I52" s="63">
        <f>IF(H52="",M52+0.15*(X52-4.5%+$B$2)+($A$2-50%),M52+0.85*(0.6*X52+0.4*AA52-4.5%+$B$2)+($A$2-50%))</f>
        <v>0.53662835057611347</v>
      </c>
      <c r="J52" s="33" t="str">
        <f t="shared" si="19"/>
        <v>No projection</v>
      </c>
      <c r="K52" s="33" t="str">
        <f t="shared" si="1"/>
        <v>No projection</v>
      </c>
      <c r="L52" s="33" t="str">
        <f t="shared" si="2"/>
        <v>Lean D</v>
      </c>
      <c r="M52" s="64">
        <f>'Raw Data'!P47</f>
        <v>0.53575000000000006</v>
      </c>
      <c r="N52" s="64">
        <f t="shared" si="3"/>
        <v>0.53575000000000017</v>
      </c>
      <c r="O52" s="65">
        <f>'Raw Data'!M47</f>
        <v>0.10194555264591648</v>
      </c>
      <c r="P52" s="65">
        <f t="shared" si="4"/>
        <v>0.55097277632295827</v>
      </c>
      <c r="Q52" s="66">
        <f t="shared" si="27"/>
        <v>6.1945552645916481E-2</v>
      </c>
      <c r="R52" s="66">
        <f>'Raw Data'!S47</f>
        <v>0.21149843912591049</v>
      </c>
      <c r="S52" s="66">
        <f>'Raw Data'!V47</f>
        <v>0.63400000000000001</v>
      </c>
      <c r="T52" s="67">
        <f>2*(M52-50)-2*(S52-50)</f>
        <v>-0.19650000000000034</v>
      </c>
      <c r="U52" s="66">
        <f t="shared" si="28"/>
        <v>9.0998439125910144E-2</v>
      </c>
      <c r="V52" s="66">
        <f>50%+Q52/2</f>
        <v>0.53097277632295825</v>
      </c>
      <c r="W52" s="66">
        <f>50%+U52/2</f>
        <v>0.54549921956295511</v>
      </c>
      <c r="X52" s="68">
        <f>V52-M52</f>
        <v>-4.7772236770418086E-3</v>
      </c>
      <c r="Y52" s="68">
        <f t="shared" si="8"/>
        <v>-4.7772236770418086E-3</v>
      </c>
      <c r="Z52" s="68">
        <f t="shared" si="9"/>
        <v>-4.9777223677041807E-2</v>
      </c>
      <c r="AA52" s="68">
        <f>W52-M52</f>
        <v>9.7492195629550471E-3</v>
      </c>
      <c r="AB52" s="68">
        <f>IF(E52="(D)",AA52,-(AA52))</f>
        <v>9.7492195629550471E-3</v>
      </c>
      <c r="AC52" s="68">
        <f>AB52-4.5%</f>
        <v>-3.5250780437044951E-2</v>
      </c>
      <c r="AD52" s="69">
        <f>(Z52+AC52)/2</f>
        <v>-4.2514002057043379E-2</v>
      </c>
      <c r="AE52" s="67">
        <f>ABS(AC52-Z52)</f>
        <v>1.4526443239996856E-2</v>
      </c>
    </row>
    <row r="53" spans="1:31" ht="15" customHeight="1" x14ac:dyDescent="0.25">
      <c r="A53" s="60" t="s">
        <v>395</v>
      </c>
      <c r="B53" s="61">
        <v>25</v>
      </c>
      <c r="C53" s="61" t="s">
        <v>1027</v>
      </c>
      <c r="D53" s="60" t="s">
        <v>1020</v>
      </c>
      <c r="E53" s="60" t="s">
        <v>8</v>
      </c>
      <c r="F53" s="62">
        <v>1992</v>
      </c>
      <c r="G53" s="60">
        <v>4</v>
      </c>
      <c r="H53" s="60">
        <v>4</v>
      </c>
      <c r="I53" s="63">
        <f>M53</f>
        <v>0.47124999999999995</v>
      </c>
      <c r="J53" s="33" t="str">
        <f t="shared" si="19"/>
        <v>No projection</v>
      </c>
      <c r="K53" s="33" t="str">
        <f t="shared" si="1"/>
        <v>No projection</v>
      </c>
      <c r="L53" s="33" t="str">
        <f t="shared" si="2"/>
        <v>Toss Up</v>
      </c>
      <c r="M53" s="64">
        <f>'Raw Data'!P48</f>
        <v>0.47124999999999995</v>
      </c>
      <c r="N53" s="64">
        <f t="shared" si="3"/>
        <v>0.47124999999999995</v>
      </c>
      <c r="O53" s="65">
        <f>'Raw Data'!M48</f>
        <v>9.5576455669449389E-2</v>
      </c>
      <c r="P53" s="65">
        <f t="shared" si="4"/>
        <v>0.54778822783472469</v>
      </c>
      <c r="Q53" s="66">
        <f t="shared" si="27"/>
        <v>0.1355764556694494</v>
      </c>
      <c r="R53" s="66">
        <f>'Raw Data'!S48</f>
        <v>0.23665175398252286</v>
      </c>
      <c r="S53" s="66">
        <f>'Raw Data'!V48</f>
        <v>0.46899999999999997</v>
      </c>
      <c r="T53" s="67">
        <f>2*(M53-50)-2*(S53-50)</f>
        <v>4.4999999999930651E-3</v>
      </c>
      <c r="U53" s="66">
        <f t="shared" si="28"/>
        <v>0.15615175398252978</v>
      </c>
      <c r="V53" s="66">
        <f>50%-Q53/2</f>
        <v>0.43221177216527529</v>
      </c>
      <c r="W53" s="66">
        <f>50%-U53/2</f>
        <v>0.42192412300873511</v>
      </c>
      <c r="X53" s="68">
        <f>V53-M53</f>
        <v>-3.9038227834724659E-2</v>
      </c>
      <c r="Y53" s="68">
        <f t="shared" si="8"/>
        <v>3.9038227834724659E-2</v>
      </c>
      <c r="Z53" s="68">
        <f t="shared" si="9"/>
        <v>-5.9617721652753392E-3</v>
      </c>
      <c r="AA53" s="68">
        <f>W53-M53</f>
        <v>-4.9325876991264839E-2</v>
      </c>
      <c r="AB53" s="68">
        <f>IF(E53="(D)",AA53,-(AA53))</f>
        <v>4.9325876991264839E-2</v>
      </c>
      <c r="AC53" s="68">
        <f>AB53-4.5%</f>
        <v>4.3258769912648404E-3</v>
      </c>
      <c r="AD53" s="69">
        <f>(Z53+AC53)/2</f>
        <v>-8.1794758700524939E-4</v>
      </c>
      <c r="AE53" s="67">
        <f>ABS(AC53-Z53)</f>
        <v>1.028764915654018E-2</v>
      </c>
    </row>
    <row r="54" spans="1:31" ht="15" hidden="1" customHeight="1" x14ac:dyDescent="0.25">
      <c r="A54" s="60" t="s">
        <v>395</v>
      </c>
      <c r="B54" s="61">
        <v>26</v>
      </c>
      <c r="C54" s="61"/>
      <c r="D54" s="60" t="s">
        <v>48</v>
      </c>
      <c r="E54" s="60" t="s">
        <v>14</v>
      </c>
      <c r="F54" s="62">
        <v>2012</v>
      </c>
      <c r="G54" s="60">
        <v>2</v>
      </c>
      <c r="H54" s="60"/>
      <c r="I54" s="63">
        <f>IF(H54="",M54+0.15*(X54-4.5%+$B$2)+($A$2-50%),M54+0.85*(0.6*X54+0.4*AA54-4.5%+$B$2)+($A$2-50%))</f>
        <v>0.53520014184363573</v>
      </c>
      <c r="J54" s="33" t="str">
        <f t="shared" si="19"/>
        <v>No projection</v>
      </c>
      <c r="K54" s="33" t="str">
        <f t="shared" si="1"/>
        <v>No projection</v>
      </c>
      <c r="L54" s="33" t="str">
        <f t="shared" si="2"/>
        <v>Lean D</v>
      </c>
      <c r="M54" s="64">
        <f>'Raw Data'!P49</f>
        <v>0.53225</v>
      </c>
      <c r="N54" s="64">
        <f t="shared" si="3"/>
        <v>0.53224999999999989</v>
      </c>
      <c r="O54" s="65">
        <f>'Raw Data'!M49</f>
        <v>5.3835224581809893E-2</v>
      </c>
      <c r="P54" s="65">
        <f t="shared" si="4"/>
        <v>0.52691761229090495</v>
      </c>
      <c r="Q54" s="66">
        <f t="shared" si="27"/>
        <v>0.1038352245818099</v>
      </c>
      <c r="R54" s="66"/>
      <c r="S54" s="66"/>
      <c r="T54" s="67"/>
      <c r="U54" s="66" t="str">
        <f t="shared" si="28"/>
        <v/>
      </c>
      <c r="V54" s="66">
        <f>50%+Q54/2</f>
        <v>0.55191761229090497</v>
      </c>
      <c r="W54" s="66"/>
      <c r="X54" s="68">
        <f>V54-M54</f>
        <v>1.9667612290904968E-2</v>
      </c>
      <c r="Y54" s="68">
        <f t="shared" si="8"/>
        <v>1.9667612290904968E-2</v>
      </c>
      <c r="Z54" s="68">
        <f t="shared" si="9"/>
        <v>-2.5332387709095031E-2</v>
      </c>
      <c r="AA54" s="68"/>
      <c r="AB54" s="68"/>
      <c r="AC54" s="68"/>
      <c r="AD54" s="69">
        <f>Z54</f>
        <v>-2.5332387709095031E-2</v>
      </c>
      <c r="AE54" s="67"/>
    </row>
    <row r="55" spans="1:31" ht="15" hidden="1" customHeight="1" x14ac:dyDescent="0.25">
      <c r="A55" s="60" t="s">
        <v>395</v>
      </c>
      <c r="B55" s="61">
        <v>27</v>
      </c>
      <c r="C55" s="61"/>
      <c r="D55" s="60" t="s">
        <v>49</v>
      </c>
      <c r="E55" s="60" t="s">
        <v>14</v>
      </c>
      <c r="F55" s="62">
        <v>2009</v>
      </c>
      <c r="G55" s="60">
        <v>1</v>
      </c>
      <c r="H55" s="60">
        <v>1</v>
      </c>
      <c r="I55" s="63">
        <f>IF(H55="",M55+0.15*(X55-4.5%+$B$2)+($A$2-50%),M55+0.85*(0.6*X55+0.4*AA55-4.5%+$B$2)+($A$2-50%))</f>
        <v>0.65137350370142355</v>
      </c>
      <c r="J55" s="33" t="str">
        <f t="shared" si="19"/>
        <v>D</v>
      </c>
      <c r="K55" s="33" t="str">
        <f t="shared" si="1"/>
        <v>D</v>
      </c>
      <c r="L55" s="33" t="str">
        <f t="shared" si="2"/>
        <v>Safe D</v>
      </c>
      <c r="M55" s="64">
        <f>'Raw Data'!P50</f>
        <v>0.61875000000000002</v>
      </c>
      <c r="N55" s="64">
        <f t="shared" si="3"/>
        <v>0.61874999999999991</v>
      </c>
      <c r="O55" s="65">
        <f>'Raw Data'!M50</f>
        <v>0.27955088627763391</v>
      </c>
      <c r="P55" s="65">
        <f t="shared" si="4"/>
        <v>0.63977544313881696</v>
      </c>
      <c r="Q55" s="66">
        <f t="shared" si="27"/>
        <v>0.23955088627763391</v>
      </c>
      <c r="R55" s="66">
        <f>'Raw Data'!S50</f>
        <v>0.42082663353310923</v>
      </c>
      <c r="S55" s="66">
        <f>'Raw Data'!V50</f>
        <v>0.65400000000000003</v>
      </c>
      <c r="T55" s="67">
        <f>2*(M55-50)-2*(S55-50)</f>
        <v>-7.0500000000009777E-2</v>
      </c>
      <c r="U55" s="66">
        <f t="shared" si="28"/>
        <v>0.42632663353309946</v>
      </c>
      <c r="V55" s="66">
        <f>50%+Q55/2</f>
        <v>0.61977544313881694</v>
      </c>
      <c r="W55" s="66">
        <f>50%+U55/2</f>
        <v>0.71316331676654976</v>
      </c>
      <c r="X55" s="68">
        <f>V55-M55</f>
        <v>1.0254431388169172E-3</v>
      </c>
      <c r="Y55" s="68">
        <f t="shared" si="8"/>
        <v>1.0254431388169172E-3</v>
      </c>
      <c r="Z55" s="68">
        <f t="shared" si="9"/>
        <v>-4.3974556861183081E-2</v>
      </c>
      <c r="AA55" s="68">
        <f>W55-M55</f>
        <v>9.4413316766549737E-2</v>
      </c>
      <c r="AB55" s="68">
        <f>IF(E55="(D)",AA55,-(AA55))</f>
        <v>9.4413316766549737E-2</v>
      </c>
      <c r="AC55" s="68">
        <f>AB55-4.5%</f>
        <v>4.9413316766549739E-2</v>
      </c>
      <c r="AD55" s="69">
        <f>(Z55+AC55)/2</f>
        <v>2.719379952683329E-3</v>
      </c>
      <c r="AE55" s="67">
        <f>ABS(AC55-Z55)</f>
        <v>9.338787362773282E-2</v>
      </c>
    </row>
    <row r="56" spans="1:31" ht="15" hidden="1" customHeight="1" x14ac:dyDescent="0.25">
      <c r="A56" s="60" t="s">
        <v>395</v>
      </c>
      <c r="B56" s="61">
        <v>28</v>
      </c>
      <c r="C56" s="61"/>
      <c r="D56" s="60" t="s">
        <v>50</v>
      </c>
      <c r="E56" s="60" t="s">
        <v>14</v>
      </c>
      <c r="F56" s="62">
        <v>2000</v>
      </c>
      <c r="G56" s="60">
        <v>1</v>
      </c>
      <c r="H56" s="60">
        <v>1</v>
      </c>
      <c r="I56" s="63">
        <f>IF(H56="",M56+0.15*(X56-4.5%+$B$2)+($A$2-50%),M56+0.85*(0.6*X56+0.4*AA56-4.5%+$B$2)+($A$2-50%))</f>
        <v>0.74093962260109192</v>
      </c>
      <c r="J56" s="33" t="str">
        <f t="shared" si="19"/>
        <v>D</v>
      </c>
      <c r="K56" s="33" t="str">
        <f t="shared" si="1"/>
        <v>D</v>
      </c>
      <c r="L56" s="33" t="str">
        <f t="shared" si="2"/>
        <v>Safe D</v>
      </c>
      <c r="M56" s="64">
        <f>'Raw Data'!P51</f>
        <v>0.69974999999999998</v>
      </c>
      <c r="N56" s="64">
        <f t="shared" si="3"/>
        <v>0.69974999999999987</v>
      </c>
      <c r="O56" s="65">
        <f>'Raw Data'!M51</f>
        <v>0.52974938288118478</v>
      </c>
      <c r="P56" s="65">
        <f t="shared" si="4"/>
        <v>0.76487469144059239</v>
      </c>
      <c r="Q56" s="66">
        <f t="shared" si="27"/>
        <v>0.4897493828811848</v>
      </c>
      <c r="R56" s="66">
        <f>'Raw Data'!S51</f>
        <v>0.33891782333170845</v>
      </c>
      <c r="S56" s="66">
        <f>'Raw Data'!V51</f>
        <v>0.65400000000000003</v>
      </c>
      <c r="T56" s="67">
        <f>2*(M56-50)-2*(S56-50)</f>
        <v>9.1499999999996362E-2</v>
      </c>
      <c r="U56" s="66">
        <f t="shared" si="28"/>
        <v>0.50641782333170482</v>
      </c>
      <c r="V56" s="66">
        <f>50%+Q56/2</f>
        <v>0.74487469144059237</v>
      </c>
      <c r="W56" s="66">
        <f>50%+U56/2</f>
        <v>0.75320891166585247</v>
      </c>
      <c r="X56" s="68">
        <f>V56-M56</f>
        <v>4.512469144059239E-2</v>
      </c>
      <c r="Y56" s="68">
        <f t="shared" si="8"/>
        <v>4.512469144059239E-2</v>
      </c>
      <c r="Z56" s="68">
        <f t="shared" si="9"/>
        <v>1.2469144059239212E-4</v>
      </c>
      <c r="AA56" s="68">
        <f>W56-M56</f>
        <v>5.3458911665852482E-2</v>
      </c>
      <c r="AB56" s="68">
        <f>IF(E56="(D)",AA56,-(AA56))</f>
        <v>5.3458911665852482E-2</v>
      </c>
      <c r="AC56" s="68">
        <f>AB56-4.5%</f>
        <v>8.4589116658524838E-3</v>
      </c>
      <c r="AD56" s="69">
        <f>(Z56+AC56)/2</f>
        <v>4.2918015532224379E-3</v>
      </c>
      <c r="AE56" s="67">
        <f>ABS(AC56-Z56)</f>
        <v>8.3342202252600917E-3</v>
      </c>
    </row>
    <row r="57" spans="1:31" ht="15" hidden="1" customHeight="1" x14ac:dyDescent="0.25">
      <c r="A57" s="60" t="s">
        <v>395</v>
      </c>
      <c r="B57" s="61">
        <v>29</v>
      </c>
      <c r="C57" s="61"/>
      <c r="D57" s="60" t="s">
        <v>51</v>
      </c>
      <c r="E57" s="60" t="s">
        <v>14</v>
      </c>
      <c r="F57" s="62">
        <v>2012</v>
      </c>
      <c r="G57" s="60">
        <v>2</v>
      </c>
      <c r="H57" s="60"/>
      <c r="I57" s="63">
        <f>IF(H57="",M57+0.15*(X57-4.5%+$B$2)+($A$2-50%),M57+0.85*(0.6*X57+0.4*AA57-4.5%+$B$2)+($A$2-50%))</f>
        <v>0.77</v>
      </c>
      <c r="J57" s="33" t="str">
        <f t="shared" si="19"/>
        <v>D</v>
      </c>
      <c r="K57" s="33" t="str">
        <f t="shared" si="1"/>
        <v>D</v>
      </c>
      <c r="L57" s="33" t="str">
        <f t="shared" si="2"/>
        <v>Safe D</v>
      </c>
      <c r="M57" s="64">
        <f>'Raw Data'!P52</f>
        <v>0.76324999999999998</v>
      </c>
      <c r="N57" s="64">
        <f t="shared" si="3"/>
        <v>0.76324999999999998</v>
      </c>
      <c r="O57" s="65">
        <f>'Raw Data'!M52</f>
        <v>1</v>
      </c>
      <c r="P57" s="65">
        <f t="shared" si="4"/>
        <v>1</v>
      </c>
      <c r="Q57" s="66">
        <f t="shared" si="27"/>
        <v>1.05</v>
      </c>
      <c r="R57" s="66"/>
      <c r="S57" s="66"/>
      <c r="T57" s="67"/>
      <c r="U57" s="66" t="str">
        <f t="shared" si="28"/>
        <v/>
      </c>
      <c r="V57" s="66">
        <v>1</v>
      </c>
      <c r="W57" s="66"/>
      <c r="X57" s="68">
        <v>4.4999999999999998E-2</v>
      </c>
      <c r="Y57" s="68">
        <f t="shared" si="8"/>
        <v>4.4999999999999998E-2</v>
      </c>
      <c r="Z57" s="68">
        <f t="shared" si="9"/>
        <v>0</v>
      </c>
      <c r="AA57" s="68"/>
      <c r="AB57" s="68"/>
      <c r="AC57" s="68"/>
      <c r="AD57" s="69">
        <f>Z57</f>
        <v>0</v>
      </c>
      <c r="AE57" s="67"/>
    </row>
    <row r="58" spans="1:31" ht="15" hidden="1" customHeight="1" x14ac:dyDescent="0.25">
      <c r="A58" s="60" t="s">
        <v>395</v>
      </c>
      <c r="B58" s="61">
        <v>30</v>
      </c>
      <c r="C58" s="61"/>
      <c r="D58" s="60" t="s">
        <v>52</v>
      </c>
      <c r="E58" s="60" t="s">
        <v>14</v>
      </c>
      <c r="F58" s="62">
        <v>1997</v>
      </c>
      <c r="G58" s="60">
        <v>1</v>
      </c>
      <c r="H58" s="60">
        <v>1</v>
      </c>
      <c r="I58" s="63">
        <f>IF(H58="",M58+0.15*(X58-4.5%+$B$2)+($A$2-50%),M58+0.85*(0.6*X58+0.4*AA58-4.5%+$B$2)+($A$2-50%))</f>
        <v>0.69017340029774488</v>
      </c>
      <c r="J58" s="33" t="str">
        <f t="shared" si="19"/>
        <v>D</v>
      </c>
      <c r="K58" s="33" t="str">
        <f t="shared" si="1"/>
        <v>D</v>
      </c>
      <c r="L58" s="33" t="str">
        <f t="shared" si="2"/>
        <v>Safe D</v>
      </c>
      <c r="M58" s="64">
        <f>'Raw Data'!P53</f>
        <v>0.64675000000000005</v>
      </c>
      <c r="N58" s="64">
        <f t="shared" si="3"/>
        <v>0.64674999999999994</v>
      </c>
      <c r="O58" s="65">
        <f>'Raw Data'!M53</f>
        <v>1</v>
      </c>
      <c r="P58" s="65">
        <f t="shared" si="4"/>
        <v>1</v>
      </c>
      <c r="Q58" s="66">
        <f t="shared" si="27"/>
        <v>0.96</v>
      </c>
      <c r="R58" s="66">
        <f>'Raw Data'!S53</f>
        <v>0.51243176645733168</v>
      </c>
      <c r="S58" s="66">
        <f>'Raw Data'!V53</f>
        <v>0.73399999999999999</v>
      </c>
      <c r="T58" s="67">
        <f>2*(M58-50)-2*(S58-50)</f>
        <v>-0.17450000000000898</v>
      </c>
      <c r="U58" s="66">
        <f t="shared" si="28"/>
        <v>0.41393176645732271</v>
      </c>
      <c r="V58" s="66">
        <v>1</v>
      </c>
      <c r="W58" s="66">
        <f>50%+U58/2</f>
        <v>0.70696588322866138</v>
      </c>
      <c r="X58" s="68">
        <v>4.4999999999999998E-2</v>
      </c>
      <c r="Y58" s="68">
        <f t="shared" si="8"/>
        <v>4.4999999999999998E-2</v>
      </c>
      <c r="Z58" s="68">
        <f t="shared" si="9"/>
        <v>0</v>
      </c>
      <c r="AA58" s="68">
        <f>W58-M58</f>
        <v>6.0215883228661338E-2</v>
      </c>
      <c r="AB58" s="68">
        <f>IF(E58="(D)",AA58,-(AA58))</f>
        <v>6.0215883228661338E-2</v>
      </c>
      <c r="AC58" s="68">
        <f>AB58-4.5%</f>
        <v>1.5215883228661339E-2</v>
      </c>
      <c r="AD58" s="69">
        <f>(Z58+AC58)/2</f>
        <v>7.6079416143306697E-3</v>
      </c>
      <c r="AE58" s="67">
        <f>ABS(AC58-Z58)</f>
        <v>1.5215883228661339E-2</v>
      </c>
    </row>
    <row r="59" spans="1:31" ht="15" customHeight="1" x14ac:dyDescent="0.25">
      <c r="A59" s="60" t="s">
        <v>395</v>
      </c>
      <c r="B59" s="61">
        <v>31</v>
      </c>
      <c r="C59" s="61" t="s">
        <v>1027</v>
      </c>
      <c r="D59" s="60" t="s">
        <v>1026</v>
      </c>
      <c r="E59" s="60" t="s">
        <v>8</v>
      </c>
      <c r="F59" s="62">
        <v>1998</v>
      </c>
      <c r="G59" s="60">
        <v>4</v>
      </c>
      <c r="H59" s="60">
        <v>4</v>
      </c>
      <c r="I59" s="63">
        <f>M59</f>
        <v>0.56374999999999997</v>
      </c>
      <c r="J59" s="33" t="str">
        <f t="shared" si="19"/>
        <v>D</v>
      </c>
      <c r="K59" s="33" t="str">
        <f t="shared" si="1"/>
        <v>D</v>
      </c>
      <c r="L59" s="33" t="str">
        <f t="shared" si="2"/>
        <v>Likely D</v>
      </c>
      <c r="M59" s="64">
        <f>'Raw Data'!P54</f>
        <v>0.56374999999999997</v>
      </c>
      <c r="N59" s="64">
        <f t="shared" si="3"/>
        <v>0.56374999999999997</v>
      </c>
      <c r="O59" s="65">
        <f>'Raw Data'!M54</f>
        <v>1</v>
      </c>
      <c r="P59" s="65">
        <f t="shared" si="4"/>
        <v>1</v>
      </c>
      <c r="Q59" s="66">
        <f t="shared" si="27"/>
        <v>1.04</v>
      </c>
      <c r="R59" s="66">
        <f>'Raw Data'!S54</f>
        <v>0.32264422751881344</v>
      </c>
      <c r="S59" s="66">
        <f>'Raw Data'!V54</f>
        <v>0.42399999999999999</v>
      </c>
      <c r="T59" s="67">
        <f>2*(M59-50)-2*(S59-50)</f>
        <v>0.27949999999999875</v>
      </c>
      <c r="U59" s="66">
        <f t="shared" si="28"/>
        <v>-3.2855772481185305E-2</v>
      </c>
      <c r="V59" s="66">
        <v>0</v>
      </c>
      <c r="W59" s="66">
        <f>50%-U59/2</f>
        <v>0.51642788624059266</v>
      </c>
      <c r="X59" s="68">
        <v>-4.4999999999999998E-2</v>
      </c>
      <c r="Y59" s="68">
        <f t="shared" si="8"/>
        <v>4.4999999999999998E-2</v>
      </c>
      <c r="Z59" s="68">
        <f t="shared" si="9"/>
        <v>0</v>
      </c>
      <c r="AA59" s="68">
        <f>W59-M59</f>
        <v>-4.7322113759407314E-2</v>
      </c>
      <c r="AB59" s="68">
        <f>IF(E59="(D)",AA59,-(AA59))</f>
        <v>4.7322113759407314E-2</v>
      </c>
      <c r="AC59" s="68">
        <f>AB59-4.5%</f>
        <v>2.3221137594073155E-3</v>
      </c>
      <c r="AD59" s="69">
        <f>(Z59+AC59)/2</f>
        <v>1.1610568797036577E-3</v>
      </c>
      <c r="AE59" s="67">
        <f>ABS(AC59-Z59)</f>
        <v>2.3221137594073155E-3</v>
      </c>
    </row>
    <row r="60" spans="1:31" ht="15" hidden="1" customHeight="1" x14ac:dyDescent="0.25">
      <c r="A60" s="60" t="s">
        <v>395</v>
      </c>
      <c r="B60" s="61">
        <v>32</v>
      </c>
      <c r="C60" s="61"/>
      <c r="D60" s="60" t="s">
        <v>53</v>
      </c>
      <c r="E60" s="60" t="s">
        <v>14</v>
      </c>
      <c r="F60" s="62">
        <v>1998</v>
      </c>
      <c r="G60" s="60">
        <v>1</v>
      </c>
      <c r="H60" s="60">
        <v>1</v>
      </c>
      <c r="I60" s="63">
        <f>IF(H60="",M60+0.15*(X60-4.5%+$B$2)+($A$2-50%),M60+0.85*(0.6*X60+0.4*AA60-4.5%+$B$2)+($A$2-50%))</f>
        <v>0.67065964878202544</v>
      </c>
      <c r="J60" s="33" t="str">
        <f t="shared" si="19"/>
        <v>D</v>
      </c>
      <c r="K60" s="33" t="str">
        <f t="shared" si="1"/>
        <v>D</v>
      </c>
      <c r="L60" s="33" t="str">
        <f t="shared" si="2"/>
        <v>Safe D</v>
      </c>
      <c r="M60" s="64">
        <f>'Raw Data'!P55</f>
        <v>0.64424999999999999</v>
      </c>
      <c r="N60" s="64">
        <f t="shared" si="3"/>
        <v>0.64424999999999999</v>
      </c>
      <c r="O60" s="65">
        <f>'Raw Data'!M55</f>
        <v>0.31400076797239507</v>
      </c>
      <c r="P60" s="65">
        <f t="shared" si="4"/>
        <v>0.65700038398619753</v>
      </c>
      <c r="Q60" s="66">
        <f t="shared" si="27"/>
        <v>0.27400076797239509</v>
      </c>
      <c r="R60" s="66">
        <f>'Raw Data'!S55</f>
        <v>0.46909972322978799</v>
      </c>
      <c r="S60" s="66">
        <f>'Raw Data'!V55</f>
        <v>0.68399999999999994</v>
      </c>
      <c r="T60" s="67">
        <f>2*(M60-50)-2*(S60-50)</f>
        <v>-7.9499999999995907E-2</v>
      </c>
      <c r="U60" s="66">
        <f t="shared" si="28"/>
        <v>0.4655997232297921</v>
      </c>
      <c r="V60" s="66">
        <f>50%+Q60/2</f>
        <v>0.63700038398619752</v>
      </c>
      <c r="W60" s="66">
        <f>50%+U60/2</f>
        <v>0.73279986161489608</v>
      </c>
      <c r="X60" s="68">
        <f>V60-M60</f>
        <v>-7.2496160138024734E-3</v>
      </c>
      <c r="Y60" s="68">
        <f t="shared" si="8"/>
        <v>-7.2496160138024734E-3</v>
      </c>
      <c r="Z60" s="68">
        <f t="shared" si="9"/>
        <v>-5.2249616013802472E-2</v>
      </c>
      <c r="AA60" s="68">
        <f>W60-M60</f>
        <v>8.8549861614896086E-2</v>
      </c>
      <c r="AB60" s="68">
        <f>IF(E60="(D)",AA60,-(AA60))</f>
        <v>8.8549861614896086E-2</v>
      </c>
      <c r="AC60" s="68">
        <f>AB60-4.5%</f>
        <v>4.3549861614896088E-2</v>
      </c>
      <c r="AD60" s="69">
        <f>(Z60+AC60)/2</f>
        <v>-4.3498771994531921E-3</v>
      </c>
      <c r="AE60" s="67">
        <f>ABS(AC60-Z60)</f>
        <v>9.5799477628698559E-2</v>
      </c>
    </row>
    <row r="61" spans="1:31" ht="15" customHeight="1" x14ac:dyDescent="0.25">
      <c r="A61" s="60" t="s">
        <v>395</v>
      </c>
      <c r="B61" s="61">
        <v>33</v>
      </c>
      <c r="C61" s="61" t="s">
        <v>1027</v>
      </c>
      <c r="D61" s="93" t="s">
        <v>1018</v>
      </c>
      <c r="E61" s="93" t="s">
        <v>14</v>
      </c>
      <c r="F61" s="62">
        <v>1974</v>
      </c>
      <c r="G61" s="60">
        <v>1</v>
      </c>
      <c r="H61" s="60">
        <v>1</v>
      </c>
      <c r="I61" s="63">
        <f>M61</f>
        <v>0.59975000000000001</v>
      </c>
      <c r="J61" s="33" t="str">
        <f t="shared" si="19"/>
        <v>D</v>
      </c>
      <c r="K61" s="33" t="str">
        <f t="shared" si="1"/>
        <v>D</v>
      </c>
      <c r="L61" s="33" t="str">
        <f t="shared" si="2"/>
        <v>Safe D</v>
      </c>
      <c r="M61" s="64">
        <f>'Raw Data'!P56</f>
        <v>0.59975000000000001</v>
      </c>
      <c r="N61" s="64">
        <f t="shared" si="3"/>
        <v>0.59975000000000001</v>
      </c>
      <c r="O61" s="65">
        <f>'Raw Data'!M56</f>
        <v>1</v>
      </c>
      <c r="P61" s="65">
        <f t="shared" si="4"/>
        <v>1</v>
      </c>
      <c r="Q61" s="66">
        <f t="shared" si="27"/>
        <v>0.96</v>
      </c>
      <c r="R61" s="66">
        <f>'Raw Data'!S56</f>
        <v>0.3384637495590368</v>
      </c>
      <c r="S61" s="66">
        <f>'Raw Data'!V56</f>
        <v>0.67399999999999993</v>
      </c>
      <c r="T61" s="67">
        <f>2*(M61-50)-2*(S61-50)</f>
        <v>-0.14849999999999852</v>
      </c>
      <c r="U61" s="66">
        <f t="shared" si="28"/>
        <v>0.26596374955903829</v>
      </c>
      <c r="V61" s="66">
        <v>1</v>
      </c>
      <c r="W61" s="66">
        <f>50%+U61/2</f>
        <v>0.63298187477951917</v>
      </c>
      <c r="X61" s="68">
        <v>4.4999999999999998E-2</v>
      </c>
      <c r="Y61" s="68">
        <f t="shared" si="8"/>
        <v>4.4999999999999998E-2</v>
      </c>
      <c r="Z61" s="68">
        <f t="shared" si="9"/>
        <v>0</v>
      </c>
      <c r="AA61" s="68">
        <f>W61-M61</f>
        <v>3.3231874779519166E-2</v>
      </c>
      <c r="AB61" s="68">
        <f>IF(E61="(D)",AA61,-(AA61))</f>
        <v>3.3231874779519166E-2</v>
      </c>
      <c r="AC61" s="68">
        <f>AB61-4.5%</f>
        <v>-1.1768125220480832E-2</v>
      </c>
      <c r="AD61" s="69">
        <f>(Z61+AC61)/2</f>
        <v>-5.8840626102404162E-3</v>
      </c>
      <c r="AE61" s="67">
        <f>ABS(AC61-Z61)</f>
        <v>1.1768125220480832E-2</v>
      </c>
    </row>
    <row r="62" spans="1:31" ht="15" hidden="1" customHeight="1" x14ac:dyDescent="0.25">
      <c r="A62" s="60" t="s">
        <v>395</v>
      </c>
      <c r="B62" s="61">
        <v>34</v>
      </c>
      <c r="C62" s="61"/>
      <c r="D62" s="60" t="s">
        <v>54</v>
      </c>
      <c r="E62" s="60" t="s">
        <v>14</v>
      </c>
      <c r="F62" s="62">
        <v>1992</v>
      </c>
      <c r="G62" s="60">
        <v>1</v>
      </c>
      <c r="H62" s="60">
        <v>1</v>
      </c>
      <c r="I62" s="63">
        <f>IF(H62="",M62+0.15*(X62-4.5%+$B$2)+($A$2-50%),M62+0.85*(0.6*X62+0.4*AA62-4.5%+$B$2)+($A$2-50%))</f>
        <v>0.86556189831805375</v>
      </c>
      <c r="J62" s="33" t="str">
        <f t="shared" si="19"/>
        <v>D</v>
      </c>
      <c r="K62" s="33" t="str">
        <f t="shared" si="1"/>
        <v>D</v>
      </c>
      <c r="L62" s="33" t="str">
        <f t="shared" si="2"/>
        <v>Safe D</v>
      </c>
      <c r="M62" s="64">
        <f>'Raw Data'!P57</f>
        <v>0.82525000000000004</v>
      </c>
      <c r="N62" s="64">
        <f t="shared" si="3"/>
        <v>0.82525000000000004</v>
      </c>
      <c r="O62" s="65">
        <f>'Raw Data'!M57</f>
        <v>0.71231239775232957</v>
      </c>
      <c r="P62" s="65">
        <f t="shared" si="4"/>
        <v>0.85615619887616479</v>
      </c>
      <c r="Q62" s="66">
        <f t="shared" si="27"/>
        <v>0.67231239775232954</v>
      </c>
      <c r="R62" s="66">
        <f>'Raw Data'!S57</f>
        <v>0.67641021700712378</v>
      </c>
      <c r="S62" s="66">
        <f>'Raw Data'!V57</f>
        <v>0.77400000000000002</v>
      </c>
      <c r="T62" s="67">
        <f>2*(M62-50)-2*(S62-50)</f>
        <v>0.10249999999999204</v>
      </c>
      <c r="U62" s="66">
        <f t="shared" si="28"/>
        <v>0.85491021700711578</v>
      </c>
      <c r="V62" s="66">
        <f>50%+Q62/2</f>
        <v>0.83615619887616477</v>
      </c>
      <c r="W62" s="66">
        <f>50%+U62/2</f>
        <v>0.92745510850355783</v>
      </c>
      <c r="X62" s="68">
        <f>V62-M62</f>
        <v>1.090619887616473E-2</v>
      </c>
      <c r="Y62" s="68">
        <f t="shared" si="8"/>
        <v>1.090619887616473E-2</v>
      </c>
      <c r="Z62" s="68">
        <f t="shared" si="9"/>
        <v>-3.4093801123835268E-2</v>
      </c>
      <c r="AA62" s="68">
        <f>W62-M62</f>
        <v>0.1022051085035578</v>
      </c>
      <c r="AB62" s="68">
        <f>IF(E62="(D)",AA62,-(AA62))</f>
        <v>0.1022051085035578</v>
      </c>
      <c r="AC62" s="68">
        <f>AB62-4.5%</f>
        <v>5.7205108503557797E-2</v>
      </c>
      <c r="AD62" s="69">
        <f>(Z62+AC62)/2</f>
        <v>1.1555653689861264E-2</v>
      </c>
      <c r="AE62" s="67">
        <f>ABS(AC62-Z62)</f>
        <v>9.1298909627393066E-2</v>
      </c>
    </row>
    <row r="63" spans="1:31" ht="15" customHeight="1" x14ac:dyDescent="0.25">
      <c r="A63" s="60" t="s">
        <v>395</v>
      </c>
      <c r="B63" s="61">
        <v>35</v>
      </c>
      <c r="C63" s="61" t="s">
        <v>1027</v>
      </c>
      <c r="D63" s="60" t="s">
        <v>1019</v>
      </c>
      <c r="E63" s="60" t="s">
        <v>14</v>
      </c>
      <c r="F63" s="62">
        <v>2012</v>
      </c>
      <c r="G63" s="60">
        <v>3</v>
      </c>
      <c r="H63" s="60"/>
      <c r="I63" s="63">
        <f>M63</f>
        <v>0.66475000000000006</v>
      </c>
      <c r="J63" s="33" t="str">
        <f t="shared" si="19"/>
        <v>D</v>
      </c>
      <c r="K63" s="33" t="str">
        <f t="shared" si="1"/>
        <v>D</v>
      </c>
      <c r="L63" s="33" t="str">
        <f t="shared" si="2"/>
        <v>Safe D</v>
      </c>
      <c r="M63" s="64">
        <f>'Raw Data'!P58</f>
        <v>0.66475000000000006</v>
      </c>
      <c r="N63" s="64">
        <f t="shared" si="3"/>
        <v>0.66475000000000017</v>
      </c>
      <c r="O63" s="65">
        <f>'Raw Data'!M58</f>
        <v>1</v>
      </c>
      <c r="P63" s="65">
        <f t="shared" si="4"/>
        <v>1</v>
      </c>
      <c r="Q63" s="66">
        <f t="shared" si="27"/>
        <v>1.1400000000000001</v>
      </c>
      <c r="R63" s="66"/>
      <c r="S63" s="66"/>
      <c r="T63" s="67"/>
      <c r="U63" s="66" t="str">
        <f t="shared" si="28"/>
        <v/>
      </c>
      <c r="V63" s="66">
        <v>1</v>
      </c>
      <c r="W63" s="66"/>
      <c r="X63" s="68">
        <v>4.4999999999999998E-2</v>
      </c>
      <c r="Y63" s="68">
        <f t="shared" si="8"/>
        <v>4.4999999999999998E-2</v>
      </c>
      <c r="Z63" s="68">
        <f t="shared" si="9"/>
        <v>0</v>
      </c>
      <c r="AA63" s="68"/>
      <c r="AB63" s="68"/>
      <c r="AC63" s="68"/>
      <c r="AD63" s="69">
        <f>Z63</f>
        <v>0</v>
      </c>
      <c r="AE63" s="67"/>
    </row>
    <row r="64" spans="1:31" ht="15" hidden="1" customHeight="1" x14ac:dyDescent="0.25">
      <c r="A64" s="60" t="s">
        <v>395</v>
      </c>
      <c r="B64" s="61">
        <v>36</v>
      </c>
      <c r="C64" s="61"/>
      <c r="D64" s="60" t="s">
        <v>55</v>
      </c>
      <c r="E64" s="60" t="s">
        <v>14</v>
      </c>
      <c r="F64" s="62">
        <v>2012</v>
      </c>
      <c r="G64" s="60">
        <v>3</v>
      </c>
      <c r="H64" s="60"/>
      <c r="I64" s="63">
        <f>IF(H64="",M64+0.15*(X64-4.5%+$B$2)+($A$2-50%),M64+0.85*(0.6*X64+0.4*AA64-4.5%+$B$2)+($A$2-50%))</f>
        <v>0.51214650923408056</v>
      </c>
      <c r="J64" s="33" t="str">
        <f t="shared" si="19"/>
        <v>No projection</v>
      </c>
      <c r="K64" s="33" t="str">
        <f t="shared" si="1"/>
        <v>No projection</v>
      </c>
      <c r="L64" s="33" t="str">
        <f t="shared" si="2"/>
        <v>Toss Up</v>
      </c>
      <c r="M64" s="64">
        <f>'Raw Data'!P59</f>
        <v>0.49675000000000002</v>
      </c>
      <c r="N64" s="64">
        <f t="shared" si="3"/>
        <v>0.49675000000000002</v>
      </c>
      <c r="O64" s="65">
        <f>'Raw Data'!M59</f>
        <v>5.8786789787741045E-2</v>
      </c>
      <c r="P64" s="65">
        <f t="shared" si="4"/>
        <v>0.52939339489387049</v>
      </c>
      <c r="Q64" s="66">
        <f t="shared" si="27"/>
        <v>0.19878678978774106</v>
      </c>
      <c r="R64" s="66"/>
      <c r="S64" s="66"/>
      <c r="T64" s="67"/>
      <c r="U64" s="66" t="str">
        <f t="shared" si="28"/>
        <v/>
      </c>
      <c r="V64" s="66">
        <f>50%+Q64/2</f>
        <v>0.59939339489387056</v>
      </c>
      <c r="W64" s="66"/>
      <c r="X64" s="68">
        <f>V64-M64</f>
        <v>0.10264339489387053</v>
      </c>
      <c r="Y64" s="68">
        <f t="shared" si="8"/>
        <v>0.10264339489387053</v>
      </c>
      <c r="Z64" s="68">
        <f t="shared" si="9"/>
        <v>5.7643394893870534E-2</v>
      </c>
      <c r="AA64" s="68"/>
      <c r="AB64" s="68"/>
      <c r="AC64" s="68"/>
      <c r="AD64" s="69">
        <f>Z64</f>
        <v>5.7643394893870534E-2</v>
      </c>
      <c r="AE64" s="67"/>
    </row>
    <row r="65" spans="1:31" ht="15" hidden="1" customHeight="1" x14ac:dyDescent="0.25">
      <c r="A65" s="60" t="s">
        <v>395</v>
      </c>
      <c r="B65" s="61">
        <v>37</v>
      </c>
      <c r="C65" s="61"/>
      <c r="D65" s="60" t="s">
        <v>56</v>
      </c>
      <c r="E65" s="60" t="s">
        <v>14</v>
      </c>
      <c r="F65" s="62">
        <v>2010</v>
      </c>
      <c r="G65" s="60">
        <v>1</v>
      </c>
      <c r="H65" s="60">
        <v>2</v>
      </c>
      <c r="I65" s="63">
        <f>IF(H65="",M65+0.15*(X65-4.5%+$B$2)+($A$2-50%),M65+0.85*(0.6*X65+0.4*AA65-4.5%+$B$2)+($A$2-50%))</f>
        <v>0.87862267428404217</v>
      </c>
      <c r="J65" s="33" t="str">
        <f t="shared" si="19"/>
        <v>D</v>
      </c>
      <c r="K65" s="33" t="str">
        <f t="shared" si="1"/>
        <v>D</v>
      </c>
      <c r="L65" s="33" t="str">
        <f t="shared" si="2"/>
        <v>Safe D</v>
      </c>
      <c r="M65" s="64">
        <f>'Raw Data'!P60</f>
        <v>0.84175</v>
      </c>
      <c r="N65" s="64">
        <f t="shared" si="3"/>
        <v>0.84175</v>
      </c>
      <c r="O65" s="65">
        <f>'Raw Data'!M60</f>
        <v>0.72834961182068625</v>
      </c>
      <c r="P65" s="65">
        <f t="shared" si="4"/>
        <v>0.86417480591034312</v>
      </c>
      <c r="Q65" s="66">
        <f t="shared" si="27"/>
        <v>0.68834961182068621</v>
      </c>
      <c r="R65" s="66">
        <f>'Raw Data'!S60</f>
        <v>0.72162366629275043</v>
      </c>
      <c r="S65" s="66">
        <f>'Raw Data'!V60</f>
        <v>0.83899999999999997</v>
      </c>
      <c r="T65" s="67">
        <f>2*(M65-50)-2*(S65-50)</f>
        <v>5.49999999999784E-3</v>
      </c>
      <c r="U65" s="66">
        <f t="shared" si="28"/>
        <v>0.89312366629274831</v>
      </c>
      <c r="V65" s="66">
        <f>50%+Q65/2</f>
        <v>0.84417480591034311</v>
      </c>
      <c r="W65" s="66">
        <f>50%+U65/2</f>
        <v>0.9465618331463741</v>
      </c>
      <c r="X65" s="68">
        <f>V65-M65</f>
        <v>2.4248059103431086E-3</v>
      </c>
      <c r="Y65" s="68">
        <f t="shared" si="8"/>
        <v>2.4248059103431086E-3</v>
      </c>
      <c r="Z65" s="68">
        <f t="shared" si="9"/>
        <v>-4.257519408965689E-2</v>
      </c>
      <c r="AA65" s="68">
        <f>W65-M65</f>
        <v>0.1048118331463741</v>
      </c>
      <c r="AB65" s="68">
        <f>IF(E65="(D)",AA65,-(AA65))</f>
        <v>0.1048118331463741</v>
      </c>
      <c r="AC65" s="68">
        <f>AB65-4.5%</f>
        <v>5.9811833146374102E-2</v>
      </c>
      <c r="AD65" s="69">
        <f>(Z65+AC65)/2</f>
        <v>8.6183195283586062E-3</v>
      </c>
      <c r="AE65" s="67">
        <f>ABS(AC65-Z65)</f>
        <v>0.10238702723603099</v>
      </c>
    </row>
    <row r="66" spans="1:31" ht="15" hidden="1" customHeight="1" x14ac:dyDescent="0.25">
      <c r="A66" s="60" t="s">
        <v>395</v>
      </c>
      <c r="B66" s="61">
        <v>38</v>
      </c>
      <c r="C66" s="61"/>
      <c r="D66" s="60" t="s">
        <v>57</v>
      </c>
      <c r="E66" s="60" t="s">
        <v>14</v>
      </c>
      <c r="F66" s="62">
        <v>2002</v>
      </c>
      <c r="G66" s="60">
        <v>1</v>
      </c>
      <c r="H66" s="60">
        <v>1</v>
      </c>
      <c r="I66" s="63">
        <f>IF(H66="",M66+0.15*(X66-4.5%+$B$2)+($A$2-50%),M66+0.85*(0.6*X66+0.4*AA66-4.5%+$B$2)+($A$2-50%))</f>
        <v>0.6714502750860315</v>
      </c>
      <c r="J66" s="33" t="str">
        <f t="shared" si="19"/>
        <v>D</v>
      </c>
      <c r="K66" s="33" t="str">
        <f t="shared" si="1"/>
        <v>D</v>
      </c>
      <c r="L66" s="33" t="str">
        <f t="shared" si="2"/>
        <v>Safe D</v>
      </c>
      <c r="M66" s="64">
        <f>'Raw Data'!P61</f>
        <v>0.64024999999999999</v>
      </c>
      <c r="N66" s="64">
        <f t="shared" si="3"/>
        <v>0.64024999999999999</v>
      </c>
      <c r="O66" s="65">
        <f>'Raw Data'!M61</f>
        <v>0.35089521914388128</v>
      </c>
      <c r="P66" s="65">
        <f t="shared" si="4"/>
        <v>0.67544760957194061</v>
      </c>
      <c r="Q66" s="66">
        <f t="shared" si="27"/>
        <v>0.3108952191438813</v>
      </c>
      <c r="R66" s="66">
        <f>'Raw Data'!S61</f>
        <v>0.31993820120200284</v>
      </c>
      <c r="S66" s="66">
        <f>'Raw Data'!V61</f>
        <v>0.629</v>
      </c>
      <c r="T66" s="67">
        <f>2*(M66-50)-2*(S66-50)</f>
        <v>2.2500000000007958E-2</v>
      </c>
      <c r="U66" s="66">
        <f t="shared" si="28"/>
        <v>0.41843820120201081</v>
      </c>
      <c r="V66" s="66">
        <f>50%+Q66/2</f>
        <v>0.65544760957194059</v>
      </c>
      <c r="W66" s="66">
        <f>50%+U66/2</f>
        <v>0.70921910060100535</v>
      </c>
      <c r="X66" s="68">
        <f>V66-M66</f>
        <v>1.5197609571940607E-2</v>
      </c>
      <c r="Y66" s="68">
        <f t="shared" si="8"/>
        <v>1.5197609571940607E-2</v>
      </c>
      <c r="Z66" s="68">
        <f t="shared" si="9"/>
        <v>-2.9802390428059392E-2</v>
      </c>
      <c r="AA66" s="68">
        <f>W66-M66</f>
        <v>6.8969100601005362E-2</v>
      </c>
      <c r="AB66" s="68">
        <f>IF(E66="(D)",AA66,-(AA66))</f>
        <v>6.8969100601005362E-2</v>
      </c>
      <c r="AC66" s="68">
        <f>AB66-4.5%</f>
        <v>2.3969100601005364E-2</v>
      </c>
      <c r="AD66" s="69">
        <f>(Z66+AC66)/2</f>
        <v>-2.9166449135270139E-3</v>
      </c>
      <c r="AE66" s="67">
        <f>ABS(AC66-Z66)</f>
        <v>5.3771491029064755E-2</v>
      </c>
    </row>
    <row r="67" spans="1:31" ht="15" hidden="1" customHeight="1" x14ac:dyDescent="0.25">
      <c r="A67" s="60" t="s">
        <v>395</v>
      </c>
      <c r="B67" s="61">
        <v>39</v>
      </c>
      <c r="C67" s="61"/>
      <c r="D67" s="60" t="s">
        <v>58</v>
      </c>
      <c r="E67" s="60" t="s">
        <v>8</v>
      </c>
      <c r="F67" s="62">
        <v>1992</v>
      </c>
      <c r="G67" s="60">
        <v>4</v>
      </c>
      <c r="H67" s="60">
        <v>4</v>
      </c>
      <c r="I67" s="63">
        <f>IF(H67="",M67+0.15*(X67+4.5%-$B$2)+($A$2-50%),M67+0.85*(0.6*X67+0.4*AA67+4.5%-$B$2)+($A$2-50%))</f>
        <v>0.40646135821812468</v>
      </c>
      <c r="J67" s="33" t="str">
        <f t="shared" si="19"/>
        <v>R</v>
      </c>
      <c r="K67" s="33" t="str">
        <f t="shared" si="1"/>
        <v>No projection</v>
      </c>
      <c r="L67" s="33" t="str">
        <f t="shared" si="2"/>
        <v>Safe R</v>
      </c>
      <c r="M67" s="64">
        <f>'Raw Data'!P62</f>
        <v>0.46224999999999999</v>
      </c>
      <c r="N67" s="64">
        <f t="shared" si="3"/>
        <v>0.46225000000000005</v>
      </c>
      <c r="O67" s="65">
        <f>'Raw Data'!M62</f>
        <v>0.15576246095718882</v>
      </c>
      <c r="P67" s="65">
        <f t="shared" si="4"/>
        <v>0.57788123047859441</v>
      </c>
      <c r="Q67" s="66">
        <f t="shared" si="27"/>
        <v>0.19576246095718883</v>
      </c>
      <c r="R67" s="66">
        <f>'Raw Data'!S62</f>
        <v>0.3357747896340611</v>
      </c>
      <c r="S67" s="66">
        <f>'Raw Data'!V62</f>
        <v>0.44399999999999995</v>
      </c>
      <c r="T67" s="67">
        <f>2*(M67-50)-2*(S67-50)</f>
        <v>3.6499999999989541E-2</v>
      </c>
      <c r="U67" s="66">
        <f t="shared" si="28"/>
        <v>0.22327478963407155</v>
      </c>
      <c r="V67" s="66">
        <f>50%-Q67/2</f>
        <v>0.40211876952140557</v>
      </c>
      <c r="W67" s="66">
        <f>50%-U67/2</f>
        <v>0.38836260518296423</v>
      </c>
      <c r="X67" s="68">
        <f>V67-M67</f>
        <v>-6.0131230478594422E-2</v>
      </c>
      <c r="Y67" s="68">
        <f t="shared" si="8"/>
        <v>6.0131230478594422E-2</v>
      </c>
      <c r="Z67" s="68">
        <f t="shared" si="9"/>
        <v>1.5131230478594423E-2</v>
      </c>
      <c r="AA67" s="68">
        <f>W67-M67</f>
        <v>-7.3887394817035768E-2</v>
      </c>
      <c r="AB67" s="68">
        <f>IF(E67="(D)",AA67,-(AA67))</f>
        <v>7.3887394817035768E-2</v>
      </c>
      <c r="AC67" s="68">
        <f>AB67-4.5%</f>
        <v>2.8887394817035769E-2</v>
      </c>
      <c r="AD67" s="69">
        <f>(Z67+AC67)/2</f>
        <v>2.2009312647815096E-2</v>
      </c>
      <c r="AE67" s="67">
        <f>ABS(AC67-Z67)</f>
        <v>1.3756164338441346E-2</v>
      </c>
    </row>
    <row r="68" spans="1:31" ht="15" hidden="1" customHeight="1" x14ac:dyDescent="0.25">
      <c r="A68" s="60" t="s">
        <v>395</v>
      </c>
      <c r="B68" s="61">
        <v>40</v>
      </c>
      <c r="C68" s="61"/>
      <c r="D68" s="60" t="s">
        <v>59</v>
      </c>
      <c r="E68" s="60" t="s">
        <v>14</v>
      </c>
      <c r="F68" s="62">
        <v>1992</v>
      </c>
      <c r="G68" s="60">
        <v>1</v>
      </c>
      <c r="H68" s="60">
        <v>1</v>
      </c>
      <c r="I68" s="63">
        <f>IF(H68="",M68+0.15*(X68-4.5%+$B$2)+($A$2-50%),M68+0.85*(0.6*X68+0.4*AA68-4.5%+$B$2)+($A$2-50%))</f>
        <v>0.85803950333374368</v>
      </c>
      <c r="J68" s="33" t="str">
        <f t="shared" si="19"/>
        <v>D</v>
      </c>
      <c r="K68" s="33" t="str">
        <f t="shared" si="1"/>
        <v>D</v>
      </c>
      <c r="L68" s="33" t="str">
        <f t="shared" si="2"/>
        <v>Safe D</v>
      </c>
      <c r="M68" s="64">
        <f>'Raw Data'!P63</f>
        <v>0.80574999999999997</v>
      </c>
      <c r="N68" s="64">
        <f t="shared" si="3"/>
        <v>0.80574999999999997</v>
      </c>
      <c r="O68" s="65">
        <f>'Raw Data'!M63</f>
        <v>1</v>
      </c>
      <c r="P68" s="65">
        <f t="shared" si="4"/>
        <v>1</v>
      </c>
      <c r="Q68" s="66">
        <f t="shared" si="27"/>
        <v>0.96</v>
      </c>
      <c r="R68" s="66">
        <f>'Raw Data'!S63</f>
        <v>0.5445853137278911</v>
      </c>
      <c r="S68" s="66">
        <f>'Raw Data'!V63</f>
        <v>0.72399999999999998</v>
      </c>
      <c r="T68" s="67">
        <f>2*(M68-50)-2*(S68-50)</f>
        <v>0.1635000000000133</v>
      </c>
      <c r="U68" s="66">
        <f t="shared" si="28"/>
        <v>0.78408531372790435</v>
      </c>
      <c r="V68" s="66">
        <v>1</v>
      </c>
      <c r="W68" s="66">
        <f>50%+U68/2</f>
        <v>0.89204265686395212</v>
      </c>
      <c r="X68" s="68">
        <v>4.4999999999999998E-2</v>
      </c>
      <c r="Y68" s="68">
        <f t="shared" si="8"/>
        <v>4.4999999999999998E-2</v>
      </c>
      <c r="Z68" s="68">
        <f t="shared" si="9"/>
        <v>0</v>
      </c>
      <c r="AA68" s="68">
        <f>W68-M68</f>
        <v>8.6292656863952155E-2</v>
      </c>
      <c r="AB68" s="68">
        <f>IF(E68="(D)",AA68,-(AA68))</f>
        <v>8.6292656863952155E-2</v>
      </c>
      <c r="AC68" s="68">
        <f>AB68-4.5%</f>
        <v>4.1292656863952157E-2</v>
      </c>
      <c r="AD68" s="69">
        <f>(Z68+AC68)/2</f>
        <v>2.0646328431976078E-2</v>
      </c>
      <c r="AE68" s="67">
        <f>ABS(AC68-Z68)</f>
        <v>4.1292656863952157E-2</v>
      </c>
    </row>
    <row r="69" spans="1:31" ht="15" hidden="1" customHeight="1" x14ac:dyDescent="0.25">
      <c r="A69" s="60" t="s">
        <v>395</v>
      </c>
      <c r="B69" s="61">
        <v>41</v>
      </c>
      <c r="C69" s="61"/>
      <c r="D69" s="60" t="s">
        <v>60</v>
      </c>
      <c r="E69" s="60" t="s">
        <v>14</v>
      </c>
      <c r="F69" s="62">
        <v>2012</v>
      </c>
      <c r="G69" s="60">
        <v>2</v>
      </c>
      <c r="H69" s="60"/>
      <c r="I69" s="63">
        <f>IF(H69="",M69+0.15*(X69-4.5%+$B$2)+($A$2-50%),M69+0.85*(0.6*X69+0.4*AA69-4.5%+$B$2)+($A$2-50%))</f>
        <v>0.60793909747682917</v>
      </c>
      <c r="J69" s="33" t="str">
        <f t="shared" si="19"/>
        <v>D</v>
      </c>
      <c r="K69" s="33" t="str">
        <f t="shared" si="1"/>
        <v>D</v>
      </c>
      <c r="L69" s="33" t="str">
        <f t="shared" si="2"/>
        <v>Safe D</v>
      </c>
      <c r="M69" s="64">
        <f>'Raw Data'!P64</f>
        <v>0.60675000000000001</v>
      </c>
      <c r="N69" s="64">
        <f t="shared" si="3"/>
        <v>0.6067499999999999</v>
      </c>
      <c r="O69" s="65">
        <f>'Raw Data'!M64</f>
        <v>0.17935463302438914</v>
      </c>
      <c r="P69" s="65">
        <f t="shared" si="4"/>
        <v>0.58967731651219457</v>
      </c>
      <c r="Q69" s="66">
        <f t="shared" si="27"/>
        <v>0.22935463302438913</v>
      </c>
      <c r="R69" s="66"/>
      <c r="S69" s="66"/>
      <c r="T69" s="67"/>
      <c r="U69" s="66" t="str">
        <f t="shared" si="28"/>
        <v/>
      </c>
      <c r="V69" s="66">
        <f>50%+Q69/2</f>
        <v>0.61467731651219459</v>
      </c>
      <c r="W69" s="66"/>
      <c r="X69" s="68">
        <f>V69-M69</f>
        <v>7.9273165121945821E-3</v>
      </c>
      <c r="Y69" s="68">
        <f t="shared" si="8"/>
        <v>7.9273165121945821E-3</v>
      </c>
      <c r="Z69" s="68">
        <f t="shared" si="9"/>
        <v>-3.7072683487805416E-2</v>
      </c>
      <c r="AA69" s="68"/>
      <c r="AB69" s="68"/>
      <c r="AC69" s="68"/>
      <c r="AD69" s="69">
        <f>Z69</f>
        <v>-3.7072683487805416E-2</v>
      </c>
      <c r="AE69" s="67"/>
    </row>
    <row r="70" spans="1:31" ht="15" hidden="1" customHeight="1" x14ac:dyDescent="0.25">
      <c r="A70" s="60" t="s">
        <v>395</v>
      </c>
      <c r="B70" s="61">
        <v>42</v>
      </c>
      <c r="C70" s="61"/>
      <c r="D70" s="60" t="s">
        <v>61</v>
      </c>
      <c r="E70" s="60" t="s">
        <v>8</v>
      </c>
      <c r="F70" s="62">
        <v>1992</v>
      </c>
      <c r="G70" s="60">
        <v>4</v>
      </c>
      <c r="H70" s="60">
        <v>4</v>
      </c>
      <c r="I70" s="63">
        <f>IF(H70="",M70+0.15*(X70+4.5%-$B$2)+($A$2-50%),M70+0.85*(0.6*X70+0.4*AA70+4.5%-$B$2)+($A$2-50%))</f>
        <v>0.39371714180854861</v>
      </c>
      <c r="J70" s="33" t="str">
        <f t="shared" si="19"/>
        <v>R</v>
      </c>
      <c r="K70" s="33" t="str">
        <f t="shared" si="1"/>
        <v>R</v>
      </c>
      <c r="L70" s="33" t="str">
        <f t="shared" si="2"/>
        <v>Safe R</v>
      </c>
      <c r="M70" s="64">
        <f>'Raw Data'!P65</f>
        <v>0.40525</v>
      </c>
      <c r="N70" s="64">
        <f t="shared" si="3"/>
        <v>0.40525</v>
      </c>
      <c r="O70" s="65">
        <f>'Raw Data'!M65</f>
        <v>0.2118801378944577</v>
      </c>
      <c r="P70" s="65">
        <f t="shared" si="4"/>
        <v>0.60594006894722885</v>
      </c>
      <c r="Q70" s="66">
        <f t="shared" si="27"/>
        <v>0.25188013789445768</v>
      </c>
      <c r="R70" s="66">
        <f>'Raw Data'!S65</f>
        <v>0.11227013546097092</v>
      </c>
      <c r="S70" s="66">
        <f>'Raw Data'!V65</f>
        <v>0.46899999999999997</v>
      </c>
      <c r="T70" s="67">
        <f>2*(M70-50)-2*(S70-50)</f>
        <v>-0.12749999999999773</v>
      </c>
      <c r="U70" s="66">
        <f t="shared" si="28"/>
        <v>0.16377013546096864</v>
      </c>
      <c r="V70" s="66">
        <f>50%-Q70/2</f>
        <v>0.37405993105277113</v>
      </c>
      <c r="W70" s="66">
        <f>50%-U70/2</f>
        <v>0.41811493226951568</v>
      </c>
      <c r="X70" s="68">
        <f>V70-M70</f>
        <v>-3.1190068947228866E-2</v>
      </c>
      <c r="Y70" s="68">
        <f t="shared" si="8"/>
        <v>3.1190068947228866E-2</v>
      </c>
      <c r="Z70" s="68">
        <f t="shared" si="9"/>
        <v>-1.3809931052771132E-2</v>
      </c>
      <c r="AA70" s="68">
        <f>W70-M70</f>
        <v>1.2864932269515683E-2</v>
      </c>
      <c r="AB70" s="68">
        <f>IF(E70="(D)",AA70,-(AA70))</f>
        <v>-1.2864932269515683E-2</v>
      </c>
      <c r="AC70" s="68">
        <f>AB70-4.5%</f>
        <v>-5.7864932269515681E-2</v>
      </c>
      <c r="AD70" s="69">
        <f>(Z70+AC70)/2</f>
        <v>-3.5837431661143407E-2</v>
      </c>
      <c r="AE70" s="67">
        <f>ABS(AC70-Z70)</f>
        <v>4.4055001216744549E-2</v>
      </c>
    </row>
    <row r="71" spans="1:31" ht="15" hidden="1" customHeight="1" x14ac:dyDescent="0.25">
      <c r="A71" s="60" t="s">
        <v>395</v>
      </c>
      <c r="B71" s="61">
        <v>43</v>
      </c>
      <c r="C71" s="61"/>
      <c r="D71" s="60" t="s">
        <v>62</v>
      </c>
      <c r="E71" s="60" t="s">
        <v>14</v>
      </c>
      <c r="F71" s="62">
        <v>1990</v>
      </c>
      <c r="G71" s="60">
        <v>1</v>
      </c>
      <c r="H71" s="60">
        <v>1</v>
      </c>
      <c r="I71" s="63">
        <f>IF(H71="",M71+0.15*(X71-4.5%+$B$2)+($A$2-50%),M71+0.85*(0.6*X71+0.4*AA71-4.5%+$B$2)+($A$2-50%))</f>
        <v>0.7995988675096205</v>
      </c>
      <c r="J71" s="33" t="str">
        <f t="shared" si="19"/>
        <v>D</v>
      </c>
      <c r="K71" s="33" t="str">
        <f t="shared" si="1"/>
        <v>D</v>
      </c>
      <c r="L71" s="33" t="str">
        <f t="shared" si="2"/>
        <v>Safe D</v>
      </c>
      <c r="M71" s="64">
        <f>'Raw Data'!P66</f>
        <v>0.77075000000000005</v>
      </c>
      <c r="N71" s="64">
        <f t="shared" si="3"/>
        <v>0.77075000000000005</v>
      </c>
      <c r="O71" s="65">
        <f>'Raw Data'!M66</f>
        <v>1</v>
      </c>
      <c r="P71" s="65">
        <f t="shared" si="4"/>
        <v>1</v>
      </c>
      <c r="Q71" s="66">
        <f t="shared" si="27"/>
        <v>0.96</v>
      </c>
      <c r="R71" s="66">
        <f>'Raw Data'!S66</f>
        <v>0.58669922064482738</v>
      </c>
      <c r="S71" s="66">
        <f>'Raw Data'!V66</f>
        <v>0.81399999999999995</v>
      </c>
      <c r="T71" s="67">
        <f>2*(M71-50)-2*(S71-50)</f>
        <v>-8.6500000000000909E-2</v>
      </c>
      <c r="U71" s="66">
        <f t="shared" si="28"/>
        <v>0.57619922064482643</v>
      </c>
      <c r="V71" s="66">
        <v>1</v>
      </c>
      <c r="W71" s="66">
        <f>50%+U71/2</f>
        <v>0.78809961032241316</v>
      </c>
      <c r="X71" s="68">
        <v>4.4999999999999998E-2</v>
      </c>
      <c r="Y71" s="68">
        <f t="shared" si="8"/>
        <v>4.4999999999999998E-2</v>
      </c>
      <c r="Z71" s="68">
        <f t="shared" si="9"/>
        <v>0</v>
      </c>
      <c r="AA71" s="68">
        <f>W71-M71</f>
        <v>1.7349610322413112E-2</v>
      </c>
      <c r="AB71" s="68">
        <f>IF(E71="(D)",AA71,-(AA71))</f>
        <v>1.7349610322413112E-2</v>
      </c>
      <c r="AC71" s="68">
        <f>AB71-4.5%</f>
        <v>-2.7650389677586887E-2</v>
      </c>
      <c r="AD71" s="69">
        <f>(Z71+AC71)/2</f>
        <v>-1.3825194838793443E-2</v>
      </c>
      <c r="AE71" s="67">
        <f>ABS(AC71-Z71)</f>
        <v>2.7650389677586887E-2</v>
      </c>
    </row>
    <row r="72" spans="1:31" ht="15" hidden="1" customHeight="1" x14ac:dyDescent="0.25">
      <c r="A72" s="60" t="s">
        <v>395</v>
      </c>
      <c r="B72" s="61">
        <v>44</v>
      </c>
      <c r="C72" s="61"/>
      <c r="D72" s="60" t="s">
        <v>63</v>
      </c>
      <c r="E72" s="60" t="s">
        <v>14</v>
      </c>
      <c r="F72" s="62">
        <v>2011</v>
      </c>
      <c r="G72" s="60">
        <v>1</v>
      </c>
      <c r="H72" s="60">
        <v>7</v>
      </c>
      <c r="I72" s="63">
        <f>IF(H72="",M72+0.15*(X72-4.5%+$B$2)+($A$2-50%),M72+0.85*(0.6*X72+0.4*AA72-4.5%+$B$2)+($A$2-50%))</f>
        <v>0.85236991684574503</v>
      </c>
      <c r="J72" s="33" t="str">
        <f t="shared" si="19"/>
        <v>D</v>
      </c>
      <c r="K72" s="33" t="str">
        <f t="shared" ref="K72:K135" si="30">IF(M72&lt;44%,"R",IF(M72&gt;56%,"D","No projection"))</f>
        <v>D</v>
      </c>
      <c r="L72" s="33" t="str">
        <f t="shared" ref="L72:L135" si="31">IF(I72&lt;42%,"Safe R",IF(AND(I72&gt;42%,I72&lt;44%),"Likely R",IF(AND(I72&gt;44%,I72&lt;47%),"Lean R",IF(AND(I72&gt;47%,I72&lt;53%),"Toss Up",IF(AND(I72&gt;53%,I72&lt;56%),"Lean D",IF(AND(I72&gt;56%,I72&lt;58%),"Likely D","Safe D"))))))</f>
        <v>Safe D</v>
      </c>
      <c r="M72" s="64">
        <f>'Raw Data'!P67</f>
        <v>0.83624999999999994</v>
      </c>
      <c r="N72" s="64">
        <f t="shared" ref="N72:N135" si="32">M72+$A$2-50%</f>
        <v>0.83624999999999994</v>
      </c>
      <c r="O72" s="65">
        <f>'Raw Data'!M67</f>
        <v>1</v>
      </c>
      <c r="P72" s="65">
        <f t="shared" ref="P72:P135" si="33">O72/2+50%</f>
        <v>1</v>
      </c>
      <c r="Q72" s="66">
        <f t="shared" ref="Q72:Q103" si="34">IF(G72=1,O72-4%,IF(G72=2,O72+5%,IF(G72=3,O72+14%,IF(G72=4,O72+4%,IF(G72=5,O72+13%,IF(G72=6,O72+22%,IF(G72=7,O72+9%,O72+9%)))))))</f>
        <v>0.96</v>
      </c>
      <c r="R72" s="66">
        <f>'Raw Data'!Z4</f>
        <v>9.7823040269083394E-2</v>
      </c>
      <c r="S72" s="66">
        <f>'Raw Data'!V67</f>
        <v>0.61399999999999999</v>
      </c>
      <c r="T72" s="67">
        <f>2*(M72-50)-2*(S72-50)</f>
        <v>0.444500000000005</v>
      </c>
      <c r="U72" s="66">
        <f t="shared" si="28"/>
        <v>0.63232304026908837</v>
      </c>
      <c r="V72" s="66">
        <v>1</v>
      </c>
      <c r="W72" s="66">
        <f>50%+U72/2</f>
        <v>0.81616152013454424</v>
      </c>
      <c r="X72" s="68">
        <v>4.4999999999999998E-2</v>
      </c>
      <c r="Y72" s="68">
        <f t="shared" ref="Y72:Y135" si="35">IF(E72="(D)",X72,-X72)</f>
        <v>4.4999999999999998E-2</v>
      </c>
      <c r="Z72" s="68">
        <f t="shared" ref="Z72:Z135" si="36">Y72-4.5%</f>
        <v>0</v>
      </c>
      <c r="AA72" s="68">
        <f>W72-M72</f>
        <v>-2.00884798654557E-2</v>
      </c>
      <c r="AB72" s="68">
        <f>IF(E72="(D)",AA72,-(AA72))</f>
        <v>-2.00884798654557E-2</v>
      </c>
      <c r="AC72" s="68">
        <f>AB72-4.5%</f>
        <v>-6.5088479865455698E-2</v>
      </c>
      <c r="AD72" s="69">
        <f>(Z72+AC72)/2</f>
        <v>-3.2544239932727849E-2</v>
      </c>
      <c r="AE72" s="67">
        <f>ABS(AC72-Z72)</f>
        <v>6.5088479865455698E-2</v>
      </c>
    </row>
    <row r="73" spans="1:31" ht="15" customHeight="1" x14ac:dyDescent="0.25">
      <c r="A73" s="60" t="s">
        <v>395</v>
      </c>
      <c r="B73" s="61">
        <v>45</v>
      </c>
      <c r="C73" s="61" t="s">
        <v>1027</v>
      </c>
      <c r="D73" s="60" t="s">
        <v>980</v>
      </c>
      <c r="E73" s="60" t="s">
        <v>8</v>
      </c>
      <c r="F73" s="62">
        <v>2005</v>
      </c>
      <c r="G73" s="60">
        <v>4</v>
      </c>
      <c r="H73" s="60">
        <v>4</v>
      </c>
      <c r="I73" s="63">
        <f>M73</f>
        <v>0.42175000000000001</v>
      </c>
      <c r="J73" s="33" t="str">
        <f t="shared" si="19"/>
        <v>R</v>
      </c>
      <c r="K73" s="33" t="str">
        <f t="shared" si="30"/>
        <v>R</v>
      </c>
      <c r="L73" s="33" t="str">
        <f t="shared" si="31"/>
        <v>Likely R</v>
      </c>
      <c r="M73" s="64">
        <f>'Raw Data'!P68</f>
        <v>0.42175000000000001</v>
      </c>
      <c r="N73" s="64">
        <f t="shared" si="32"/>
        <v>0.42175000000000007</v>
      </c>
      <c r="O73" s="65">
        <f>'Raw Data'!M68</f>
        <v>0.16916015018875902</v>
      </c>
      <c r="P73" s="65">
        <f t="shared" si="33"/>
        <v>0.58458007509437948</v>
      </c>
      <c r="Q73" s="66">
        <f t="shared" si="34"/>
        <v>0.20916015018875903</v>
      </c>
      <c r="R73" s="66">
        <f>'Raw Data'!S68</f>
        <v>0.24371436143383512</v>
      </c>
      <c r="S73" s="66">
        <f>'Raw Data'!V68</f>
        <v>0.46399999999999997</v>
      </c>
      <c r="T73" s="67">
        <f>2*(M73-50)-2*(S73-50)</f>
        <v>-8.449999999999136E-2</v>
      </c>
      <c r="U73" s="66">
        <f t="shared" ref="U73:U104" si="37">IF(H73=1,R73+T73+7.6%,IF(H73=2,R73+T73+16.6%,IF(H73=3,R73+T73+25.6%,IF(H73=4,R73-T73-7.6%,IF(H73=5,R73-T73+1.4%,IF(H73=6,R73-T73+10.4%,IF(H73=7,R73+T73+9%,IF(H73=8,R73-T73+9%,""))))))))</f>
        <v>0.25221436143382647</v>
      </c>
      <c r="V73" s="66">
        <f>50%-Q73/2</f>
        <v>0.3954199249056205</v>
      </c>
      <c r="W73" s="66">
        <f>50%-U73/2</f>
        <v>0.37389281928308676</v>
      </c>
      <c r="X73" s="68">
        <f t="shared" ref="X73:X85" si="38">V73-M73</f>
        <v>-2.6330075094379513E-2</v>
      </c>
      <c r="Y73" s="68">
        <f t="shared" si="35"/>
        <v>2.6330075094379513E-2</v>
      </c>
      <c r="Z73" s="68">
        <f t="shared" si="36"/>
        <v>-1.8669924905620486E-2</v>
      </c>
      <c r="AA73" s="68">
        <f>W73-M73</f>
        <v>-4.785718071691325E-2</v>
      </c>
      <c r="AB73" s="68">
        <f>IF(E73="(D)",AA73,-(AA73))</f>
        <v>4.785718071691325E-2</v>
      </c>
      <c r="AC73" s="68">
        <f>AB73-4.5%</f>
        <v>2.8571807169132518E-3</v>
      </c>
      <c r="AD73" s="69">
        <f>(Z73+AC73)/2</f>
        <v>-7.906372094353617E-3</v>
      </c>
      <c r="AE73" s="67">
        <f>ABS(AC73-Z73)</f>
        <v>2.1527105622533738E-2</v>
      </c>
    </row>
    <row r="74" spans="1:31" ht="15" hidden="1" customHeight="1" x14ac:dyDescent="0.25">
      <c r="A74" s="60" t="s">
        <v>395</v>
      </c>
      <c r="B74" s="61">
        <v>46</v>
      </c>
      <c r="C74" s="61"/>
      <c r="D74" s="60" t="s">
        <v>64</v>
      </c>
      <c r="E74" s="60" t="s">
        <v>14</v>
      </c>
      <c r="F74" s="62">
        <v>1996</v>
      </c>
      <c r="G74" s="60">
        <v>1</v>
      </c>
      <c r="H74" s="60">
        <v>1</v>
      </c>
      <c r="I74" s="63">
        <f>IF(H74="",M74+0.15*(X74-4.5%+$B$2)+($A$2-50%),M74+0.85*(0.6*X74+0.4*AA74-4.5%+$B$2)+($A$2-50%))</f>
        <v>0.62589138210379458</v>
      </c>
      <c r="J74" s="33" t="str">
        <f t="shared" si="19"/>
        <v>D</v>
      </c>
      <c r="K74" s="33" t="str">
        <f t="shared" si="30"/>
        <v>D</v>
      </c>
      <c r="L74" s="33" t="str">
        <f t="shared" si="31"/>
        <v>Safe D</v>
      </c>
      <c r="M74" s="64">
        <f>'Raw Data'!P69</f>
        <v>0.60675000000000001</v>
      </c>
      <c r="N74" s="64">
        <f t="shared" si="32"/>
        <v>0.6067499999999999</v>
      </c>
      <c r="O74" s="65">
        <f>'Raw Data'!M69</f>
        <v>0.27749557787938461</v>
      </c>
      <c r="P74" s="65">
        <f t="shared" si="33"/>
        <v>0.63874778893969231</v>
      </c>
      <c r="Q74" s="66">
        <f t="shared" si="34"/>
        <v>0.23749557787938461</v>
      </c>
      <c r="R74" s="66">
        <f>'Raw Data'!S69</f>
        <v>0.14860299849736186</v>
      </c>
      <c r="S74" s="66">
        <f>'Raw Data'!V69</f>
        <v>0.57399999999999995</v>
      </c>
      <c r="T74" s="67">
        <f>2*(M74-50)-2*(S74-50)</f>
        <v>6.5500000000000114E-2</v>
      </c>
      <c r="U74" s="66">
        <f t="shared" si="37"/>
        <v>0.29010299849736199</v>
      </c>
      <c r="V74" s="66">
        <f>50%+Q74/2</f>
        <v>0.61874778893969229</v>
      </c>
      <c r="W74" s="66">
        <f>50%+U74/2</f>
        <v>0.64505149924868099</v>
      </c>
      <c r="X74" s="68">
        <f t="shared" si="38"/>
        <v>1.1997788939692278E-2</v>
      </c>
      <c r="Y74" s="68">
        <f t="shared" si="35"/>
        <v>1.1997788939692278E-2</v>
      </c>
      <c r="Z74" s="68">
        <f t="shared" si="36"/>
        <v>-3.3002211060307721E-2</v>
      </c>
      <c r="AA74" s="68">
        <f>W74-M74</f>
        <v>3.8301499248680981E-2</v>
      </c>
      <c r="AB74" s="68">
        <f>IF(E74="(D)",AA74,-(AA74))</f>
        <v>3.8301499248680981E-2</v>
      </c>
      <c r="AC74" s="68">
        <f>AB74-4.5%</f>
        <v>-6.698500751319017E-3</v>
      </c>
      <c r="AD74" s="69">
        <f>(Z74+AC74)/2</f>
        <v>-1.9850355905813369E-2</v>
      </c>
      <c r="AE74" s="67">
        <f>ABS(AC74-Z74)</f>
        <v>2.6303710308988704E-2</v>
      </c>
    </row>
    <row r="75" spans="1:31" ht="15" hidden="1" customHeight="1" x14ac:dyDescent="0.25">
      <c r="A75" s="60" t="s">
        <v>395</v>
      </c>
      <c r="B75" s="61">
        <v>47</v>
      </c>
      <c r="C75" s="61"/>
      <c r="D75" s="60" t="s">
        <v>65</v>
      </c>
      <c r="E75" s="60" t="s">
        <v>14</v>
      </c>
      <c r="F75" s="62">
        <v>2012</v>
      </c>
      <c r="G75" s="60">
        <v>2</v>
      </c>
      <c r="H75" s="60"/>
      <c r="I75" s="63">
        <f>IF(H75="",M75+0.15*(X75-4.5%+$B$2)+($A$2-50%),M75+0.85*(0.6*X75+0.4*AA75-4.5%+$B$2)+($A$2-50%))</f>
        <v>0.59285133449559146</v>
      </c>
      <c r="J75" s="33" t="str">
        <f t="shared" si="19"/>
        <v>D</v>
      </c>
      <c r="K75" s="33" t="str">
        <f t="shared" si="30"/>
        <v>D</v>
      </c>
      <c r="L75" s="33" t="str">
        <f t="shared" si="31"/>
        <v>Safe D</v>
      </c>
      <c r="M75" s="64">
        <f>'Raw Data'!P70</f>
        <v>0.59324999999999994</v>
      </c>
      <c r="N75" s="64">
        <f t="shared" si="32"/>
        <v>0.59324999999999983</v>
      </c>
      <c r="O75" s="65">
        <f>'Raw Data'!M70</f>
        <v>0.13118445994122041</v>
      </c>
      <c r="P75" s="65">
        <f t="shared" si="33"/>
        <v>0.56559222997061021</v>
      </c>
      <c r="Q75" s="66">
        <f t="shared" si="34"/>
        <v>0.1811844599412204</v>
      </c>
      <c r="R75" s="66"/>
      <c r="S75" s="66"/>
      <c r="T75" s="67"/>
      <c r="U75" s="66" t="str">
        <f t="shared" si="37"/>
        <v/>
      </c>
      <c r="V75" s="66">
        <f>50%+Q75/2</f>
        <v>0.59059222997061023</v>
      </c>
      <c r="W75" s="66"/>
      <c r="X75" s="68">
        <f t="shared" si="38"/>
        <v>-2.6577700293897166E-3</v>
      </c>
      <c r="Y75" s="68">
        <f t="shared" si="35"/>
        <v>-2.6577700293897166E-3</v>
      </c>
      <c r="Z75" s="68">
        <f t="shared" si="36"/>
        <v>-4.7657770029389715E-2</v>
      </c>
      <c r="AA75" s="68"/>
      <c r="AB75" s="68"/>
      <c r="AC75" s="68"/>
      <c r="AD75" s="69">
        <f>Z75</f>
        <v>-4.7657770029389715E-2</v>
      </c>
      <c r="AE75" s="67"/>
    </row>
    <row r="76" spans="1:31" ht="15" hidden="1" customHeight="1" x14ac:dyDescent="0.25">
      <c r="A76" s="60" t="s">
        <v>395</v>
      </c>
      <c r="B76" s="61">
        <v>48</v>
      </c>
      <c r="C76" s="61"/>
      <c r="D76" s="60" t="s">
        <v>66</v>
      </c>
      <c r="E76" s="60" t="s">
        <v>8</v>
      </c>
      <c r="F76" s="62">
        <v>1988</v>
      </c>
      <c r="G76" s="60">
        <v>4</v>
      </c>
      <c r="H76" s="60">
        <v>4</v>
      </c>
      <c r="I76" s="63">
        <f>IF(H76="",M76+0.15*(X76+4.5%-$B$2)+($A$2-50%),M76+0.85*(0.6*X76+0.4*AA76+4.5%-$B$2)+($A$2-50%))</f>
        <v>0.38276142361236865</v>
      </c>
      <c r="J76" s="33" t="str">
        <f t="shared" si="19"/>
        <v>R</v>
      </c>
      <c r="K76" s="33" t="str">
        <f t="shared" si="30"/>
        <v>R</v>
      </c>
      <c r="L76" s="33" t="str">
        <f t="shared" si="31"/>
        <v>Safe R</v>
      </c>
      <c r="M76" s="64">
        <f>'Raw Data'!P71</f>
        <v>0.42224999999999996</v>
      </c>
      <c r="N76" s="64">
        <f t="shared" si="32"/>
        <v>0.42225000000000001</v>
      </c>
      <c r="O76" s="65">
        <f>'Raw Data'!M71</f>
        <v>0.2195716380610116</v>
      </c>
      <c r="P76" s="65">
        <f t="shared" si="33"/>
        <v>0.60978581903050577</v>
      </c>
      <c r="Q76" s="66">
        <f t="shared" si="34"/>
        <v>0.25957163806101158</v>
      </c>
      <c r="R76" s="66">
        <f>'Raw Data'!S71</f>
        <v>0.24417828636513295</v>
      </c>
      <c r="S76" s="66">
        <f>'Raw Data'!V71</f>
        <v>0.45399999999999996</v>
      </c>
      <c r="T76" s="67">
        <f>2*(M76-50)-2*(S76-50)</f>
        <v>-6.3500000000004775E-2</v>
      </c>
      <c r="U76" s="66">
        <f t="shared" si="37"/>
        <v>0.23167828636513771</v>
      </c>
      <c r="V76" s="66">
        <f>50%-Q76/2</f>
        <v>0.37021418096949421</v>
      </c>
      <c r="W76" s="66">
        <f>50%-U76/2</f>
        <v>0.38416085681743117</v>
      </c>
      <c r="X76" s="68">
        <f t="shared" si="38"/>
        <v>-5.2035819030505748E-2</v>
      </c>
      <c r="Y76" s="68">
        <f t="shared" si="35"/>
        <v>5.2035819030505748E-2</v>
      </c>
      <c r="Z76" s="68">
        <f t="shared" si="36"/>
        <v>7.0358190305057494E-3</v>
      </c>
      <c r="AA76" s="68">
        <f>W76-M76</f>
        <v>-3.8089143182568785E-2</v>
      </c>
      <c r="AB76" s="68">
        <f>IF(E76="(D)",AA76,-(AA76))</f>
        <v>3.8089143182568785E-2</v>
      </c>
      <c r="AC76" s="68">
        <f>AB76-4.5%</f>
        <v>-6.9108568174312129E-3</v>
      </c>
      <c r="AD76" s="69">
        <f>(Z76+AC76)/2</f>
        <v>6.2481106537268238E-5</v>
      </c>
      <c r="AE76" s="67">
        <f>ABS(AC76-Z76)</f>
        <v>1.3946675847936962E-2</v>
      </c>
    </row>
    <row r="77" spans="1:31" ht="15" hidden="1" customHeight="1" x14ac:dyDescent="0.25">
      <c r="A77" s="60" t="s">
        <v>395</v>
      </c>
      <c r="B77" s="61">
        <v>49</v>
      </c>
      <c r="C77" s="61"/>
      <c r="D77" s="60" t="s">
        <v>67</v>
      </c>
      <c r="E77" s="60" t="s">
        <v>8</v>
      </c>
      <c r="F77" s="62">
        <v>2000</v>
      </c>
      <c r="G77" s="60">
        <v>4</v>
      </c>
      <c r="H77" s="60">
        <v>4</v>
      </c>
      <c r="I77" s="63">
        <f>IF(H77="",M77+0.15*(X77+4.5%-$B$2)+($A$2-50%),M77+0.85*(0.6*X77+0.4*AA77+4.5%-$B$2)+($A$2-50%))</f>
        <v>0.40463202391952935</v>
      </c>
      <c r="J77" s="33" t="str">
        <f t="shared" si="19"/>
        <v>R</v>
      </c>
      <c r="K77" s="33" t="str">
        <f t="shared" si="30"/>
        <v>No projection</v>
      </c>
      <c r="L77" s="33" t="str">
        <f t="shared" si="31"/>
        <v>Safe R</v>
      </c>
      <c r="M77" s="64">
        <f>'Raw Data'!P72</f>
        <v>0.44724999999999998</v>
      </c>
      <c r="N77" s="64">
        <f t="shared" si="32"/>
        <v>0.44724999999999993</v>
      </c>
      <c r="O77" s="65">
        <f>'Raw Data'!M72</f>
        <v>0.16325222672949335</v>
      </c>
      <c r="P77" s="65">
        <f t="shared" si="33"/>
        <v>0.58162611336474668</v>
      </c>
      <c r="Q77" s="66">
        <f t="shared" si="34"/>
        <v>0.20325222672949336</v>
      </c>
      <c r="R77" s="66">
        <f>'Raw Data'!S72</f>
        <v>0.3320656368496997</v>
      </c>
      <c r="S77" s="66">
        <f>'Raw Data'!V72</f>
        <v>0.42399999999999999</v>
      </c>
      <c r="T77" s="67">
        <f>2*(M77-50)-2*(S77-50)</f>
        <v>4.6499999999994657E-2</v>
      </c>
      <c r="U77" s="66">
        <f t="shared" si="37"/>
        <v>0.20956563684970503</v>
      </c>
      <c r="V77" s="66">
        <f>50%-Q77/2</f>
        <v>0.3983738866352533</v>
      </c>
      <c r="W77" s="66">
        <f>50%-U77/2</f>
        <v>0.39521718157514751</v>
      </c>
      <c r="X77" s="68">
        <f t="shared" si="38"/>
        <v>-4.8876113364746676E-2</v>
      </c>
      <c r="Y77" s="68">
        <f t="shared" si="35"/>
        <v>4.8876113364746676E-2</v>
      </c>
      <c r="Z77" s="68">
        <f t="shared" si="36"/>
        <v>3.8761133647466778E-3</v>
      </c>
      <c r="AA77" s="68">
        <f>W77-M77</f>
        <v>-5.2032818424852467E-2</v>
      </c>
      <c r="AB77" s="68">
        <f>IF(E77="(D)",AA77,-(AA77))</f>
        <v>5.2032818424852467E-2</v>
      </c>
      <c r="AC77" s="68">
        <f>AB77-4.5%</f>
        <v>7.0328184248524689E-3</v>
      </c>
      <c r="AD77" s="69">
        <f>(Z77+AC77)/2</f>
        <v>5.4544658947995733E-3</v>
      </c>
      <c r="AE77" s="67">
        <f>ABS(AC77-Z77)</f>
        <v>3.1567050601057911E-3</v>
      </c>
    </row>
    <row r="78" spans="1:31" ht="15" hidden="1" customHeight="1" x14ac:dyDescent="0.25">
      <c r="A78" s="60" t="s">
        <v>395</v>
      </c>
      <c r="B78" s="61">
        <v>50</v>
      </c>
      <c r="C78" s="61"/>
      <c r="D78" s="60" t="s">
        <v>68</v>
      </c>
      <c r="E78" s="60" t="s">
        <v>8</v>
      </c>
      <c r="F78" s="62">
        <v>2008</v>
      </c>
      <c r="G78" s="60">
        <v>4</v>
      </c>
      <c r="H78" s="60">
        <v>4</v>
      </c>
      <c r="I78" s="63">
        <f>IF(H78="",M78+0.15*(X78+4.5%-$B$2)+($A$2-50%),M78+0.85*(0.6*X78+0.4*AA78+4.5%-$B$2)+($A$2-50%))</f>
        <v>0.31761142879474474</v>
      </c>
      <c r="J78" s="33" t="str">
        <f t="shared" si="19"/>
        <v>R</v>
      </c>
      <c r="K78" s="33" t="str">
        <f t="shared" si="30"/>
        <v>R</v>
      </c>
      <c r="L78" s="33" t="str">
        <f t="shared" si="31"/>
        <v>Safe R</v>
      </c>
      <c r="M78" s="64">
        <f>'Raw Data'!P73</f>
        <v>0.36675000000000002</v>
      </c>
      <c r="N78" s="64">
        <f t="shared" si="32"/>
        <v>0.36675000000000002</v>
      </c>
      <c r="O78" s="65">
        <f>'Raw Data'!M73</f>
        <v>0.35379588297011533</v>
      </c>
      <c r="P78" s="65">
        <f t="shared" si="33"/>
        <v>0.67689794148505766</v>
      </c>
      <c r="Q78" s="66">
        <f t="shared" si="34"/>
        <v>0.39379588297011531</v>
      </c>
      <c r="R78" s="66">
        <f>'Raw Data'!S73</f>
        <v>0.32610659439927736</v>
      </c>
      <c r="S78" s="66">
        <f>'Raw Data'!V73</f>
        <v>0.42399999999999999</v>
      </c>
      <c r="T78" s="67">
        <f>2*(M78-50)-2*(S78-50)</f>
        <v>-0.1144999999999925</v>
      </c>
      <c r="U78" s="66">
        <f t="shared" si="37"/>
        <v>0.36460659439926985</v>
      </c>
      <c r="V78" s="66">
        <f>50%-Q78/2</f>
        <v>0.30310205851494232</v>
      </c>
      <c r="W78" s="66">
        <f>50%-U78/2</f>
        <v>0.31769670280036511</v>
      </c>
      <c r="X78" s="68">
        <f t="shared" si="38"/>
        <v>-6.3647941485057702E-2</v>
      </c>
      <c r="Y78" s="68">
        <f t="shared" si="35"/>
        <v>6.3647941485057702E-2</v>
      </c>
      <c r="Z78" s="68">
        <f t="shared" si="36"/>
        <v>1.8647941485057704E-2</v>
      </c>
      <c r="AA78" s="68">
        <f>W78-M78</f>
        <v>-4.9053297199634915E-2</v>
      </c>
      <c r="AB78" s="68">
        <f>IF(E78="(D)",AA78,-(AA78))</f>
        <v>4.9053297199634915E-2</v>
      </c>
      <c r="AC78" s="68">
        <f>AB78-4.5%</f>
        <v>4.0532971996349171E-3</v>
      </c>
      <c r="AD78" s="69">
        <f>(Z78+AC78)/2</f>
        <v>1.135061934234631E-2</v>
      </c>
      <c r="AE78" s="67">
        <f>ABS(AC78-Z78)</f>
        <v>1.4594644285422786E-2</v>
      </c>
    </row>
    <row r="79" spans="1:31" ht="15" hidden="1" customHeight="1" x14ac:dyDescent="0.25">
      <c r="A79" s="60" t="s">
        <v>395</v>
      </c>
      <c r="B79" s="61">
        <v>51</v>
      </c>
      <c r="C79" s="61"/>
      <c r="D79" s="60" t="s">
        <v>69</v>
      </c>
      <c r="E79" s="60" t="s">
        <v>14</v>
      </c>
      <c r="F79" s="62">
        <v>2012</v>
      </c>
      <c r="G79" s="60">
        <v>2</v>
      </c>
      <c r="H79" s="60"/>
      <c r="I79" s="63">
        <f>IF(H79="",M79+0.15*(X79-4.5%+$B$2)+($A$2-50%),M79+0.85*(0.6*X79+0.4*AA79-4.5%+$B$2)+($A$2-50%))</f>
        <v>0.69172902718352802</v>
      </c>
      <c r="J79" s="33" t="str">
        <f t="shared" si="19"/>
        <v>D</v>
      </c>
      <c r="K79" s="33" t="str">
        <f t="shared" si="30"/>
        <v>D</v>
      </c>
      <c r="L79" s="33" t="str">
        <f t="shared" si="31"/>
        <v>Safe D</v>
      </c>
      <c r="M79" s="64">
        <f>'Raw Data'!P74</f>
        <v>0.68325000000000002</v>
      </c>
      <c r="N79" s="64">
        <f t="shared" si="32"/>
        <v>0.68325000000000014</v>
      </c>
      <c r="O79" s="65">
        <f>'Raw Data'!M74</f>
        <v>0.42955369578037361</v>
      </c>
      <c r="P79" s="65">
        <f t="shared" si="33"/>
        <v>0.71477684789018681</v>
      </c>
      <c r="Q79" s="66">
        <f t="shared" si="34"/>
        <v>0.4795536957803736</v>
      </c>
      <c r="R79" s="66"/>
      <c r="S79" s="66"/>
      <c r="T79" s="67"/>
      <c r="U79" s="66" t="str">
        <f t="shared" si="37"/>
        <v/>
      </c>
      <c r="V79" s="66">
        <f>50%+Q79/2</f>
        <v>0.73977684789018683</v>
      </c>
      <c r="W79" s="66"/>
      <c r="X79" s="68">
        <f t="shared" si="38"/>
        <v>5.6526847890186804E-2</v>
      </c>
      <c r="Y79" s="68">
        <f t="shared" si="35"/>
        <v>5.6526847890186804E-2</v>
      </c>
      <c r="Z79" s="68">
        <f t="shared" si="36"/>
        <v>1.1526847890186806E-2</v>
      </c>
      <c r="AA79" s="68"/>
      <c r="AB79" s="68"/>
      <c r="AC79" s="68"/>
      <c r="AD79" s="69">
        <f>Z79</f>
        <v>1.1526847890186806E-2</v>
      </c>
      <c r="AE79" s="67"/>
    </row>
    <row r="80" spans="1:31" ht="15" hidden="1" customHeight="1" x14ac:dyDescent="0.25">
      <c r="A80" s="60" t="s">
        <v>395</v>
      </c>
      <c r="B80" s="61">
        <v>52</v>
      </c>
      <c r="C80" s="61"/>
      <c r="D80" s="60" t="s">
        <v>70</v>
      </c>
      <c r="E80" s="60" t="s">
        <v>14</v>
      </c>
      <c r="F80" s="62">
        <v>2012</v>
      </c>
      <c r="G80" s="60">
        <v>3</v>
      </c>
      <c r="H80" s="60"/>
      <c r="I80" s="63">
        <f>IF(H80="",M80+0.15*(X80-4.5%+$B$2)+($A$2-50%),M80+0.85*(0.6*X80+0.4*AA80-4.5%+$B$2)+($A$2-50%))</f>
        <v>0.52310966045419216</v>
      </c>
      <c r="J80" s="33" t="s">
        <v>465</v>
      </c>
      <c r="K80" s="33" t="str">
        <f t="shared" si="30"/>
        <v>No projection</v>
      </c>
      <c r="L80" s="33" t="str">
        <f t="shared" si="31"/>
        <v>Toss Up</v>
      </c>
      <c r="M80" s="64">
        <f>'Raw Data'!P75</f>
        <v>0.51275000000000004</v>
      </c>
      <c r="N80" s="64">
        <f t="shared" si="32"/>
        <v>0.51275000000000004</v>
      </c>
      <c r="O80" s="65">
        <f>'Raw Data'!M75</f>
        <v>2.3628806055895346E-2</v>
      </c>
      <c r="P80" s="65">
        <f t="shared" si="33"/>
        <v>0.51181440302794767</v>
      </c>
      <c r="Q80" s="66">
        <f t="shared" si="34"/>
        <v>0.16362880605589536</v>
      </c>
      <c r="R80" s="66"/>
      <c r="S80" s="66"/>
      <c r="T80" s="67"/>
      <c r="U80" s="66" t="str">
        <f t="shared" si="37"/>
        <v/>
      </c>
      <c r="V80" s="66">
        <f>50%+Q80/2</f>
        <v>0.58181440302794774</v>
      </c>
      <c r="W80" s="66"/>
      <c r="X80" s="68">
        <f t="shared" si="38"/>
        <v>6.9064403027947696E-2</v>
      </c>
      <c r="Y80" s="68">
        <f t="shared" si="35"/>
        <v>6.9064403027947696E-2</v>
      </c>
      <c r="Z80" s="68">
        <f t="shared" si="36"/>
        <v>2.4064403027947698E-2</v>
      </c>
      <c r="AA80" s="68"/>
      <c r="AB80" s="68"/>
      <c r="AC80" s="68"/>
      <c r="AD80" s="69">
        <f>Z80</f>
        <v>2.4064403027947698E-2</v>
      </c>
      <c r="AE80" s="67"/>
    </row>
    <row r="81" spans="1:31" ht="15" hidden="1" customHeight="1" x14ac:dyDescent="0.25">
      <c r="A81" s="60" t="s">
        <v>395</v>
      </c>
      <c r="B81" s="61">
        <v>53</v>
      </c>
      <c r="C81" s="61"/>
      <c r="D81" s="60" t="s">
        <v>71</v>
      </c>
      <c r="E81" s="60" t="s">
        <v>14</v>
      </c>
      <c r="F81" s="62">
        <v>2000</v>
      </c>
      <c r="G81" s="60">
        <v>1</v>
      </c>
      <c r="H81" s="60">
        <v>1</v>
      </c>
      <c r="I81" s="63">
        <f>IF(H81="",M81+0.15*(X81-4.5%+$B$2)+($A$2-50%),M81+0.85*(0.6*X81+0.4*AA81-4.5%+$B$2)+($A$2-50%))</f>
        <v>0.61038801527827125</v>
      </c>
      <c r="J81" s="33" t="str">
        <f t="shared" ref="J81:J86" si="39">IF(I81&lt;44%,"R",IF(I81&gt;56%,"D","No projection"))</f>
        <v>D</v>
      </c>
      <c r="K81" s="33" t="str">
        <f t="shared" si="30"/>
        <v>D</v>
      </c>
      <c r="L81" s="33" t="str">
        <f t="shared" si="31"/>
        <v>Safe D</v>
      </c>
      <c r="M81" s="64">
        <f>'Raw Data'!P76</f>
        <v>0.60575000000000001</v>
      </c>
      <c r="N81" s="64">
        <f t="shared" si="32"/>
        <v>0.60575000000000001</v>
      </c>
      <c r="O81" s="65">
        <f>'Raw Data'!M76</f>
        <v>0.22862989038675846</v>
      </c>
      <c r="P81" s="65">
        <f t="shared" si="33"/>
        <v>0.61431494519337926</v>
      </c>
      <c r="Q81" s="66">
        <f t="shared" si="34"/>
        <v>0.18862989038675845</v>
      </c>
      <c r="R81" s="66">
        <f>'Raw Data'!S76</f>
        <v>0.29358760723322841</v>
      </c>
      <c r="S81" s="66">
        <f>'Raw Data'!V76</f>
        <v>0.65400000000000003</v>
      </c>
      <c r="T81" s="67">
        <f t="shared" ref="T81:T92" si="40">2*(M81-50)-2*(S81-50)</f>
        <v>-9.6500000000006025E-2</v>
      </c>
      <c r="U81" s="66">
        <f t="shared" si="37"/>
        <v>0.2730876072332224</v>
      </c>
      <c r="V81" s="66">
        <f>50%+Q81/2</f>
        <v>0.59431494519337924</v>
      </c>
      <c r="W81" s="66">
        <f>50%+U81/2</f>
        <v>0.63654380361661123</v>
      </c>
      <c r="X81" s="68">
        <f t="shared" si="38"/>
        <v>-1.143505480662077E-2</v>
      </c>
      <c r="Y81" s="68">
        <f t="shared" si="35"/>
        <v>-1.143505480662077E-2</v>
      </c>
      <c r="Z81" s="68">
        <f t="shared" si="36"/>
        <v>-5.6435054806620769E-2</v>
      </c>
      <c r="AA81" s="68">
        <f t="shared" ref="AA81:AA92" si="41">W81-M81</f>
        <v>3.0793803616611215E-2</v>
      </c>
      <c r="AB81" s="68">
        <f t="shared" ref="AB81:AB92" si="42">IF(E81="(D)",AA81,-(AA81))</f>
        <v>3.0793803616611215E-2</v>
      </c>
      <c r="AC81" s="68">
        <f t="shared" ref="AC81:AC92" si="43">AB81-4.5%</f>
        <v>-1.4206196383388783E-2</v>
      </c>
      <c r="AD81" s="69">
        <f t="shared" ref="AD81:AD92" si="44">(Z81+AC81)/2</f>
        <v>-3.5320625595004776E-2</v>
      </c>
      <c r="AE81" s="67">
        <f t="shared" ref="AE81:AE92" si="45">ABS(AC81-Z81)</f>
        <v>4.2228858423231985E-2</v>
      </c>
    </row>
    <row r="82" spans="1:31" ht="15" hidden="1" customHeight="1" x14ac:dyDescent="0.25">
      <c r="A82" s="60" t="s">
        <v>396</v>
      </c>
      <c r="B82" s="61">
        <v>1</v>
      </c>
      <c r="C82" s="61"/>
      <c r="D82" s="60" t="s">
        <v>72</v>
      </c>
      <c r="E82" s="60" t="s">
        <v>14</v>
      </c>
      <c r="F82" s="62">
        <v>1996</v>
      </c>
      <c r="G82" s="60">
        <v>1</v>
      </c>
      <c r="H82" s="60">
        <v>1</v>
      </c>
      <c r="I82" s="63">
        <f>IF(H82="",M82+0.15*(X82-4.5%+$B$2)+($A$2-50%),M82+0.85*(0.6*X82+0.4*AA82-4.5%+$B$2)+($A$2-50%))</f>
        <v>0.69864012873488723</v>
      </c>
      <c r="J82" s="33" t="str">
        <f t="shared" si="39"/>
        <v>D</v>
      </c>
      <c r="K82" s="33" t="str">
        <f t="shared" si="30"/>
        <v>D</v>
      </c>
      <c r="L82" s="33" t="str">
        <f t="shared" si="31"/>
        <v>Safe D</v>
      </c>
      <c r="M82" s="64">
        <f>'Raw Data'!P77</f>
        <v>0.68174999999999997</v>
      </c>
      <c r="N82" s="64">
        <f t="shared" si="32"/>
        <v>0.68175000000000008</v>
      </c>
      <c r="O82" s="65">
        <f>'Raw Data'!M77</f>
        <v>0.43640793721810422</v>
      </c>
      <c r="P82" s="65">
        <f t="shared" si="33"/>
        <v>0.71820396860905211</v>
      </c>
      <c r="Q82" s="66">
        <f t="shared" si="34"/>
        <v>0.39640793721810424</v>
      </c>
      <c r="R82" s="66">
        <f>'Raw Data'!S77</f>
        <v>0.40199179261335205</v>
      </c>
      <c r="S82" s="66">
        <f>'Raw Data'!V77</f>
        <v>0.71399999999999997</v>
      </c>
      <c r="T82" s="67">
        <f t="shared" si="40"/>
        <v>-6.4499999999995339E-2</v>
      </c>
      <c r="U82" s="66">
        <f t="shared" si="37"/>
        <v>0.41349179261335672</v>
      </c>
      <c r="V82" s="66">
        <f>50%+Q82/2</f>
        <v>0.69820396860905209</v>
      </c>
      <c r="W82" s="66">
        <f>50%+U82/2</f>
        <v>0.70674589630667839</v>
      </c>
      <c r="X82" s="68">
        <f t="shared" si="38"/>
        <v>1.6453968609052128E-2</v>
      </c>
      <c r="Y82" s="68">
        <f t="shared" si="35"/>
        <v>1.6453968609052128E-2</v>
      </c>
      <c r="Z82" s="68">
        <f t="shared" si="36"/>
        <v>-2.8546031390947871E-2</v>
      </c>
      <c r="AA82" s="68">
        <f t="shared" si="41"/>
        <v>2.4995896306678422E-2</v>
      </c>
      <c r="AB82" s="68">
        <f t="shared" si="42"/>
        <v>2.4995896306678422E-2</v>
      </c>
      <c r="AC82" s="68">
        <f t="shared" si="43"/>
        <v>-2.0004103693321576E-2</v>
      </c>
      <c r="AD82" s="69">
        <f t="shared" si="44"/>
        <v>-2.4275067542134723E-2</v>
      </c>
      <c r="AE82" s="67">
        <f t="shared" si="45"/>
        <v>8.5419276976262948E-3</v>
      </c>
    </row>
    <row r="83" spans="1:31" ht="15" hidden="1" customHeight="1" x14ac:dyDescent="0.25">
      <c r="A83" s="60" t="s">
        <v>396</v>
      </c>
      <c r="B83" s="61">
        <v>2</v>
      </c>
      <c r="C83" s="61"/>
      <c r="D83" s="60" t="s">
        <v>73</v>
      </c>
      <c r="E83" s="60" t="s">
        <v>14</v>
      </c>
      <c r="F83" s="62">
        <v>2008</v>
      </c>
      <c r="G83" s="60">
        <v>1</v>
      </c>
      <c r="H83" s="60">
        <v>1</v>
      </c>
      <c r="I83" s="63">
        <f>IF(H83="",M83+0.15*(X83-4.5%+$B$2)+($A$2-50%),M83+0.85*(0.6*X83+0.4*AA83-4.5%+$B$2)+($A$2-50%))</f>
        <v>0.58069067966771259</v>
      </c>
      <c r="J83" s="33" t="str">
        <f t="shared" si="39"/>
        <v>D</v>
      </c>
      <c r="K83" s="33" t="str">
        <f t="shared" si="30"/>
        <v>D</v>
      </c>
      <c r="L83" s="33" t="str">
        <f t="shared" si="31"/>
        <v>Safe D</v>
      </c>
      <c r="M83" s="64">
        <f>'Raw Data'!P78</f>
        <v>0.57274999999999998</v>
      </c>
      <c r="N83" s="64">
        <f t="shared" si="32"/>
        <v>0.57275000000000009</v>
      </c>
      <c r="O83" s="65">
        <f>'Raw Data'!M78</f>
        <v>0.18147847115101529</v>
      </c>
      <c r="P83" s="65">
        <f t="shared" si="33"/>
        <v>0.59073923557550767</v>
      </c>
      <c r="Q83" s="66">
        <f t="shared" si="34"/>
        <v>0.14147847115101528</v>
      </c>
      <c r="R83" s="66">
        <f>'Raw Data'!S78</f>
        <v>0.20474217367178227</v>
      </c>
      <c r="S83" s="66">
        <f>'Raw Data'!V78</f>
        <v>0.61399999999999999</v>
      </c>
      <c r="T83" s="67">
        <f t="shared" si="40"/>
        <v>-8.2499999999996021E-2</v>
      </c>
      <c r="U83" s="66">
        <f t="shared" si="37"/>
        <v>0.19824217367178626</v>
      </c>
      <c r="V83" s="66">
        <f>50%+Q83/2</f>
        <v>0.57073923557550765</v>
      </c>
      <c r="W83" s="66">
        <f>50%+U83/2</f>
        <v>0.59912108683589316</v>
      </c>
      <c r="X83" s="68">
        <f t="shared" si="38"/>
        <v>-2.0107644244923284E-3</v>
      </c>
      <c r="Y83" s="68">
        <f t="shared" si="35"/>
        <v>-2.0107644244923284E-3</v>
      </c>
      <c r="Z83" s="68">
        <f t="shared" si="36"/>
        <v>-4.7010764424492327E-2</v>
      </c>
      <c r="AA83" s="68">
        <f t="shared" si="41"/>
        <v>2.6371086835893176E-2</v>
      </c>
      <c r="AB83" s="68">
        <f t="shared" si="42"/>
        <v>2.6371086835893176E-2</v>
      </c>
      <c r="AC83" s="68">
        <f t="shared" si="43"/>
        <v>-1.8628913164106822E-2</v>
      </c>
      <c r="AD83" s="69">
        <f t="shared" si="44"/>
        <v>-3.2819838794299575E-2</v>
      </c>
      <c r="AE83" s="67">
        <f t="shared" si="45"/>
        <v>2.8381851260385504E-2</v>
      </c>
    </row>
    <row r="84" spans="1:31" ht="15" hidden="1" customHeight="1" x14ac:dyDescent="0.25">
      <c r="A84" s="60" t="s">
        <v>396</v>
      </c>
      <c r="B84" s="61">
        <v>3</v>
      </c>
      <c r="C84" s="61"/>
      <c r="D84" s="60" t="s">
        <v>74</v>
      </c>
      <c r="E84" s="60" t="s">
        <v>8</v>
      </c>
      <c r="F84" s="62">
        <v>2010</v>
      </c>
      <c r="G84" s="60">
        <v>4</v>
      </c>
      <c r="H84" s="60">
        <v>6</v>
      </c>
      <c r="I84" s="63">
        <f>IF(H84="",M84+0.15*(X84+4.5%-$B$2)+($A$2-50%),M84+0.85*(0.6*X84+0.4*AA84+4.5%-$B$2)+($A$2-50%))</f>
        <v>0.42443833472946269</v>
      </c>
      <c r="J84" s="33" t="str">
        <f t="shared" si="39"/>
        <v>R</v>
      </c>
      <c r="K84" s="33" t="str">
        <f t="shared" si="30"/>
        <v>No projection</v>
      </c>
      <c r="L84" s="33" t="str">
        <f t="shared" si="31"/>
        <v>Likely R</v>
      </c>
      <c r="M84" s="64">
        <f>'Raw Data'!P79</f>
        <v>0.45074999999999998</v>
      </c>
      <c r="N84" s="64">
        <f t="shared" si="32"/>
        <v>0.45074999999999998</v>
      </c>
      <c r="O84" s="65">
        <f>'Raw Data'!M79</f>
        <v>0.1301332682748314</v>
      </c>
      <c r="P84" s="65">
        <f t="shared" si="33"/>
        <v>0.56506663413741576</v>
      </c>
      <c r="Q84" s="66">
        <f t="shared" si="34"/>
        <v>0.17013326827483141</v>
      </c>
      <c r="R84" s="66">
        <f>'Raw Data'!S79</f>
        <v>4.532459917915127E-2</v>
      </c>
      <c r="S84" s="66">
        <f>'Raw Data'!V79</f>
        <v>0.44899999999999995</v>
      </c>
      <c r="T84" s="67">
        <f t="shared" si="40"/>
        <v>3.5000000000025011E-3</v>
      </c>
      <c r="U84" s="66">
        <f t="shared" si="37"/>
        <v>0.14582459917914878</v>
      </c>
      <c r="V84" s="66">
        <f>50%-Q84/2</f>
        <v>0.41493336586258428</v>
      </c>
      <c r="W84" s="66">
        <f>50%-U84/2</f>
        <v>0.4270877004104256</v>
      </c>
      <c r="X84" s="68">
        <f t="shared" si="38"/>
        <v>-3.5816634137415704E-2</v>
      </c>
      <c r="Y84" s="68">
        <f t="shared" si="35"/>
        <v>3.5816634137415704E-2</v>
      </c>
      <c r="Z84" s="68">
        <f t="shared" si="36"/>
        <v>-9.1833658625842945E-3</v>
      </c>
      <c r="AA84" s="68">
        <f t="shared" si="41"/>
        <v>-2.3662299589574387E-2</v>
      </c>
      <c r="AB84" s="68">
        <f t="shared" si="42"/>
        <v>2.3662299589574387E-2</v>
      </c>
      <c r="AC84" s="68">
        <f t="shared" si="43"/>
        <v>-2.1337700410425611E-2</v>
      </c>
      <c r="AD84" s="69">
        <f t="shared" si="44"/>
        <v>-1.5260533136504953E-2</v>
      </c>
      <c r="AE84" s="67">
        <f t="shared" si="45"/>
        <v>1.2154334547841317E-2</v>
      </c>
    </row>
    <row r="85" spans="1:31" ht="15" customHeight="1" x14ac:dyDescent="0.25">
      <c r="A85" s="60" t="s">
        <v>396</v>
      </c>
      <c r="B85" s="61">
        <v>4</v>
      </c>
      <c r="C85" s="61" t="s">
        <v>1027</v>
      </c>
      <c r="D85" s="60" t="s">
        <v>1021</v>
      </c>
      <c r="E85" s="60" t="s">
        <v>8</v>
      </c>
      <c r="F85" s="62">
        <v>2010</v>
      </c>
      <c r="G85" s="60">
        <v>4</v>
      </c>
      <c r="H85" s="60">
        <v>6</v>
      </c>
      <c r="I85" s="63">
        <f>M85</f>
        <v>0.38425000000000004</v>
      </c>
      <c r="J85" s="33" t="str">
        <f t="shared" si="39"/>
        <v>R</v>
      </c>
      <c r="K85" s="33" t="str">
        <f t="shared" si="30"/>
        <v>R</v>
      </c>
      <c r="L85" s="33" t="str">
        <f t="shared" si="31"/>
        <v>Safe R</v>
      </c>
      <c r="M85" s="64">
        <f>'Raw Data'!P80</f>
        <v>0.38425000000000004</v>
      </c>
      <c r="N85" s="64">
        <f t="shared" si="32"/>
        <v>0.38424999999999998</v>
      </c>
      <c r="O85" s="65">
        <f>'Raw Data'!M80</f>
        <v>0.22776130580775072</v>
      </c>
      <c r="P85" s="65">
        <f t="shared" si="33"/>
        <v>0.61388065290387539</v>
      </c>
      <c r="Q85" s="66">
        <f t="shared" si="34"/>
        <v>0.2677613058077507</v>
      </c>
      <c r="R85" s="66">
        <f>'Raw Data'!S80</f>
        <v>0.11854382914520162</v>
      </c>
      <c r="S85" s="66">
        <f>'Raw Data'!V80</f>
        <v>0.45899999999999996</v>
      </c>
      <c r="T85" s="67">
        <f t="shared" si="40"/>
        <v>-0.1495000000000033</v>
      </c>
      <c r="U85" s="66">
        <f t="shared" si="37"/>
        <v>0.37204382914520495</v>
      </c>
      <c r="V85" s="66">
        <f>50%-Q85/2</f>
        <v>0.36611934709612465</v>
      </c>
      <c r="W85" s="66">
        <f>50%-U85/2</f>
        <v>0.31397808542739752</v>
      </c>
      <c r="X85" s="68">
        <f t="shared" si="38"/>
        <v>-1.8130652903875388E-2</v>
      </c>
      <c r="Y85" s="68">
        <f t="shared" si="35"/>
        <v>1.8130652903875388E-2</v>
      </c>
      <c r="Z85" s="68">
        <f t="shared" si="36"/>
        <v>-2.686934709612461E-2</v>
      </c>
      <c r="AA85" s="68">
        <f t="shared" si="41"/>
        <v>-7.0271914572602512E-2</v>
      </c>
      <c r="AB85" s="68">
        <f t="shared" si="42"/>
        <v>7.0271914572602512E-2</v>
      </c>
      <c r="AC85" s="68">
        <f t="shared" si="43"/>
        <v>2.5271914572602514E-2</v>
      </c>
      <c r="AD85" s="69">
        <f t="shared" si="44"/>
        <v>-7.9871626176104826E-4</v>
      </c>
      <c r="AE85" s="67">
        <f t="shared" si="45"/>
        <v>5.2141261668727124E-2</v>
      </c>
    </row>
    <row r="86" spans="1:31" ht="15" hidden="1" customHeight="1" x14ac:dyDescent="0.25">
      <c r="A86" s="60" t="s">
        <v>396</v>
      </c>
      <c r="B86" s="61">
        <v>5</v>
      </c>
      <c r="C86" s="61"/>
      <c r="D86" s="60" t="s">
        <v>75</v>
      </c>
      <c r="E86" s="60" t="s">
        <v>8</v>
      </c>
      <c r="F86" s="62">
        <v>2006</v>
      </c>
      <c r="G86" s="60">
        <v>4</v>
      </c>
      <c r="H86" s="60">
        <v>4</v>
      </c>
      <c r="I86" s="63">
        <f>IF(H86="",M86+0.15*(X86+4.5%-$B$2)+($A$2-50%),M86+0.85*(0.6*X86+0.4*AA86+4.5%-$B$2)+($A$2-50%))</f>
        <v>0.34599794302479359</v>
      </c>
      <c r="J86" s="33" t="str">
        <f t="shared" si="39"/>
        <v>R</v>
      </c>
      <c r="K86" s="33" t="str">
        <f t="shared" si="30"/>
        <v>R</v>
      </c>
      <c r="L86" s="33" t="str">
        <f t="shared" si="31"/>
        <v>Safe R</v>
      </c>
      <c r="M86" s="64">
        <f>'Raw Data'!P81</f>
        <v>0.37674999999999997</v>
      </c>
      <c r="N86" s="64">
        <f t="shared" si="32"/>
        <v>0.37674999999999992</v>
      </c>
      <c r="O86" s="65">
        <f>'Raw Data'!M81</f>
        <v>1</v>
      </c>
      <c r="P86" s="65">
        <f t="shared" si="33"/>
        <v>1</v>
      </c>
      <c r="Q86" s="66">
        <f t="shared" si="34"/>
        <v>1.04</v>
      </c>
      <c r="R86" s="66">
        <f>'Raw Data'!S81</f>
        <v>0.38389445279533474</v>
      </c>
      <c r="S86" s="66">
        <f>'Raw Data'!V81</f>
        <v>0.36899999999999999</v>
      </c>
      <c r="T86" s="67">
        <f t="shared" si="40"/>
        <v>1.5500000000002956E-2</v>
      </c>
      <c r="U86" s="66">
        <f t="shared" si="37"/>
        <v>0.29239445279533177</v>
      </c>
      <c r="V86" s="66">
        <v>0</v>
      </c>
      <c r="W86" s="66">
        <f>50%-U86/2</f>
        <v>0.35380277360233414</v>
      </c>
      <c r="X86" s="68">
        <v>-4.4999999999999998E-2</v>
      </c>
      <c r="Y86" s="68">
        <f t="shared" si="35"/>
        <v>4.4999999999999998E-2</v>
      </c>
      <c r="Z86" s="68">
        <f t="shared" si="36"/>
        <v>0</v>
      </c>
      <c r="AA86" s="68">
        <f t="shared" si="41"/>
        <v>-2.2947226397665832E-2</v>
      </c>
      <c r="AB86" s="68">
        <f t="shared" si="42"/>
        <v>2.2947226397665832E-2</v>
      </c>
      <c r="AC86" s="68">
        <f t="shared" si="43"/>
        <v>-2.2052773602334166E-2</v>
      </c>
      <c r="AD86" s="69">
        <f t="shared" si="44"/>
        <v>-1.1026386801167083E-2</v>
      </c>
      <c r="AE86" s="67">
        <f t="shared" si="45"/>
        <v>2.2052773602334166E-2</v>
      </c>
    </row>
    <row r="87" spans="1:31" ht="15" hidden="1" customHeight="1" x14ac:dyDescent="0.25">
      <c r="A87" s="60" t="s">
        <v>396</v>
      </c>
      <c r="B87" s="61">
        <v>6</v>
      </c>
      <c r="C87" s="61"/>
      <c r="D87" s="60" t="s">
        <v>76</v>
      </c>
      <c r="E87" s="60" t="s">
        <v>8</v>
      </c>
      <c r="F87" s="62">
        <v>2008</v>
      </c>
      <c r="G87" s="60">
        <v>4</v>
      </c>
      <c r="H87" s="60">
        <v>4</v>
      </c>
      <c r="I87" s="63">
        <f>IF(H87="",M87+0.15*(X87+4.5%-$B$2)+($A$2-50%),M87+0.85*(0.6*X87+0.4*AA87+4.5%-$B$2)+($A$2-50%))</f>
        <v>0.46446281289182323</v>
      </c>
      <c r="J87" s="33" t="s">
        <v>465</v>
      </c>
      <c r="K87" s="33" t="str">
        <f t="shared" si="30"/>
        <v>No projection</v>
      </c>
      <c r="L87" s="33" t="str">
        <f t="shared" si="31"/>
        <v>Lean R</v>
      </c>
      <c r="M87" s="64">
        <f>'Raw Data'!P82</f>
        <v>0.50624999999999998</v>
      </c>
      <c r="N87" s="64">
        <f t="shared" si="32"/>
        <v>0.50625000000000009</v>
      </c>
      <c r="O87" s="65">
        <f>'Raw Data'!M82</f>
        <v>2.1818465134398168E-2</v>
      </c>
      <c r="P87" s="65">
        <f t="shared" si="33"/>
        <v>0.51090923256719911</v>
      </c>
      <c r="Q87" s="66">
        <f t="shared" si="34"/>
        <v>6.1818465134398169E-2</v>
      </c>
      <c r="R87" s="66">
        <f>'Raw Data'!S82</f>
        <v>0.35232928528767671</v>
      </c>
      <c r="S87" s="66">
        <f>'Raw Data'!V82</f>
        <v>0.42899999999999999</v>
      </c>
      <c r="T87" s="67">
        <f t="shared" si="40"/>
        <v>0.15449999999999875</v>
      </c>
      <c r="U87" s="66">
        <f t="shared" si="37"/>
        <v>0.12182928528767796</v>
      </c>
      <c r="V87" s="66">
        <f>50%-Q87/2</f>
        <v>0.46909076743280093</v>
      </c>
      <c r="W87" s="66">
        <f>50%-U87/2</f>
        <v>0.439085357356161</v>
      </c>
      <c r="X87" s="68">
        <f t="shared" ref="X87:X97" si="46">V87-M87</f>
        <v>-3.7159232567199052E-2</v>
      </c>
      <c r="Y87" s="68">
        <f t="shared" si="35"/>
        <v>3.7159232567199052E-2</v>
      </c>
      <c r="Z87" s="68">
        <f t="shared" si="36"/>
        <v>-7.8407674328009463E-3</v>
      </c>
      <c r="AA87" s="68">
        <f t="shared" si="41"/>
        <v>-6.7164642643838979E-2</v>
      </c>
      <c r="AB87" s="68">
        <f t="shared" si="42"/>
        <v>6.7164642643838979E-2</v>
      </c>
      <c r="AC87" s="68">
        <f t="shared" si="43"/>
        <v>2.216464264383898E-2</v>
      </c>
      <c r="AD87" s="69">
        <f t="shared" si="44"/>
        <v>7.161937605519017E-3</v>
      </c>
      <c r="AE87" s="67">
        <f t="shared" si="45"/>
        <v>3.0005410076639927E-2</v>
      </c>
    </row>
    <row r="88" spans="1:31" ht="15" hidden="1" customHeight="1" x14ac:dyDescent="0.25">
      <c r="A88" s="60" t="s">
        <v>396</v>
      </c>
      <c r="B88" s="61">
        <v>7</v>
      </c>
      <c r="C88" s="61"/>
      <c r="D88" s="60" t="s">
        <v>77</v>
      </c>
      <c r="E88" s="60" t="s">
        <v>14</v>
      </c>
      <c r="F88" s="62">
        <v>2006</v>
      </c>
      <c r="G88" s="60">
        <v>1</v>
      </c>
      <c r="H88" s="60">
        <v>1</v>
      </c>
      <c r="I88" s="63">
        <f t="shared" ref="I88:I94" si="47">IF(H88="",M88+0.15*(X88-4.5%+$B$2)+($A$2-50%),M88+0.85*(0.6*X88+0.4*AA88-4.5%+$B$2)+($A$2-50%))</f>
        <v>0.56477550164881618</v>
      </c>
      <c r="J88" s="33" t="str">
        <f>IF(I88&lt;44%,"R",IF(I88&gt;56%,"D","No projection"))</f>
        <v>D</v>
      </c>
      <c r="K88" s="33" t="str">
        <f t="shared" si="30"/>
        <v>No projection</v>
      </c>
      <c r="L88" s="33" t="str">
        <f t="shared" si="31"/>
        <v>Likely D</v>
      </c>
      <c r="M88" s="64">
        <f>'Raw Data'!P83</f>
        <v>0.55475000000000008</v>
      </c>
      <c r="N88" s="64">
        <f t="shared" si="32"/>
        <v>0.55475000000000008</v>
      </c>
      <c r="O88" s="65">
        <f>'Raw Data'!M83</f>
        <v>0.13496264687770204</v>
      </c>
      <c r="P88" s="65">
        <f t="shared" si="33"/>
        <v>0.56748132343885105</v>
      </c>
      <c r="Q88" s="66">
        <f t="shared" si="34"/>
        <v>9.4962646877702034E-2</v>
      </c>
      <c r="R88" s="66">
        <f>'Raw Data'!S83</f>
        <v>0.12277956879412838</v>
      </c>
      <c r="S88" s="66">
        <f>'Raw Data'!V83</f>
        <v>0.55899999999999994</v>
      </c>
      <c r="T88" s="67">
        <f t="shared" si="40"/>
        <v>-8.4999999999979536E-3</v>
      </c>
      <c r="U88" s="66">
        <f t="shared" si="37"/>
        <v>0.19027956879413044</v>
      </c>
      <c r="V88" s="66">
        <f t="shared" ref="V88:V94" si="48">50%+Q88/2</f>
        <v>0.54748132343885103</v>
      </c>
      <c r="W88" s="66">
        <f>50%+U88/2</f>
        <v>0.59513978439706516</v>
      </c>
      <c r="X88" s="68">
        <f t="shared" si="46"/>
        <v>-7.2686765611490456E-3</v>
      </c>
      <c r="Y88" s="68">
        <f t="shared" si="35"/>
        <v>-7.2686765611490456E-3</v>
      </c>
      <c r="Z88" s="68">
        <f t="shared" si="36"/>
        <v>-5.2268676561149044E-2</v>
      </c>
      <c r="AA88" s="68">
        <f t="shared" si="41"/>
        <v>4.0389784397065087E-2</v>
      </c>
      <c r="AB88" s="68">
        <f t="shared" si="42"/>
        <v>4.0389784397065087E-2</v>
      </c>
      <c r="AC88" s="68">
        <f t="shared" si="43"/>
        <v>-4.6102156029349112E-3</v>
      </c>
      <c r="AD88" s="69">
        <f t="shared" si="44"/>
        <v>-2.8439446082041978E-2</v>
      </c>
      <c r="AE88" s="67">
        <f t="shared" si="45"/>
        <v>4.7658460958214133E-2</v>
      </c>
    </row>
    <row r="89" spans="1:31" ht="15" hidden="1" customHeight="1" x14ac:dyDescent="0.25">
      <c r="A89" s="60" t="s">
        <v>397</v>
      </c>
      <c r="B89" s="61">
        <v>1</v>
      </c>
      <c r="C89" s="61"/>
      <c r="D89" s="60" t="s">
        <v>78</v>
      </c>
      <c r="E89" s="60" t="s">
        <v>14</v>
      </c>
      <c r="F89" s="62">
        <v>1998</v>
      </c>
      <c r="G89" s="60">
        <v>1</v>
      </c>
      <c r="H89" s="60">
        <v>1</v>
      </c>
      <c r="I89" s="63">
        <f t="shared" si="47"/>
        <v>0.66698633522790451</v>
      </c>
      <c r="J89" s="33" t="str">
        <f>IF(I89&lt;44%,"R",IF(I89&gt;56%,"D","No projection"))</f>
        <v>D</v>
      </c>
      <c r="K89" s="33" t="str">
        <f t="shared" si="30"/>
        <v>D</v>
      </c>
      <c r="L89" s="33" t="str">
        <f t="shared" si="31"/>
        <v>Safe D</v>
      </c>
      <c r="M89" s="64">
        <f>'Raw Data'!P84</f>
        <v>0.61575000000000002</v>
      </c>
      <c r="N89" s="64">
        <f t="shared" si="32"/>
        <v>0.61575000000000002</v>
      </c>
      <c r="O89" s="65">
        <f>'Raw Data'!M84</f>
        <v>0.4308834611156816</v>
      </c>
      <c r="P89" s="65">
        <f t="shared" si="33"/>
        <v>0.71544173055784077</v>
      </c>
      <c r="Q89" s="66">
        <f t="shared" si="34"/>
        <v>0.39088346111568162</v>
      </c>
      <c r="R89" s="66">
        <f>'Raw Data'!S84</f>
        <v>0.24431501554944363</v>
      </c>
      <c r="S89" s="66">
        <f>'Raw Data'!V84</f>
        <v>0.629</v>
      </c>
      <c r="T89" s="67">
        <f t="shared" si="40"/>
        <v>-2.6499999999998636E-2</v>
      </c>
      <c r="U89" s="66">
        <f t="shared" si="37"/>
        <v>0.293815015549445</v>
      </c>
      <c r="V89" s="66">
        <f t="shared" si="48"/>
        <v>0.69544173055784086</v>
      </c>
      <c r="W89" s="66">
        <f>50%+U89/2</f>
        <v>0.6469075077747225</v>
      </c>
      <c r="X89" s="68">
        <f t="shared" si="46"/>
        <v>7.9691730557840845E-2</v>
      </c>
      <c r="Y89" s="68">
        <f t="shared" si="35"/>
        <v>7.9691730557840845E-2</v>
      </c>
      <c r="Z89" s="68">
        <f t="shared" si="36"/>
        <v>3.4691730557840847E-2</v>
      </c>
      <c r="AA89" s="68">
        <f t="shared" si="41"/>
        <v>3.1157507774722482E-2</v>
      </c>
      <c r="AB89" s="68">
        <f t="shared" si="42"/>
        <v>3.1157507774722482E-2</v>
      </c>
      <c r="AC89" s="68">
        <f t="shared" si="43"/>
        <v>-1.3842492225277517E-2</v>
      </c>
      <c r="AD89" s="69">
        <f t="shared" si="44"/>
        <v>1.0424619166281665E-2</v>
      </c>
      <c r="AE89" s="67">
        <f t="shared" si="45"/>
        <v>4.8534222783118364E-2</v>
      </c>
    </row>
    <row r="90" spans="1:31" ht="15" hidden="1" customHeight="1" x14ac:dyDescent="0.25">
      <c r="A90" s="60" t="s">
        <v>397</v>
      </c>
      <c r="B90" s="61">
        <v>2</v>
      </c>
      <c r="C90" s="61"/>
      <c r="D90" s="60" t="s">
        <v>79</v>
      </c>
      <c r="E90" s="60" t="s">
        <v>14</v>
      </c>
      <c r="F90" s="62">
        <v>2006</v>
      </c>
      <c r="G90" s="60">
        <v>1</v>
      </c>
      <c r="H90" s="60">
        <v>1</v>
      </c>
      <c r="I90" s="63">
        <f t="shared" si="47"/>
        <v>0.64299492817810455</v>
      </c>
      <c r="J90" s="33" t="str">
        <f>IF(I90&lt;44%,"R",IF(I90&gt;56%,"D","No projection"))</f>
        <v>D</v>
      </c>
      <c r="K90" s="33" t="str">
        <f t="shared" si="30"/>
        <v>No projection</v>
      </c>
      <c r="L90" s="33" t="str">
        <f t="shared" si="31"/>
        <v>Safe D</v>
      </c>
      <c r="M90" s="64">
        <f>'Raw Data'!P85</f>
        <v>0.54575000000000007</v>
      </c>
      <c r="N90" s="64">
        <f t="shared" si="32"/>
        <v>0.54574999999999996</v>
      </c>
      <c r="O90" s="65">
        <f>'Raw Data'!M85</f>
        <v>0.39822615953635615</v>
      </c>
      <c r="P90" s="65">
        <f t="shared" si="33"/>
        <v>0.69911307976817805</v>
      </c>
      <c r="Q90" s="66">
        <f t="shared" si="34"/>
        <v>0.35822615953635617</v>
      </c>
      <c r="R90" s="66">
        <f>'Raw Data'!S85</f>
        <v>0.21393974997843229</v>
      </c>
      <c r="S90" s="66">
        <f>'Raw Data'!V85</f>
        <v>0.55899999999999994</v>
      </c>
      <c r="T90" s="67">
        <f t="shared" si="40"/>
        <v>-2.6499999999998636E-2</v>
      </c>
      <c r="U90" s="66">
        <f t="shared" si="37"/>
        <v>0.26343974997843367</v>
      </c>
      <c r="V90" s="66">
        <f t="shared" si="48"/>
        <v>0.67911307976817814</v>
      </c>
      <c r="W90" s="66">
        <f>50%+U90/2</f>
        <v>0.63171987498921678</v>
      </c>
      <c r="X90" s="68">
        <f t="shared" si="46"/>
        <v>0.13336307976817807</v>
      </c>
      <c r="Y90" s="68">
        <f t="shared" si="35"/>
        <v>0.13336307976817807</v>
      </c>
      <c r="Z90" s="68">
        <f t="shared" si="36"/>
        <v>8.8363079768178074E-2</v>
      </c>
      <c r="AA90" s="68">
        <f t="shared" si="41"/>
        <v>8.596987498921671E-2</v>
      </c>
      <c r="AB90" s="68">
        <f t="shared" si="42"/>
        <v>8.596987498921671E-2</v>
      </c>
      <c r="AC90" s="68">
        <f t="shared" si="43"/>
        <v>4.0969874989216712E-2</v>
      </c>
      <c r="AD90" s="69">
        <f t="shared" si="44"/>
        <v>6.4666477378697393E-2</v>
      </c>
      <c r="AE90" s="67">
        <f t="shared" si="45"/>
        <v>4.7393204778961362E-2</v>
      </c>
    </row>
    <row r="91" spans="1:31" ht="15" hidden="1" customHeight="1" x14ac:dyDescent="0.25">
      <c r="A91" s="60" t="s">
        <v>397</v>
      </c>
      <c r="B91" s="61">
        <v>3</v>
      </c>
      <c r="C91" s="61"/>
      <c r="D91" s="60" t="s">
        <v>80</v>
      </c>
      <c r="E91" s="60" t="s">
        <v>14</v>
      </c>
      <c r="F91" s="62">
        <v>1990</v>
      </c>
      <c r="G91" s="60">
        <v>1</v>
      </c>
      <c r="H91" s="60">
        <v>1</v>
      </c>
      <c r="I91" s="63">
        <f t="shared" si="47"/>
        <v>0.70594572437651126</v>
      </c>
      <c r="J91" s="33" t="str">
        <f>IF(I91&lt;44%,"R",IF(I91&gt;56%,"D","No projection"))</f>
        <v>D</v>
      </c>
      <c r="K91" s="33" t="str">
        <f t="shared" si="30"/>
        <v>D</v>
      </c>
      <c r="L91" s="33" t="str">
        <f t="shared" si="31"/>
        <v>Safe D</v>
      </c>
      <c r="M91" s="64">
        <f>'Raw Data'!P86</f>
        <v>0.61575000000000002</v>
      </c>
      <c r="N91" s="64">
        <f t="shared" si="32"/>
        <v>0.61575000000000002</v>
      </c>
      <c r="O91" s="65">
        <f>'Raw Data'!M86</f>
        <v>0.49381219983590746</v>
      </c>
      <c r="P91" s="65">
        <f t="shared" si="33"/>
        <v>0.74690609991795376</v>
      </c>
      <c r="Q91" s="66">
        <f t="shared" si="34"/>
        <v>0.45381219983590748</v>
      </c>
      <c r="R91" s="66">
        <f>'Raw Data'!S86</f>
        <v>0.31909478481384834</v>
      </c>
      <c r="S91" s="66">
        <f>'Raw Data'!V86</f>
        <v>0.59899999999999998</v>
      </c>
      <c r="T91" s="67">
        <f t="shared" si="40"/>
        <v>3.3500000000003638E-2</v>
      </c>
      <c r="U91" s="66">
        <f t="shared" si="37"/>
        <v>0.42859478481385199</v>
      </c>
      <c r="V91" s="66">
        <f t="shared" si="48"/>
        <v>0.72690609991795374</v>
      </c>
      <c r="W91" s="66">
        <f>50%+U91/2</f>
        <v>0.71429739240692602</v>
      </c>
      <c r="X91" s="68">
        <f t="shared" si="46"/>
        <v>0.11115609991795372</v>
      </c>
      <c r="Y91" s="68">
        <f t="shared" si="35"/>
        <v>0.11115609991795372</v>
      </c>
      <c r="Z91" s="68">
        <f t="shared" si="36"/>
        <v>6.6156099917953723E-2</v>
      </c>
      <c r="AA91" s="68">
        <f t="shared" si="41"/>
        <v>9.8547392406926004E-2</v>
      </c>
      <c r="AB91" s="68">
        <f t="shared" si="42"/>
        <v>9.8547392406926004E-2</v>
      </c>
      <c r="AC91" s="68">
        <f t="shared" si="43"/>
        <v>5.3547392406926006E-2</v>
      </c>
      <c r="AD91" s="69">
        <f t="shared" si="44"/>
        <v>5.9851746162439864E-2</v>
      </c>
      <c r="AE91" s="67">
        <f t="shared" si="45"/>
        <v>1.2608707511027717E-2</v>
      </c>
    </row>
    <row r="92" spans="1:31" ht="15" hidden="1" customHeight="1" x14ac:dyDescent="0.25">
      <c r="A92" s="60" t="s">
        <v>397</v>
      </c>
      <c r="B92" s="61">
        <v>4</v>
      </c>
      <c r="C92" s="61"/>
      <c r="D92" s="60" t="s">
        <v>81</v>
      </c>
      <c r="E92" s="60" t="s">
        <v>14</v>
      </c>
      <c r="F92" s="62">
        <v>2008</v>
      </c>
      <c r="G92" s="60">
        <v>1</v>
      </c>
      <c r="H92" s="60">
        <v>1</v>
      </c>
      <c r="I92" s="63">
        <f t="shared" si="47"/>
        <v>0.55966872145288926</v>
      </c>
      <c r="J92" s="33" t="str">
        <f>IF(I92&lt;44%,"R",IF(I92&gt;56%,"D","No projection"))</f>
        <v>No projection</v>
      </c>
      <c r="K92" s="33" t="str">
        <f t="shared" si="30"/>
        <v>No projection</v>
      </c>
      <c r="L92" s="33" t="str">
        <f t="shared" si="31"/>
        <v>Lean D</v>
      </c>
      <c r="M92" s="64">
        <f>'Raw Data'!P87</f>
        <v>0.53575000000000006</v>
      </c>
      <c r="N92" s="64">
        <f t="shared" si="32"/>
        <v>0.53575000000000017</v>
      </c>
      <c r="O92" s="65">
        <f>'Raw Data'!M87</f>
        <v>0.1991125712260422</v>
      </c>
      <c r="P92" s="65">
        <f t="shared" si="33"/>
        <v>0.5995562856130211</v>
      </c>
      <c r="Q92" s="66">
        <f t="shared" si="34"/>
        <v>0.15911257122604219</v>
      </c>
      <c r="R92" s="66">
        <f>'Raw Data'!S87</f>
        <v>6.1279504648520389E-2</v>
      </c>
      <c r="S92" s="66">
        <f>'Raw Data'!V87</f>
        <v>0.56399999999999995</v>
      </c>
      <c r="T92" s="67">
        <f t="shared" si="40"/>
        <v>-5.6499999999999773E-2</v>
      </c>
      <c r="U92" s="66">
        <f t="shared" si="37"/>
        <v>8.0779504648520614E-2</v>
      </c>
      <c r="V92" s="66">
        <f t="shared" si="48"/>
        <v>0.57955628561302108</v>
      </c>
      <c r="W92" s="66">
        <f>50%+U92/2</f>
        <v>0.54038975232426034</v>
      </c>
      <c r="X92" s="68">
        <f t="shared" si="46"/>
        <v>4.3806285613021023E-2</v>
      </c>
      <c r="Y92" s="68">
        <f t="shared" si="35"/>
        <v>4.3806285613021023E-2</v>
      </c>
      <c r="Z92" s="68">
        <f t="shared" si="36"/>
        <v>-1.1937143869789751E-3</v>
      </c>
      <c r="AA92" s="68">
        <f t="shared" si="41"/>
        <v>4.6397523242602823E-3</v>
      </c>
      <c r="AB92" s="68">
        <f t="shared" si="42"/>
        <v>4.6397523242602823E-3</v>
      </c>
      <c r="AC92" s="68">
        <f t="shared" si="43"/>
        <v>-4.0360247675739716E-2</v>
      </c>
      <c r="AD92" s="69">
        <f t="shared" si="44"/>
        <v>-2.0776981031359346E-2</v>
      </c>
      <c r="AE92" s="67">
        <f t="shared" si="45"/>
        <v>3.9166533288760741E-2</v>
      </c>
    </row>
    <row r="93" spans="1:31" ht="15" hidden="1" customHeight="1" x14ac:dyDescent="0.25">
      <c r="A93" s="93" t="s">
        <v>397</v>
      </c>
      <c r="B93" s="61">
        <v>5</v>
      </c>
      <c r="C93" s="61"/>
      <c r="D93" s="93" t="s">
        <v>82</v>
      </c>
      <c r="E93" s="93" t="s">
        <v>14</v>
      </c>
      <c r="F93" s="62">
        <v>2012</v>
      </c>
      <c r="G93" s="93">
        <v>2</v>
      </c>
      <c r="H93" s="93"/>
      <c r="I93" s="63">
        <f t="shared" si="47"/>
        <v>0.52760274838885279</v>
      </c>
      <c r="J93" s="33" t="s">
        <v>465</v>
      </c>
      <c r="K93" s="33" t="str">
        <f t="shared" si="30"/>
        <v>No projection</v>
      </c>
      <c r="L93" s="33" t="str">
        <f t="shared" si="31"/>
        <v>Toss Up</v>
      </c>
      <c r="M93" s="64">
        <f>'Raw Data'!P88</f>
        <v>0.52575000000000005</v>
      </c>
      <c r="N93" s="64">
        <f t="shared" si="32"/>
        <v>0.52574999999999994</v>
      </c>
      <c r="O93" s="65">
        <f>'Raw Data'!M88</f>
        <v>2.6203311851370481E-2</v>
      </c>
      <c r="P93" s="65">
        <f t="shared" si="33"/>
        <v>0.51310165592568524</v>
      </c>
      <c r="Q93" s="66">
        <f t="shared" si="34"/>
        <v>7.6203311851370484E-2</v>
      </c>
      <c r="R93" s="66"/>
      <c r="S93" s="66"/>
      <c r="T93" s="67"/>
      <c r="U93" s="66" t="str">
        <f t="shared" si="37"/>
        <v/>
      </c>
      <c r="V93" s="66">
        <f t="shared" si="48"/>
        <v>0.53810165592568526</v>
      </c>
      <c r="W93" s="66"/>
      <c r="X93" s="68">
        <f t="shared" si="46"/>
        <v>1.2351655925685212E-2</v>
      </c>
      <c r="Y93" s="68">
        <f t="shared" si="35"/>
        <v>1.2351655925685212E-2</v>
      </c>
      <c r="Z93" s="68">
        <f t="shared" si="36"/>
        <v>-3.2648344074314786E-2</v>
      </c>
      <c r="AA93" s="68"/>
      <c r="AB93" s="68"/>
      <c r="AC93" s="68"/>
      <c r="AD93" s="69">
        <f>Z93</f>
        <v>-3.2648344074314786E-2</v>
      </c>
      <c r="AE93" s="67"/>
    </row>
    <row r="94" spans="1:31" ht="15" hidden="1" customHeight="1" x14ac:dyDescent="0.25">
      <c r="A94" s="71" t="s">
        <v>398</v>
      </c>
      <c r="B94" s="72" t="s">
        <v>441</v>
      </c>
      <c r="C94" s="61"/>
      <c r="D94" s="71" t="s">
        <v>83</v>
      </c>
      <c r="E94" s="71" t="s">
        <v>14</v>
      </c>
      <c r="F94" s="62">
        <v>2010</v>
      </c>
      <c r="G94" s="71">
        <v>1</v>
      </c>
      <c r="H94" s="71">
        <v>2</v>
      </c>
      <c r="I94" s="63">
        <f t="shared" si="47"/>
        <v>0.63195753034682822</v>
      </c>
      <c r="J94" s="40" t="str">
        <f t="shared" ref="J94:J103" si="49">IF(I94&lt;44%,"R",IF(I94&gt;56%,"D","No projection"))</f>
        <v>D</v>
      </c>
      <c r="K94" s="33" t="str">
        <f t="shared" si="30"/>
        <v>D</v>
      </c>
      <c r="L94" s="40" t="str">
        <f t="shared" si="31"/>
        <v>Safe D</v>
      </c>
      <c r="M94" s="68">
        <f>'Raw Data'!P89</f>
        <v>0.57374999999999998</v>
      </c>
      <c r="N94" s="68">
        <f t="shared" si="32"/>
        <v>0.57374999999999998</v>
      </c>
      <c r="O94" s="65">
        <f>'Raw Data'!M89</f>
        <v>0.31651083778872247</v>
      </c>
      <c r="P94" s="65">
        <f t="shared" si="33"/>
        <v>0.65825541889436123</v>
      </c>
      <c r="Q94" s="66">
        <f t="shared" si="34"/>
        <v>0.27651083778872249</v>
      </c>
      <c r="R94" s="66">
        <f>'Raw Data'!S89</f>
        <v>0.16088098065120326</v>
      </c>
      <c r="S94" s="66">
        <f>'Raw Data'!V89</f>
        <v>0.58899999999999997</v>
      </c>
      <c r="T94" s="67">
        <f>2*(M94-50)-2*(S94-50)</f>
        <v>-3.0500000000003524E-2</v>
      </c>
      <c r="U94" s="66">
        <f t="shared" si="37"/>
        <v>0.29638098065119978</v>
      </c>
      <c r="V94" s="66">
        <f t="shared" si="48"/>
        <v>0.63825541889436122</v>
      </c>
      <c r="W94" s="66">
        <f>50%+U94/2</f>
        <v>0.64819049032559994</v>
      </c>
      <c r="X94" s="68">
        <f t="shared" si="46"/>
        <v>6.4505418894361233E-2</v>
      </c>
      <c r="Y94" s="68">
        <f t="shared" si="35"/>
        <v>6.4505418894361233E-2</v>
      </c>
      <c r="Z94" s="68">
        <f t="shared" si="36"/>
        <v>1.9505418894361234E-2</v>
      </c>
      <c r="AA94" s="68">
        <f>W94-M94</f>
        <v>7.4440490325599962E-2</v>
      </c>
      <c r="AB94" s="68">
        <f>IF(E94="(D)",AA94,-(AA94))</f>
        <v>7.4440490325599962E-2</v>
      </c>
      <c r="AC94" s="68">
        <f>AB94-4.5%</f>
        <v>2.9440490325599963E-2</v>
      </c>
      <c r="AD94" s="69">
        <f>(Z94+AC94)/2</f>
        <v>2.4472954609980599E-2</v>
      </c>
      <c r="AE94" s="67">
        <f>ABS(AC94-Z94)</f>
        <v>9.9350714312387289E-3</v>
      </c>
    </row>
    <row r="95" spans="1:31" ht="15" hidden="1" customHeight="1" x14ac:dyDescent="0.25">
      <c r="A95" s="60" t="s">
        <v>399</v>
      </c>
      <c r="B95" s="61">
        <v>1</v>
      </c>
      <c r="C95" s="61"/>
      <c r="D95" s="60" t="s">
        <v>84</v>
      </c>
      <c r="E95" s="60" t="s">
        <v>8</v>
      </c>
      <c r="F95" s="62">
        <v>2001</v>
      </c>
      <c r="G95" s="60">
        <v>4</v>
      </c>
      <c r="H95" s="60">
        <v>4</v>
      </c>
      <c r="I95" s="63">
        <f>IF(H95="",M95+0.15*(X95+4.5%-$B$2)+($A$2-50%),M95+0.85*(0.6*X95+0.4*AA95+4.5%-$B$2)+($A$2-50%))</f>
        <v>0.25880214677233926</v>
      </c>
      <c r="J95" s="33" t="str">
        <f t="shared" si="49"/>
        <v>R</v>
      </c>
      <c r="K95" s="33" t="str">
        <f t="shared" si="30"/>
        <v>R</v>
      </c>
      <c r="L95" s="33" t="str">
        <f t="shared" si="31"/>
        <v>Safe R</v>
      </c>
      <c r="M95" s="64">
        <f>'Raw Data'!P90</f>
        <v>0.28825000000000001</v>
      </c>
      <c r="N95" s="64">
        <f t="shared" si="32"/>
        <v>0.28825000000000001</v>
      </c>
      <c r="O95" s="65">
        <f>'Raw Data'!M90</f>
        <v>0.43898177736337546</v>
      </c>
      <c r="P95" s="65">
        <f t="shared" si="33"/>
        <v>0.71949088868168776</v>
      </c>
      <c r="Q95" s="66">
        <f t="shared" si="34"/>
        <v>0.47898177736337544</v>
      </c>
      <c r="R95" s="66">
        <f>'Raw Data'!S90</f>
        <v>1</v>
      </c>
      <c r="S95" s="66">
        <f>'Raw Data'!V90</f>
        <v>0.28899999999999998</v>
      </c>
      <c r="T95" s="67">
        <f>2*(M95-50)-2*(S95-50)</f>
        <v>-1.5000000000071623E-3</v>
      </c>
      <c r="U95" s="66">
        <f t="shared" si="37"/>
        <v>0.92550000000000721</v>
      </c>
      <c r="V95" s="66">
        <f>50%-Q95/2</f>
        <v>0.26050911131831228</v>
      </c>
      <c r="W95" s="66">
        <f>50%-U95/2</f>
        <v>3.7249999999996397E-2</v>
      </c>
      <c r="X95" s="68">
        <f t="shared" si="46"/>
        <v>-2.7740888681687725E-2</v>
      </c>
      <c r="Y95" s="68">
        <f t="shared" si="35"/>
        <v>2.7740888681687725E-2</v>
      </c>
      <c r="Z95" s="68">
        <f t="shared" si="36"/>
        <v>-1.7259111318312273E-2</v>
      </c>
      <c r="AA95" s="68">
        <v>-4.4999999999999998E-2</v>
      </c>
      <c r="AB95" s="68">
        <f>IF(E95="(D)",AA95,-(AA95))</f>
        <v>4.4999999999999998E-2</v>
      </c>
      <c r="AC95" s="68">
        <f>AB95-4.5%</f>
        <v>0</v>
      </c>
      <c r="AD95" s="69">
        <f>(Z95+AC95)/2</f>
        <v>-8.6295556591561365E-3</v>
      </c>
      <c r="AE95" s="67">
        <f>ABS(AC95-Z95)</f>
        <v>1.7259111318312273E-2</v>
      </c>
    </row>
    <row r="96" spans="1:31" ht="15" hidden="1" customHeight="1" x14ac:dyDescent="0.25">
      <c r="A96" s="60" t="s">
        <v>399</v>
      </c>
      <c r="B96" s="61">
        <v>2</v>
      </c>
      <c r="C96" s="61"/>
      <c r="D96" s="60" t="s">
        <v>85</v>
      </c>
      <c r="E96" s="60" t="s">
        <v>8</v>
      </c>
      <c r="F96" s="62">
        <v>2010</v>
      </c>
      <c r="G96" s="60">
        <v>4</v>
      </c>
      <c r="H96" s="60">
        <v>6</v>
      </c>
      <c r="I96" s="63">
        <f>IF(H96="",M96+0.15*(X96+4.5%-$B$2)+($A$2-50%),M96+0.85*(0.6*X96+0.4*AA96+4.5%-$B$2)+($A$2-50%))</f>
        <v>0.44015708830968026</v>
      </c>
      <c r="J96" s="33" t="str">
        <f t="shared" si="49"/>
        <v>No projection</v>
      </c>
      <c r="K96" s="33" t="str">
        <f t="shared" si="30"/>
        <v>No projection</v>
      </c>
      <c r="L96" s="33" t="str">
        <f t="shared" si="31"/>
        <v>Lean R</v>
      </c>
      <c r="M96" s="64">
        <f>'Raw Data'!P91</f>
        <v>0.45174999999999998</v>
      </c>
      <c r="N96" s="64">
        <f t="shared" si="32"/>
        <v>0.45174999999999998</v>
      </c>
      <c r="O96" s="65">
        <f>'Raw Data'!M91</f>
        <v>5.464031905004646E-2</v>
      </c>
      <c r="P96" s="65">
        <f t="shared" si="33"/>
        <v>0.5273201595250232</v>
      </c>
      <c r="Q96" s="66">
        <f t="shared" si="34"/>
        <v>9.4640319050046467E-2</v>
      </c>
      <c r="R96" s="66">
        <f>'Raw Data'!S91</f>
        <v>0.12898311960328174</v>
      </c>
      <c r="S96" s="66">
        <f>'Raw Data'!V91</f>
        <v>0.41899999999999998</v>
      </c>
      <c r="T96" s="67">
        <f>2*(M96-50)-2*(S96-50)</f>
        <v>6.5500000000000114E-2</v>
      </c>
      <c r="U96" s="66">
        <f t="shared" si="37"/>
        <v>0.16748311960328163</v>
      </c>
      <c r="V96" s="66">
        <f>50%-Q96/2</f>
        <v>0.45267984047497678</v>
      </c>
      <c r="W96" s="66">
        <f>50%-U96/2</f>
        <v>0.41625844019835917</v>
      </c>
      <c r="X96" s="68">
        <f t="shared" si="46"/>
        <v>9.2984047497679523E-4</v>
      </c>
      <c r="Y96" s="68">
        <f t="shared" si="35"/>
        <v>-9.2984047497679523E-4</v>
      </c>
      <c r="Z96" s="68">
        <f t="shared" si="36"/>
        <v>-4.5929840474976794E-2</v>
      </c>
      <c r="AA96" s="68">
        <f>W96-M96</f>
        <v>-3.5491559801640815E-2</v>
      </c>
      <c r="AB96" s="68">
        <f>IF(E96="(D)",AA96,-(AA96))</f>
        <v>3.5491559801640815E-2</v>
      </c>
      <c r="AC96" s="68">
        <f>AB96-4.5%</f>
        <v>-9.5084401983591832E-3</v>
      </c>
      <c r="AD96" s="69">
        <f>(Z96+AC96)/2</f>
        <v>-2.7719140336667988E-2</v>
      </c>
      <c r="AE96" s="67">
        <f>ABS(AC96-Z96)</f>
        <v>3.642140027661761E-2</v>
      </c>
    </row>
    <row r="97" spans="1:31" ht="15" hidden="1" customHeight="1" x14ac:dyDescent="0.25">
      <c r="A97" s="60" t="s">
        <v>399</v>
      </c>
      <c r="B97" s="61">
        <v>3</v>
      </c>
      <c r="C97" s="61"/>
      <c r="D97" s="60" t="s">
        <v>86</v>
      </c>
      <c r="E97" s="60" t="s">
        <v>8</v>
      </c>
      <c r="F97" s="62">
        <v>2012</v>
      </c>
      <c r="G97" s="60">
        <v>5</v>
      </c>
      <c r="H97" s="60"/>
      <c r="I97" s="63">
        <f>IF(H97="",M97+0.15*(X97+4.5%-$B$2)+($A$2-50%),M97+0.85*(0.6*X97+0.4*AA97+4.5%-$B$2)+($A$2-50%))</f>
        <v>0.34656109875684082</v>
      </c>
      <c r="J97" s="33" t="str">
        <f t="shared" si="49"/>
        <v>R</v>
      </c>
      <c r="K97" s="33" t="str">
        <f t="shared" si="30"/>
        <v>R</v>
      </c>
      <c r="L97" s="33" t="str">
        <f t="shared" si="31"/>
        <v>Safe R</v>
      </c>
      <c r="M97" s="64">
        <f>'Raw Data'!P92</f>
        <v>0.36025000000000001</v>
      </c>
      <c r="N97" s="64">
        <f t="shared" si="32"/>
        <v>0.36024999999999996</v>
      </c>
      <c r="O97" s="65">
        <f>'Raw Data'!M92</f>
        <v>0.33201868324212269</v>
      </c>
      <c r="P97" s="65">
        <f t="shared" si="33"/>
        <v>0.66600934162106129</v>
      </c>
      <c r="Q97" s="66">
        <f t="shared" si="34"/>
        <v>0.4620186832421227</v>
      </c>
      <c r="R97" s="66"/>
      <c r="S97" s="66"/>
      <c r="T97" s="67"/>
      <c r="U97" s="66" t="str">
        <f t="shared" si="37"/>
        <v/>
      </c>
      <c r="V97" s="66">
        <f>50%-Q97/2</f>
        <v>0.26899065837893865</v>
      </c>
      <c r="W97" s="66"/>
      <c r="X97" s="68">
        <f t="shared" si="46"/>
        <v>-9.1259341621061363E-2</v>
      </c>
      <c r="Y97" s="68">
        <f t="shared" si="35"/>
        <v>9.1259341621061363E-2</v>
      </c>
      <c r="Z97" s="68">
        <f t="shared" si="36"/>
        <v>4.6259341621061364E-2</v>
      </c>
      <c r="AA97" s="68"/>
      <c r="AB97" s="68"/>
      <c r="AC97" s="68"/>
      <c r="AD97" s="69">
        <f>Z97</f>
        <v>4.6259341621061364E-2</v>
      </c>
      <c r="AE97" s="67"/>
    </row>
    <row r="98" spans="1:31" ht="15" hidden="1" customHeight="1" x14ac:dyDescent="0.25">
      <c r="A98" s="60" t="s">
        <v>399</v>
      </c>
      <c r="B98" s="61">
        <v>4</v>
      </c>
      <c r="C98" s="61"/>
      <c r="D98" s="60" t="s">
        <v>87</v>
      </c>
      <c r="E98" s="60" t="s">
        <v>8</v>
      </c>
      <c r="F98" s="62">
        <v>2000</v>
      </c>
      <c r="G98" s="60">
        <v>4</v>
      </c>
      <c r="H98" s="60">
        <v>4</v>
      </c>
      <c r="I98" s="63">
        <f>IF(H98="",M98+0.15*(X98+4.5%-$B$2)+($A$2-50%),M98+0.85*(0.6*X98+0.4*AA98+4.5%-$B$2)+($A$2-50%))</f>
        <v>0.30099999999999999</v>
      </c>
      <c r="J98" s="33" t="str">
        <f t="shared" si="49"/>
        <v>R</v>
      </c>
      <c r="K98" s="33" t="str">
        <f t="shared" si="30"/>
        <v>R</v>
      </c>
      <c r="L98" s="33" t="str">
        <f t="shared" si="31"/>
        <v>Safe R</v>
      </c>
      <c r="M98" s="64">
        <f>'Raw Data'!P93</f>
        <v>0.33925</v>
      </c>
      <c r="N98" s="64">
        <f t="shared" si="32"/>
        <v>0.33925000000000005</v>
      </c>
      <c r="O98" s="65">
        <f>'Raw Data'!M93</f>
        <v>1</v>
      </c>
      <c r="P98" s="65">
        <f t="shared" si="33"/>
        <v>1</v>
      </c>
      <c r="Q98" s="66">
        <f t="shared" si="34"/>
        <v>1.04</v>
      </c>
      <c r="R98" s="66">
        <f>'Raw Data'!S93</f>
        <v>1</v>
      </c>
      <c r="S98" s="66">
        <f>'Raw Data'!V93</f>
        <v>0.34899999999999998</v>
      </c>
      <c r="T98" s="67">
        <f>2*(M98-50)-2*(S98-50)</f>
        <v>-1.9499999999993634E-2</v>
      </c>
      <c r="U98" s="66">
        <f t="shared" si="37"/>
        <v>0.94349999999999368</v>
      </c>
      <c r="V98" s="70">
        <v>0</v>
      </c>
      <c r="W98" s="66">
        <f>50%-U98/2</f>
        <v>2.8250000000003161E-2</v>
      </c>
      <c r="X98" s="68">
        <v>-4.4999999999999998E-2</v>
      </c>
      <c r="Y98" s="68">
        <f t="shared" si="35"/>
        <v>4.4999999999999998E-2</v>
      </c>
      <c r="Z98" s="68">
        <f t="shared" si="36"/>
        <v>0</v>
      </c>
      <c r="AA98" s="68">
        <v>-4.4999999999999998E-2</v>
      </c>
      <c r="AB98" s="68">
        <f>IF(E98="(D)",AA98,-(AA98))</f>
        <v>4.4999999999999998E-2</v>
      </c>
      <c r="AC98" s="68">
        <f>AB98-4.5%</f>
        <v>0</v>
      </c>
      <c r="AD98" s="69">
        <f>(Z98+AC98)/2</f>
        <v>0</v>
      </c>
      <c r="AE98" s="67">
        <f>ABS(AC98-Z98)</f>
        <v>0</v>
      </c>
    </row>
    <row r="99" spans="1:31" ht="15" hidden="1" customHeight="1" x14ac:dyDescent="0.25">
      <c r="A99" s="60" t="s">
        <v>399</v>
      </c>
      <c r="B99" s="61">
        <v>5</v>
      </c>
      <c r="C99" s="61"/>
      <c r="D99" s="60" t="s">
        <v>88</v>
      </c>
      <c r="E99" s="60" t="s">
        <v>14</v>
      </c>
      <c r="F99" s="62">
        <v>1992</v>
      </c>
      <c r="G99" s="60">
        <v>1</v>
      </c>
      <c r="H99" s="60">
        <v>1</v>
      </c>
      <c r="I99" s="63">
        <f>IF(H99="",M99+0.15*(X99-4.5%+$B$2)+($A$2-50%),M99+0.85*(0.6*X99+0.4*AA99-4.5%+$B$2)+($A$2-50%))</f>
        <v>0.69929148923888307</v>
      </c>
      <c r="J99" s="33" t="str">
        <f t="shared" si="49"/>
        <v>D</v>
      </c>
      <c r="K99" s="33" t="str">
        <f t="shared" si="30"/>
        <v>D</v>
      </c>
      <c r="L99" s="33" t="str">
        <f t="shared" si="31"/>
        <v>Safe D</v>
      </c>
      <c r="M99" s="64">
        <f>'Raw Data'!P94</f>
        <v>0.69625000000000004</v>
      </c>
      <c r="N99" s="64">
        <f t="shared" si="32"/>
        <v>0.69625000000000004</v>
      </c>
      <c r="O99" s="65">
        <f>'Raw Data'!M94</f>
        <v>0.45859433629945018</v>
      </c>
      <c r="P99" s="65">
        <f t="shared" si="33"/>
        <v>0.72929716814972512</v>
      </c>
      <c r="Q99" s="66">
        <f t="shared" si="34"/>
        <v>0.4185943362994502</v>
      </c>
      <c r="R99" s="66">
        <f>'Raw Data'!S94</f>
        <v>0.30074960872072265</v>
      </c>
      <c r="S99" s="66">
        <f>'Raw Data'!V94</f>
        <v>0.69899999999999995</v>
      </c>
      <c r="T99" s="67">
        <f>2*(M99-50)-2*(S99-50)</f>
        <v>-5.49999999999784E-3</v>
      </c>
      <c r="U99" s="66">
        <f t="shared" si="37"/>
        <v>0.37124960872072482</v>
      </c>
      <c r="V99" s="66">
        <f>50%+Q99/2</f>
        <v>0.7092971681497251</v>
      </c>
      <c r="W99" s="66">
        <f>50%+U99/2</f>
        <v>0.68562480436036244</v>
      </c>
      <c r="X99" s="68">
        <f t="shared" ref="X99:X108" si="50">V99-M99</f>
        <v>1.3047168149725064E-2</v>
      </c>
      <c r="Y99" s="68">
        <f t="shared" si="35"/>
        <v>1.3047168149725064E-2</v>
      </c>
      <c r="Z99" s="68">
        <f t="shared" si="36"/>
        <v>-3.1952831850274935E-2</v>
      </c>
      <c r="AA99" s="68">
        <f>W99-M99</f>
        <v>-1.0625195639637597E-2</v>
      </c>
      <c r="AB99" s="68">
        <f>IF(E99="(D)",AA99,-(AA99))</f>
        <v>-1.0625195639637597E-2</v>
      </c>
      <c r="AC99" s="68">
        <f>AB99-4.5%</f>
        <v>-5.5625195639637595E-2</v>
      </c>
      <c r="AD99" s="69">
        <f>(Z99+AC99)/2</f>
        <v>-4.3789013744956265E-2</v>
      </c>
      <c r="AE99" s="67">
        <f>ABS(AC99-Z99)</f>
        <v>2.367236378936266E-2</v>
      </c>
    </row>
    <row r="100" spans="1:31" ht="15" hidden="1" customHeight="1" x14ac:dyDescent="0.25">
      <c r="A100" s="60" t="s">
        <v>399</v>
      </c>
      <c r="B100" s="61">
        <v>6</v>
      </c>
      <c r="C100" s="61"/>
      <c r="D100" s="60" t="s">
        <v>89</v>
      </c>
      <c r="E100" s="60" t="s">
        <v>8</v>
      </c>
      <c r="F100" s="62">
        <v>2012</v>
      </c>
      <c r="G100" s="60">
        <v>5</v>
      </c>
      <c r="H100" s="60"/>
      <c r="I100" s="63">
        <f>IF(H100="",M100+0.15*(X100+4.5%-$B$2)+($A$2-50%),M100+0.85*(0.6*X100+0.4*AA100+4.5%-$B$2)+($A$2-50%))</f>
        <v>0.39377744622588334</v>
      </c>
      <c r="J100" s="33" t="str">
        <f t="shared" si="49"/>
        <v>R</v>
      </c>
      <c r="K100" s="33" t="str">
        <f t="shared" si="30"/>
        <v>R</v>
      </c>
      <c r="L100" s="33" t="str">
        <f t="shared" si="31"/>
        <v>Safe R</v>
      </c>
      <c r="M100" s="64">
        <f>'Raw Data'!P95</f>
        <v>0.39924999999999994</v>
      </c>
      <c r="N100" s="64">
        <f t="shared" si="32"/>
        <v>0.39924999999999988</v>
      </c>
      <c r="O100" s="65">
        <f>'Raw Data'!M95</f>
        <v>0.14446738365488782</v>
      </c>
      <c r="P100" s="65">
        <f t="shared" si="33"/>
        <v>0.57223369182744388</v>
      </c>
      <c r="Q100" s="66">
        <f t="shared" si="34"/>
        <v>0.27446738365488782</v>
      </c>
      <c r="R100" s="66"/>
      <c r="S100" s="66"/>
      <c r="T100" s="67"/>
      <c r="U100" s="66" t="str">
        <f t="shared" si="37"/>
        <v/>
      </c>
      <c r="V100" s="66">
        <f>50%-Q100/2</f>
        <v>0.36276630817255606</v>
      </c>
      <c r="W100" s="66"/>
      <c r="X100" s="68">
        <f t="shared" si="50"/>
        <v>-3.6483691827443876E-2</v>
      </c>
      <c r="Y100" s="68">
        <f t="shared" si="35"/>
        <v>3.6483691827443876E-2</v>
      </c>
      <c r="Z100" s="68">
        <f t="shared" si="36"/>
        <v>-8.5163081725561224E-3</v>
      </c>
      <c r="AA100" s="68"/>
      <c r="AB100" s="68"/>
      <c r="AC100" s="68"/>
      <c r="AD100" s="69">
        <f>Z100</f>
        <v>-8.5163081725561224E-3</v>
      </c>
      <c r="AE100" s="67"/>
    </row>
    <row r="101" spans="1:31" ht="15" hidden="1" customHeight="1" x14ac:dyDescent="0.25">
      <c r="A101" s="60" t="s">
        <v>399</v>
      </c>
      <c r="B101" s="61">
        <v>7</v>
      </c>
      <c r="C101" s="61"/>
      <c r="D101" s="60" t="s">
        <v>90</v>
      </c>
      <c r="E101" s="60" t="s">
        <v>8</v>
      </c>
      <c r="F101" s="62">
        <v>1992</v>
      </c>
      <c r="G101" s="60">
        <v>4</v>
      </c>
      <c r="H101" s="60">
        <v>4</v>
      </c>
      <c r="I101" s="63">
        <f>IF(H101="",M101+0.15*(X101+4.5%-$B$2)+($A$2-50%),M101+0.85*(0.6*X101+0.4*AA101+4.5%-$B$2)+($A$2-50%))</f>
        <v>0.40908721590005093</v>
      </c>
      <c r="J101" s="33" t="str">
        <f t="shared" si="49"/>
        <v>R</v>
      </c>
      <c r="K101" s="33" t="str">
        <f t="shared" si="30"/>
        <v>No projection</v>
      </c>
      <c r="L101" s="33" t="str">
        <f t="shared" si="31"/>
        <v>Safe R</v>
      </c>
      <c r="M101" s="64">
        <f>'Raw Data'!P96</f>
        <v>0.45724999999999999</v>
      </c>
      <c r="N101" s="64">
        <f t="shared" si="32"/>
        <v>0.45724999999999993</v>
      </c>
      <c r="O101" s="65">
        <f>'Raw Data'!M96</f>
        <v>0.1741757041997235</v>
      </c>
      <c r="P101" s="65">
        <f t="shared" si="33"/>
        <v>0.5870878520998617</v>
      </c>
      <c r="Q101" s="66">
        <f t="shared" si="34"/>
        <v>0.21417570419972351</v>
      </c>
      <c r="R101" s="66">
        <f>'Raw Data'!S96</f>
        <v>0.38029693840599998</v>
      </c>
      <c r="S101" s="66">
        <f>'Raw Data'!V96</f>
        <v>0.39300000000000002</v>
      </c>
      <c r="T101" s="67">
        <f t="shared" ref="T101:T106" si="51">2*(M101-50)-2*(S101-50)</f>
        <v>0.1285000000000025</v>
      </c>
      <c r="U101" s="66">
        <f t="shared" si="37"/>
        <v>0.17579693840599747</v>
      </c>
      <c r="V101" s="66">
        <f>50%-Q101/2</f>
        <v>0.39291214790013823</v>
      </c>
      <c r="W101" s="66">
        <f>50%-U101/2</f>
        <v>0.41210153079700129</v>
      </c>
      <c r="X101" s="68">
        <f t="shared" si="50"/>
        <v>-6.4337852099861759E-2</v>
      </c>
      <c r="Y101" s="68">
        <f t="shared" si="35"/>
        <v>6.4337852099861759E-2</v>
      </c>
      <c r="Z101" s="68">
        <f t="shared" si="36"/>
        <v>1.933785209986176E-2</v>
      </c>
      <c r="AA101" s="68">
        <f t="shared" ref="AA101:AA106" si="52">W101-M101</f>
        <v>-4.5148469202998698E-2</v>
      </c>
      <c r="AB101" s="68">
        <f t="shared" ref="AB101:AB106" si="53">IF(E101="(D)",AA101,-(AA101))</f>
        <v>4.5148469202998698E-2</v>
      </c>
      <c r="AC101" s="68">
        <f t="shared" ref="AC101:AC106" si="54">AB101-4.5%</f>
        <v>1.4846920299869948E-4</v>
      </c>
      <c r="AD101" s="69">
        <f t="shared" ref="AD101:AD106" si="55">(Z101+AC101)/2</f>
        <v>9.7431606514302299E-3</v>
      </c>
      <c r="AE101" s="67">
        <f t="shared" ref="AE101:AE111" si="56">ABS(AC101-Z101)</f>
        <v>1.9189382896863061E-2</v>
      </c>
    </row>
    <row r="102" spans="1:31" ht="15" hidden="1" customHeight="1" x14ac:dyDescent="0.25">
      <c r="A102" s="60" t="s">
        <v>399</v>
      </c>
      <c r="B102" s="61">
        <v>8</v>
      </c>
      <c r="C102" s="61"/>
      <c r="D102" s="60" t="s">
        <v>91</v>
      </c>
      <c r="E102" s="60" t="s">
        <v>8</v>
      </c>
      <c r="F102" s="62">
        <v>2008</v>
      </c>
      <c r="G102" s="60">
        <v>4</v>
      </c>
      <c r="H102" s="60">
        <v>4</v>
      </c>
      <c r="I102" s="63">
        <f>IF(H102="",M102+0.15*(X102+4.5%-$B$2)+($A$2-50%),M102+0.85*(0.6*X102+0.4*AA102+4.5%-$B$2)+($A$2-50%))</f>
        <v>0.36824451970656125</v>
      </c>
      <c r="J102" s="33" t="str">
        <f t="shared" si="49"/>
        <v>R</v>
      </c>
      <c r="K102" s="33" t="str">
        <f t="shared" si="30"/>
        <v>R</v>
      </c>
      <c r="L102" s="33" t="str">
        <f t="shared" si="31"/>
        <v>Safe R</v>
      </c>
      <c r="M102" s="64">
        <f>'Raw Data'!P97</f>
        <v>0.40775000000000006</v>
      </c>
      <c r="N102" s="64">
        <f t="shared" si="32"/>
        <v>0.40775000000000006</v>
      </c>
      <c r="O102" s="65">
        <f>'Raw Data'!M97</f>
        <v>0.22171143793376186</v>
      </c>
      <c r="P102" s="65">
        <f t="shared" si="33"/>
        <v>0.61085571896688096</v>
      </c>
      <c r="Q102" s="66">
        <f t="shared" si="34"/>
        <v>0.26171143793376184</v>
      </c>
      <c r="R102" s="66">
        <f>'Raw Data'!S97</f>
        <v>0.29456802129605975</v>
      </c>
      <c r="S102" s="66">
        <f>'Raw Data'!V97</f>
        <v>0.44899999999999995</v>
      </c>
      <c r="T102" s="67">
        <f t="shared" si="51"/>
        <v>-8.2499999999996021E-2</v>
      </c>
      <c r="U102" s="66">
        <f t="shared" si="37"/>
        <v>0.30106802129605575</v>
      </c>
      <c r="V102" s="66">
        <f>50%-Q102/2</f>
        <v>0.36914428103311908</v>
      </c>
      <c r="W102" s="66">
        <f>50%-U102/2</f>
        <v>0.34946598935197215</v>
      </c>
      <c r="X102" s="68">
        <f t="shared" si="50"/>
        <v>-3.8605718966880975E-2</v>
      </c>
      <c r="Y102" s="68">
        <f t="shared" si="35"/>
        <v>3.8605718966880975E-2</v>
      </c>
      <c r="Z102" s="68">
        <f t="shared" si="36"/>
        <v>-6.3942810331190231E-3</v>
      </c>
      <c r="AA102" s="68">
        <f t="shared" si="52"/>
        <v>-5.8284010648027906E-2</v>
      </c>
      <c r="AB102" s="68">
        <f t="shared" si="53"/>
        <v>5.8284010648027906E-2</v>
      </c>
      <c r="AC102" s="68">
        <f t="shared" si="54"/>
        <v>1.3284010648027908E-2</v>
      </c>
      <c r="AD102" s="69">
        <f t="shared" si="55"/>
        <v>3.4448648074544425E-3</v>
      </c>
      <c r="AE102" s="67">
        <f t="shared" si="56"/>
        <v>1.9678291681146931E-2</v>
      </c>
    </row>
    <row r="103" spans="1:31" ht="15" hidden="1" customHeight="1" x14ac:dyDescent="0.25">
      <c r="A103" s="60" t="s">
        <v>399</v>
      </c>
      <c r="B103" s="61">
        <v>9</v>
      </c>
      <c r="C103" s="61"/>
      <c r="D103" s="60" t="s">
        <v>92</v>
      </c>
      <c r="E103" s="60" t="s">
        <v>14</v>
      </c>
      <c r="F103" s="62">
        <v>2012</v>
      </c>
      <c r="G103" s="60">
        <v>2</v>
      </c>
      <c r="H103" s="60">
        <v>1</v>
      </c>
      <c r="I103" s="63">
        <f>IF(H103="",M103+0.15*(X103-4.5%+$B$2)+($A$2-50%),M103+0.85*(0.6*X103+0.4*AA103-4.5%+$B$2)+($A$2-50%))</f>
        <v>0.61033503377047515</v>
      </c>
      <c r="J103" s="33" t="str">
        <f t="shared" si="49"/>
        <v>D</v>
      </c>
      <c r="K103" s="33" t="str">
        <f t="shared" si="30"/>
        <v>D</v>
      </c>
      <c r="L103" s="33" t="str">
        <f t="shared" si="31"/>
        <v>Safe D</v>
      </c>
      <c r="M103" s="64">
        <f>'Raw Data'!P98</f>
        <v>0.60424999999999995</v>
      </c>
      <c r="N103" s="64">
        <f t="shared" si="32"/>
        <v>0.60424999999999995</v>
      </c>
      <c r="O103" s="65">
        <f>'Raw Data'!M98</f>
        <v>0.25037251608549105</v>
      </c>
      <c r="P103" s="65">
        <f t="shared" si="33"/>
        <v>0.62518625804274552</v>
      </c>
      <c r="Q103" s="66">
        <f t="shared" si="34"/>
        <v>0.30037251608549104</v>
      </c>
      <c r="R103" s="66">
        <f>'Raw Data'!S98</f>
        <v>-0.19001445783132526</v>
      </c>
      <c r="S103" s="66">
        <f>'Raw Data'!V98</f>
        <v>0.49399999999999999</v>
      </c>
      <c r="T103" s="67">
        <f t="shared" si="51"/>
        <v>0.22050000000000125</v>
      </c>
      <c r="U103" s="66">
        <f t="shared" si="37"/>
        <v>0.10648554216867599</v>
      </c>
      <c r="V103" s="66">
        <f>50%+Q103/2</f>
        <v>0.65018625804274555</v>
      </c>
      <c r="W103" s="66">
        <f>50%+U103/2</f>
        <v>0.55324277108433795</v>
      </c>
      <c r="X103" s="68">
        <f t="shared" si="50"/>
        <v>4.5936258042745592E-2</v>
      </c>
      <c r="Y103" s="68">
        <f t="shared" si="35"/>
        <v>4.5936258042745592E-2</v>
      </c>
      <c r="Z103" s="68">
        <f t="shared" si="36"/>
        <v>9.362580427455941E-4</v>
      </c>
      <c r="AA103" s="68">
        <f t="shared" si="52"/>
        <v>-5.1007228915662006E-2</v>
      </c>
      <c r="AB103" s="68">
        <f t="shared" si="53"/>
        <v>-5.1007228915662006E-2</v>
      </c>
      <c r="AC103" s="68">
        <f t="shared" si="54"/>
        <v>-9.6007228915662005E-2</v>
      </c>
      <c r="AD103" s="69">
        <f t="shared" si="55"/>
        <v>-4.7535485436458205E-2</v>
      </c>
      <c r="AE103" s="67">
        <f t="shared" si="56"/>
        <v>9.6943486958407599E-2</v>
      </c>
    </row>
    <row r="104" spans="1:31" ht="15" hidden="1" customHeight="1" x14ac:dyDescent="0.25">
      <c r="A104" s="71" t="s">
        <v>399</v>
      </c>
      <c r="B104" s="72">
        <v>10</v>
      </c>
      <c r="C104" s="61"/>
      <c r="D104" s="71" t="s">
        <v>93</v>
      </c>
      <c r="E104" s="71" t="s">
        <v>8</v>
      </c>
      <c r="F104" s="62">
        <v>2010</v>
      </c>
      <c r="G104" s="71">
        <v>4</v>
      </c>
      <c r="H104" s="71">
        <v>6</v>
      </c>
      <c r="I104" s="63">
        <f>IF(H104="",M104+0.15*(X104+4.5%-$B$2)+($A$2-50%),M104+0.85*(0.6*X104+0.4*AA104+4.5%-$B$2)+($A$2-50%))</f>
        <v>0.40473207157475954</v>
      </c>
      <c r="J104" s="40" t="s">
        <v>465</v>
      </c>
      <c r="K104" s="33" t="str">
        <f t="shared" si="30"/>
        <v>No projection</v>
      </c>
      <c r="L104" s="40" t="str">
        <f t="shared" si="31"/>
        <v>Safe R</v>
      </c>
      <c r="M104" s="68">
        <f>'Raw Data'!P99</f>
        <v>0.44224999999999998</v>
      </c>
      <c r="N104" s="68">
        <f t="shared" si="32"/>
        <v>0.44225000000000003</v>
      </c>
      <c r="O104" s="65">
        <f>'Raw Data'!M99</f>
        <v>3.4802638401372599E-2</v>
      </c>
      <c r="P104" s="65">
        <f t="shared" si="33"/>
        <v>0.51740131920068633</v>
      </c>
      <c r="Q104" s="66">
        <f t="shared" ref="Q104:Q135" si="57">IF(G104=1,O104-4%,IF(G104=2,O104+5%,IF(G104=3,O104+14%,IF(G104=4,O104+4%,IF(G104=5,O104+13%,IF(G104=6,O104+22%,IF(G104=7,O104+9%,O104+9%)))))))</f>
        <v>7.4802638401372606E-2</v>
      </c>
      <c r="R104" s="66">
        <f>'Raw Data'!S99</f>
        <v>0.18973973901700575</v>
      </c>
      <c r="S104" s="66">
        <f>'Raw Data'!V99</f>
        <v>0.49399999999999999</v>
      </c>
      <c r="T104" s="67">
        <f t="shared" si="51"/>
        <v>-0.10349999999999682</v>
      </c>
      <c r="U104" s="66">
        <f t="shared" si="37"/>
        <v>0.3972397390170026</v>
      </c>
      <c r="V104" s="66">
        <f>50%-Q104/2</f>
        <v>0.46259868079931371</v>
      </c>
      <c r="W104" s="66">
        <f>50%-U104/2</f>
        <v>0.3013801304914987</v>
      </c>
      <c r="X104" s="68">
        <f t="shared" si="50"/>
        <v>2.0348680799313734E-2</v>
      </c>
      <c r="Y104" s="68">
        <f t="shared" si="35"/>
        <v>-2.0348680799313734E-2</v>
      </c>
      <c r="Z104" s="68">
        <f t="shared" si="36"/>
        <v>-6.5348680799313733E-2</v>
      </c>
      <c r="AA104" s="68">
        <f t="shared" si="52"/>
        <v>-0.14086986950850128</v>
      </c>
      <c r="AB104" s="68">
        <f t="shared" si="53"/>
        <v>0.14086986950850128</v>
      </c>
      <c r="AC104" s="68">
        <f t="shared" si="54"/>
        <v>9.5869869508501279E-2</v>
      </c>
      <c r="AD104" s="69">
        <f t="shared" si="55"/>
        <v>1.5260594354593773E-2</v>
      </c>
      <c r="AE104" s="67">
        <f t="shared" si="56"/>
        <v>0.16121855030781501</v>
      </c>
    </row>
    <row r="105" spans="1:31" ht="15" hidden="1" customHeight="1" x14ac:dyDescent="0.25">
      <c r="A105" s="60" t="s">
        <v>399</v>
      </c>
      <c r="B105" s="61">
        <v>11</v>
      </c>
      <c r="C105" s="61"/>
      <c r="D105" s="60" t="s">
        <v>94</v>
      </c>
      <c r="E105" s="60" t="s">
        <v>8</v>
      </c>
      <c r="F105" s="62">
        <v>2010</v>
      </c>
      <c r="G105" s="60">
        <v>4</v>
      </c>
      <c r="H105" s="60">
        <v>5</v>
      </c>
      <c r="I105" s="63">
        <f>IF(H105="",M105+0.15*(X105+4.5%-$B$2)+($A$2-50%),M105+0.85*(0.6*X105+0.4*AA105+4.5%-$B$2)+($A$2-50%))</f>
        <v>0.33365967169128863</v>
      </c>
      <c r="J105" s="33" t="str">
        <f t="shared" ref="J105:J111" si="58">IF(I105&lt;44%,"R",IF(I105&gt;56%,"D","No projection"))</f>
        <v>R</v>
      </c>
      <c r="K105" s="33" t="str">
        <f t="shared" si="30"/>
        <v>R</v>
      </c>
      <c r="L105" s="33" t="str">
        <f t="shared" si="31"/>
        <v>Safe R</v>
      </c>
      <c r="M105" s="64">
        <f>'Raw Data'!P100</f>
        <v>0.38775000000000004</v>
      </c>
      <c r="N105" s="64">
        <f t="shared" si="32"/>
        <v>0.38775000000000004</v>
      </c>
      <c r="O105" s="65">
        <f>'Raw Data'!M100</f>
        <v>0.28954152062669974</v>
      </c>
      <c r="P105" s="65">
        <f t="shared" si="33"/>
        <v>0.6447707603133499</v>
      </c>
      <c r="Q105" s="66">
        <f t="shared" si="57"/>
        <v>0.32954152062669972</v>
      </c>
      <c r="R105" s="66">
        <f>'Raw Data'!S100</f>
        <v>0.34861612087589172</v>
      </c>
      <c r="S105" s="66">
        <f>'Raw Data'!V100</f>
        <v>0.39899999999999997</v>
      </c>
      <c r="T105" s="67">
        <f t="shared" si="51"/>
        <v>-2.2500000000007958E-2</v>
      </c>
      <c r="U105" s="66">
        <f t="shared" ref="U105:U136" si="59">IF(H105=1,R105+T105+7.6%,IF(H105=2,R105+T105+16.6%,IF(H105=3,R105+T105+25.6%,IF(H105=4,R105-T105-7.6%,IF(H105=5,R105-T105+1.4%,IF(H105=6,R105-T105+10.4%,IF(H105=7,R105+T105+9%,IF(H105=8,R105-T105+9%,""))))))))</f>
        <v>0.38511612087589969</v>
      </c>
      <c r="V105" s="66">
        <f>50%-Q105/2</f>
        <v>0.33522923968665014</v>
      </c>
      <c r="W105" s="66">
        <f>50%-U105/2</f>
        <v>0.30744193956205013</v>
      </c>
      <c r="X105" s="68">
        <f t="shared" si="50"/>
        <v>-5.2520760313349901E-2</v>
      </c>
      <c r="Y105" s="68">
        <f t="shared" si="35"/>
        <v>5.2520760313349901E-2</v>
      </c>
      <c r="Z105" s="68">
        <f t="shared" si="36"/>
        <v>7.5207603133499029E-3</v>
      </c>
      <c r="AA105" s="68">
        <f t="shared" si="52"/>
        <v>-8.0308060437949913E-2</v>
      </c>
      <c r="AB105" s="68">
        <f t="shared" si="53"/>
        <v>8.0308060437949913E-2</v>
      </c>
      <c r="AC105" s="68">
        <f t="shared" si="54"/>
        <v>3.5308060437949915E-2</v>
      </c>
      <c r="AD105" s="69">
        <f t="shared" si="55"/>
        <v>2.1414410375649909E-2</v>
      </c>
      <c r="AE105" s="67">
        <f t="shared" si="56"/>
        <v>2.7787300124600012E-2</v>
      </c>
    </row>
    <row r="106" spans="1:31" ht="15" hidden="1" customHeight="1" x14ac:dyDescent="0.25">
      <c r="A106" s="60" t="s">
        <v>399</v>
      </c>
      <c r="B106" s="61">
        <v>12</v>
      </c>
      <c r="C106" s="61"/>
      <c r="D106" s="60" t="s">
        <v>95</v>
      </c>
      <c r="E106" s="60" t="s">
        <v>8</v>
      </c>
      <c r="F106" s="62">
        <v>2006</v>
      </c>
      <c r="G106" s="60">
        <v>4</v>
      </c>
      <c r="H106" s="60">
        <v>4</v>
      </c>
      <c r="I106" s="63">
        <f>IF(H106="",M106+0.15*(X106+4.5%-$B$2)+($A$2-50%),M106+0.85*(0.6*X106+0.4*AA106+4.5%-$B$2)+($A$2-50%))</f>
        <v>0.33785194967196014</v>
      </c>
      <c r="J106" s="33" t="str">
        <f t="shared" si="58"/>
        <v>R</v>
      </c>
      <c r="K106" s="33" t="str">
        <f t="shared" si="30"/>
        <v>R</v>
      </c>
      <c r="L106" s="33" t="str">
        <f t="shared" si="31"/>
        <v>Safe R</v>
      </c>
      <c r="M106" s="64">
        <f>'Raw Data'!P101</f>
        <v>0.43474999999999997</v>
      </c>
      <c r="N106" s="64">
        <f t="shared" si="32"/>
        <v>0.43474999999999997</v>
      </c>
      <c r="O106" s="65">
        <f>'Raw Data'!M101</f>
        <v>0.31671556094404701</v>
      </c>
      <c r="P106" s="65">
        <f t="shared" si="33"/>
        <v>0.65835778047202353</v>
      </c>
      <c r="Q106" s="66">
        <f t="shared" si="57"/>
        <v>0.35671556094404699</v>
      </c>
      <c r="R106" s="66">
        <f>'Raw Data'!S101</f>
        <v>0.42866518992534247</v>
      </c>
      <c r="S106" s="66">
        <f>'Raw Data'!V101</f>
        <v>0.43899999999999995</v>
      </c>
      <c r="T106" s="67">
        <f t="shared" si="51"/>
        <v>-8.4999999999979536E-3</v>
      </c>
      <c r="U106" s="66">
        <f t="shared" si="59"/>
        <v>0.36116518992534041</v>
      </c>
      <c r="V106" s="66">
        <f>50%-Q106/2</f>
        <v>0.3216422195279765</v>
      </c>
      <c r="W106" s="66">
        <f>50%-U106/2</f>
        <v>0.31941740503732979</v>
      </c>
      <c r="X106" s="68">
        <f t="shared" si="50"/>
        <v>-0.11310778047202347</v>
      </c>
      <c r="Y106" s="68">
        <f t="shared" si="35"/>
        <v>0.11310778047202347</v>
      </c>
      <c r="Z106" s="68">
        <f t="shared" si="36"/>
        <v>6.8107780472023469E-2</v>
      </c>
      <c r="AA106" s="68">
        <f t="shared" si="52"/>
        <v>-0.11533259496267018</v>
      </c>
      <c r="AB106" s="68">
        <f t="shared" si="53"/>
        <v>0.11533259496267018</v>
      </c>
      <c r="AC106" s="68">
        <f t="shared" si="54"/>
        <v>7.0332594962670178E-2</v>
      </c>
      <c r="AD106" s="69">
        <f t="shared" si="55"/>
        <v>6.9220187717346823E-2</v>
      </c>
      <c r="AE106" s="67">
        <f t="shared" si="56"/>
        <v>2.2248144906467093E-3</v>
      </c>
    </row>
    <row r="107" spans="1:31" ht="15" hidden="1" customHeight="1" x14ac:dyDescent="0.25">
      <c r="A107" s="60" t="s">
        <v>399</v>
      </c>
      <c r="B107" s="61">
        <v>13</v>
      </c>
      <c r="C107" s="61"/>
      <c r="D107" s="93" t="s">
        <v>1017</v>
      </c>
      <c r="E107" s="93" t="s">
        <v>8</v>
      </c>
      <c r="F107" s="62">
        <v>2013.5</v>
      </c>
      <c r="G107" s="93">
        <v>8</v>
      </c>
      <c r="H107" s="93"/>
      <c r="I107" s="63">
        <f>IF(H107="",M107+0.15*(X107+4.5%-$B$2)+($A$2-50%),M107+0.85*(0.6*X107+0.4*AA107+4.5%-$B$2)+($A$2-50%))</f>
        <v>0.48180120458135861</v>
      </c>
      <c r="J107" s="33" t="str">
        <f t="shared" si="58"/>
        <v>No projection</v>
      </c>
      <c r="K107" s="33" t="str">
        <f t="shared" si="30"/>
        <v>No projection</v>
      </c>
      <c r="L107" s="33" t="str">
        <f t="shared" si="31"/>
        <v>Toss Up</v>
      </c>
      <c r="M107" s="64">
        <f>'[1]Raw Data'!P102</f>
        <v>0.48825000000000002</v>
      </c>
      <c r="N107" s="64">
        <f t="shared" si="32"/>
        <v>0.48825000000000007</v>
      </c>
      <c r="O107" s="65">
        <f>'[1]Raw Data'!M102</f>
        <v>1.9483938915218546E-2</v>
      </c>
      <c r="P107" s="65">
        <f t="shared" si="33"/>
        <v>0.5097419694576093</v>
      </c>
      <c r="Q107" s="66">
        <f t="shared" si="57"/>
        <v>0.10948393891521854</v>
      </c>
      <c r="R107" s="66"/>
      <c r="S107" s="66"/>
      <c r="T107" s="67"/>
      <c r="U107" s="66"/>
      <c r="V107" s="66">
        <f>50%-Q107/2</f>
        <v>0.44525803054239071</v>
      </c>
      <c r="W107" s="66"/>
      <c r="X107" s="68">
        <f t="shared" si="50"/>
        <v>-4.2991969457609303E-2</v>
      </c>
      <c r="Y107" s="68">
        <f t="shared" si="35"/>
        <v>4.2991969457609303E-2</v>
      </c>
      <c r="Z107" s="68">
        <f t="shared" si="36"/>
        <v>-2.0080305423906958E-3</v>
      </c>
      <c r="AA107" s="68"/>
      <c r="AB107" s="68"/>
      <c r="AC107" s="68"/>
      <c r="AD107" s="69">
        <f>Z107</f>
        <v>-2.0080305423906958E-3</v>
      </c>
      <c r="AE107" s="67">
        <f t="shared" si="56"/>
        <v>2.0080305423906958E-3</v>
      </c>
    </row>
    <row r="108" spans="1:31" ht="15" hidden="1" customHeight="1" x14ac:dyDescent="0.25">
      <c r="A108" s="60" t="s">
        <v>399</v>
      </c>
      <c r="B108" s="61">
        <v>14</v>
      </c>
      <c r="C108" s="61"/>
      <c r="D108" s="60" t="s">
        <v>96</v>
      </c>
      <c r="E108" s="60" t="s">
        <v>14</v>
      </c>
      <c r="F108" s="62">
        <v>2006</v>
      </c>
      <c r="G108" s="60">
        <v>1</v>
      </c>
      <c r="H108" s="60">
        <v>1</v>
      </c>
      <c r="I108" s="63">
        <f>IF(H108="",M108+0.15*(X108-4.5%+$B$2)+($A$2-50%),M108+0.85*(0.6*X108+0.4*AA108-4.5%+$B$2)+($A$2-50%))</f>
        <v>0.66165426835587438</v>
      </c>
      <c r="J108" s="33" t="str">
        <f t="shared" si="58"/>
        <v>D</v>
      </c>
      <c r="K108" s="33" t="str">
        <f t="shared" si="30"/>
        <v>D</v>
      </c>
      <c r="L108" s="33" t="str">
        <f t="shared" si="31"/>
        <v>Safe D</v>
      </c>
      <c r="M108" s="64">
        <f>'Raw Data'!P103</f>
        <v>0.63624999999999998</v>
      </c>
      <c r="N108" s="64">
        <f t="shared" si="32"/>
        <v>0.63624999999999998</v>
      </c>
      <c r="O108" s="65">
        <f>'Raw Data'!M103</f>
        <v>0.40499142911108654</v>
      </c>
      <c r="P108" s="65">
        <f t="shared" si="33"/>
        <v>0.70249571455554327</v>
      </c>
      <c r="Q108" s="66">
        <f t="shared" si="57"/>
        <v>0.36499142911108656</v>
      </c>
      <c r="R108" s="66">
        <f>'Raw Data'!S103</f>
        <v>0.19269972901498583</v>
      </c>
      <c r="S108" s="66">
        <f>'Raw Data'!V103</f>
        <v>0.629</v>
      </c>
      <c r="T108" s="67">
        <f>2*(M108-50)-2*(S108-50)</f>
        <v>1.4499999999998181E-2</v>
      </c>
      <c r="U108" s="66">
        <f>IF(H108=1,R108+T108+7.6%,IF(H108=2,R108+T108+16.6%,IF(H108=3,R108+T108+25.6%,IF(H108=4,R108-T108-7.6%,IF(H108=5,R108-T108+1.4%,IF(H108=6,R108-T108+10.4%,IF(H108=7,R108+T108+9%,IF(H108=8,R108-T108+9%,""))))))))</f>
        <v>0.28319972901498403</v>
      </c>
      <c r="V108" s="66">
        <f>50%+Q108/2</f>
        <v>0.68249571455554325</v>
      </c>
      <c r="W108" s="66">
        <f>50%+U108/2</f>
        <v>0.64159986450749207</v>
      </c>
      <c r="X108" s="68">
        <f t="shared" si="50"/>
        <v>4.6245714555543271E-2</v>
      </c>
      <c r="Y108" s="68">
        <f t="shared" si="35"/>
        <v>4.6245714555543271E-2</v>
      </c>
      <c r="Z108" s="68">
        <f t="shared" si="36"/>
        <v>1.245714555543273E-3</v>
      </c>
      <c r="AA108" s="68">
        <f>W108-M108</f>
        <v>5.3498645074920859E-3</v>
      </c>
      <c r="AB108" s="68">
        <f>IF(E108="(D)",AA108,-(AA108))</f>
        <v>5.3498645074920859E-3</v>
      </c>
      <c r="AC108" s="68">
        <f>AB108-4.5%</f>
        <v>-3.9650135492507912E-2</v>
      </c>
      <c r="AD108" s="69">
        <f>(Z108+AC108)/2</f>
        <v>-1.920221046848232E-2</v>
      </c>
      <c r="AE108" s="67">
        <f t="shared" si="56"/>
        <v>4.0895850048051186E-2</v>
      </c>
    </row>
    <row r="109" spans="1:31" ht="15" hidden="1" customHeight="1" x14ac:dyDescent="0.25">
      <c r="A109" s="60" t="s">
        <v>399</v>
      </c>
      <c r="B109" s="61">
        <v>15</v>
      </c>
      <c r="C109" s="61"/>
      <c r="D109" s="60" t="s">
        <v>97</v>
      </c>
      <c r="E109" s="60" t="s">
        <v>8</v>
      </c>
      <c r="F109" s="62">
        <v>2010</v>
      </c>
      <c r="G109" s="60">
        <v>4</v>
      </c>
      <c r="H109" s="60">
        <v>5</v>
      </c>
      <c r="I109" s="63">
        <f>IF(H109="",M109+0.15*(X109+4.5%-$B$2)+($A$2-50%),M109+0.85*(0.6*X109+0.4*AA109+4.5%-$B$2)+($A$2-50%))</f>
        <v>0.41753028922734398</v>
      </c>
      <c r="J109" s="33" t="str">
        <f t="shared" si="58"/>
        <v>R</v>
      </c>
      <c r="K109" s="33" t="str">
        <f t="shared" si="30"/>
        <v>No projection</v>
      </c>
      <c r="L109" s="33" t="str">
        <f t="shared" si="31"/>
        <v>Safe R</v>
      </c>
      <c r="M109" s="64">
        <f>'Raw Data'!P104</f>
        <v>0.44225000000000003</v>
      </c>
      <c r="N109" s="64">
        <f t="shared" si="32"/>
        <v>0.44225000000000003</v>
      </c>
      <c r="O109" s="65">
        <f>'Raw Data'!M104</f>
        <v>1</v>
      </c>
      <c r="P109" s="65">
        <f t="shared" si="33"/>
        <v>1</v>
      </c>
      <c r="Q109" s="66">
        <f t="shared" si="57"/>
        <v>1.04</v>
      </c>
      <c r="R109" s="66">
        <f>'Raw Data'!S104</f>
        <v>7.8410063368561378E-2</v>
      </c>
      <c r="S109" s="66">
        <f>'Raw Data'!V104</f>
        <v>0.45899999999999996</v>
      </c>
      <c r="T109" s="67">
        <f>2*(M109-50)-2*(S109-50)</f>
        <v>-3.3500000000003638E-2</v>
      </c>
      <c r="U109" s="66">
        <f>IF(H109=1,R109+T109+7.6%,IF(H109=2,R109+T109+16.6%,IF(H109=3,R109+T109+25.6%,IF(H109=4,R109-T109-7.6%,IF(H109=5,R109-T109+1.4%,IF(H109=6,R109-T109+10.4%,IF(H109=7,R109+T109+9%,IF(H109=8,R109-T109+9%,""))))))))</f>
        <v>0.12591006336856503</v>
      </c>
      <c r="V109" s="70">
        <v>0</v>
      </c>
      <c r="W109" s="66">
        <f>50%-U109/2</f>
        <v>0.43704496831571749</v>
      </c>
      <c r="X109" s="68">
        <v>-4.4999999999999998E-2</v>
      </c>
      <c r="Y109" s="68">
        <f t="shared" si="35"/>
        <v>4.4999999999999998E-2</v>
      </c>
      <c r="Z109" s="68">
        <f t="shared" si="36"/>
        <v>0</v>
      </c>
      <c r="AA109" s="68">
        <f>W109-M109</f>
        <v>-5.2050316842825461E-3</v>
      </c>
      <c r="AB109" s="68">
        <f>IF(E109="(D)",AA109,-(AA109))</f>
        <v>5.2050316842825461E-3</v>
      </c>
      <c r="AC109" s="68">
        <f>AB109-4.5%</f>
        <v>-3.9794968315717452E-2</v>
      </c>
      <c r="AD109" s="69">
        <f>(Z109+AC109)/2</f>
        <v>-1.9897484157858726E-2</v>
      </c>
      <c r="AE109" s="67">
        <f t="shared" si="56"/>
        <v>3.9794968315717452E-2</v>
      </c>
    </row>
    <row r="110" spans="1:31" ht="15" hidden="1" customHeight="1" x14ac:dyDescent="0.25">
      <c r="A110" s="60" t="s">
        <v>399</v>
      </c>
      <c r="B110" s="61">
        <v>16</v>
      </c>
      <c r="C110" s="61"/>
      <c r="D110" s="60" t="s">
        <v>98</v>
      </c>
      <c r="E110" s="60" t="s">
        <v>8</v>
      </c>
      <c r="F110" s="62">
        <v>2006</v>
      </c>
      <c r="G110" s="60">
        <v>4</v>
      </c>
      <c r="H110" s="60">
        <v>4</v>
      </c>
      <c r="I110" s="63">
        <f>IF(H110="",M110+0.15*(X110+4.5%-$B$2)+($A$2-50%),M110+0.85*(0.6*X110+0.4*AA110+4.5%-$B$2)+($A$2-50%))</f>
        <v>0.40869643692652047</v>
      </c>
      <c r="J110" s="33" t="str">
        <f t="shared" si="58"/>
        <v>R</v>
      </c>
      <c r="K110" s="33" t="str">
        <f t="shared" si="30"/>
        <v>R</v>
      </c>
      <c r="L110" s="33" t="str">
        <f t="shared" si="31"/>
        <v>Safe R</v>
      </c>
      <c r="M110" s="64">
        <f>'Raw Data'!P105</f>
        <v>0.43424999999999997</v>
      </c>
      <c r="N110" s="64">
        <f t="shared" si="32"/>
        <v>0.43425000000000002</v>
      </c>
      <c r="O110" s="65">
        <f>'Raw Data'!M105</f>
        <v>7.2242147841730775E-2</v>
      </c>
      <c r="P110" s="65">
        <f t="shared" si="33"/>
        <v>0.53612107392086539</v>
      </c>
      <c r="Q110" s="66">
        <f t="shared" si="57"/>
        <v>0.11224214784173078</v>
      </c>
      <c r="R110" s="66">
        <f>'Raw Data'!S105</f>
        <v>0.37720185514022192</v>
      </c>
      <c r="S110" s="66">
        <f>'Raw Data'!V105</f>
        <v>0.43899999999999995</v>
      </c>
      <c r="T110" s="67">
        <f>2*(M110-50)-2*(S110-50)</f>
        <v>-9.5000000000027285E-3</v>
      </c>
      <c r="U110" s="66">
        <f>IF(H110=1,R110+T110+7.6%,IF(H110=2,R110+T110+16.6%,IF(H110=3,R110+T110+25.6%,IF(H110=4,R110-T110-7.6%,IF(H110=5,R110-T110+1.4%,IF(H110=6,R110-T110+10.4%,IF(H110=7,R110+T110+9%,IF(H110=8,R110-T110+9%,""))))))))</f>
        <v>0.31070185514022464</v>
      </c>
      <c r="V110" s="66">
        <f>50%-Q110/2</f>
        <v>0.44387892607913459</v>
      </c>
      <c r="W110" s="66">
        <f>50%-U110/2</f>
        <v>0.34464907242988768</v>
      </c>
      <c r="X110" s="68">
        <f>V110-M110</f>
        <v>9.6289260791346254E-3</v>
      </c>
      <c r="Y110" s="68">
        <f t="shared" si="35"/>
        <v>-9.6289260791346254E-3</v>
      </c>
      <c r="Z110" s="68">
        <f t="shared" si="36"/>
        <v>-5.4628926079134624E-2</v>
      </c>
      <c r="AA110" s="68">
        <f>W110-M110</f>
        <v>-8.9600927570112288E-2</v>
      </c>
      <c r="AB110" s="68">
        <f>IF(E110="(D)",AA110,-(AA110))</f>
        <v>8.9600927570112288E-2</v>
      </c>
      <c r="AC110" s="68">
        <f>AB110-4.5%</f>
        <v>4.4600927570112289E-2</v>
      </c>
      <c r="AD110" s="69">
        <f>(Z110+AC110)/2</f>
        <v>-5.0139992545111672E-3</v>
      </c>
      <c r="AE110" s="67">
        <f t="shared" si="56"/>
        <v>9.9229853649246913E-2</v>
      </c>
    </row>
    <row r="111" spans="1:31" ht="15" hidden="1" customHeight="1" x14ac:dyDescent="0.25">
      <c r="A111" s="60" t="s">
        <v>399</v>
      </c>
      <c r="B111" s="61">
        <v>17</v>
      </c>
      <c r="C111" s="61"/>
      <c r="D111" s="93" t="s">
        <v>99</v>
      </c>
      <c r="E111" s="60" t="s">
        <v>8</v>
      </c>
      <c r="F111" s="62">
        <v>2008</v>
      </c>
      <c r="G111" s="60">
        <v>4</v>
      </c>
      <c r="H111" s="60">
        <v>4</v>
      </c>
      <c r="I111" s="63">
        <f>IF(H111="",M111+0.15*(X111+4.5%-$B$2)+($A$2-50%),M111+0.85*(0.6*X111+0.4*AA111+4.5%-$B$2)+($A$2-50%))</f>
        <v>0.37166645021788203</v>
      </c>
      <c r="J111" s="33" t="str">
        <f t="shared" si="58"/>
        <v>R</v>
      </c>
      <c r="K111" s="33" t="str">
        <f t="shared" si="30"/>
        <v>R</v>
      </c>
      <c r="L111" s="33" t="str">
        <f t="shared" si="31"/>
        <v>Safe R</v>
      </c>
      <c r="M111" s="64">
        <f>'Raw Data'!P106</f>
        <v>0.39725000000000005</v>
      </c>
      <c r="N111" s="64">
        <f t="shared" si="32"/>
        <v>0.3972500000000001</v>
      </c>
      <c r="O111" s="65">
        <f>'Raw Data'!M106</f>
        <v>0.17261757140731393</v>
      </c>
      <c r="P111" s="65">
        <f t="shared" si="33"/>
        <v>0.58630878570365697</v>
      </c>
      <c r="Q111" s="66">
        <f t="shared" si="57"/>
        <v>0.21261757140731394</v>
      </c>
      <c r="R111" s="66">
        <f>'Raw Data'!S106</f>
        <v>0.33781511219560451</v>
      </c>
      <c r="S111" s="66">
        <f>'Raw Data'!V106</f>
        <v>0.43899999999999995</v>
      </c>
      <c r="T111" s="67">
        <f>2*(M111-50)-2*(S111-50)</f>
        <v>-8.3500000000000796E-2</v>
      </c>
      <c r="U111" s="66">
        <f>IF(H111=1,R111+T111+7.6%,IF(H111=2,R111+T111+16.6%,IF(H111=3,R111+T111+25.6%,IF(H111=4,R111-T111-7.6%,IF(H111=5,R111-T111+1.4%,IF(H111=6,R111-T111+10.4%,IF(H111=7,R111+T111+9%,IF(H111=8,R111-T111+9%,""))))))))</f>
        <v>0.34531511219560529</v>
      </c>
      <c r="V111" s="66">
        <f>50%-Q111/2</f>
        <v>0.39369121429634302</v>
      </c>
      <c r="W111" s="66">
        <f>50%-U111/2</f>
        <v>0.32734244390219736</v>
      </c>
      <c r="X111" s="68">
        <f>V111-M111</f>
        <v>-3.5587857036570303E-3</v>
      </c>
      <c r="Y111" s="68">
        <f t="shared" si="35"/>
        <v>3.5587857036570303E-3</v>
      </c>
      <c r="Z111" s="68">
        <f t="shared" si="36"/>
        <v>-4.1441214296342968E-2</v>
      </c>
      <c r="AA111" s="68">
        <f>W111-M111</f>
        <v>-6.9907556097802692E-2</v>
      </c>
      <c r="AB111" s="68">
        <f>IF(E111="(D)",AA111,-(AA111))</f>
        <v>6.9907556097802692E-2</v>
      </c>
      <c r="AC111" s="68">
        <f>AB111-4.5%</f>
        <v>2.4907556097802694E-2</v>
      </c>
      <c r="AD111" s="69">
        <f>(Z111+AC111)/2</f>
        <v>-8.2668290992701371E-3</v>
      </c>
      <c r="AE111" s="67">
        <f t="shared" si="56"/>
        <v>6.6348770394145662E-2</v>
      </c>
    </row>
    <row r="112" spans="1:31" ht="15" hidden="1" customHeight="1" x14ac:dyDescent="0.25">
      <c r="A112" s="60" t="s">
        <v>399</v>
      </c>
      <c r="B112" s="61">
        <v>18</v>
      </c>
      <c r="C112" s="61"/>
      <c r="D112" s="60" t="s">
        <v>100</v>
      </c>
      <c r="E112" s="60" t="s">
        <v>14</v>
      </c>
      <c r="F112" s="62">
        <v>2012</v>
      </c>
      <c r="G112" s="60">
        <v>3</v>
      </c>
      <c r="H112" s="60"/>
      <c r="I112" s="63">
        <f>IF(H112="",M112+0.15*(X112-4.5%+$B$2)+($A$2-50%),M112+0.85*(0.6*X112+0.4*AA112-4.5%+$B$2)+($A$2-50%))</f>
        <v>0.47714442885877617</v>
      </c>
      <c r="J112" s="33" t="s">
        <v>465</v>
      </c>
      <c r="K112" s="33" t="str">
        <f t="shared" si="30"/>
        <v>No projection</v>
      </c>
      <c r="L112" s="33" t="str">
        <f t="shared" si="31"/>
        <v>Toss Up</v>
      </c>
      <c r="M112" s="64">
        <f>'Raw Data'!P107</f>
        <v>0.46024999999999999</v>
      </c>
      <c r="N112" s="64">
        <f t="shared" si="32"/>
        <v>0.46025000000000005</v>
      </c>
      <c r="O112" s="65">
        <f>'Raw Data'!M107</f>
        <v>5.7590514503493284E-3</v>
      </c>
      <c r="P112" s="65">
        <f t="shared" si="33"/>
        <v>0.50287952572517469</v>
      </c>
      <c r="Q112" s="66">
        <f t="shared" si="57"/>
        <v>0.14575905145034934</v>
      </c>
      <c r="R112" s="66"/>
      <c r="S112" s="66"/>
      <c r="T112" s="67"/>
      <c r="U112" s="66" t="str">
        <f>IF(H112=1,R112+T112+7.6%,IF(H112=2,R112+T112+16.6%,IF(H112=3,R112+T112+25.6%,IF(H112=4,R112-T112-7.6%,IF(H112=5,R112-T112+1.4%,IF(H112=6,R112-T112+10.4%,IF(H112=7,R112+T112+9%,IF(H112=8,R112-T112+9%,""))))))))</f>
        <v/>
      </c>
      <c r="V112" s="66">
        <f>50%+Q112/2</f>
        <v>0.57287952572517464</v>
      </c>
      <c r="W112" s="66"/>
      <c r="X112" s="68">
        <f>V112-M112</f>
        <v>0.11262952572517465</v>
      </c>
      <c r="Y112" s="68">
        <f t="shared" si="35"/>
        <v>0.11262952572517465</v>
      </c>
      <c r="Z112" s="68">
        <f t="shared" si="36"/>
        <v>6.7629525725174652E-2</v>
      </c>
      <c r="AA112" s="68"/>
      <c r="AB112" s="68"/>
      <c r="AC112" s="68"/>
      <c r="AD112" s="69">
        <f>Z112</f>
        <v>6.7629525725174652E-2</v>
      </c>
      <c r="AE112" s="67"/>
    </row>
    <row r="113" spans="1:31" ht="15" hidden="1" customHeight="1" x14ac:dyDescent="0.25">
      <c r="A113" s="60" t="s">
        <v>399</v>
      </c>
      <c r="B113" s="61">
        <v>19</v>
      </c>
      <c r="C113" s="61"/>
      <c r="D113" s="60" t="s">
        <v>1034</v>
      </c>
      <c r="E113" s="60" t="s">
        <v>8</v>
      </c>
      <c r="F113" s="62">
        <v>2014</v>
      </c>
      <c r="G113" s="93">
        <v>8</v>
      </c>
      <c r="H113" s="60"/>
      <c r="I113" s="63">
        <f>IF(H113="",M113+0.15*(X113+4.5%-$B$2)+($A$2-50%),M113+0.85*(0.6*X113+0.4*AA113+4.5%-$B$2)+($A$2-50%))</f>
        <v>0.3549215137114366</v>
      </c>
      <c r="J113" s="33" t="str">
        <f t="shared" ref="J113:J120" si="60">IF(I113&lt;44%,"R",IF(I113&gt;56%,"D","No projection"))</f>
        <v>R</v>
      </c>
      <c r="K113" s="33" t="str">
        <f t="shared" si="30"/>
        <v>R</v>
      </c>
      <c r="L113" s="33" t="str">
        <f t="shared" si="31"/>
        <v>Safe R</v>
      </c>
      <c r="M113" s="64">
        <f>'Raw Data'!P108</f>
        <v>0.37175000000000002</v>
      </c>
      <c r="N113" s="64">
        <f t="shared" si="32"/>
        <v>0.37175000000000002</v>
      </c>
      <c r="O113" s="65">
        <f>'Raw Data'!M108</f>
        <v>0.39087981718084547</v>
      </c>
      <c r="P113" s="65">
        <f t="shared" si="33"/>
        <v>0.69543990859042271</v>
      </c>
      <c r="Q113" s="66">
        <f t="shared" si="57"/>
        <v>0.48087981718084549</v>
      </c>
      <c r="R113" s="66"/>
      <c r="S113" s="66"/>
      <c r="T113" s="67"/>
      <c r="U113" s="66"/>
      <c r="V113" s="66">
        <f>50%-Q113/2</f>
        <v>0.25956009140957725</v>
      </c>
      <c r="W113" s="66"/>
      <c r="X113" s="68">
        <f>V113-M113</f>
        <v>-0.11218990859042277</v>
      </c>
      <c r="Y113" s="68">
        <f t="shared" si="35"/>
        <v>0.11218990859042277</v>
      </c>
      <c r="Z113" s="68">
        <f t="shared" si="36"/>
        <v>6.7189908590422773E-2</v>
      </c>
      <c r="AA113" s="68"/>
      <c r="AB113" s="68"/>
      <c r="AC113" s="68"/>
      <c r="AD113" s="69">
        <f>Z113</f>
        <v>6.7189908590422773E-2</v>
      </c>
      <c r="AE113" s="67"/>
    </row>
    <row r="114" spans="1:31" ht="15" hidden="1" customHeight="1" x14ac:dyDescent="0.25">
      <c r="A114" s="60" t="s">
        <v>399</v>
      </c>
      <c r="B114" s="61">
        <v>20</v>
      </c>
      <c r="C114" s="61"/>
      <c r="D114" s="60" t="s">
        <v>101</v>
      </c>
      <c r="E114" s="60" t="s">
        <v>14</v>
      </c>
      <c r="F114" s="62">
        <v>1992</v>
      </c>
      <c r="G114" s="60">
        <v>1</v>
      </c>
      <c r="H114" s="60">
        <v>1</v>
      </c>
      <c r="I114" s="63">
        <f>IF(H114="",M114+0.15*(X114-4.5%+$B$2)+($A$2-50%),M114+0.85*(0.6*X114+0.4*AA114-4.5%+$B$2)+($A$2-50%))</f>
        <v>0.84365462365591615</v>
      </c>
      <c r="J114" s="33" t="str">
        <f t="shared" si="60"/>
        <v>D</v>
      </c>
      <c r="K114" s="33" t="str">
        <f t="shared" si="30"/>
        <v>D</v>
      </c>
      <c r="L114" s="33" t="str">
        <f t="shared" si="31"/>
        <v>Safe D</v>
      </c>
      <c r="M114" s="64">
        <f>'Raw Data'!P109</f>
        <v>0.80874999999999997</v>
      </c>
      <c r="N114" s="64">
        <f t="shared" si="32"/>
        <v>0.80874999999999986</v>
      </c>
      <c r="O114" s="65">
        <f>'Raw Data'!M109</f>
        <v>1</v>
      </c>
      <c r="P114" s="65">
        <f t="shared" si="33"/>
        <v>1</v>
      </c>
      <c r="Q114" s="66">
        <f t="shared" si="57"/>
        <v>0.96</v>
      </c>
      <c r="R114" s="66">
        <f>'Raw Data'!S109</f>
        <v>0.58232131562302336</v>
      </c>
      <c r="S114" s="66">
        <f>'Raw Data'!V109</f>
        <v>0.79399999999999993</v>
      </c>
      <c r="T114" s="67">
        <f>2*(M114-50)-2*(S114-50)</f>
        <v>2.950000000001296E-2</v>
      </c>
      <c r="U114" s="66">
        <f t="shared" ref="U114:U145" si="61">IF(H114=1,R114+T114+7.6%,IF(H114=2,R114+T114+16.6%,IF(H114=3,R114+T114+25.6%,IF(H114=4,R114-T114-7.6%,IF(H114=5,R114-T114+1.4%,IF(H114=6,R114-T114+10.4%,IF(H114=7,R114+T114+9%,IF(H114=8,R114-T114+9%,""))))))))</f>
        <v>0.68782131562303628</v>
      </c>
      <c r="V114" s="70">
        <v>1</v>
      </c>
      <c r="W114" s="66">
        <f>50%+U114/2</f>
        <v>0.84391065781151808</v>
      </c>
      <c r="X114" s="68">
        <v>4.4999999999999998E-2</v>
      </c>
      <c r="Y114" s="68">
        <f t="shared" si="35"/>
        <v>4.4999999999999998E-2</v>
      </c>
      <c r="Z114" s="68">
        <f t="shared" si="36"/>
        <v>0</v>
      </c>
      <c r="AA114" s="68">
        <f>W114-M114</f>
        <v>3.5160657811518115E-2</v>
      </c>
      <c r="AB114" s="68">
        <f>IF(E114="(D)",AA114,-(AA114))</f>
        <v>3.5160657811518115E-2</v>
      </c>
      <c r="AC114" s="68">
        <f>AB114-4.5%</f>
        <v>-9.8393421884818838E-3</v>
      </c>
      <c r="AD114" s="69">
        <f>(Z114+AC114)/2</f>
        <v>-4.9196710942409419E-3</v>
      </c>
      <c r="AE114" s="67">
        <f>ABS(AC114-Z114)</f>
        <v>9.8393421884818838E-3</v>
      </c>
    </row>
    <row r="115" spans="1:31" ht="15" hidden="1" customHeight="1" x14ac:dyDescent="0.25">
      <c r="A115" s="60" t="s">
        <v>399</v>
      </c>
      <c r="B115" s="61">
        <v>21</v>
      </c>
      <c r="C115" s="61"/>
      <c r="D115" s="60" t="s">
        <v>102</v>
      </c>
      <c r="E115" s="60" t="s">
        <v>14</v>
      </c>
      <c r="F115" s="62">
        <v>2010</v>
      </c>
      <c r="G115" s="60">
        <v>1</v>
      </c>
      <c r="H115" s="60">
        <v>2</v>
      </c>
      <c r="I115" s="63">
        <f>IF(H115="",M115+0.15*(X115-4.5%+$B$2)+($A$2-50%),M115+0.85*(0.6*X115+0.4*AA115-4.5%+$B$2)+($A$2-50%))</f>
        <v>0.64298996238693551</v>
      </c>
      <c r="J115" s="33" t="str">
        <f t="shared" si="60"/>
        <v>D</v>
      </c>
      <c r="K115" s="33" t="str">
        <f t="shared" si="30"/>
        <v>D</v>
      </c>
      <c r="L115" s="33" t="str">
        <f t="shared" si="31"/>
        <v>Safe D</v>
      </c>
      <c r="M115" s="64">
        <f>'Raw Data'!P110</f>
        <v>0.58924999999999994</v>
      </c>
      <c r="N115" s="64">
        <f t="shared" si="32"/>
        <v>0.58924999999999983</v>
      </c>
      <c r="O115" s="65">
        <f>'Raw Data'!M110</f>
        <v>1</v>
      </c>
      <c r="P115" s="65">
        <f t="shared" si="33"/>
        <v>1</v>
      </c>
      <c r="Q115" s="66">
        <f t="shared" si="57"/>
        <v>0.96</v>
      </c>
      <c r="R115" s="66">
        <f>'Raw Data'!S110</f>
        <v>0.25311742580550295</v>
      </c>
      <c r="S115" s="66">
        <f>'Raw Data'!V110</f>
        <v>0.61899999999999999</v>
      </c>
      <c r="T115" s="67">
        <f>2*(M115-50)-2*(S115-50)</f>
        <v>-5.9499999999999886E-2</v>
      </c>
      <c r="U115" s="66">
        <f t="shared" si="61"/>
        <v>0.35961742580550304</v>
      </c>
      <c r="V115" s="70">
        <v>1</v>
      </c>
      <c r="W115" s="66">
        <f>50%+U115/2</f>
        <v>0.67980871290275147</v>
      </c>
      <c r="X115" s="68">
        <v>4.4999999999999998E-2</v>
      </c>
      <c r="Y115" s="68">
        <f t="shared" si="35"/>
        <v>4.4999999999999998E-2</v>
      </c>
      <c r="Z115" s="68">
        <f t="shared" si="36"/>
        <v>0</v>
      </c>
      <c r="AA115" s="68">
        <f>W115-M115</f>
        <v>9.0558712902751526E-2</v>
      </c>
      <c r="AB115" s="68">
        <f>IF(E115="(D)",AA115,-(AA115))</f>
        <v>9.0558712902751526E-2</v>
      </c>
      <c r="AC115" s="68">
        <f>AB115-4.5%</f>
        <v>4.5558712902751528E-2</v>
      </c>
      <c r="AD115" s="69">
        <f>(Z115+AC115)/2</f>
        <v>2.2779356451375764E-2</v>
      </c>
      <c r="AE115" s="67">
        <f>ABS(AC115-Z115)</f>
        <v>4.5558712902751528E-2</v>
      </c>
    </row>
    <row r="116" spans="1:31" ht="15" hidden="1" customHeight="1" x14ac:dyDescent="0.25">
      <c r="A116" s="60" t="s">
        <v>399</v>
      </c>
      <c r="B116" s="61">
        <v>22</v>
      </c>
      <c r="C116" s="61"/>
      <c r="D116" s="60" t="s">
        <v>103</v>
      </c>
      <c r="E116" s="60" t="s">
        <v>14</v>
      </c>
      <c r="F116" s="62">
        <v>2012</v>
      </c>
      <c r="G116" s="60">
        <v>2</v>
      </c>
      <c r="H116" s="60"/>
      <c r="I116" s="63">
        <f>IF(H116="",M116+0.15*(X116-4.5%+$B$2)+($A$2-50%),M116+0.85*(0.6*X116+0.4*AA116-4.5%+$B$2)+($A$2-50%))</f>
        <v>0.53470285857680844</v>
      </c>
      <c r="J116" s="33" t="str">
        <f t="shared" si="60"/>
        <v>No projection</v>
      </c>
      <c r="K116" s="33" t="str">
        <f t="shared" si="30"/>
        <v>No projection</v>
      </c>
      <c r="L116" s="33" t="str">
        <f t="shared" si="31"/>
        <v>Lean D</v>
      </c>
      <c r="M116" s="64">
        <f>'Raw Data'!P111</f>
        <v>0.52825</v>
      </c>
      <c r="N116" s="64">
        <f t="shared" si="32"/>
        <v>0.52824999999999989</v>
      </c>
      <c r="O116" s="65">
        <f>'Raw Data'!M111</f>
        <v>9.2538114357446022E-2</v>
      </c>
      <c r="P116" s="65">
        <f t="shared" si="33"/>
        <v>0.54626905717872298</v>
      </c>
      <c r="Q116" s="66">
        <f t="shared" si="57"/>
        <v>0.14253811435744601</v>
      </c>
      <c r="R116" s="66"/>
      <c r="S116" s="66"/>
      <c r="T116" s="67"/>
      <c r="U116" s="66" t="str">
        <f t="shared" si="61"/>
        <v/>
      </c>
      <c r="V116" s="66">
        <f>50%+Q116/2</f>
        <v>0.57126905717872301</v>
      </c>
      <c r="W116" s="66"/>
      <c r="X116" s="68">
        <f>V116-M116</f>
        <v>4.3019057178723008E-2</v>
      </c>
      <c r="Y116" s="68">
        <f t="shared" si="35"/>
        <v>4.3019057178723008E-2</v>
      </c>
      <c r="Z116" s="68">
        <f t="shared" si="36"/>
        <v>-1.9809428212769903E-3</v>
      </c>
      <c r="AA116" s="68"/>
      <c r="AB116" s="68"/>
      <c r="AC116" s="68"/>
      <c r="AD116" s="69">
        <f>Z116</f>
        <v>-1.9809428212769903E-3</v>
      </c>
      <c r="AE116" s="67"/>
    </row>
    <row r="117" spans="1:31" ht="15" hidden="1" customHeight="1" x14ac:dyDescent="0.25">
      <c r="A117" s="60" t="s">
        <v>399</v>
      </c>
      <c r="B117" s="61">
        <v>23</v>
      </c>
      <c r="C117" s="61"/>
      <c r="D117" s="60" t="s">
        <v>104</v>
      </c>
      <c r="E117" s="60" t="s">
        <v>14</v>
      </c>
      <c r="F117" s="62">
        <v>2004</v>
      </c>
      <c r="G117" s="60">
        <v>1</v>
      </c>
      <c r="H117" s="60">
        <v>1</v>
      </c>
      <c r="I117" s="63">
        <f>IF(H117="",M117+0.15*(X117-4.5%+$B$2)+($A$2-50%),M117+0.85*(0.6*X117+0.4*AA117-4.5%+$B$2)+($A$2-50%))</f>
        <v>0.62686734806496403</v>
      </c>
      <c r="J117" s="33" t="str">
        <f t="shared" si="60"/>
        <v>D</v>
      </c>
      <c r="K117" s="33" t="str">
        <f t="shared" si="30"/>
        <v>D</v>
      </c>
      <c r="L117" s="33" t="str">
        <f t="shared" si="31"/>
        <v>Safe D</v>
      </c>
      <c r="M117" s="64">
        <f>'Raw Data'!P112</f>
        <v>0.59875</v>
      </c>
      <c r="N117" s="64">
        <f t="shared" si="32"/>
        <v>0.59874999999999989</v>
      </c>
      <c r="O117" s="65">
        <f>'Raw Data'!M112</f>
        <v>0.2795031968299786</v>
      </c>
      <c r="P117" s="65">
        <f t="shared" si="33"/>
        <v>0.6397515984149893</v>
      </c>
      <c r="Q117" s="66">
        <f t="shared" si="57"/>
        <v>0.23950319682997859</v>
      </c>
      <c r="R117" s="66">
        <f>'Raw Data'!S112</f>
        <v>0.22439136984304392</v>
      </c>
      <c r="S117" s="66">
        <f>'Raw Data'!V112</f>
        <v>0.59899999999999998</v>
      </c>
      <c r="T117" s="67">
        <f>2*(M117-50)-2*(S117-50)</f>
        <v>-4.9999999998817657E-4</v>
      </c>
      <c r="U117" s="66">
        <f t="shared" si="61"/>
        <v>0.29989136984305576</v>
      </c>
      <c r="V117" s="66">
        <f>50%+Q117/2</f>
        <v>0.61975159841498928</v>
      </c>
      <c r="W117" s="66">
        <f>50%+U117/2</f>
        <v>0.64994568492152793</v>
      </c>
      <c r="X117" s="68">
        <f>V117-M117</f>
        <v>2.1001598414989275E-2</v>
      </c>
      <c r="Y117" s="68">
        <f t="shared" si="35"/>
        <v>2.1001598414989275E-2</v>
      </c>
      <c r="Z117" s="68">
        <f t="shared" si="36"/>
        <v>-2.3998401585010723E-2</v>
      </c>
      <c r="AA117" s="68">
        <f>W117-M117</f>
        <v>5.1195684921527929E-2</v>
      </c>
      <c r="AB117" s="68">
        <f>IF(E117="(D)",AA117,-(AA117))</f>
        <v>5.1195684921527929E-2</v>
      </c>
      <c r="AC117" s="68">
        <f>AB117-4.5%</f>
        <v>6.1956849215279303E-3</v>
      </c>
      <c r="AD117" s="69">
        <f>(Z117+AC117)/2</f>
        <v>-8.9013583317413963E-3</v>
      </c>
      <c r="AE117" s="67">
        <f>ABS(AC117-Z117)</f>
        <v>3.0194086506538653E-2</v>
      </c>
    </row>
    <row r="118" spans="1:31" ht="15" hidden="1" customHeight="1" x14ac:dyDescent="0.25">
      <c r="A118" s="60" t="s">
        <v>399</v>
      </c>
      <c r="B118" s="61">
        <v>24</v>
      </c>
      <c r="C118" s="61"/>
      <c r="D118" s="60" t="s">
        <v>105</v>
      </c>
      <c r="E118" s="60" t="s">
        <v>14</v>
      </c>
      <c r="F118" s="62">
        <v>2010</v>
      </c>
      <c r="G118" s="60">
        <v>1</v>
      </c>
      <c r="H118" s="60">
        <v>2</v>
      </c>
      <c r="I118" s="63">
        <f>IF(H118="",M118+0.15*(X118-4.5%+$B$2)+($A$2-50%),M118+0.85*(0.6*X118+0.4*AA118-4.5%+$B$2)+($A$2-50%))</f>
        <v>0.89600000000000002</v>
      </c>
      <c r="J118" s="33" t="str">
        <f t="shared" si="60"/>
        <v>D</v>
      </c>
      <c r="K118" s="33" t="str">
        <f t="shared" si="30"/>
        <v>D</v>
      </c>
      <c r="L118" s="33" t="str">
        <f t="shared" si="31"/>
        <v>Safe D</v>
      </c>
      <c r="M118" s="64">
        <f>'Raw Data'!P113</f>
        <v>0.85775000000000001</v>
      </c>
      <c r="N118" s="64">
        <f t="shared" si="32"/>
        <v>0.85775000000000001</v>
      </c>
      <c r="O118" s="65">
        <f>'Raw Data'!M113</f>
        <v>1</v>
      </c>
      <c r="P118" s="65">
        <f t="shared" si="33"/>
        <v>1</v>
      </c>
      <c r="Q118" s="66">
        <f t="shared" si="57"/>
        <v>0.96</v>
      </c>
      <c r="R118" s="66">
        <f>'Raw Data'!S113</f>
        <v>1</v>
      </c>
      <c r="S118" s="66">
        <f>'Raw Data'!V113</f>
        <v>0.83899999999999997</v>
      </c>
      <c r="T118" s="67">
        <f>2*(M118-50)-2*(S118-50)</f>
        <v>3.7500000000008527E-2</v>
      </c>
      <c r="U118" s="66">
        <f t="shared" si="61"/>
        <v>1.2035000000000085</v>
      </c>
      <c r="V118" s="70">
        <v>1</v>
      </c>
      <c r="W118" s="66">
        <f>50%+U118/2</f>
        <v>1.1017500000000042</v>
      </c>
      <c r="X118" s="68">
        <v>4.4999999999999998E-2</v>
      </c>
      <c r="Y118" s="68">
        <f t="shared" si="35"/>
        <v>4.4999999999999998E-2</v>
      </c>
      <c r="Z118" s="68">
        <f t="shared" si="36"/>
        <v>0</v>
      </c>
      <c r="AA118" s="68">
        <v>4.4999999999999998E-2</v>
      </c>
      <c r="AB118" s="68">
        <f>IF(E118="(D)",AA118,-(AA118))</f>
        <v>4.4999999999999998E-2</v>
      </c>
      <c r="AC118" s="68">
        <f>AB118-4.5%</f>
        <v>0</v>
      </c>
      <c r="AD118" s="69">
        <f>(Z118+AC118)/2</f>
        <v>0</v>
      </c>
      <c r="AE118" s="67">
        <f>ABS(AC118-Z118)</f>
        <v>0</v>
      </c>
    </row>
    <row r="119" spans="1:31" ht="15" hidden="1" customHeight="1" x14ac:dyDescent="0.25">
      <c r="A119" s="60" t="s">
        <v>399</v>
      </c>
      <c r="B119" s="61">
        <v>25</v>
      </c>
      <c r="C119" s="61"/>
      <c r="D119" s="60" t="s">
        <v>106</v>
      </c>
      <c r="E119" s="60" t="s">
        <v>8</v>
      </c>
      <c r="F119" s="62">
        <v>2010</v>
      </c>
      <c r="G119" s="60">
        <v>4</v>
      </c>
      <c r="H119" s="60">
        <v>5</v>
      </c>
      <c r="I119" s="63">
        <f>IF(H119="",M119+0.15*(X119+4.5%-$B$2)+($A$2-50%),M119+0.85*(0.6*X119+0.4*AA119+4.5%-$B$2)+($A$2-50%))</f>
        <v>0.432</v>
      </c>
      <c r="J119" s="33" t="str">
        <f t="shared" si="60"/>
        <v>R</v>
      </c>
      <c r="K119" s="33" t="str">
        <f t="shared" si="30"/>
        <v>No projection</v>
      </c>
      <c r="L119" s="33" t="str">
        <f t="shared" si="31"/>
        <v>Likely R</v>
      </c>
      <c r="M119" s="64">
        <f>'Raw Data'!P114</f>
        <v>0.47025</v>
      </c>
      <c r="N119" s="64">
        <f t="shared" si="32"/>
        <v>0.47025000000000006</v>
      </c>
      <c r="O119" s="65">
        <f>'Raw Data'!M114</f>
        <v>1</v>
      </c>
      <c r="P119" s="65">
        <f t="shared" si="33"/>
        <v>1</v>
      </c>
      <c r="Q119" s="66">
        <f t="shared" si="57"/>
        <v>1.04</v>
      </c>
      <c r="R119" s="66">
        <f>'Raw Data'!S114</f>
        <v>1</v>
      </c>
      <c r="S119" s="66">
        <f>'Raw Data'!V114</f>
        <v>0.45399999999999996</v>
      </c>
      <c r="T119" s="67">
        <f>2*(M119-50)-2*(S119-50)</f>
        <v>3.2499999999998863E-2</v>
      </c>
      <c r="U119" s="66">
        <f t="shared" si="61"/>
        <v>0.98150000000000115</v>
      </c>
      <c r="V119" s="70">
        <v>0</v>
      </c>
      <c r="W119" s="70">
        <v>0</v>
      </c>
      <c r="X119" s="68">
        <v>-4.4999999999999998E-2</v>
      </c>
      <c r="Y119" s="68">
        <f t="shared" si="35"/>
        <v>4.4999999999999998E-2</v>
      </c>
      <c r="Z119" s="68">
        <f t="shared" si="36"/>
        <v>0</v>
      </c>
      <c r="AA119" s="68">
        <v>-4.4999999999999998E-2</v>
      </c>
      <c r="AB119" s="68">
        <f>IF(E119="(D)",AA119,-(AA119))</f>
        <v>4.4999999999999998E-2</v>
      </c>
      <c r="AC119" s="68">
        <f>AB119-4.5%</f>
        <v>0</v>
      </c>
      <c r="AD119" s="69">
        <f>(Z119+AC119)/2</f>
        <v>0</v>
      </c>
      <c r="AE119" s="67">
        <f>ABS(AC119-Z119)</f>
        <v>0</v>
      </c>
    </row>
    <row r="120" spans="1:31" ht="15" hidden="1" customHeight="1" x14ac:dyDescent="0.25">
      <c r="A120" s="60" t="s">
        <v>399</v>
      </c>
      <c r="B120" s="61">
        <v>26</v>
      </c>
      <c r="C120" s="61"/>
      <c r="D120" s="60" t="s">
        <v>107</v>
      </c>
      <c r="E120" s="60" t="s">
        <v>14</v>
      </c>
      <c r="F120" s="62">
        <v>2012</v>
      </c>
      <c r="G120" s="60">
        <v>3</v>
      </c>
      <c r="H120" s="60"/>
      <c r="I120" s="63">
        <f>IF(H120="",M120+0.15*(X120-4.5%+$B$2)+($A$2-50%),M120+0.85*(0.6*X120+0.4*AA120-4.5%+$B$2)+($A$2-50%))</f>
        <v>0.53085558628544782</v>
      </c>
      <c r="J120" s="33" t="str">
        <f t="shared" si="60"/>
        <v>No projection</v>
      </c>
      <c r="K120" s="33" t="str">
        <f t="shared" si="30"/>
        <v>No projection</v>
      </c>
      <c r="L120" s="33" t="str">
        <f t="shared" si="31"/>
        <v>Lean D</v>
      </c>
      <c r="M120" s="64">
        <f>'Raw Data'!P115</f>
        <v>0.51424999999999998</v>
      </c>
      <c r="N120" s="64">
        <f t="shared" si="32"/>
        <v>0.5142500000000001</v>
      </c>
      <c r="O120" s="65">
        <f>'Raw Data'!M115</f>
        <v>0.10990781713930486</v>
      </c>
      <c r="P120" s="65">
        <f t="shared" si="33"/>
        <v>0.55495390856965243</v>
      </c>
      <c r="Q120" s="66">
        <f t="shared" si="57"/>
        <v>0.24990781713930488</v>
      </c>
      <c r="R120" s="66"/>
      <c r="S120" s="66"/>
      <c r="T120" s="67"/>
      <c r="U120" s="66" t="str">
        <f t="shared" si="61"/>
        <v/>
      </c>
      <c r="V120" s="66">
        <f>50%+Q120/2</f>
        <v>0.62495390856965249</v>
      </c>
      <c r="W120" s="66"/>
      <c r="X120" s="68">
        <f>V120-M120</f>
        <v>0.11070390856965251</v>
      </c>
      <c r="Y120" s="68">
        <f t="shared" si="35"/>
        <v>0.11070390856965251</v>
      </c>
      <c r="Z120" s="68">
        <f t="shared" si="36"/>
        <v>6.5703908569652511E-2</v>
      </c>
      <c r="AA120" s="68"/>
      <c r="AB120" s="68"/>
      <c r="AC120" s="68"/>
      <c r="AD120" s="69">
        <f>Z120</f>
        <v>6.5703908569652511E-2</v>
      </c>
      <c r="AE120" s="67"/>
    </row>
    <row r="121" spans="1:31" ht="15" hidden="1" customHeight="1" x14ac:dyDescent="0.25">
      <c r="A121" s="60" t="s">
        <v>399</v>
      </c>
      <c r="B121" s="61">
        <v>27</v>
      </c>
      <c r="C121" s="61"/>
      <c r="D121" s="60" t="s">
        <v>108</v>
      </c>
      <c r="E121" s="60" t="s">
        <v>8</v>
      </c>
      <c r="F121" s="62">
        <v>1989</v>
      </c>
      <c r="G121" s="60">
        <v>4</v>
      </c>
      <c r="H121" s="60">
        <v>4</v>
      </c>
      <c r="I121" s="63">
        <f>IF(H121="",M121+0.15*(X121+4.5%-$B$2)+($A$2-50%),M121+0.85*(0.6*X121+0.4*AA121+4.5%-$B$2)+($A$2-50%))</f>
        <v>0.39333116031536908</v>
      </c>
      <c r="J121" s="33" t="s">
        <v>465</v>
      </c>
      <c r="K121" s="33" t="str">
        <f t="shared" si="30"/>
        <v>No projection</v>
      </c>
      <c r="L121" s="33" t="str">
        <f t="shared" si="31"/>
        <v>Safe R</v>
      </c>
      <c r="M121" s="64">
        <f>'Raw Data'!P116</f>
        <v>0.51424999999999998</v>
      </c>
      <c r="N121" s="64">
        <f t="shared" si="32"/>
        <v>0.5142500000000001</v>
      </c>
      <c r="O121" s="65">
        <f>'Raw Data'!M116</f>
        <v>0.23922186230470505</v>
      </c>
      <c r="P121" s="65">
        <f t="shared" si="33"/>
        <v>0.61961093115235255</v>
      </c>
      <c r="Q121" s="66">
        <f t="shared" si="57"/>
        <v>0.27922186230470503</v>
      </c>
      <c r="R121" s="66">
        <f>'Raw Data'!S116</f>
        <v>0.37770449880547802</v>
      </c>
      <c r="S121" s="66">
        <f>'Raw Data'!V116</f>
        <v>0.47399999999999998</v>
      </c>
      <c r="T121" s="67">
        <f t="shared" ref="T121:T129" si="62">2*(M121-50)-2*(S121-50)</f>
        <v>8.0500000000000682E-2</v>
      </c>
      <c r="U121" s="66">
        <f t="shared" si="61"/>
        <v>0.22120449880547732</v>
      </c>
      <c r="V121" s="66">
        <f>50%-Q121/2</f>
        <v>0.36038906884764749</v>
      </c>
      <c r="W121" s="66">
        <f>50%-U121/2</f>
        <v>0.38939775059726134</v>
      </c>
      <c r="X121" s="68">
        <f>V121-M121</f>
        <v>-0.1538609311523525</v>
      </c>
      <c r="Y121" s="68">
        <f t="shared" si="35"/>
        <v>0.1538609311523525</v>
      </c>
      <c r="Z121" s="68">
        <f t="shared" si="36"/>
        <v>0.1088609311523525</v>
      </c>
      <c r="AA121" s="68">
        <f t="shared" ref="AA121:AA126" si="63">W121-M121</f>
        <v>-0.12485224940273865</v>
      </c>
      <c r="AB121" s="68">
        <f t="shared" ref="AB121:AB129" si="64">IF(E121="(D)",AA121,-(AA121))</f>
        <v>0.12485224940273865</v>
      </c>
      <c r="AC121" s="68">
        <f t="shared" ref="AC121:AC129" si="65">AB121-4.5%</f>
        <v>7.9852249402738648E-2</v>
      </c>
      <c r="AD121" s="69">
        <f t="shared" ref="AD121:AD129" si="66">(Z121+AC121)/2</f>
        <v>9.4356590277545574E-2</v>
      </c>
      <c r="AE121" s="67">
        <f t="shared" ref="AE121:AE129" si="67">ABS(AC121-Z121)</f>
        <v>2.9008681749613852E-2</v>
      </c>
    </row>
    <row r="122" spans="1:31" ht="15" customHeight="1" x14ac:dyDescent="0.25">
      <c r="A122" s="60" t="s">
        <v>400</v>
      </c>
      <c r="B122" s="61">
        <v>1</v>
      </c>
      <c r="C122" s="61" t="s">
        <v>1027</v>
      </c>
      <c r="D122" s="60" t="s">
        <v>976</v>
      </c>
      <c r="E122" s="60" t="s">
        <v>8</v>
      </c>
      <c r="F122" s="62">
        <v>1992</v>
      </c>
      <c r="G122" s="60">
        <v>4</v>
      </c>
      <c r="H122" s="60">
        <v>4</v>
      </c>
      <c r="I122" s="63">
        <f>M122</f>
        <v>0.41625000000000001</v>
      </c>
      <c r="J122" s="33" t="str">
        <f t="shared" ref="J122:J148" si="68">IF(I122&lt;44%,"R",IF(I122&gt;56%,"D","No projection"))</f>
        <v>R</v>
      </c>
      <c r="K122" s="33" t="str">
        <f t="shared" si="30"/>
        <v>R</v>
      </c>
      <c r="L122" s="33" t="str">
        <f t="shared" si="31"/>
        <v>Safe R</v>
      </c>
      <c r="M122" s="64">
        <f>'Raw Data'!P117</f>
        <v>0.41625000000000001</v>
      </c>
      <c r="N122" s="64">
        <f t="shared" si="32"/>
        <v>0.41625000000000001</v>
      </c>
      <c r="O122" s="65">
        <f>'Raw Data'!M117</f>
        <v>0.25956406763362444</v>
      </c>
      <c r="P122" s="65">
        <f t="shared" si="33"/>
        <v>0.62978203381681219</v>
      </c>
      <c r="Q122" s="66">
        <f t="shared" si="57"/>
        <v>0.29956406763362442</v>
      </c>
      <c r="R122" s="66">
        <f>'Raw Data'!S117</f>
        <v>0.43257654884283436</v>
      </c>
      <c r="S122" s="66">
        <f>'Raw Data'!V117</f>
        <v>0.32899999999999996</v>
      </c>
      <c r="T122" s="67">
        <f t="shared" si="62"/>
        <v>0.17449999999999477</v>
      </c>
      <c r="U122" s="66">
        <f t="shared" si="61"/>
        <v>0.18207654884283958</v>
      </c>
      <c r="V122" s="66">
        <f>50%-Q122/2</f>
        <v>0.35021796618318779</v>
      </c>
      <c r="W122" s="66">
        <f>50%-U122/2</f>
        <v>0.40896172557858024</v>
      </c>
      <c r="X122" s="68">
        <f>V122-M122</f>
        <v>-6.6032033816812219E-2</v>
      </c>
      <c r="Y122" s="68">
        <f t="shared" si="35"/>
        <v>6.6032033816812219E-2</v>
      </c>
      <c r="Z122" s="68">
        <f t="shared" si="36"/>
        <v>2.1032033816812221E-2</v>
      </c>
      <c r="AA122" s="68">
        <f t="shared" si="63"/>
        <v>-7.2882744214197714E-3</v>
      </c>
      <c r="AB122" s="68">
        <f t="shared" si="64"/>
        <v>7.2882744214197714E-3</v>
      </c>
      <c r="AC122" s="68">
        <f t="shared" si="65"/>
        <v>-3.7711725578580227E-2</v>
      </c>
      <c r="AD122" s="69">
        <f t="shared" si="66"/>
        <v>-8.3398458808840031E-3</v>
      </c>
      <c r="AE122" s="67">
        <f t="shared" si="67"/>
        <v>5.8743759395392448E-2</v>
      </c>
    </row>
    <row r="123" spans="1:31" ht="15" hidden="1" customHeight="1" x14ac:dyDescent="0.25">
      <c r="A123" s="60" t="s">
        <v>400</v>
      </c>
      <c r="B123" s="61">
        <v>2</v>
      </c>
      <c r="C123" s="61"/>
      <c r="D123" s="60" t="s">
        <v>109</v>
      </c>
      <c r="E123" s="60" t="s">
        <v>14</v>
      </c>
      <c r="F123" s="62">
        <v>1992</v>
      </c>
      <c r="G123" s="60">
        <v>1</v>
      </c>
      <c r="H123" s="60">
        <v>1</v>
      </c>
      <c r="I123" s="63">
        <f>IF(H123="",M123+0.15*(X123-4.5%+$B$2)+($A$2-50%),M123+0.85*(0.6*X123+0.4*AA123-4.5%+$B$2)+($A$2-50%))</f>
        <v>0.61073319092372547</v>
      </c>
      <c r="J123" s="33" t="str">
        <f t="shared" si="68"/>
        <v>D</v>
      </c>
      <c r="K123" s="33" t="str">
        <f t="shared" si="30"/>
        <v>D</v>
      </c>
      <c r="L123" s="33" t="str">
        <f t="shared" si="31"/>
        <v>Safe D</v>
      </c>
      <c r="M123" s="64">
        <f>'Raw Data'!P118</f>
        <v>0.56974999999999998</v>
      </c>
      <c r="N123" s="64">
        <f t="shared" si="32"/>
        <v>0.56974999999999998</v>
      </c>
      <c r="O123" s="65">
        <f>'Raw Data'!M118</f>
        <v>0.27567300645474813</v>
      </c>
      <c r="P123" s="65">
        <f t="shared" si="33"/>
        <v>0.63783650322737406</v>
      </c>
      <c r="Q123" s="66">
        <f t="shared" si="57"/>
        <v>0.23567300645474812</v>
      </c>
      <c r="R123" s="66">
        <f>'Raw Data'!S118</f>
        <v>2.8818083986848431E-2</v>
      </c>
      <c r="S123" s="66">
        <f>'Raw Data'!V118</f>
        <v>0.504</v>
      </c>
      <c r="T123" s="67">
        <f t="shared" si="62"/>
        <v>0.13150000000000261</v>
      </c>
      <c r="U123" s="66">
        <f t="shared" si="61"/>
        <v>0.23631808398685106</v>
      </c>
      <c r="V123" s="66">
        <f>50%+Q123/2</f>
        <v>0.61783650322737405</v>
      </c>
      <c r="W123" s="66">
        <f>50%+U123/2</f>
        <v>0.61815904199342553</v>
      </c>
      <c r="X123" s="68">
        <f>V123-M123</f>
        <v>4.8086503227374067E-2</v>
      </c>
      <c r="Y123" s="68">
        <f t="shared" si="35"/>
        <v>4.8086503227374067E-2</v>
      </c>
      <c r="Z123" s="68">
        <f t="shared" si="36"/>
        <v>3.0865032273740683E-3</v>
      </c>
      <c r="AA123" s="68">
        <f t="shared" si="63"/>
        <v>4.840904199342555E-2</v>
      </c>
      <c r="AB123" s="68">
        <f t="shared" si="64"/>
        <v>4.840904199342555E-2</v>
      </c>
      <c r="AC123" s="68">
        <f t="shared" si="65"/>
        <v>3.4090419934255517E-3</v>
      </c>
      <c r="AD123" s="69">
        <f t="shared" si="66"/>
        <v>3.24777261039981E-3</v>
      </c>
      <c r="AE123" s="67">
        <f t="shared" si="67"/>
        <v>3.2253876605148335E-4</v>
      </c>
    </row>
    <row r="124" spans="1:31" ht="15" hidden="1" customHeight="1" x14ac:dyDescent="0.25">
      <c r="A124" s="60" t="s">
        <v>400</v>
      </c>
      <c r="B124" s="61">
        <v>3</v>
      </c>
      <c r="C124" s="61"/>
      <c r="D124" s="60" t="s">
        <v>110</v>
      </c>
      <c r="E124" s="60" t="s">
        <v>8</v>
      </c>
      <c r="F124" s="62">
        <v>2004</v>
      </c>
      <c r="G124" s="60">
        <v>4</v>
      </c>
      <c r="H124" s="60">
        <v>4</v>
      </c>
      <c r="I124" s="63">
        <f>IF(H124="",M124+0.15*(X124+4.5%-$B$2)+($A$2-50%),M124+0.85*(0.6*X124+0.4*AA124+4.5%-$B$2)+($A$2-50%))</f>
        <v>0.3015302075661731</v>
      </c>
      <c r="J124" s="33" t="str">
        <f t="shared" si="68"/>
        <v>R</v>
      </c>
      <c r="K124" s="33" t="str">
        <f t="shared" si="30"/>
        <v>R</v>
      </c>
      <c r="L124" s="33" t="str">
        <f t="shared" si="31"/>
        <v>Safe R</v>
      </c>
      <c r="M124" s="64">
        <f>'Raw Data'!P119</f>
        <v>0.31625000000000003</v>
      </c>
      <c r="N124" s="64">
        <f t="shared" si="32"/>
        <v>0.31625000000000003</v>
      </c>
      <c r="O124" s="65">
        <f>'Raw Data'!M119</f>
        <v>1</v>
      </c>
      <c r="P124" s="65">
        <f t="shared" si="33"/>
        <v>1</v>
      </c>
      <c r="Q124" s="66">
        <f t="shared" si="57"/>
        <v>1.04</v>
      </c>
      <c r="R124" s="66">
        <f>'Raw Data'!S119</f>
        <v>0.38958701431661685</v>
      </c>
      <c r="S124" s="66">
        <f>'Raw Data'!V119</f>
        <v>0.31899999999999995</v>
      </c>
      <c r="T124" s="67">
        <f t="shared" si="62"/>
        <v>-5.5000000000120508E-3</v>
      </c>
      <c r="U124" s="66">
        <f t="shared" si="61"/>
        <v>0.31908701431662889</v>
      </c>
      <c r="V124" s="66">
        <v>0</v>
      </c>
      <c r="W124" s="66">
        <f>50%-U124/2</f>
        <v>0.34045649284168555</v>
      </c>
      <c r="X124" s="68">
        <v>-4.4999999999999998E-2</v>
      </c>
      <c r="Y124" s="68">
        <f t="shared" si="35"/>
        <v>4.4999999999999998E-2</v>
      </c>
      <c r="Z124" s="68">
        <f t="shared" si="36"/>
        <v>0</v>
      </c>
      <c r="AA124" s="68">
        <f t="shared" si="63"/>
        <v>2.4206492841685523E-2</v>
      </c>
      <c r="AB124" s="68">
        <f t="shared" si="64"/>
        <v>-2.4206492841685523E-2</v>
      </c>
      <c r="AC124" s="68">
        <f t="shared" si="65"/>
        <v>-6.9206492841685521E-2</v>
      </c>
      <c r="AD124" s="69">
        <f t="shared" si="66"/>
        <v>-3.4603246420842761E-2</v>
      </c>
      <c r="AE124" s="67">
        <f t="shared" si="67"/>
        <v>6.9206492841685521E-2</v>
      </c>
    </row>
    <row r="125" spans="1:31" ht="15" hidden="1" customHeight="1" x14ac:dyDescent="0.25">
      <c r="A125" s="60" t="s">
        <v>400</v>
      </c>
      <c r="B125" s="61">
        <v>4</v>
      </c>
      <c r="C125" s="61"/>
      <c r="D125" s="60" t="s">
        <v>111</v>
      </c>
      <c r="E125" s="60" t="s">
        <v>14</v>
      </c>
      <c r="F125" s="62">
        <v>2006</v>
      </c>
      <c r="G125" s="60">
        <v>1</v>
      </c>
      <c r="H125" s="60">
        <v>1</v>
      </c>
      <c r="I125" s="63">
        <f>IF(H125="",M125+0.15*(X125-4.5%+$B$2)+($A$2-50%),M125+0.85*(0.6*X125+0.4*AA125-4.5%+$B$2)+($A$2-50%))</f>
        <v>0.7285870199123835</v>
      </c>
      <c r="J125" s="33" t="str">
        <f t="shared" si="68"/>
        <v>D</v>
      </c>
      <c r="K125" s="33" t="str">
        <f t="shared" si="30"/>
        <v>D</v>
      </c>
      <c r="L125" s="33" t="str">
        <f t="shared" si="31"/>
        <v>Safe D</v>
      </c>
      <c r="M125" s="64">
        <f>'Raw Data'!P120</f>
        <v>0.72075</v>
      </c>
      <c r="N125" s="64">
        <f t="shared" si="32"/>
        <v>0.72075</v>
      </c>
      <c r="O125" s="65">
        <f>'Raw Data'!M120</f>
        <v>0.4713598354361716</v>
      </c>
      <c r="P125" s="65">
        <f t="shared" si="33"/>
        <v>0.73567991771808583</v>
      </c>
      <c r="Q125" s="66">
        <f t="shared" si="57"/>
        <v>0.43135983543617162</v>
      </c>
      <c r="R125" s="66">
        <f>'Raw Data'!S120</f>
        <v>0.49331036397740086</v>
      </c>
      <c r="S125" s="66">
        <f>'Raw Data'!V120</f>
        <v>0.754</v>
      </c>
      <c r="T125" s="67">
        <f t="shared" si="62"/>
        <v>-6.6499999999990678E-2</v>
      </c>
      <c r="U125" s="66">
        <f t="shared" si="61"/>
        <v>0.50281036397741019</v>
      </c>
      <c r="V125" s="66">
        <f>50%+Q125/2</f>
        <v>0.71567991771808581</v>
      </c>
      <c r="W125" s="66">
        <f>50%+U125/2</f>
        <v>0.7514051819887051</v>
      </c>
      <c r="X125" s="68">
        <f>V125-M125</f>
        <v>-5.07008228191419E-3</v>
      </c>
      <c r="Y125" s="68">
        <f t="shared" si="35"/>
        <v>-5.07008228191419E-3</v>
      </c>
      <c r="Z125" s="68">
        <f t="shared" si="36"/>
        <v>-5.0070082281914188E-2</v>
      </c>
      <c r="AA125" s="68">
        <f t="shared" si="63"/>
        <v>3.0655181988705094E-2</v>
      </c>
      <c r="AB125" s="68">
        <f t="shared" si="64"/>
        <v>3.0655181988705094E-2</v>
      </c>
      <c r="AC125" s="68">
        <f t="shared" si="65"/>
        <v>-1.4344818011294905E-2</v>
      </c>
      <c r="AD125" s="69">
        <f t="shared" si="66"/>
        <v>-3.2207450146604547E-2</v>
      </c>
      <c r="AE125" s="67">
        <f t="shared" si="67"/>
        <v>3.5725264270619284E-2</v>
      </c>
    </row>
    <row r="126" spans="1:31" ht="15" hidden="1" customHeight="1" x14ac:dyDescent="0.25">
      <c r="A126" s="60" t="s">
        <v>400</v>
      </c>
      <c r="B126" s="61">
        <v>5</v>
      </c>
      <c r="C126" s="61"/>
      <c r="D126" s="60" t="s">
        <v>112</v>
      </c>
      <c r="E126" s="60" t="s">
        <v>14</v>
      </c>
      <c r="F126" s="62">
        <v>1986</v>
      </c>
      <c r="G126" s="60">
        <v>1</v>
      </c>
      <c r="H126" s="60">
        <v>1</v>
      </c>
      <c r="I126" s="63">
        <f>IF(H126="",M126+0.15*(X126-4.5%+$B$2)+($A$2-50%),M126+0.85*(0.6*X126+0.4*AA126-4.5%+$B$2)+($A$2-50%))</f>
        <v>0.82616468577550661</v>
      </c>
      <c r="J126" s="33" t="str">
        <f t="shared" si="68"/>
        <v>D</v>
      </c>
      <c r="K126" s="33" t="str">
        <f t="shared" si="30"/>
        <v>D</v>
      </c>
      <c r="L126" s="33" t="str">
        <f t="shared" si="31"/>
        <v>Safe D</v>
      </c>
      <c r="M126" s="64">
        <f>'Raw Data'!P121</f>
        <v>0.81725000000000003</v>
      </c>
      <c r="N126" s="64">
        <f t="shared" si="32"/>
        <v>0.81725000000000003</v>
      </c>
      <c r="O126" s="65">
        <f>'Raw Data'!M121</f>
        <v>0.68786127167630062</v>
      </c>
      <c r="P126" s="65">
        <f t="shared" si="33"/>
        <v>0.84393063583815031</v>
      </c>
      <c r="Q126" s="66">
        <f t="shared" si="57"/>
        <v>0.64786127167630059</v>
      </c>
      <c r="R126" s="66">
        <f>'Raw Data'!S121</f>
        <v>0.47439742057676265</v>
      </c>
      <c r="S126" s="66">
        <f>'Raw Data'!V121</f>
        <v>0.75900000000000001</v>
      </c>
      <c r="T126" s="67">
        <f t="shared" si="62"/>
        <v>0.11650000000000205</v>
      </c>
      <c r="U126" s="66">
        <f t="shared" si="61"/>
        <v>0.66689742057676471</v>
      </c>
      <c r="V126" s="66">
        <f>50%+Q126/2</f>
        <v>0.82393063583815029</v>
      </c>
      <c r="W126" s="66">
        <f>50%+U126/2</f>
        <v>0.8334487102883823</v>
      </c>
      <c r="X126" s="68">
        <f>V126-M126</f>
        <v>6.6806358381502617E-3</v>
      </c>
      <c r="Y126" s="68">
        <f t="shared" si="35"/>
        <v>6.6806358381502617E-3</v>
      </c>
      <c r="Z126" s="68">
        <f t="shared" si="36"/>
        <v>-3.8319364161849737E-2</v>
      </c>
      <c r="AA126" s="68">
        <f t="shared" si="63"/>
        <v>1.6198710288382268E-2</v>
      </c>
      <c r="AB126" s="68">
        <f t="shared" si="64"/>
        <v>1.6198710288382268E-2</v>
      </c>
      <c r="AC126" s="68">
        <f t="shared" si="65"/>
        <v>-2.8801289711617731E-2</v>
      </c>
      <c r="AD126" s="69">
        <f t="shared" si="66"/>
        <v>-3.3560326936733734E-2</v>
      </c>
      <c r="AE126" s="67">
        <f t="shared" si="67"/>
        <v>9.5180744502320058E-3</v>
      </c>
    </row>
    <row r="127" spans="1:31" ht="15" hidden="1" customHeight="1" x14ac:dyDescent="0.25">
      <c r="A127" s="60" t="s">
        <v>400</v>
      </c>
      <c r="B127" s="61">
        <v>6</v>
      </c>
      <c r="C127" s="61"/>
      <c r="D127" s="60" t="s">
        <v>113</v>
      </c>
      <c r="E127" s="60" t="s">
        <v>8</v>
      </c>
      <c r="F127" s="62">
        <v>2004</v>
      </c>
      <c r="G127" s="60">
        <v>4</v>
      </c>
      <c r="H127" s="60">
        <v>4</v>
      </c>
      <c r="I127" s="63">
        <f>IF(H127="",M127+0.15*(X127+4.5%-$B$2)+($A$2-50%),M127+0.85*(0.6*X127+0.4*AA127+4.5%-$B$2)+($A$2-50%))</f>
        <v>0.33400289219954155</v>
      </c>
      <c r="J127" s="33" t="str">
        <f t="shared" si="68"/>
        <v>R</v>
      </c>
      <c r="K127" s="33" t="str">
        <f t="shared" si="30"/>
        <v>R</v>
      </c>
      <c r="L127" s="33" t="str">
        <f t="shared" si="31"/>
        <v>Safe R</v>
      </c>
      <c r="M127" s="64">
        <f>'Raw Data'!P122</f>
        <v>0.36425000000000002</v>
      </c>
      <c r="N127" s="64">
        <f t="shared" si="32"/>
        <v>0.36424999999999996</v>
      </c>
      <c r="O127" s="65">
        <f>'Raw Data'!M122</f>
        <v>0.29011610902140572</v>
      </c>
      <c r="P127" s="65">
        <f t="shared" si="33"/>
        <v>0.64505805451070286</v>
      </c>
      <c r="Q127" s="66">
        <f t="shared" si="57"/>
        <v>0.3301161090214057</v>
      </c>
      <c r="R127" s="66">
        <f>'Raw Data'!S122</f>
        <v>1</v>
      </c>
      <c r="S127" s="66">
        <f>'Raw Data'!V122</f>
        <v>0.33899999999999997</v>
      </c>
      <c r="T127" s="67">
        <f t="shared" si="62"/>
        <v>5.0499999999999545E-2</v>
      </c>
      <c r="U127" s="66">
        <f t="shared" si="61"/>
        <v>0.8735000000000005</v>
      </c>
      <c r="V127" s="66">
        <f>50%-Q127/2</f>
        <v>0.33494194548929712</v>
      </c>
      <c r="W127" s="66">
        <f>50%-U127/2</f>
        <v>6.3249999999999751E-2</v>
      </c>
      <c r="X127" s="68">
        <f>V127-M127</f>
        <v>-2.9308054510702897E-2</v>
      </c>
      <c r="Y127" s="68">
        <f t="shared" si="35"/>
        <v>2.9308054510702897E-2</v>
      </c>
      <c r="Z127" s="68">
        <f t="shared" si="36"/>
        <v>-1.5691945489297102E-2</v>
      </c>
      <c r="AA127" s="68">
        <v>-4.4999999999999998E-2</v>
      </c>
      <c r="AB127" s="68">
        <f t="shared" si="64"/>
        <v>4.4999999999999998E-2</v>
      </c>
      <c r="AC127" s="68">
        <f t="shared" si="65"/>
        <v>0</v>
      </c>
      <c r="AD127" s="69">
        <f t="shared" si="66"/>
        <v>-7.8459727446485508E-3</v>
      </c>
      <c r="AE127" s="67">
        <f t="shared" si="67"/>
        <v>1.5691945489297102E-2</v>
      </c>
    </row>
    <row r="128" spans="1:31" ht="15" hidden="1" customHeight="1" x14ac:dyDescent="0.25">
      <c r="A128" s="60" t="s">
        <v>400</v>
      </c>
      <c r="B128" s="61">
        <v>7</v>
      </c>
      <c r="C128" s="61"/>
      <c r="D128" s="60" t="s">
        <v>114</v>
      </c>
      <c r="E128" s="60" t="s">
        <v>8</v>
      </c>
      <c r="F128" s="62">
        <v>2010</v>
      </c>
      <c r="G128" s="60">
        <v>4</v>
      </c>
      <c r="H128" s="60">
        <v>5</v>
      </c>
      <c r="I128" s="63">
        <f>IF(H128="",M128+0.15*(X128+4.5%-$B$2)+($A$2-50%),M128+0.85*(0.6*X128+0.4*AA128+4.5%-$B$2)+($A$2-50%))</f>
        <v>0.35220728925219191</v>
      </c>
      <c r="J128" s="33" t="str">
        <f t="shared" si="68"/>
        <v>R</v>
      </c>
      <c r="K128" s="33" t="str">
        <f t="shared" si="30"/>
        <v>R</v>
      </c>
      <c r="L128" s="33" t="str">
        <f t="shared" si="31"/>
        <v>Safe R</v>
      </c>
      <c r="M128" s="64">
        <f>'Raw Data'!P123</f>
        <v>0.37124999999999997</v>
      </c>
      <c r="N128" s="64">
        <f t="shared" si="32"/>
        <v>0.37124999999999997</v>
      </c>
      <c r="O128" s="65">
        <f>'Raw Data'!M123</f>
        <v>0.24323788214197872</v>
      </c>
      <c r="P128" s="65">
        <f t="shared" si="33"/>
        <v>0.62161894107098936</v>
      </c>
      <c r="Q128" s="66">
        <f t="shared" si="57"/>
        <v>0.2832378821419787</v>
      </c>
      <c r="R128" s="66">
        <f>'Raw Data'!S123</f>
        <v>0.34140912236237675</v>
      </c>
      <c r="S128" s="66">
        <f>'Raw Data'!V123</f>
        <v>0.35899999999999999</v>
      </c>
      <c r="T128" s="67">
        <f t="shared" si="62"/>
        <v>2.4500000000003297E-2</v>
      </c>
      <c r="U128" s="66">
        <f t="shared" si="61"/>
        <v>0.33090912236237346</v>
      </c>
      <c r="V128" s="66">
        <f>50%-Q128/2</f>
        <v>0.35838105892901062</v>
      </c>
      <c r="W128" s="66">
        <f>50%-U128/2</f>
        <v>0.33454543881881327</v>
      </c>
      <c r="X128" s="68">
        <f>V128-M128</f>
        <v>-1.2868941070989348E-2</v>
      </c>
      <c r="Y128" s="68">
        <f t="shared" si="35"/>
        <v>1.2868941070989348E-2</v>
      </c>
      <c r="Z128" s="68">
        <f t="shared" si="36"/>
        <v>-3.213105892901065E-2</v>
      </c>
      <c r="AA128" s="68">
        <f>W128-M128</f>
        <v>-3.6704561181186701E-2</v>
      </c>
      <c r="AB128" s="68">
        <f t="shared" si="64"/>
        <v>3.6704561181186701E-2</v>
      </c>
      <c r="AC128" s="68">
        <f t="shared" si="65"/>
        <v>-8.2954388188132971E-3</v>
      </c>
      <c r="AD128" s="69">
        <f t="shared" si="66"/>
        <v>-2.0213248873911974E-2</v>
      </c>
      <c r="AE128" s="67">
        <f t="shared" si="67"/>
        <v>2.3835620110197353E-2</v>
      </c>
    </row>
    <row r="129" spans="1:31" ht="15" hidden="1" customHeight="1" x14ac:dyDescent="0.25">
      <c r="A129" s="60" t="s">
        <v>400</v>
      </c>
      <c r="B129" s="61">
        <v>8</v>
      </c>
      <c r="C129" s="61"/>
      <c r="D129" s="60" t="s">
        <v>115</v>
      </c>
      <c r="E129" s="60" t="s">
        <v>8</v>
      </c>
      <c r="F129" s="62">
        <v>2010</v>
      </c>
      <c r="G129" s="60">
        <v>4</v>
      </c>
      <c r="H129" s="60">
        <v>6</v>
      </c>
      <c r="I129" s="63">
        <f>IF(H129="",M129+0.15*(X129+4.5%-$B$2)+($A$2-50%),M129+0.85*(0.6*X129+0.4*AA129+4.5%-$B$2)+($A$2-50%))</f>
        <v>0.3447896584965644</v>
      </c>
      <c r="J129" s="33" t="str">
        <f t="shared" si="68"/>
        <v>R</v>
      </c>
      <c r="K129" s="33" t="str">
        <f t="shared" si="30"/>
        <v>R</v>
      </c>
      <c r="L129" s="33" t="str">
        <f t="shared" si="31"/>
        <v>Safe R</v>
      </c>
      <c r="M129" s="64">
        <f>'Raw Data'!P124</f>
        <v>0.36025000000000001</v>
      </c>
      <c r="N129" s="64">
        <f t="shared" si="32"/>
        <v>0.36024999999999996</v>
      </c>
      <c r="O129" s="65">
        <f>'Raw Data'!M124</f>
        <v>1</v>
      </c>
      <c r="P129" s="65">
        <f t="shared" si="33"/>
        <v>1</v>
      </c>
      <c r="Q129" s="66">
        <f t="shared" si="57"/>
        <v>1.04</v>
      </c>
      <c r="R129" s="66">
        <f>'Raw Data'!S124</f>
        <v>5.394318531432668E-2</v>
      </c>
      <c r="S129" s="66">
        <f>'Raw Data'!V124</f>
        <v>0.39899999999999997</v>
      </c>
      <c r="T129" s="67">
        <f t="shared" si="62"/>
        <v>-7.7500000000000568E-2</v>
      </c>
      <c r="U129" s="66">
        <f t="shared" si="61"/>
        <v>0.23544318531432726</v>
      </c>
      <c r="V129" s="66">
        <v>0</v>
      </c>
      <c r="W129" s="66">
        <f>50%-U129/2</f>
        <v>0.38227840734283636</v>
      </c>
      <c r="X129" s="68">
        <v>-4.4999999999999998E-2</v>
      </c>
      <c r="Y129" s="68">
        <f t="shared" si="35"/>
        <v>4.4999999999999998E-2</v>
      </c>
      <c r="Z129" s="68">
        <f t="shared" si="36"/>
        <v>0</v>
      </c>
      <c r="AA129" s="68">
        <f>W129-M129</f>
        <v>2.2028407342836342E-2</v>
      </c>
      <c r="AB129" s="68">
        <f t="shared" si="64"/>
        <v>-2.2028407342836342E-2</v>
      </c>
      <c r="AC129" s="68">
        <f t="shared" si="65"/>
        <v>-6.7028407342836341E-2</v>
      </c>
      <c r="AD129" s="69">
        <f t="shared" si="66"/>
        <v>-3.351420367141817E-2</v>
      </c>
      <c r="AE129" s="67">
        <f t="shared" si="67"/>
        <v>6.7028407342836341E-2</v>
      </c>
    </row>
    <row r="130" spans="1:31" ht="15" hidden="1" customHeight="1" x14ac:dyDescent="0.25">
      <c r="A130" s="93" t="s">
        <v>400</v>
      </c>
      <c r="B130" s="61">
        <v>9</v>
      </c>
      <c r="C130" s="61"/>
      <c r="D130" s="93" t="s">
        <v>116</v>
      </c>
      <c r="E130" s="93" t="s">
        <v>8</v>
      </c>
      <c r="F130" s="62">
        <v>2012</v>
      </c>
      <c r="G130" s="93">
        <v>5</v>
      </c>
      <c r="H130" s="93"/>
      <c r="I130" s="63">
        <f>IF(H130="",M130+0.15*(X130+4.5%-$B$2)+($A$2-50%),M130+0.85*(0.6*X130+0.4*AA130+4.5%-$B$2)+($A$2-50%))</f>
        <v>0.18981104879775376</v>
      </c>
      <c r="J130" s="33" t="str">
        <f t="shared" si="68"/>
        <v>R</v>
      </c>
      <c r="K130" s="33" t="str">
        <f t="shared" si="30"/>
        <v>R</v>
      </c>
      <c r="L130" s="33" t="str">
        <f t="shared" si="31"/>
        <v>Safe R</v>
      </c>
      <c r="M130" s="64">
        <f>'Raw Data'!P125</f>
        <v>0.19275000000000003</v>
      </c>
      <c r="N130" s="64">
        <f t="shared" si="32"/>
        <v>0.19274999999999998</v>
      </c>
      <c r="O130" s="65">
        <f>'Raw Data'!M125</f>
        <v>0.52368601602995013</v>
      </c>
      <c r="P130" s="65">
        <f t="shared" si="33"/>
        <v>0.76184300801497506</v>
      </c>
      <c r="Q130" s="66">
        <f t="shared" si="57"/>
        <v>0.65368601602995013</v>
      </c>
      <c r="R130" s="66"/>
      <c r="S130" s="66"/>
      <c r="T130" s="67"/>
      <c r="U130" s="66" t="str">
        <f t="shared" si="61"/>
        <v/>
      </c>
      <c r="V130" s="66">
        <f>50%-Q130/2</f>
        <v>0.17315699198502493</v>
      </c>
      <c r="W130" s="66"/>
      <c r="X130" s="68">
        <f>V130-M130</f>
        <v>-1.95930080149751E-2</v>
      </c>
      <c r="Y130" s="68">
        <f t="shared" si="35"/>
        <v>1.95930080149751E-2</v>
      </c>
      <c r="Z130" s="68">
        <f t="shared" si="36"/>
        <v>-2.5406991985024899E-2</v>
      </c>
      <c r="AA130" s="68"/>
      <c r="AB130" s="68"/>
      <c r="AC130" s="68"/>
      <c r="AD130" s="69">
        <f>Z130</f>
        <v>-2.5406991985024899E-2</v>
      </c>
      <c r="AE130" s="67"/>
    </row>
    <row r="131" spans="1:31" ht="15" customHeight="1" x14ac:dyDescent="0.25">
      <c r="A131" s="60" t="s">
        <v>400</v>
      </c>
      <c r="B131" s="61">
        <v>10</v>
      </c>
      <c r="C131" s="61" t="s">
        <v>1027</v>
      </c>
      <c r="D131" s="60" t="s">
        <v>970</v>
      </c>
      <c r="E131" s="60" t="s">
        <v>8</v>
      </c>
      <c r="F131" s="62">
        <v>2007</v>
      </c>
      <c r="G131" s="60">
        <v>4</v>
      </c>
      <c r="H131" s="60">
        <v>4</v>
      </c>
      <c r="I131" s="63">
        <f>M131</f>
        <v>0.34975000000000001</v>
      </c>
      <c r="J131" s="33" t="str">
        <f t="shared" si="68"/>
        <v>R</v>
      </c>
      <c r="K131" s="33" t="str">
        <f t="shared" si="30"/>
        <v>R</v>
      </c>
      <c r="L131" s="33" t="str">
        <f t="shared" si="31"/>
        <v>Safe R</v>
      </c>
      <c r="M131" s="64">
        <f>'Raw Data'!P126</f>
        <v>0.34975000000000001</v>
      </c>
      <c r="N131" s="64">
        <f t="shared" si="32"/>
        <v>0.34975000000000001</v>
      </c>
      <c r="O131" s="65">
        <f>'Raw Data'!M126</f>
        <v>1</v>
      </c>
      <c r="P131" s="65">
        <f t="shared" si="33"/>
        <v>1</v>
      </c>
      <c r="Q131" s="66">
        <f t="shared" si="57"/>
        <v>1.04</v>
      </c>
      <c r="R131" s="66">
        <f>'Raw Data'!S126</f>
        <v>0.34716320188127847</v>
      </c>
      <c r="S131" s="66">
        <f>'Raw Data'!V126</f>
        <v>0.34899999999999998</v>
      </c>
      <c r="T131" s="67">
        <f t="shared" ref="T131:T136" si="69">2*(M131-50)-2*(S131-50)</f>
        <v>1.5000000000071623E-3</v>
      </c>
      <c r="U131" s="66">
        <f t="shared" si="61"/>
        <v>0.2696632018812713</v>
      </c>
      <c r="V131" s="66">
        <v>0</v>
      </c>
      <c r="W131" s="66">
        <f>50%-U131/2</f>
        <v>0.36516839905936438</v>
      </c>
      <c r="X131" s="68">
        <v>-4.4999999999999998E-2</v>
      </c>
      <c r="Y131" s="68">
        <f t="shared" si="35"/>
        <v>4.4999999999999998E-2</v>
      </c>
      <c r="Z131" s="68">
        <f t="shared" si="36"/>
        <v>0</v>
      </c>
      <c r="AA131" s="68">
        <f>W131-M131</f>
        <v>1.5418399059364374E-2</v>
      </c>
      <c r="AB131" s="68">
        <f t="shared" ref="AB131:AB136" si="70">IF(E131="(D)",AA131,-(AA131))</f>
        <v>-1.5418399059364374E-2</v>
      </c>
      <c r="AC131" s="68">
        <f t="shared" ref="AC131:AC136" si="71">AB131-4.5%</f>
        <v>-6.0418399059364372E-2</v>
      </c>
      <c r="AD131" s="69">
        <f t="shared" ref="AD131:AD136" si="72">(Z131+AC131)/2</f>
        <v>-3.0209199529682186E-2</v>
      </c>
      <c r="AE131" s="67">
        <f t="shared" ref="AE131:AE136" si="73">ABS(AC131-Z131)</f>
        <v>6.0418399059364372E-2</v>
      </c>
    </row>
    <row r="132" spans="1:31" ht="15" customHeight="1" x14ac:dyDescent="0.25">
      <c r="A132" s="60" t="s">
        <v>400</v>
      </c>
      <c r="B132" s="61">
        <v>11</v>
      </c>
      <c r="C132" s="61" t="s">
        <v>1027</v>
      </c>
      <c r="D132" s="60" t="s">
        <v>974</v>
      </c>
      <c r="E132" s="60" t="s">
        <v>8</v>
      </c>
      <c r="F132" s="62">
        <v>2002</v>
      </c>
      <c r="G132" s="60">
        <v>4</v>
      </c>
      <c r="H132" s="60">
        <v>4</v>
      </c>
      <c r="I132" s="63">
        <f>M132</f>
        <v>0.30374999999999996</v>
      </c>
      <c r="J132" s="33" t="str">
        <f t="shared" si="68"/>
        <v>R</v>
      </c>
      <c r="K132" s="33" t="str">
        <f t="shared" si="30"/>
        <v>R</v>
      </c>
      <c r="L132" s="33" t="str">
        <f t="shared" si="31"/>
        <v>Safe R</v>
      </c>
      <c r="M132" s="64">
        <f>'Raw Data'!P127</f>
        <v>0.30374999999999996</v>
      </c>
      <c r="N132" s="64">
        <f t="shared" si="32"/>
        <v>0.30374999999999996</v>
      </c>
      <c r="O132" s="65">
        <f>'Raw Data'!M127</f>
        <v>0.37106581140953843</v>
      </c>
      <c r="P132" s="65">
        <f t="shared" si="33"/>
        <v>0.68553290570476921</v>
      </c>
      <c r="Q132" s="66">
        <f t="shared" si="57"/>
        <v>0.41106581140953841</v>
      </c>
      <c r="R132" s="66">
        <f>'Raw Data'!S127</f>
        <v>1</v>
      </c>
      <c r="S132" s="66">
        <f>'Raw Data'!V127</f>
        <v>0.29899999999999999</v>
      </c>
      <c r="T132" s="67">
        <f t="shared" si="69"/>
        <v>9.5000000000027285E-3</v>
      </c>
      <c r="U132" s="66">
        <f t="shared" si="61"/>
        <v>0.91449999999999732</v>
      </c>
      <c r="V132" s="66">
        <f>50%-Q132/2</f>
        <v>0.29446709429523077</v>
      </c>
      <c r="W132" s="70">
        <v>0</v>
      </c>
      <c r="X132" s="68">
        <f t="shared" ref="X132:X170" si="74">V132-M132</f>
        <v>-9.2829057047691954E-3</v>
      </c>
      <c r="Y132" s="68">
        <f t="shared" si="35"/>
        <v>9.2829057047691954E-3</v>
      </c>
      <c r="Z132" s="68">
        <f t="shared" si="36"/>
        <v>-3.5717094295230803E-2</v>
      </c>
      <c r="AA132" s="68">
        <v>-4.4999999999999998E-2</v>
      </c>
      <c r="AB132" s="68">
        <f t="shared" si="70"/>
        <v>4.4999999999999998E-2</v>
      </c>
      <c r="AC132" s="68">
        <f t="shared" si="71"/>
        <v>0</v>
      </c>
      <c r="AD132" s="69">
        <f t="shared" si="72"/>
        <v>-1.7858547147615401E-2</v>
      </c>
      <c r="AE132" s="67">
        <f t="shared" si="73"/>
        <v>3.5717094295230803E-2</v>
      </c>
    </row>
    <row r="133" spans="1:31" ht="15" hidden="1" customHeight="1" x14ac:dyDescent="0.25">
      <c r="A133" s="60" t="s">
        <v>400</v>
      </c>
      <c r="B133" s="61">
        <v>12</v>
      </c>
      <c r="C133" s="61"/>
      <c r="D133" s="60" t="s">
        <v>117</v>
      </c>
      <c r="E133" s="60" t="s">
        <v>14</v>
      </c>
      <c r="F133" s="62">
        <v>2004</v>
      </c>
      <c r="G133" s="60">
        <v>1</v>
      </c>
      <c r="H133" s="60">
        <v>1</v>
      </c>
      <c r="I133" s="63">
        <f>IF(H133="",M133+0.15*(X133-4.5%+$B$2)+($A$2-50%),M133+0.85*(0.6*X133+0.4*AA133-4.5%+$B$2)+($A$2-50%))</f>
        <v>0.50257822563587617</v>
      </c>
      <c r="J133" s="33" t="str">
        <f t="shared" si="68"/>
        <v>No projection</v>
      </c>
      <c r="K133" s="33" t="str">
        <f t="shared" si="30"/>
        <v>R</v>
      </c>
      <c r="L133" s="33" t="str">
        <f t="shared" si="31"/>
        <v>Toss Up</v>
      </c>
      <c r="M133" s="64">
        <f>'Raw Data'!P128</f>
        <v>0.42175000000000001</v>
      </c>
      <c r="N133" s="64">
        <f t="shared" si="32"/>
        <v>0.42175000000000007</v>
      </c>
      <c r="O133" s="65">
        <f>'Raw Data'!M128</f>
        <v>7.4000177523242006E-2</v>
      </c>
      <c r="P133" s="65">
        <f t="shared" si="33"/>
        <v>0.53700008876162098</v>
      </c>
      <c r="Q133" s="66">
        <f t="shared" si="57"/>
        <v>3.4000177523242005E-2</v>
      </c>
      <c r="R133" s="66">
        <f>'Raw Data'!S128</f>
        <v>0.13170988451440357</v>
      </c>
      <c r="S133" s="66">
        <f>'Raw Data'!V128</f>
        <v>0.50900000000000001</v>
      </c>
      <c r="T133" s="67">
        <f t="shared" si="69"/>
        <v>-0.17449999999999477</v>
      </c>
      <c r="U133" s="66">
        <f t="shared" si="61"/>
        <v>3.3209884514408802E-2</v>
      </c>
      <c r="V133" s="66">
        <f>50%+Q133/2</f>
        <v>0.51700008876162096</v>
      </c>
      <c r="W133" s="66">
        <f>50%+U133/2</f>
        <v>0.51660494225720444</v>
      </c>
      <c r="X133" s="68">
        <f t="shared" si="74"/>
        <v>9.5250088761620944E-2</v>
      </c>
      <c r="Y133" s="68">
        <f t="shared" si="35"/>
        <v>9.5250088761620944E-2</v>
      </c>
      <c r="Z133" s="68">
        <f t="shared" si="36"/>
        <v>5.0250088761620945E-2</v>
      </c>
      <c r="AA133" s="68">
        <f>W133-M133</f>
        <v>9.4854942257204422E-2</v>
      </c>
      <c r="AB133" s="68">
        <f t="shared" si="70"/>
        <v>9.4854942257204422E-2</v>
      </c>
      <c r="AC133" s="68">
        <f t="shared" si="71"/>
        <v>4.9854942257204424E-2</v>
      </c>
      <c r="AD133" s="69">
        <f t="shared" si="72"/>
        <v>5.0052515509412684E-2</v>
      </c>
      <c r="AE133" s="67">
        <f t="shared" si="73"/>
        <v>3.9514650441652144E-4</v>
      </c>
    </row>
    <row r="134" spans="1:31" ht="15" hidden="1" customHeight="1" x14ac:dyDescent="0.25">
      <c r="A134" s="60" t="s">
        <v>400</v>
      </c>
      <c r="B134" s="61">
        <v>13</v>
      </c>
      <c r="C134" s="61"/>
      <c r="D134" s="60" t="s">
        <v>118</v>
      </c>
      <c r="E134" s="60" t="s">
        <v>14</v>
      </c>
      <c r="F134" s="62">
        <v>2002</v>
      </c>
      <c r="G134" s="60">
        <v>1</v>
      </c>
      <c r="H134" s="60">
        <v>1</v>
      </c>
      <c r="I134" s="63">
        <f>IF(H134="",M134+0.15*(X134-4.5%+$B$2)+($A$2-50%),M134+0.85*(0.6*X134+0.4*AA134-4.5%+$B$2)+($A$2-50%))</f>
        <v>0.70542685006351169</v>
      </c>
      <c r="J134" s="33" t="str">
        <f t="shared" si="68"/>
        <v>D</v>
      </c>
      <c r="K134" s="33" t="str">
        <f t="shared" si="30"/>
        <v>D</v>
      </c>
      <c r="L134" s="33" t="str">
        <f t="shared" si="31"/>
        <v>Safe D</v>
      </c>
      <c r="M134" s="64">
        <f>'Raw Data'!P129</f>
        <v>0.67675000000000007</v>
      </c>
      <c r="N134" s="64">
        <f t="shared" si="32"/>
        <v>0.67675000000000018</v>
      </c>
      <c r="O134" s="65">
        <f>'Raw Data'!M129</f>
        <v>0.43488978397232342</v>
      </c>
      <c r="P134" s="65">
        <f t="shared" si="33"/>
        <v>0.71744489198616168</v>
      </c>
      <c r="Q134" s="66">
        <f t="shared" si="57"/>
        <v>0.39488978397232344</v>
      </c>
      <c r="R134" s="66">
        <f>'Raw Data'!S129</f>
        <v>0.38860267735629628</v>
      </c>
      <c r="S134" s="66">
        <f>'Raw Data'!V129</f>
        <v>0.67899999999999994</v>
      </c>
      <c r="T134" s="67">
        <f t="shared" si="69"/>
        <v>-4.500000000007276E-3</v>
      </c>
      <c r="U134" s="66">
        <f t="shared" si="61"/>
        <v>0.46010267735628901</v>
      </c>
      <c r="V134" s="66">
        <f>50%+Q134/2</f>
        <v>0.69744489198616177</v>
      </c>
      <c r="W134" s="66">
        <f>50%+U134/2</f>
        <v>0.73005133867814453</v>
      </c>
      <c r="X134" s="68">
        <f t="shared" si="74"/>
        <v>2.0694891986161701E-2</v>
      </c>
      <c r="Y134" s="68">
        <f t="shared" si="35"/>
        <v>2.0694891986161701E-2</v>
      </c>
      <c r="Z134" s="68">
        <f t="shared" si="36"/>
        <v>-2.4305108013838297E-2</v>
      </c>
      <c r="AA134" s="68">
        <f>W134-M134</f>
        <v>5.3301338678144461E-2</v>
      </c>
      <c r="AB134" s="68">
        <f t="shared" si="70"/>
        <v>5.3301338678144461E-2</v>
      </c>
      <c r="AC134" s="68">
        <f t="shared" si="71"/>
        <v>8.3013386781444626E-3</v>
      </c>
      <c r="AD134" s="69">
        <f t="shared" si="72"/>
        <v>-8.0018846678469174E-3</v>
      </c>
      <c r="AE134" s="67">
        <f t="shared" si="73"/>
        <v>3.260644669198276E-2</v>
      </c>
    </row>
    <row r="135" spans="1:31" ht="15" hidden="1" customHeight="1" x14ac:dyDescent="0.25">
      <c r="A135" s="60" t="s">
        <v>400</v>
      </c>
      <c r="B135" s="61">
        <v>14</v>
      </c>
      <c r="C135" s="61"/>
      <c r="D135" s="60" t="s">
        <v>119</v>
      </c>
      <c r="E135" s="60" t="s">
        <v>8</v>
      </c>
      <c r="F135" s="62">
        <v>2010</v>
      </c>
      <c r="G135" s="60">
        <v>4</v>
      </c>
      <c r="H135" s="60">
        <v>5</v>
      </c>
      <c r="I135" s="63">
        <f>IF(H135="",M135+0.15*(X135+4.5%-$B$2)+($A$2-50%),M135+0.85*(0.6*X135+0.4*AA135+4.5%-$B$2)+($A$2-50%))</f>
        <v>0.23055945609328807</v>
      </c>
      <c r="J135" s="33" t="str">
        <f t="shared" si="68"/>
        <v>R</v>
      </c>
      <c r="K135" s="33" t="str">
        <f t="shared" si="30"/>
        <v>R</v>
      </c>
      <c r="L135" s="33" t="str">
        <f t="shared" si="31"/>
        <v>Safe R</v>
      </c>
      <c r="M135" s="64">
        <f>'Raw Data'!P130</f>
        <v>0.24125000000000002</v>
      </c>
      <c r="N135" s="64">
        <f t="shared" si="32"/>
        <v>0.24124999999999996</v>
      </c>
      <c r="O135" s="65">
        <f>'Raw Data'!M130</f>
        <v>0.45942370159494872</v>
      </c>
      <c r="P135" s="65">
        <f t="shared" si="33"/>
        <v>0.72971185079747436</v>
      </c>
      <c r="Q135" s="66">
        <f t="shared" si="57"/>
        <v>0.4994237015949487</v>
      </c>
      <c r="R135" s="66">
        <f>'Raw Data'!S130</f>
        <v>1</v>
      </c>
      <c r="S135" s="66">
        <f>'Raw Data'!V130</f>
        <v>0.20899999999999996</v>
      </c>
      <c r="T135" s="67">
        <f t="shared" si="69"/>
        <v>6.4499999999995339E-2</v>
      </c>
      <c r="U135" s="66">
        <f t="shared" si="61"/>
        <v>0.94950000000000467</v>
      </c>
      <c r="V135" s="66">
        <f>50%-Q135/2</f>
        <v>0.25028814920252562</v>
      </c>
      <c r="W135" s="70">
        <v>0</v>
      </c>
      <c r="X135" s="68">
        <f t="shared" si="74"/>
        <v>9.0381492025256027E-3</v>
      </c>
      <c r="Y135" s="68">
        <f t="shared" si="35"/>
        <v>-9.0381492025256027E-3</v>
      </c>
      <c r="Z135" s="68">
        <f t="shared" si="36"/>
        <v>-5.4038149202525601E-2</v>
      </c>
      <c r="AA135" s="68">
        <v>-4.4999999999999998E-2</v>
      </c>
      <c r="AB135" s="68">
        <f t="shared" si="70"/>
        <v>4.4999999999999998E-2</v>
      </c>
      <c r="AC135" s="68">
        <f t="shared" si="71"/>
        <v>0</v>
      </c>
      <c r="AD135" s="69">
        <f t="shared" si="72"/>
        <v>-2.7019074601262801E-2</v>
      </c>
      <c r="AE135" s="67">
        <f t="shared" si="73"/>
        <v>5.4038149202525601E-2</v>
      </c>
    </row>
    <row r="136" spans="1:31" ht="15" customHeight="1" x14ac:dyDescent="0.25">
      <c r="A136" s="60" t="s">
        <v>401</v>
      </c>
      <c r="B136" s="61">
        <v>1</v>
      </c>
      <c r="C136" s="61" t="s">
        <v>1027</v>
      </c>
      <c r="D136" s="60" t="s">
        <v>975</v>
      </c>
      <c r="E136" s="60" t="s">
        <v>14</v>
      </c>
      <c r="F136" s="62">
        <v>2010</v>
      </c>
      <c r="G136" s="60">
        <v>1</v>
      </c>
      <c r="H136" s="60">
        <v>3</v>
      </c>
      <c r="I136" s="63">
        <f>M136</f>
        <v>0.68425000000000002</v>
      </c>
      <c r="J136" s="33" t="str">
        <f t="shared" si="68"/>
        <v>D</v>
      </c>
      <c r="K136" s="33" t="str">
        <f t="shared" ref="K136:K199" si="75">IF(M136&lt;44%,"R",IF(M136&gt;56%,"D","No projection"))</f>
        <v>D</v>
      </c>
      <c r="L136" s="33" t="str">
        <f t="shared" ref="L136:L199" si="76">IF(I136&lt;42%,"Safe R",IF(AND(I136&gt;42%,I136&lt;44%),"Likely R",IF(AND(I136&gt;44%,I136&lt;47%),"Lean R",IF(AND(I136&gt;47%,I136&lt;53%),"Toss Up",IF(AND(I136&gt;53%,I136&lt;56%),"Lean D",IF(AND(I136&gt;56%,I136&lt;58%),"Likely D","Safe D"))))))</f>
        <v>Safe D</v>
      </c>
      <c r="M136" s="64">
        <f>'Raw Data'!P131</f>
        <v>0.68425000000000002</v>
      </c>
      <c r="N136" s="64">
        <f t="shared" ref="N136:N199" si="77">M136+$A$2-50%</f>
        <v>0.68425000000000002</v>
      </c>
      <c r="O136" s="65">
        <f>'Raw Data'!M131</f>
        <v>9.2256561461404651E-2</v>
      </c>
      <c r="P136" s="65">
        <f t="shared" ref="P136:P199" si="78">O136/2+50%</f>
        <v>0.5461282807307023</v>
      </c>
      <c r="Q136" s="66">
        <f t="shared" ref="Q136:Q167" si="79">IF(G136=1,O136-4%,IF(G136=2,O136+5%,IF(G136=3,O136+14%,IF(G136=4,O136+4%,IF(G136=5,O136+13%,IF(G136=6,O136+22%,IF(G136=7,O136+9%,O136+9%)))))))</f>
        <v>5.2256561461404651E-2</v>
      </c>
      <c r="R136" s="66">
        <f>'Raw Data'!S131</f>
        <v>6.4552789447199277E-2</v>
      </c>
      <c r="S136" s="66">
        <f>'Raw Data'!V131</f>
        <v>0.67399999999999993</v>
      </c>
      <c r="T136" s="67">
        <f t="shared" si="69"/>
        <v>2.0499999999998408E-2</v>
      </c>
      <c r="U136" s="66">
        <f t="shared" si="61"/>
        <v>0.34105278944719769</v>
      </c>
      <c r="V136" s="66">
        <f>50%+Q136/2</f>
        <v>0.52612828073070228</v>
      </c>
      <c r="W136" s="66">
        <f>50%+U136/2</f>
        <v>0.67052639472359887</v>
      </c>
      <c r="X136" s="68">
        <f t="shared" si="74"/>
        <v>-0.15812171926929774</v>
      </c>
      <c r="Y136" s="68">
        <f t="shared" ref="Y136:Y199" si="80">IF(E136="(D)",X136,-X136)</f>
        <v>-0.15812171926929774</v>
      </c>
      <c r="Z136" s="68">
        <f t="shared" ref="Z136:Z199" si="81">Y136-4.5%</f>
        <v>-0.20312171926929773</v>
      </c>
      <c r="AA136" s="68">
        <f>W136-M136</f>
        <v>-1.3723605276401152E-2</v>
      </c>
      <c r="AB136" s="68">
        <f t="shared" si="70"/>
        <v>-1.3723605276401152E-2</v>
      </c>
      <c r="AC136" s="68">
        <f t="shared" si="71"/>
        <v>-5.872360527640115E-2</v>
      </c>
      <c r="AD136" s="69">
        <f t="shared" si="72"/>
        <v>-0.13092266227284943</v>
      </c>
      <c r="AE136" s="67">
        <f t="shared" si="73"/>
        <v>0.14439811399289659</v>
      </c>
    </row>
    <row r="137" spans="1:31" ht="15" hidden="1" customHeight="1" x14ac:dyDescent="0.25">
      <c r="A137" s="60" t="s">
        <v>401</v>
      </c>
      <c r="B137" s="61">
        <v>2</v>
      </c>
      <c r="C137" s="61"/>
      <c r="D137" s="60" t="s">
        <v>120</v>
      </c>
      <c r="E137" s="60" t="s">
        <v>14</v>
      </c>
      <c r="F137" s="62">
        <v>2012</v>
      </c>
      <c r="G137" s="60">
        <v>2</v>
      </c>
      <c r="H137" s="60"/>
      <c r="I137" s="63">
        <f>IF(H137="",M137+0.15*(X137-4.5%+$B$2)+($A$2-50%),M137+0.85*(0.6*X137+0.4*AA137-4.5%+$B$2)+($A$2-50%))</f>
        <v>0.72317627563214004</v>
      </c>
      <c r="J137" s="33" t="str">
        <f t="shared" si="68"/>
        <v>D</v>
      </c>
      <c r="K137" s="33" t="str">
        <f t="shared" si="75"/>
        <v>D</v>
      </c>
      <c r="L137" s="33" t="str">
        <f t="shared" si="76"/>
        <v>Safe D</v>
      </c>
      <c r="M137" s="64">
        <f>'Raw Data'!P132</f>
        <v>0.70425000000000004</v>
      </c>
      <c r="N137" s="64">
        <f t="shared" si="77"/>
        <v>0.70425000000000004</v>
      </c>
      <c r="O137" s="65">
        <f>'Raw Data'!M132</f>
        <v>0.61085034176186603</v>
      </c>
      <c r="P137" s="65">
        <f t="shared" si="78"/>
        <v>0.80542517088093302</v>
      </c>
      <c r="Q137" s="66">
        <f t="shared" si="79"/>
        <v>0.66085034176186608</v>
      </c>
      <c r="R137" s="66"/>
      <c r="S137" s="66"/>
      <c r="T137" s="67"/>
      <c r="U137" s="66" t="str">
        <f t="shared" si="61"/>
        <v/>
      </c>
      <c r="V137" s="66">
        <f>50%+Q137/2</f>
        <v>0.83042517088093304</v>
      </c>
      <c r="W137" s="66"/>
      <c r="X137" s="68">
        <f t="shared" si="74"/>
        <v>0.126175170880933</v>
      </c>
      <c r="Y137" s="68">
        <f t="shared" si="80"/>
        <v>0.126175170880933</v>
      </c>
      <c r="Z137" s="68">
        <f t="shared" si="81"/>
        <v>8.1175170880932998E-2</v>
      </c>
      <c r="AA137" s="68"/>
      <c r="AB137" s="68"/>
      <c r="AC137" s="68"/>
      <c r="AD137" s="69">
        <f>Z137</f>
        <v>8.1175170880932998E-2</v>
      </c>
      <c r="AE137" s="67"/>
    </row>
    <row r="138" spans="1:31" ht="15" hidden="1" customHeight="1" x14ac:dyDescent="0.25">
      <c r="A138" s="60" t="s">
        <v>402</v>
      </c>
      <c r="B138" s="61">
        <v>1</v>
      </c>
      <c r="C138" s="61"/>
      <c r="D138" s="60" t="s">
        <v>123</v>
      </c>
      <c r="E138" s="60" t="s">
        <v>8</v>
      </c>
      <c r="F138" s="62">
        <v>2010</v>
      </c>
      <c r="G138" s="60">
        <v>4</v>
      </c>
      <c r="H138" s="60">
        <v>6</v>
      </c>
      <c r="I138" s="63">
        <f>IF(H138="",M138+0.15*(X138+4.5%-$B$2)+($A$2-50%),M138+0.85*(0.6*X138+0.4*AA138+4.5%-$B$2)+($A$2-50%))</f>
        <v>0.33349679154261341</v>
      </c>
      <c r="J138" s="33" t="str">
        <f t="shared" si="68"/>
        <v>R</v>
      </c>
      <c r="K138" s="33" t="str">
        <f t="shared" si="75"/>
        <v>R</v>
      </c>
      <c r="L138" s="33" t="str">
        <f t="shared" si="76"/>
        <v>Safe R</v>
      </c>
      <c r="M138" s="64">
        <f>'Raw Data'!P133</f>
        <v>0.31725000000000003</v>
      </c>
      <c r="N138" s="64">
        <f t="shared" si="77"/>
        <v>0.31725000000000003</v>
      </c>
      <c r="O138" s="65">
        <f>'Raw Data'!M133</f>
        <v>0.34344387101990215</v>
      </c>
      <c r="P138" s="65">
        <f t="shared" si="78"/>
        <v>0.67172193550995107</v>
      </c>
      <c r="Q138" s="66">
        <f t="shared" si="79"/>
        <v>0.38344387101990213</v>
      </c>
      <c r="R138" s="66">
        <f>'Raw Data'!S133</f>
        <v>0.10551483145476998</v>
      </c>
      <c r="S138" s="66">
        <f>'Raw Data'!V133</f>
        <v>0.33399999999999996</v>
      </c>
      <c r="T138" s="67">
        <f>2*(M138-50)-2*(S138-50)</f>
        <v>-3.3500000000003638E-2</v>
      </c>
      <c r="U138" s="66">
        <f t="shared" si="61"/>
        <v>0.24301483145477362</v>
      </c>
      <c r="V138" s="66">
        <f>50%-Q138/2</f>
        <v>0.30827806449004891</v>
      </c>
      <c r="W138" s="66">
        <f>50%-U138/2</f>
        <v>0.37849258427261318</v>
      </c>
      <c r="X138" s="68">
        <f t="shared" si="74"/>
        <v>-8.9719355099511233E-3</v>
      </c>
      <c r="Y138" s="68">
        <f t="shared" si="80"/>
        <v>8.9719355099511233E-3</v>
      </c>
      <c r="Z138" s="68">
        <f t="shared" si="81"/>
        <v>-3.6028064490048875E-2</v>
      </c>
      <c r="AA138" s="68">
        <f>W138-M138</f>
        <v>6.1242584272613143E-2</v>
      </c>
      <c r="AB138" s="68">
        <f>IF(E138="(D)",AA138,-(AA138))</f>
        <v>-6.1242584272613143E-2</v>
      </c>
      <c r="AC138" s="68">
        <f>AB138-4.5%</f>
        <v>-0.10624258427261314</v>
      </c>
      <c r="AD138" s="69">
        <f>(Z138+AC138)/2</f>
        <v>-7.1135324381331008E-2</v>
      </c>
      <c r="AE138" s="67">
        <f>ABS(AC138-Z138)</f>
        <v>7.0214519782564266E-2</v>
      </c>
    </row>
    <row r="139" spans="1:31" ht="15" hidden="1" customHeight="1" x14ac:dyDescent="0.25">
      <c r="A139" s="60" t="s">
        <v>402</v>
      </c>
      <c r="B139" s="61">
        <v>2</v>
      </c>
      <c r="C139" s="61"/>
      <c r="D139" s="60" t="s">
        <v>124</v>
      </c>
      <c r="E139" s="60" t="s">
        <v>8</v>
      </c>
      <c r="F139" s="62">
        <v>1998</v>
      </c>
      <c r="G139" s="60">
        <v>4</v>
      </c>
      <c r="H139" s="60">
        <v>4</v>
      </c>
      <c r="I139" s="63">
        <f>IF(H139="",M139+0.15*(X139+4.5%-$B$2)+($A$2-50%),M139+0.85*(0.6*X139+0.4*AA139+4.5%-$B$2)+($A$2-50%))</f>
        <v>0.31371355153454372</v>
      </c>
      <c r="J139" s="33" t="str">
        <f t="shared" si="68"/>
        <v>R</v>
      </c>
      <c r="K139" s="33" t="str">
        <f t="shared" si="75"/>
        <v>R</v>
      </c>
      <c r="L139" s="33" t="str">
        <f t="shared" si="76"/>
        <v>Safe R</v>
      </c>
      <c r="M139" s="64">
        <f>'Raw Data'!P134</f>
        <v>0.3257500000000001</v>
      </c>
      <c r="N139" s="64">
        <f t="shared" si="77"/>
        <v>0.3257500000000001</v>
      </c>
      <c r="O139" s="65">
        <f>'Raw Data'!M134</f>
        <v>0.30341639985043634</v>
      </c>
      <c r="P139" s="65">
        <f t="shared" si="78"/>
        <v>0.65170819992521811</v>
      </c>
      <c r="Q139" s="66">
        <f t="shared" si="79"/>
        <v>0.34341639985043632</v>
      </c>
      <c r="R139" s="66">
        <f>'Raw Data'!S134</f>
        <v>0.47642803825644275</v>
      </c>
      <c r="S139" s="66">
        <f>'Raw Data'!V134</f>
        <v>0.33899999999999997</v>
      </c>
      <c r="T139" s="67">
        <f>2*(M139-50)-2*(S139-50)</f>
        <v>-2.6499999999998636E-2</v>
      </c>
      <c r="U139" s="66">
        <f t="shared" si="61"/>
        <v>0.42692803825644138</v>
      </c>
      <c r="V139" s="66">
        <f>50%-Q139/2</f>
        <v>0.32829180007478187</v>
      </c>
      <c r="W139" s="66">
        <f>50%-U139/2</f>
        <v>0.28653598087177934</v>
      </c>
      <c r="X139" s="68">
        <f t="shared" si="74"/>
        <v>2.5418000747817748E-3</v>
      </c>
      <c r="Y139" s="68">
        <f t="shared" si="80"/>
        <v>-2.5418000747817748E-3</v>
      </c>
      <c r="Z139" s="68">
        <f t="shared" si="81"/>
        <v>-4.7541800074781773E-2</v>
      </c>
      <c r="AA139" s="68">
        <f>W139-M139</f>
        <v>-3.9214019128220756E-2</v>
      </c>
      <c r="AB139" s="68">
        <f>IF(E139="(D)",AA139,-(AA139))</f>
        <v>3.9214019128220756E-2</v>
      </c>
      <c r="AC139" s="68">
        <f>AB139-4.5%</f>
        <v>-5.7859808717792421E-3</v>
      </c>
      <c r="AD139" s="69">
        <f>(Z139+AC139)/2</f>
        <v>-2.6663890473280508E-2</v>
      </c>
      <c r="AE139" s="67">
        <f>ABS(AC139-Z139)</f>
        <v>4.1755819203002531E-2</v>
      </c>
    </row>
    <row r="140" spans="1:31" ht="15" hidden="1" customHeight="1" x14ac:dyDescent="0.25">
      <c r="A140" s="60" t="s">
        <v>403</v>
      </c>
      <c r="B140" s="61">
        <v>1</v>
      </c>
      <c r="C140" s="61"/>
      <c r="D140" s="60" t="s">
        <v>125</v>
      </c>
      <c r="E140" s="60" t="s">
        <v>14</v>
      </c>
      <c r="F140" s="62">
        <v>1992</v>
      </c>
      <c r="G140" s="60">
        <v>1</v>
      </c>
      <c r="H140" s="60">
        <v>1</v>
      </c>
      <c r="I140" s="63">
        <f>IF(H140="",M140+0.15*(X140-4.5%+$B$2)+($A$2-50%),M140+0.85*(0.6*X140+0.4*AA140-4.5%+$B$2)+($A$2-50%))</f>
        <v>0.75922350178570419</v>
      </c>
      <c r="J140" s="33" t="str">
        <f t="shared" si="68"/>
        <v>D</v>
      </c>
      <c r="K140" s="33" t="str">
        <f t="shared" si="75"/>
        <v>D</v>
      </c>
      <c r="L140" s="33" t="str">
        <f t="shared" si="76"/>
        <v>Safe D</v>
      </c>
      <c r="M140" s="64">
        <f>'Raw Data'!P135</f>
        <v>0.77475000000000005</v>
      </c>
      <c r="N140" s="64">
        <f t="shared" si="77"/>
        <v>0.77475000000000005</v>
      </c>
      <c r="O140" s="65">
        <f>'Raw Data'!M135</f>
        <v>0.47644798234650593</v>
      </c>
      <c r="P140" s="65">
        <f t="shared" si="78"/>
        <v>0.73822399117325299</v>
      </c>
      <c r="Q140" s="66">
        <f t="shared" si="79"/>
        <v>0.43644798234650595</v>
      </c>
      <c r="R140" s="66">
        <f>'Raw Data'!S135</f>
        <v>0.67024568404321871</v>
      </c>
      <c r="S140" s="66">
        <f>'Raw Data'!V135</f>
        <v>0.83399999999999996</v>
      </c>
      <c r="T140" s="67">
        <f>2*(M140-50)-2*(S140-50)</f>
        <v>-0.1185000000000116</v>
      </c>
      <c r="U140" s="66">
        <f t="shared" si="61"/>
        <v>0.62774568404320708</v>
      </c>
      <c r="V140" s="66">
        <f>50%+Q140/2</f>
        <v>0.71822399117325297</v>
      </c>
      <c r="W140" s="66">
        <f>50%+U140/2</f>
        <v>0.81387284202160348</v>
      </c>
      <c r="X140" s="68">
        <f t="shared" si="74"/>
        <v>-5.6526008826747076E-2</v>
      </c>
      <c r="Y140" s="68">
        <f t="shared" si="80"/>
        <v>-5.6526008826747076E-2</v>
      </c>
      <c r="Z140" s="68">
        <f t="shared" si="81"/>
        <v>-0.10152600882674707</v>
      </c>
      <c r="AA140" s="68">
        <f>W140-M140</f>
        <v>3.9122842021603432E-2</v>
      </c>
      <c r="AB140" s="68">
        <f>IF(E140="(D)",AA140,-(AA140))</f>
        <v>3.9122842021603432E-2</v>
      </c>
      <c r="AC140" s="68">
        <f>AB140-4.5%</f>
        <v>-5.8771579783965661E-3</v>
      </c>
      <c r="AD140" s="69">
        <f>(Z140+AC140)/2</f>
        <v>-5.370158340257182E-2</v>
      </c>
      <c r="AE140" s="67">
        <f>ABS(AC140-Z140)</f>
        <v>9.5648850848350508E-2</v>
      </c>
    </row>
    <row r="141" spans="1:31" ht="15" hidden="1" customHeight="1" x14ac:dyDescent="0.25">
      <c r="A141" s="60" t="s">
        <v>403</v>
      </c>
      <c r="B141" s="61">
        <v>2</v>
      </c>
      <c r="C141" s="61"/>
      <c r="D141" s="33" t="s">
        <v>921</v>
      </c>
      <c r="E141" s="33" t="s">
        <v>14</v>
      </c>
      <c r="F141" s="62">
        <v>2013</v>
      </c>
      <c r="G141" s="60">
        <v>7</v>
      </c>
      <c r="H141" s="60"/>
      <c r="I141" s="63">
        <f>IF(H141="",M141+0.15*(X141-4.5%+$B$2)+($A$2-50%),M141+0.85*(0.6*X141+0.4*AA141-4.5%+$B$2)+($A$2-50%))</f>
        <v>0.79416923170283682</v>
      </c>
      <c r="J141" s="33" t="str">
        <f t="shared" si="68"/>
        <v>D</v>
      </c>
      <c r="K141" s="33" t="str">
        <f t="shared" si="75"/>
        <v>D</v>
      </c>
      <c r="L141" s="33" t="str">
        <f t="shared" si="76"/>
        <v>Safe D</v>
      </c>
      <c r="M141" s="64">
        <f>'Raw Data'!P136</f>
        <v>0.79175000000000006</v>
      </c>
      <c r="N141" s="64">
        <f t="shared" si="77"/>
        <v>0.79174999999999995</v>
      </c>
      <c r="O141" s="65">
        <f>'Raw Data'!Z6</f>
        <v>0.52575642270448997</v>
      </c>
      <c r="P141" s="65">
        <f t="shared" si="78"/>
        <v>0.76287821135224498</v>
      </c>
      <c r="Q141" s="66">
        <f t="shared" si="79"/>
        <v>0.61575642270448994</v>
      </c>
      <c r="R141" s="66"/>
      <c r="S141" s="66"/>
      <c r="T141" s="67"/>
      <c r="U141" s="66" t="str">
        <f t="shared" si="61"/>
        <v/>
      </c>
      <c r="V141" s="66">
        <f>50%+Q141/2</f>
        <v>0.80787821135224491</v>
      </c>
      <c r="W141" s="66"/>
      <c r="X141" s="68">
        <f t="shared" si="74"/>
        <v>1.6128211352244848E-2</v>
      </c>
      <c r="Y141" s="68">
        <f t="shared" si="80"/>
        <v>1.6128211352244848E-2</v>
      </c>
      <c r="Z141" s="68">
        <f t="shared" si="81"/>
        <v>-2.8871788647755151E-2</v>
      </c>
      <c r="AA141" s="68"/>
      <c r="AB141" s="68"/>
      <c r="AC141" s="68"/>
      <c r="AD141" s="69">
        <f>Z141</f>
        <v>-2.8871788647755151E-2</v>
      </c>
      <c r="AE141" s="67"/>
    </row>
    <row r="142" spans="1:31" ht="15" hidden="1" customHeight="1" x14ac:dyDescent="0.25">
      <c r="A142" s="60" t="s">
        <v>403</v>
      </c>
      <c r="B142" s="61">
        <v>3</v>
      </c>
      <c r="C142" s="61"/>
      <c r="D142" s="60" t="s">
        <v>127</v>
      </c>
      <c r="E142" s="60" t="s">
        <v>14</v>
      </c>
      <c r="F142" s="62">
        <v>2004</v>
      </c>
      <c r="G142" s="60">
        <v>1</v>
      </c>
      <c r="H142" s="60">
        <v>1</v>
      </c>
      <c r="I142" s="63">
        <f>IF(H142="",M142+0.15*(X142-4.5%+$B$2)+($A$2-50%),M142+0.85*(0.6*X142+0.4*AA142-4.5%+$B$2)+($A$2-50%))</f>
        <v>0.66519404447204122</v>
      </c>
      <c r="J142" s="33" t="str">
        <f t="shared" si="68"/>
        <v>D</v>
      </c>
      <c r="K142" s="33" t="str">
        <f t="shared" si="75"/>
        <v>No projection</v>
      </c>
      <c r="L142" s="33" t="str">
        <f t="shared" si="76"/>
        <v>Safe D</v>
      </c>
      <c r="M142" s="64">
        <f>'Raw Data'!P137</f>
        <v>0.54725000000000001</v>
      </c>
      <c r="N142" s="64">
        <f t="shared" si="77"/>
        <v>0.54725000000000001</v>
      </c>
      <c r="O142" s="65">
        <f>'Raw Data'!M137</f>
        <v>0.36967665215044376</v>
      </c>
      <c r="P142" s="65">
        <f t="shared" si="78"/>
        <v>0.68483832607522188</v>
      </c>
      <c r="Q142" s="66">
        <f t="shared" si="79"/>
        <v>0.32967665215044378</v>
      </c>
      <c r="R142" s="66">
        <f>'Raw Data'!S137</f>
        <v>0.48302351866870158</v>
      </c>
      <c r="S142" s="66">
        <f>'Raw Data'!V137</f>
        <v>0.60899999999999999</v>
      </c>
      <c r="T142" s="67">
        <f>2*(M142-50)-2*(S142-50)</f>
        <v>-0.12350000000000705</v>
      </c>
      <c r="U142" s="66">
        <f t="shared" si="61"/>
        <v>0.43552351866869454</v>
      </c>
      <c r="V142" s="66">
        <f>50%+Q142/2</f>
        <v>0.66483832607522186</v>
      </c>
      <c r="W142" s="66">
        <f>50%+U142/2</f>
        <v>0.71776175933434727</v>
      </c>
      <c r="X142" s="68">
        <f t="shared" si="74"/>
        <v>0.11758832607522185</v>
      </c>
      <c r="Y142" s="68">
        <f t="shared" si="80"/>
        <v>0.11758832607522185</v>
      </c>
      <c r="Z142" s="68">
        <f t="shared" si="81"/>
        <v>7.2588326075221851E-2</v>
      </c>
      <c r="AA142" s="68">
        <f>W142-M142</f>
        <v>0.17051175933434726</v>
      </c>
      <c r="AB142" s="68">
        <f>IF(E142="(D)",AA142,-(AA142))</f>
        <v>0.17051175933434726</v>
      </c>
      <c r="AC142" s="68">
        <f>AB142-4.5%</f>
        <v>0.12551175933434727</v>
      </c>
      <c r="AD142" s="69">
        <f>(Z142+AC142)/2</f>
        <v>9.9050042704784569E-2</v>
      </c>
      <c r="AE142" s="67">
        <f>ABS(AC142-Z142)</f>
        <v>5.2923433259125421E-2</v>
      </c>
    </row>
    <row r="143" spans="1:31" ht="15" hidden="1" customHeight="1" x14ac:dyDescent="0.25">
      <c r="A143" s="60" t="s">
        <v>403</v>
      </c>
      <c r="B143" s="61">
        <v>4</v>
      </c>
      <c r="C143" s="61"/>
      <c r="D143" s="60" t="s">
        <v>128</v>
      </c>
      <c r="E143" s="60" t="s">
        <v>14</v>
      </c>
      <c r="F143" s="62">
        <v>1992</v>
      </c>
      <c r="G143" s="60">
        <v>1</v>
      </c>
      <c r="H143" s="60">
        <v>1</v>
      </c>
      <c r="I143" s="63">
        <f>IF(H143="",M143+0.15*(X143-4.5%+$B$2)+($A$2-50%),M143+0.85*(0.6*X143+0.4*AA143-4.5%+$B$2)+($A$2-50%))</f>
        <v>0.82465807075550013</v>
      </c>
      <c r="J143" s="33" t="str">
        <f t="shared" si="68"/>
        <v>D</v>
      </c>
      <c r="K143" s="33" t="str">
        <f t="shared" si="75"/>
        <v>D</v>
      </c>
      <c r="L143" s="33" t="str">
        <f t="shared" si="76"/>
        <v>Safe D</v>
      </c>
      <c r="M143" s="64">
        <f>'Raw Data'!P138</f>
        <v>0.79974999999999996</v>
      </c>
      <c r="N143" s="64">
        <f t="shared" si="77"/>
        <v>0.79974999999999996</v>
      </c>
      <c r="O143" s="65">
        <f>'Raw Data'!M138</f>
        <v>0.6600853555963988</v>
      </c>
      <c r="P143" s="65">
        <f t="shared" si="78"/>
        <v>0.8300426777981994</v>
      </c>
      <c r="Q143" s="66">
        <f t="shared" si="79"/>
        <v>0.62008535559639877</v>
      </c>
      <c r="R143" s="66">
        <f>'Raw Data'!S138</f>
        <v>0.68764002987303963</v>
      </c>
      <c r="S143" s="66">
        <f>'Raw Data'!V138</f>
        <v>0.82399999999999995</v>
      </c>
      <c r="T143" s="67">
        <f>2*(M143-50)-2*(S143-50)</f>
        <v>-4.8499999999989996E-2</v>
      </c>
      <c r="U143" s="66">
        <f t="shared" si="61"/>
        <v>0.71514002987304959</v>
      </c>
      <c r="V143" s="66">
        <f>50%+Q143/2</f>
        <v>0.81004267779819938</v>
      </c>
      <c r="W143" s="66">
        <f>50%+U143/2</f>
        <v>0.85757001493652485</v>
      </c>
      <c r="X143" s="68">
        <f t="shared" si="74"/>
        <v>1.0292677798199423E-2</v>
      </c>
      <c r="Y143" s="68">
        <f t="shared" si="80"/>
        <v>1.0292677798199423E-2</v>
      </c>
      <c r="Z143" s="68">
        <f t="shared" si="81"/>
        <v>-3.4707322201800575E-2</v>
      </c>
      <c r="AA143" s="68">
        <f>W143-M143</f>
        <v>5.7820014936524888E-2</v>
      </c>
      <c r="AB143" s="68">
        <f>IF(E143="(D)",AA143,-(AA143))</f>
        <v>5.7820014936524888E-2</v>
      </c>
      <c r="AC143" s="68">
        <f>AB143-4.5%</f>
        <v>1.282001493652489E-2</v>
      </c>
      <c r="AD143" s="69">
        <f>(Z143+AC143)/2</f>
        <v>-1.0943653632637843E-2</v>
      </c>
      <c r="AE143" s="67">
        <f>ABS(AC143-Z143)</f>
        <v>4.7527337138325465E-2</v>
      </c>
    </row>
    <row r="144" spans="1:31" ht="15" hidden="1" customHeight="1" x14ac:dyDescent="0.25">
      <c r="A144" s="60" t="s">
        <v>403</v>
      </c>
      <c r="B144" s="61">
        <v>5</v>
      </c>
      <c r="C144" s="61"/>
      <c r="D144" s="60" t="s">
        <v>129</v>
      </c>
      <c r="E144" s="60" t="s">
        <v>14</v>
      </c>
      <c r="F144" s="62">
        <v>2009</v>
      </c>
      <c r="G144" s="60">
        <v>1</v>
      </c>
      <c r="H144" s="60">
        <v>1</v>
      </c>
      <c r="I144" s="63">
        <f>IF(H144="",M144+0.15*(X144-4.5%+$B$2)+($A$2-50%),M144+0.85*(0.6*X144+0.4*AA144-4.5%+$B$2)+($A$2-50%))</f>
        <v>0.68997702727172883</v>
      </c>
      <c r="J144" s="33" t="str">
        <f t="shared" si="68"/>
        <v>D</v>
      </c>
      <c r="K144" s="33" t="str">
        <f t="shared" si="75"/>
        <v>D</v>
      </c>
      <c r="L144" s="33" t="str">
        <f t="shared" si="76"/>
        <v>Safe D</v>
      </c>
      <c r="M144" s="64">
        <f>'Raw Data'!P139</f>
        <v>0.65175000000000005</v>
      </c>
      <c r="N144" s="64">
        <f t="shared" si="77"/>
        <v>0.65175000000000005</v>
      </c>
      <c r="O144" s="65">
        <f>'Raw Data'!M139</f>
        <v>0.39385455144342751</v>
      </c>
      <c r="P144" s="65">
        <f t="shared" si="78"/>
        <v>0.69692727572171376</v>
      </c>
      <c r="Q144" s="66">
        <f t="shared" si="79"/>
        <v>0.35385455144342753</v>
      </c>
      <c r="R144" s="66">
        <f>'Raw Data'!S139</f>
        <v>0.47133303913914254</v>
      </c>
      <c r="S144" s="66">
        <f>'Raw Data'!V139</f>
        <v>0.69899999999999995</v>
      </c>
      <c r="T144" s="67">
        <f>2*(M144-50)-2*(S144-50)</f>
        <v>-9.4499999999996476E-2</v>
      </c>
      <c r="U144" s="66">
        <f t="shared" si="61"/>
        <v>0.45283303913914608</v>
      </c>
      <c r="V144" s="66">
        <f>50%+Q144/2</f>
        <v>0.67692727572171374</v>
      </c>
      <c r="W144" s="66">
        <f>50%+U144/2</f>
        <v>0.72641651956957309</v>
      </c>
      <c r="X144" s="68">
        <f t="shared" si="74"/>
        <v>2.5177275721713688E-2</v>
      </c>
      <c r="Y144" s="68">
        <f t="shared" si="80"/>
        <v>2.5177275721713688E-2</v>
      </c>
      <c r="Z144" s="68">
        <f t="shared" si="81"/>
        <v>-1.9822724278286311E-2</v>
      </c>
      <c r="AA144" s="68">
        <f>W144-M144</f>
        <v>7.4666519569573042E-2</v>
      </c>
      <c r="AB144" s="68">
        <f>IF(E144="(D)",AA144,-(AA144))</f>
        <v>7.4666519569573042E-2</v>
      </c>
      <c r="AC144" s="68">
        <f>AB144-4.5%</f>
        <v>2.9666519569573044E-2</v>
      </c>
      <c r="AD144" s="69">
        <f>(Z144+AC144)/2</f>
        <v>4.9218976456433666E-3</v>
      </c>
      <c r="AE144" s="67">
        <f>ABS(AC144-Z144)</f>
        <v>4.9489243847859354E-2</v>
      </c>
    </row>
    <row r="145" spans="1:31" ht="15" hidden="1" customHeight="1" x14ac:dyDescent="0.25">
      <c r="A145" s="60" t="s">
        <v>403</v>
      </c>
      <c r="B145" s="61">
        <v>6</v>
      </c>
      <c r="C145" s="61"/>
      <c r="D145" s="60" t="s">
        <v>130</v>
      </c>
      <c r="E145" s="60" t="s">
        <v>8</v>
      </c>
      <c r="F145" s="62">
        <v>2006</v>
      </c>
      <c r="G145" s="60">
        <v>4</v>
      </c>
      <c r="H145" s="60">
        <v>4</v>
      </c>
      <c r="I145" s="63">
        <f>IF(H145="",M145+0.15*(X145+4.5%-$B$2)+($A$2-50%),M145+0.85*(0.6*X145+0.4*AA145+4.5%-$B$2)+($A$2-50%))</f>
        <v>0.36991558265023805</v>
      </c>
      <c r="J145" s="33" t="str">
        <f t="shared" si="68"/>
        <v>R</v>
      </c>
      <c r="K145" s="33" t="str">
        <f t="shared" si="75"/>
        <v>R</v>
      </c>
      <c r="L145" s="33" t="str">
        <f t="shared" si="76"/>
        <v>Safe R</v>
      </c>
      <c r="M145" s="64">
        <f>'Raw Data'!P140</f>
        <v>0.43975000000000003</v>
      </c>
      <c r="N145" s="64">
        <f t="shared" si="77"/>
        <v>0.43975000000000009</v>
      </c>
      <c r="O145" s="65">
        <f>'Raw Data'!M140</f>
        <v>0.18442702120939874</v>
      </c>
      <c r="P145" s="65">
        <f t="shared" si="78"/>
        <v>0.5922135106046994</v>
      </c>
      <c r="Q145" s="66">
        <f t="shared" si="79"/>
        <v>0.22442702120939875</v>
      </c>
      <c r="R145" s="66">
        <f>'Raw Data'!S140</f>
        <v>0.27290015847860544</v>
      </c>
      <c r="S145" s="66">
        <f>'Raw Data'!V140</f>
        <v>0.52900000000000003</v>
      </c>
      <c r="T145" s="67">
        <f>2*(M145-50)-2*(S145-50)</f>
        <v>-0.17850000000001387</v>
      </c>
      <c r="U145" s="66">
        <f t="shared" si="61"/>
        <v>0.37540015847861929</v>
      </c>
      <c r="V145" s="66">
        <f>50%-Q145/2</f>
        <v>0.38778648939530064</v>
      </c>
      <c r="W145" s="66">
        <f>50%-U145/2</f>
        <v>0.31229992076069035</v>
      </c>
      <c r="X145" s="68">
        <f t="shared" si="74"/>
        <v>-5.1963510604699392E-2</v>
      </c>
      <c r="Y145" s="68">
        <f t="shared" si="80"/>
        <v>5.1963510604699392E-2</v>
      </c>
      <c r="Z145" s="68">
        <f t="shared" si="81"/>
        <v>6.9635106046993939E-3</v>
      </c>
      <c r="AA145" s="68">
        <f>W145-M145</f>
        <v>-0.12745007923930968</v>
      </c>
      <c r="AB145" s="68">
        <f>IF(E145="(D)",AA145,-(AA145))</f>
        <v>0.12745007923930968</v>
      </c>
      <c r="AC145" s="68">
        <f>AB145-4.5%</f>
        <v>8.2450079239309679E-2</v>
      </c>
      <c r="AD145" s="69">
        <f>(Z145+AC145)/2</f>
        <v>4.4706794922004536E-2</v>
      </c>
      <c r="AE145" s="67">
        <f>ABS(AC145-Z145)</f>
        <v>7.5486568634610285E-2</v>
      </c>
    </row>
    <row r="146" spans="1:31" ht="15" hidden="1" customHeight="1" x14ac:dyDescent="0.25">
      <c r="A146" s="60" t="s">
        <v>403</v>
      </c>
      <c r="B146" s="61">
        <v>7</v>
      </c>
      <c r="C146" s="61"/>
      <c r="D146" s="60" t="s">
        <v>131</v>
      </c>
      <c r="E146" s="60" t="s">
        <v>14</v>
      </c>
      <c r="F146" s="62">
        <v>1996</v>
      </c>
      <c r="G146" s="60">
        <v>1</v>
      </c>
      <c r="H146" s="60">
        <v>1</v>
      </c>
      <c r="I146" s="63">
        <f t="shared" ref="I146:I151" si="82">IF(H146="",M146+0.15*(X146-4.5%+$B$2)+($A$2-50%),M146+0.85*(0.6*X146+0.4*AA146-4.5%+$B$2)+($A$2-50%))</f>
        <v>0.87142492002442629</v>
      </c>
      <c r="J146" s="33" t="str">
        <f t="shared" si="68"/>
        <v>D</v>
      </c>
      <c r="K146" s="33" t="str">
        <f t="shared" si="75"/>
        <v>D</v>
      </c>
      <c r="L146" s="33" t="str">
        <f t="shared" si="76"/>
        <v>Safe D</v>
      </c>
      <c r="M146" s="64">
        <f>'Raw Data'!P141</f>
        <v>0.85775000000000001</v>
      </c>
      <c r="N146" s="64">
        <f t="shared" si="77"/>
        <v>0.85775000000000001</v>
      </c>
      <c r="O146" s="65">
        <f>'Raw Data'!M141</f>
        <v>0.77024150709187489</v>
      </c>
      <c r="P146" s="65">
        <f t="shared" si="78"/>
        <v>0.88512075354593744</v>
      </c>
      <c r="Q146" s="66">
        <f t="shared" si="79"/>
        <v>0.73024150709187485</v>
      </c>
      <c r="R146" s="66">
        <f>'Raw Data'!S141</f>
        <v>0.67032844538822101</v>
      </c>
      <c r="S146" s="66">
        <f>'Raw Data'!V141</f>
        <v>0.84399999999999997</v>
      </c>
      <c r="T146" s="67">
        <f>2*(M146-50)-2*(S146-50)</f>
        <v>2.7500000000003411E-2</v>
      </c>
      <c r="U146" s="66">
        <f t="shared" ref="U146:U177" si="83">IF(H146=1,R146+T146+7.6%,IF(H146=2,R146+T146+16.6%,IF(H146=3,R146+T146+25.6%,IF(H146=4,R146-T146-7.6%,IF(H146=5,R146-T146+1.4%,IF(H146=6,R146-T146+10.4%,IF(H146=7,R146+T146+9%,IF(H146=8,R146-T146+9%,""))))))))</f>
        <v>0.77382844538822437</v>
      </c>
      <c r="V146" s="66">
        <f t="shared" ref="V146:V151" si="84">50%+Q146/2</f>
        <v>0.86512075354593743</v>
      </c>
      <c r="W146" s="66">
        <f>50%+U146/2</f>
        <v>0.88691422269411224</v>
      </c>
      <c r="X146" s="68">
        <f t="shared" si="74"/>
        <v>7.3707535459374141E-3</v>
      </c>
      <c r="Y146" s="68">
        <f t="shared" si="80"/>
        <v>7.3707535459374141E-3</v>
      </c>
      <c r="Z146" s="68">
        <f t="shared" si="81"/>
        <v>-3.7629246454062584E-2</v>
      </c>
      <c r="AA146" s="68">
        <f>W146-M146</f>
        <v>2.916422269411223E-2</v>
      </c>
      <c r="AB146" s="68">
        <f>IF(E146="(D)",AA146,-(AA146))</f>
        <v>2.916422269411223E-2</v>
      </c>
      <c r="AC146" s="68">
        <f>AB146-4.5%</f>
        <v>-1.5835777305887769E-2</v>
      </c>
      <c r="AD146" s="69">
        <f>(Z146+AC146)/2</f>
        <v>-2.6732511879975177E-2</v>
      </c>
      <c r="AE146" s="67">
        <f>ABS(AC146-Z146)</f>
        <v>2.1793469148174816E-2</v>
      </c>
    </row>
    <row r="147" spans="1:31" ht="15" hidden="1" customHeight="1" x14ac:dyDescent="0.25">
      <c r="A147" s="60" t="s">
        <v>403</v>
      </c>
      <c r="B147" s="61">
        <v>8</v>
      </c>
      <c r="C147" s="61"/>
      <c r="D147" s="60" t="s">
        <v>132</v>
      </c>
      <c r="E147" s="60" t="s">
        <v>14</v>
      </c>
      <c r="F147" s="62">
        <v>2012</v>
      </c>
      <c r="G147" s="60">
        <v>3</v>
      </c>
      <c r="H147" s="60"/>
      <c r="I147" s="63">
        <f t="shared" si="82"/>
        <v>0.57137574678094427</v>
      </c>
      <c r="J147" s="33" t="str">
        <f t="shared" si="68"/>
        <v>D</v>
      </c>
      <c r="K147" s="33" t="str">
        <f t="shared" si="75"/>
        <v>D</v>
      </c>
      <c r="L147" s="33" t="str">
        <f t="shared" si="76"/>
        <v>Likely D</v>
      </c>
      <c r="M147" s="64">
        <f>'Raw Data'!P142</f>
        <v>0.56325000000000003</v>
      </c>
      <c r="N147" s="64">
        <f t="shared" si="77"/>
        <v>0.56325000000000003</v>
      </c>
      <c r="O147" s="65">
        <f>'Raw Data'!M142</f>
        <v>9.4843290412590042E-2</v>
      </c>
      <c r="P147" s="65">
        <f t="shared" si="78"/>
        <v>0.54742164520629499</v>
      </c>
      <c r="Q147" s="66">
        <f t="shared" si="79"/>
        <v>0.23484329041259006</v>
      </c>
      <c r="R147" s="66"/>
      <c r="S147" s="66"/>
      <c r="T147" s="67"/>
      <c r="U147" s="66" t="str">
        <f t="shared" si="83"/>
        <v/>
      </c>
      <c r="V147" s="66">
        <f t="shared" si="84"/>
        <v>0.61742164520629506</v>
      </c>
      <c r="W147" s="66"/>
      <c r="X147" s="68">
        <f t="shared" si="74"/>
        <v>5.4171645206295027E-2</v>
      </c>
      <c r="Y147" s="68">
        <f t="shared" si="80"/>
        <v>5.4171645206295027E-2</v>
      </c>
      <c r="Z147" s="68">
        <f t="shared" si="81"/>
        <v>9.1716452062950288E-3</v>
      </c>
      <c r="AA147" s="68"/>
      <c r="AB147" s="68"/>
      <c r="AC147" s="68"/>
      <c r="AD147" s="69">
        <f>Z147</f>
        <v>9.1716452062950288E-3</v>
      </c>
      <c r="AE147" s="67"/>
    </row>
    <row r="148" spans="1:31" ht="15" hidden="1" customHeight="1" x14ac:dyDescent="0.25">
      <c r="A148" s="60" t="s">
        <v>403</v>
      </c>
      <c r="B148" s="61">
        <v>9</v>
      </c>
      <c r="C148" s="61"/>
      <c r="D148" s="60" t="s">
        <v>133</v>
      </c>
      <c r="E148" s="60" t="s">
        <v>14</v>
      </c>
      <c r="F148" s="62">
        <v>1998</v>
      </c>
      <c r="G148" s="60">
        <v>1</v>
      </c>
      <c r="H148" s="60">
        <v>1</v>
      </c>
      <c r="I148" s="63">
        <f t="shared" si="82"/>
        <v>0.64965218394372437</v>
      </c>
      <c r="J148" s="33" t="str">
        <f t="shared" si="68"/>
        <v>D</v>
      </c>
      <c r="K148" s="33" t="str">
        <f t="shared" si="75"/>
        <v>D</v>
      </c>
      <c r="L148" s="33" t="str">
        <f t="shared" si="76"/>
        <v>Safe D</v>
      </c>
      <c r="M148" s="64">
        <f>'Raw Data'!P143</f>
        <v>0.6392500000000001</v>
      </c>
      <c r="N148" s="64">
        <f t="shared" si="77"/>
        <v>0.6392500000000001</v>
      </c>
      <c r="O148" s="65">
        <f>'Raw Data'!M143</f>
        <v>0.32657347179817081</v>
      </c>
      <c r="P148" s="65">
        <f t="shared" si="78"/>
        <v>0.66328673589908538</v>
      </c>
      <c r="Q148" s="66">
        <f t="shared" si="79"/>
        <v>0.28657347179817083</v>
      </c>
      <c r="R148" s="66">
        <f>'Raw Data'!S143</f>
        <v>0.3610791096187802</v>
      </c>
      <c r="S148" s="66">
        <f>'Raw Data'!V143</f>
        <v>0.69399999999999995</v>
      </c>
      <c r="T148" s="67">
        <f>2*(M148-50)-2*(S148-50)</f>
        <v>-0.10950000000001125</v>
      </c>
      <c r="U148" s="66">
        <f t="shared" si="83"/>
        <v>0.32757910961876896</v>
      </c>
      <c r="V148" s="66">
        <f t="shared" si="84"/>
        <v>0.64328673589908547</v>
      </c>
      <c r="W148" s="66">
        <f>50%+U148/2</f>
        <v>0.66378955480938451</v>
      </c>
      <c r="X148" s="68">
        <f t="shared" si="74"/>
        <v>4.0367358990853752E-3</v>
      </c>
      <c r="Y148" s="68">
        <f t="shared" si="80"/>
        <v>4.0367358990853752E-3</v>
      </c>
      <c r="Z148" s="68">
        <f t="shared" si="81"/>
        <v>-4.0963264100914623E-2</v>
      </c>
      <c r="AA148" s="68">
        <f>W148-M148</f>
        <v>2.4539554809384412E-2</v>
      </c>
      <c r="AB148" s="68">
        <f>IF(E148="(D)",AA148,-(AA148))</f>
        <v>2.4539554809384412E-2</v>
      </c>
      <c r="AC148" s="68">
        <f>AB148-4.5%</f>
        <v>-2.0460445190615587E-2</v>
      </c>
      <c r="AD148" s="69">
        <f>(Z148+AC148)/2</f>
        <v>-3.0711854645765105E-2</v>
      </c>
      <c r="AE148" s="67">
        <f>ABS(AC148-Z148)</f>
        <v>2.0502818910299037E-2</v>
      </c>
    </row>
    <row r="149" spans="1:31" ht="15" hidden="1" customHeight="1" x14ac:dyDescent="0.25">
      <c r="A149" s="60" t="s">
        <v>403</v>
      </c>
      <c r="B149" s="61">
        <v>10</v>
      </c>
      <c r="C149" s="61"/>
      <c r="D149" s="60" t="s">
        <v>134</v>
      </c>
      <c r="E149" s="60" t="s">
        <v>14</v>
      </c>
      <c r="F149" s="62">
        <v>2012</v>
      </c>
      <c r="G149" s="60">
        <v>3</v>
      </c>
      <c r="H149" s="60"/>
      <c r="I149" s="63">
        <f t="shared" si="82"/>
        <v>0.5647807642349898</v>
      </c>
      <c r="J149" s="33" t="s">
        <v>465</v>
      </c>
      <c r="K149" s="33" t="str">
        <f t="shared" si="75"/>
        <v>D</v>
      </c>
      <c r="L149" s="33" t="str">
        <f t="shared" si="76"/>
        <v>Likely D</v>
      </c>
      <c r="M149" s="64">
        <f>'Raw Data'!P144</f>
        <v>0.56274999999999997</v>
      </c>
      <c r="N149" s="64">
        <f t="shared" si="77"/>
        <v>0.56274999999999986</v>
      </c>
      <c r="O149" s="65">
        <f>'Raw Data'!M144</f>
        <v>1.2576856466531006E-2</v>
      </c>
      <c r="P149" s="65">
        <f t="shared" si="78"/>
        <v>0.50628842823326548</v>
      </c>
      <c r="Q149" s="66">
        <f t="shared" si="79"/>
        <v>0.15257685646653102</v>
      </c>
      <c r="R149" s="66"/>
      <c r="S149" s="66"/>
      <c r="T149" s="67"/>
      <c r="U149" s="66" t="str">
        <f t="shared" si="83"/>
        <v/>
      </c>
      <c r="V149" s="66">
        <f t="shared" si="84"/>
        <v>0.57628842823326554</v>
      </c>
      <c r="W149" s="66"/>
      <c r="X149" s="68">
        <f t="shared" si="74"/>
        <v>1.3538428233265565E-2</v>
      </c>
      <c r="Y149" s="68">
        <f t="shared" si="80"/>
        <v>1.3538428233265565E-2</v>
      </c>
      <c r="Z149" s="68">
        <f t="shared" si="81"/>
        <v>-3.1461571766734434E-2</v>
      </c>
      <c r="AA149" s="68"/>
      <c r="AB149" s="68"/>
      <c r="AC149" s="68"/>
      <c r="AD149" s="69">
        <f>Z149</f>
        <v>-3.1461571766734434E-2</v>
      </c>
      <c r="AE149" s="67"/>
    </row>
    <row r="150" spans="1:31" ht="15" hidden="1" customHeight="1" x14ac:dyDescent="0.25">
      <c r="A150" s="60" t="s">
        <v>403</v>
      </c>
      <c r="B150" s="61">
        <v>11</v>
      </c>
      <c r="C150" s="61"/>
      <c r="D150" s="60" t="s">
        <v>135</v>
      </c>
      <c r="E150" s="60" t="s">
        <v>14</v>
      </c>
      <c r="F150" s="62">
        <v>2012</v>
      </c>
      <c r="G150" s="60">
        <v>3</v>
      </c>
      <c r="H150" s="60">
        <v>1</v>
      </c>
      <c r="I150" s="63">
        <f t="shared" si="82"/>
        <v>0.61975506774757583</v>
      </c>
      <c r="J150" s="33" t="str">
        <f>IF(I150&lt;44%,"R",IF(I150&gt;56%,"D","No projection"))</f>
        <v>D</v>
      </c>
      <c r="K150" s="33" t="str">
        <f t="shared" si="75"/>
        <v>D</v>
      </c>
      <c r="L150" s="33" t="str">
        <f t="shared" si="76"/>
        <v>Safe D</v>
      </c>
      <c r="M150" s="64">
        <f>'Raw Data'!P145</f>
        <v>0.56674999999999998</v>
      </c>
      <c r="N150" s="64">
        <f t="shared" si="77"/>
        <v>0.56674999999999986</v>
      </c>
      <c r="O150" s="65">
        <f>'Raw Data'!M145</f>
        <v>0.17138856990042317</v>
      </c>
      <c r="P150" s="65">
        <f t="shared" si="78"/>
        <v>0.58569428495021159</v>
      </c>
      <c r="Q150" s="66">
        <f t="shared" si="79"/>
        <v>0.31138856990042318</v>
      </c>
      <c r="R150" s="66">
        <f>'Raw Data'!S145</f>
        <v>-6.5038338688428288E-2</v>
      </c>
      <c r="S150" s="66">
        <f>'Raw Data'!V145</f>
        <v>0.48299999999999998</v>
      </c>
      <c r="T150" s="67">
        <f>2*(M150-50)-2*(S150-50)</f>
        <v>0.16750000000000398</v>
      </c>
      <c r="U150" s="66">
        <f t="shared" si="83"/>
        <v>0.1784616613115757</v>
      </c>
      <c r="V150" s="66">
        <f t="shared" si="84"/>
        <v>0.65569428495021165</v>
      </c>
      <c r="W150" s="66">
        <f>50%+U150/2</f>
        <v>0.58923083065578785</v>
      </c>
      <c r="X150" s="68">
        <f t="shared" si="74"/>
        <v>8.8944284950211672E-2</v>
      </c>
      <c r="Y150" s="68">
        <f t="shared" si="80"/>
        <v>8.8944284950211672E-2</v>
      </c>
      <c r="Z150" s="68">
        <f t="shared" si="81"/>
        <v>4.3944284950211673E-2</v>
      </c>
      <c r="AA150" s="68">
        <f>W150-M150</f>
        <v>2.2480830655787876E-2</v>
      </c>
      <c r="AB150" s="68">
        <f>IF(E150="(D)",AA150,-(AA150))</f>
        <v>2.2480830655787876E-2</v>
      </c>
      <c r="AC150" s="68">
        <f>AB150-4.5%</f>
        <v>-2.2519169344212123E-2</v>
      </c>
      <c r="AD150" s="69">
        <f>Z150</f>
        <v>4.3944284950211673E-2</v>
      </c>
      <c r="AE150" s="67">
        <f>ABS(AC150-Z150)</f>
        <v>6.6463454294423796E-2</v>
      </c>
    </row>
    <row r="151" spans="1:31" ht="15" hidden="1" customHeight="1" x14ac:dyDescent="0.25">
      <c r="A151" s="60" t="s">
        <v>403</v>
      </c>
      <c r="B151" s="61">
        <v>12</v>
      </c>
      <c r="C151" s="61"/>
      <c r="D151" s="60" t="s">
        <v>136</v>
      </c>
      <c r="E151" s="60" t="s">
        <v>14</v>
      </c>
      <c r="F151" s="62">
        <v>2012</v>
      </c>
      <c r="G151" s="60">
        <v>2</v>
      </c>
      <c r="H151" s="60"/>
      <c r="I151" s="63">
        <f t="shared" si="82"/>
        <v>0.50084627773595169</v>
      </c>
      <c r="J151" s="33" t="str">
        <f>IF(I151&lt;44%,"R",IF(I151&gt;56%,"D","No projection"))</f>
        <v>No projection</v>
      </c>
      <c r="K151" s="33" t="str">
        <f t="shared" si="75"/>
        <v>No projection</v>
      </c>
      <c r="L151" s="33" t="str">
        <f t="shared" si="76"/>
        <v>Toss Up</v>
      </c>
      <c r="M151" s="64">
        <f>'Raw Data'!P146</f>
        <v>0.48825000000000002</v>
      </c>
      <c r="N151" s="64">
        <f t="shared" si="77"/>
        <v>0.48825000000000007</v>
      </c>
      <c r="O151" s="65">
        <f>'Raw Data'!M146</f>
        <v>9.4450369812688617E-2</v>
      </c>
      <c r="P151" s="65">
        <f t="shared" si="78"/>
        <v>0.54722518490634431</v>
      </c>
      <c r="Q151" s="66">
        <f t="shared" si="79"/>
        <v>0.14445036981268861</v>
      </c>
      <c r="R151" s="66"/>
      <c r="S151" s="66"/>
      <c r="T151" s="67"/>
      <c r="U151" s="66" t="str">
        <f t="shared" si="83"/>
        <v/>
      </c>
      <c r="V151" s="66">
        <f t="shared" si="84"/>
        <v>0.57222518490634433</v>
      </c>
      <c r="W151" s="66"/>
      <c r="X151" s="68">
        <f t="shared" si="74"/>
        <v>8.3975184906344313E-2</v>
      </c>
      <c r="Y151" s="68">
        <f t="shared" si="80"/>
        <v>8.3975184906344313E-2</v>
      </c>
      <c r="Z151" s="68">
        <f t="shared" si="81"/>
        <v>3.8975184906344315E-2</v>
      </c>
      <c r="AA151" s="68"/>
      <c r="AB151" s="68"/>
      <c r="AC151" s="68"/>
      <c r="AD151" s="69">
        <f>Z151</f>
        <v>3.8975184906344315E-2</v>
      </c>
      <c r="AE151" s="67"/>
    </row>
    <row r="152" spans="1:31" ht="15" hidden="1" customHeight="1" x14ac:dyDescent="0.25">
      <c r="A152" s="60" t="s">
        <v>403</v>
      </c>
      <c r="B152" s="61">
        <v>13</v>
      </c>
      <c r="C152" s="61"/>
      <c r="D152" s="60" t="s">
        <v>137</v>
      </c>
      <c r="E152" s="60" t="s">
        <v>8</v>
      </c>
      <c r="F152" s="62">
        <v>2012</v>
      </c>
      <c r="G152" s="60">
        <v>5</v>
      </c>
      <c r="H152" s="60"/>
      <c r="I152" s="63">
        <f>IF(H152="",M152+0.15*(X152+4.5%-$B$2)+($A$2-50%),M152+0.85*(0.6*X152+0.4*AA152+4.5%-$B$2)+($A$2-50%))</f>
        <v>0.47233729180857376</v>
      </c>
      <c r="J152" s="33" t="s">
        <v>465</v>
      </c>
      <c r="K152" s="33" t="str">
        <f t="shared" si="75"/>
        <v>No projection</v>
      </c>
      <c r="L152" s="33" t="str">
        <f t="shared" si="76"/>
        <v>Toss Up</v>
      </c>
      <c r="M152" s="64">
        <f>'Raw Data'!P147</f>
        <v>0.47925000000000001</v>
      </c>
      <c r="N152" s="64">
        <f t="shared" si="77"/>
        <v>0.47924999999999995</v>
      </c>
      <c r="O152" s="65">
        <f>'Raw Data'!M147</f>
        <v>3.6694425523500218E-3</v>
      </c>
      <c r="P152" s="65">
        <f t="shared" si="78"/>
        <v>0.50183472127617501</v>
      </c>
      <c r="Q152" s="66">
        <f t="shared" si="79"/>
        <v>0.13366944255235003</v>
      </c>
      <c r="R152" s="66"/>
      <c r="S152" s="66"/>
      <c r="T152" s="67"/>
      <c r="U152" s="66" t="str">
        <f t="shared" si="83"/>
        <v/>
      </c>
      <c r="V152" s="66">
        <f>50%-Q152/2</f>
        <v>0.43316527872382499</v>
      </c>
      <c r="W152" s="66"/>
      <c r="X152" s="68">
        <f t="shared" si="74"/>
        <v>-4.6084721276175022E-2</v>
      </c>
      <c r="Y152" s="68">
        <f t="shared" si="80"/>
        <v>4.6084721276175022E-2</v>
      </c>
      <c r="Z152" s="68">
        <f t="shared" si="81"/>
        <v>1.0847212761750241E-3</v>
      </c>
      <c r="AA152" s="68"/>
      <c r="AB152" s="68"/>
      <c r="AC152" s="68"/>
      <c r="AD152" s="69">
        <f>Z152</f>
        <v>1.0847212761750241E-3</v>
      </c>
      <c r="AE152" s="67"/>
    </row>
    <row r="153" spans="1:31" ht="15" hidden="1" customHeight="1" x14ac:dyDescent="0.25">
      <c r="A153" s="60" t="s">
        <v>403</v>
      </c>
      <c r="B153" s="61">
        <v>14</v>
      </c>
      <c r="C153" s="61"/>
      <c r="D153" s="60" t="s">
        <v>138</v>
      </c>
      <c r="E153" s="60" t="s">
        <v>8</v>
      </c>
      <c r="F153" s="62">
        <v>2010</v>
      </c>
      <c r="G153" s="60">
        <v>4</v>
      </c>
      <c r="H153" s="60">
        <v>6</v>
      </c>
      <c r="I153" s="63">
        <f>IF(H153="",M153+0.15*(X153+4.5%-$B$2)+($A$2-50%),M153+0.85*(0.6*X153+0.4*AA153+4.5%-$B$2)+($A$2-50%))</f>
        <v>0.38793969540574152</v>
      </c>
      <c r="J153" s="33" t="str">
        <f t="shared" ref="J153:J158" si="85">IF(I153&lt;44%,"R",IF(I153&gt;56%,"D","No projection"))</f>
        <v>R</v>
      </c>
      <c r="K153" s="33" t="str">
        <f t="shared" si="75"/>
        <v>R</v>
      </c>
      <c r="L153" s="33" t="str">
        <f t="shared" si="76"/>
        <v>Safe R</v>
      </c>
      <c r="M153" s="64">
        <f>'Raw Data'!P148</f>
        <v>0.43074999999999997</v>
      </c>
      <c r="N153" s="64">
        <f t="shared" si="77"/>
        <v>0.43074999999999997</v>
      </c>
      <c r="O153" s="65">
        <f>'Raw Data'!M148</f>
        <v>0.1763579883028541</v>
      </c>
      <c r="P153" s="65">
        <f t="shared" si="78"/>
        <v>0.58817899415142705</v>
      </c>
      <c r="Q153" s="66">
        <f t="shared" si="79"/>
        <v>0.2163579883028541</v>
      </c>
      <c r="R153" s="66">
        <f>'Raw Data'!S148</f>
        <v>6.5038338688428288E-2</v>
      </c>
      <c r="S153" s="66">
        <f>'Raw Data'!V148</f>
        <v>0.48299999999999998</v>
      </c>
      <c r="T153" s="67">
        <f>2*(M153-50)-2*(S153-50)</f>
        <v>-0.10449999999998738</v>
      </c>
      <c r="U153" s="66">
        <f t="shared" si="83"/>
        <v>0.27353833868841571</v>
      </c>
      <c r="V153" s="66">
        <f>50%-Q153/2</f>
        <v>0.39182100584857293</v>
      </c>
      <c r="W153" s="66">
        <f>50%-U153/2</f>
        <v>0.36323083065579215</v>
      </c>
      <c r="X153" s="68">
        <f t="shared" si="74"/>
        <v>-3.8928994151427032E-2</v>
      </c>
      <c r="Y153" s="68">
        <f t="shared" si="80"/>
        <v>3.8928994151427032E-2</v>
      </c>
      <c r="Z153" s="68">
        <f t="shared" si="81"/>
        <v>-6.0710058485729662E-3</v>
      </c>
      <c r="AA153" s="68">
        <f>W153-M153</f>
        <v>-6.7519169344207819E-2</v>
      </c>
      <c r="AB153" s="68">
        <f>IF(E153="(D)",AA153,-(AA153))</f>
        <v>6.7519169344207819E-2</v>
      </c>
      <c r="AC153" s="68">
        <f>AB153-4.5%</f>
        <v>2.2519169344207821E-2</v>
      </c>
      <c r="AD153" s="69">
        <f>(Z153+AC153)/2</f>
        <v>8.2240817478174272E-3</v>
      </c>
      <c r="AE153" s="67">
        <f>ABS(AC153-Z153)</f>
        <v>2.8590175192780787E-2</v>
      </c>
    </row>
    <row r="154" spans="1:31" ht="15" hidden="1" customHeight="1" x14ac:dyDescent="0.25">
      <c r="A154" s="60" t="s">
        <v>403</v>
      </c>
      <c r="B154" s="61">
        <v>15</v>
      </c>
      <c r="C154" s="61"/>
      <c r="D154" s="60" t="s">
        <v>139</v>
      </c>
      <c r="E154" s="60" t="s">
        <v>8</v>
      </c>
      <c r="F154" s="62">
        <v>1996</v>
      </c>
      <c r="G154" s="60">
        <v>4</v>
      </c>
      <c r="H154" s="60">
        <v>4</v>
      </c>
      <c r="I154" s="63">
        <f>IF(H154="",M154+0.15*(X154+4.5%-$B$2)+($A$2-50%),M154+0.85*(0.6*X154+0.4*AA154+4.5%-$B$2)+($A$2-50%))</f>
        <v>0.28246225230526084</v>
      </c>
      <c r="J154" s="33" t="str">
        <f t="shared" si="85"/>
        <v>R</v>
      </c>
      <c r="K154" s="33" t="str">
        <f t="shared" si="75"/>
        <v>R</v>
      </c>
      <c r="L154" s="33" t="str">
        <f t="shared" si="76"/>
        <v>Safe R</v>
      </c>
      <c r="M154" s="64">
        <f>'Raw Data'!P149</f>
        <v>0.33174999999999999</v>
      </c>
      <c r="N154" s="64">
        <f t="shared" si="77"/>
        <v>0.33174999999999999</v>
      </c>
      <c r="O154" s="65">
        <f>'Raw Data'!M149</f>
        <v>0.37212147884389052</v>
      </c>
      <c r="P154" s="65">
        <f t="shared" si="78"/>
        <v>0.68606073942194523</v>
      </c>
      <c r="Q154" s="66">
        <f t="shared" si="79"/>
        <v>0.4121214788438905</v>
      </c>
      <c r="R154" s="66">
        <f>'Raw Data'!S149</f>
        <v>0.42449570935027303</v>
      </c>
      <c r="S154" s="66">
        <f>'Raw Data'!V149</f>
        <v>0.41399999999999998</v>
      </c>
      <c r="T154" s="67">
        <f>2*(M154-50)-2*(S154-50)</f>
        <v>-0.16450000000000387</v>
      </c>
      <c r="U154" s="66">
        <f t="shared" si="83"/>
        <v>0.51299570935027694</v>
      </c>
      <c r="V154" s="66">
        <f>50%-Q154/2</f>
        <v>0.29393926057805475</v>
      </c>
      <c r="W154" s="66">
        <f>50%-U154/2</f>
        <v>0.24350214532486153</v>
      </c>
      <c r="X154" s="68">
        <f t="shared" si="74"/>
        <v>-3.7810739421945239E-2</v>
      </c>
      <c r="Y154" s="68">
        <f t="shared" si="80"/>
        <v>3.7810739421945239E-2</v>
      </c>
      <c r="Z154" s="68">
        <f t="shared" si="81"/>
        <v>-7.1892605780547597E-3</v>
      </c>
      <c r="AA154" s="68">
        <f>W154-M154</f>
        <v>-8.824785467513846E-2</v>
      </c>
      <c r="AB154" s="68">
        <f>IF(E154="(D)",AA154,-(AA154))</f>
        <v>8.824785467513846E-2</v>
      </c>
      <c r="AC154" s="68">
        <f>AB154-4.5%</f>
        <v>4.3247854675138461E-2</v>
      </c>
      <c r="AD154" s="69">
        <f>(Z154+AC154)/2</f>
        <v>1.8029297048541851E-2</v>
      </c>
      <c r="AE154" s="67">
        <f>ABS(AC154-Z154)</f>
        <v>5.0437115253193221E-2</v>
      </c>
    </row>
    <row r="155" spans="1:31" ht="15" hidden="1" customHeight="1" x14ac:dyDescent="0.25">
      <c r="A155" s="60" t="s">
        <v>403</v>
      </c>
      <c r="B155" s="61">
        <v>16</v>
      </c>
      <c r="C155" s="61"/>
      <c r="D155" s="60" t="s">
        <v>140</v>
      </c>
      <c r="E155" s="60" t="s">
        <v>8</v>
      </c>
      <c r="F155" s="62">
        <v>2010</v>
      </c>
      <c r="G155" s="60">
        <v>4</v>
      </c>
      <c r="H155" s="60">
        <v>6</v>
      </c>
      <c r="I155" s="63">
        <f>IF(H155="",M155+0.15*(X155+4.5%-$B$2)+($A$2-50%),M155+0.85*(0.6*X155+0.4*AA155+4.5%-$B$2)+($A$2-50%))</f>
        <v>0.35722426603342045</v>
      </c>
      <c r="J155" s="33" t="str">
        <f t="shared" si="85"/>
        <v>R</v>
      </c>
      <c r="K155" s="33" t="str">
        <f t="shared" si="75"/>
        <v>No projection</v>
      </c>
      <c r="L155" s="33" t="str">
        <f t="shared" si="76"/>
        <v>Safe R</v>
      </c>
      <c r="M155" s="64">
        <f>'Raw Data'!P150</f>
        <v>0.44224999999999998</v>
      </c>
      <c r="N155" s="64">
        <f t="shared" si="77"/>
        <v>0.44225000000000003</v>
      </c>
      <c r="O155" s="65">
        <f>'Raw Data'!M150</f>
        <v>0.23628141045258255</v>
      </c>
      <c r="P155" s="65">
        <f t="shared" si="78"/>
        <v>0.61814070522629128</v>
      </c>
      <c r="Q155" s="66">
        <f t="shared" si="79"/>
        <v>0.27628141045258253</v>
      </c>
      <c r="R155" s="66">
        <f>'Raw Data'!S150</f>
        <v>0.14697926059513078</v>
      </c>
      <c r="S155" s="66">
        <f>'Raw Data'!V150</f>
        <v>0.504</v>
      </c>
      <c r="T155" s="67">
        <f>2*(M155-50)-2*(S155-50)</f>
        <v>-0.12349999999999284</v>
      </c>
      <c r="U155" s="66">
        <f t="shared" si="83"/>
        <v>0.3744792605951236</v>
      </c>
      <c r="V155" s="66">
        <f>50%-Q155/2</f>
        <v>0.36185929477370871</v>
      </c>
      <c r="W155" s="66">
        <f>50%-U155/2</f>
        <v>0.3127603697024382</v>
      </c>
      <c r="X155" s="68">
        <f t="shared" si="74"/>
        <v>-8.039070522629127E-2</v>
      </c>
      <c r="Y155" s="68">
        <f t="shared" si="80"/>
        <v>8.039070522629127E-2</v>
      </c>
      <c r="Z155" s="68">
        <f t="shared" si="81"/>
        <v>3.5390705226291272E-2</v>
      </c>
      <c r="AA155" s="68">
        <f>W155-M155</f>
        <v>-0.12948963029756178</v>
      </c>
      <c r="AB155" s="68">
        <f>IF(E155="(D)",AA155,-(AA155))</f>
        <v>0.12948963029756178</v>
      </c>
      <c r="AC155" s="68">
        <f>AB155-4.5%</f>
        <v>8.4489630297561777E-2</v>
      </c>
      <c r="AD155" s="69">
        <f>(Z155+AC155)/2</f>
        <v>5.9940167761926524E-2</v>
      </c>
      <c r="AE155" s="67">
        <f>ABS(AC155-Z155)</f>
        <v>4.9098925071270505E-2</v>
      </c>
    </row>
    <row r="156" spans="1:31" ht="15" hidden="1" customHeight="1" x14ac:dyDescent="0.25">
      <c r="A156" s="60" t="s">
        <v>403</v>
      </c>
      <c r="B156" s="61">
        <v>17</v>
      </c>
      <c r="C156" s="61"/>
      <c r="D156" s="60" t="s">
        <v>141</v>
      </c>
      <c r="E156" s="60" t="s">
        <v>14</v>
      </c>
      <c r="F156" s="62">
        <v>2012</v>
      </c>
      <c r="G156" s="60">
        <v>3</v>
      </c>
      <c r="H156" s="60"/>
      <c r="I156" s="63">
        <f>IF(H156="",M156+0.15*(X156-4.5%+$B$2)+($A$2-50%),M156+0.85*(0.6*X156+0.4*AA156-4.5%+$B$2)+($A$2-50%))</f>
        <v>0.57130590828480399</v>
      </c>
      <c r="J156" s="33" t="str">
        <f t="shared" si="85"/>
        <v>D</v>
      </c>
      <c r="K156" s="33" t="str">
        <f t="shared" si="75"/>
        <v>D</v>
      </c>
      <c r="L156" s="33" t="str">
        <f t="shared" si="76"/>
        <v>Likely D</v>
      </c>
      <c r="M156" s="64">
        <f>'Raw Data'!P151</f>
        <v>0.56574999999999998</v>
      </c>
      <c r="N156" s="64">
        <f t="shared" si="77"/>
        <v>0.56574999999999998</v>
      </c>
      <c r="O156" s="65">
        <f>'Raw Data'!M151</f>
        <v>6.55787771307203E-2</v>
      </c>
      <c r="P156" s="65">
        <f t="shared" si="78"/>
        <v>0.53278938856536018</v>
      </c>
      <c r="Q156" s="66">
        <f t="shared" si="79"/>
        <v>0.20557877713072031</v>
      </c>
      <c r="R156" s="66"/>
      <c r="S156" s="66"/>
      <c r="T156" s="67"/>
      <c r="U156" s="66" t="str">
        <f t="shared" si="83"/>
        <v/>
      </c>
      <c r="V156" s="66">
        <f>50%+Q156/2</f>
        <v>0.60278938856536013</v>
      </c>
      <c r="W156" s="66"/>
      <c r="X156" s="68">
        <f t="shared" si="74"/>
        <v>3.7039388565360154E-2</v>
      </c>
      <c r="Y156" s="68">
        <f t="shared" si="80"/>
        <v>3.7039388565360154E-2</v>
      </c>
      <c r="Z156" s="68">
        <f t="shared" si="81"/>
        <v>-7.9606114346398443E-3</v>
      </c>
      <c r="AA156" s="68"/>
      <c r="AB156" s="68"/>
      <c r="AC156" s="68"/>
      <c r="AD156" s="69">
        <f>Z156</f>
        <v>-7.9606114346398443E-3</v>
      </c>
      <c r="AE156" s="67"/>
    </row>
    <row r="157" spans="1:31" ht="15" hidden="1" customHeight="1" x14ac:dyDescent="0.25">
      <c r="A157" s="60" t="s">
        <v>403</v>
      </c>
      <c r="B157" s="61">
        <v>18</v>
      </c>
      <c r="C157" s="61"/>
      <c r="D157" s="60" t="s">
        <v>142</v>
      </c>
      <c r="E157" s="60" t="s">
        <v>8</v>
      </c>
      <c r="F157" s="62">
        <v>2008</v>
      </c>
      <c r="G157" s="60">
        <v>4</v>
      </c>
      <c r="H157" s="60">
        <v>4</v>
      </c>
      <c r="I157" s="63">
        <f>IF(H157="",M157+0.15*(X157+4.5%-$B$2)+($A$2-50%),M157+0.85*(0.6*X157+0.4*AA157+4.5%-$B$2)+($A$2-50%))</f>
        <v>0.25100495716549265</v>
      </c>
      <c r="J157" s="33" t="str">
        <f t="shared" si="85"/>
        <v>R</v>
      </c>
      <c r="K157" s="33" t="str">
        <f t="shared" si="75"/>
        <v>R</v>
      </c>
      <c r="L157" s="33" t="str">
        <f t="shared" si="76"/>
        <v>Safe R</v>
      </c>
      <c r="M157" s="64">
        <f>'Raw Data'!P152</f>
        <v>0.36425000000000002</v>
      </c>
      <c r="N157" s="64">
        <f t="shared" si="77"/>
        <v>0.36424999999999996</v>
      </c>
      <c r="O157" s="65">
        <f>'Raw Data'!M152</f>
        <v>0.48327675491686156</v>
      </c>
      <c r="P157" s="65">
        <f t="shared" si="78"/>
        <v>0.74163837745843075</v>
      </c>
      <c r="Q157" s="66">
        <f t="shared" si="79"/>
        <v>0.52327675491686154</v>
      </c>
      <c r="R157" s="66">
        <f>'Raw Data'!S152</f>
        <v>0.45648217841592276</v>
      </c>
      <c r="S157" s="66">
        <f>'Raw Data'!V152</f>
        <v>0.45399999999999996</v>
      </c>
      <c r="T157" s="67">
        <f>2*(M157-50)-2*(S157-50)</f>
        <v>-0.17950000000000443</v>
      </c>
      <c r="U157" s="66">
        <f t="shared" si="83"/>
        <v>0.55998217841592723</v>
      </c>
      <c r="V157" s="66">
        <f>50%-Q157/2</f>
        <v>0.23836162254156923</v>
      </c>
      <c r="W157" s="66">
        <f>50%-U157/2</f>
        <v>0.22000891079203638</v>
      </c>
      <c r="X157" s="68">
        <f t="shared" si="74"/>
        <v>-0.12588837745843079</v>
      </c>
      <c r="Y157" s="68">
        <f t="shared" si="80"/>
        <v>0.12588837745843079</v>
      </c>
      <c r="Z157" s="68">
        <f t="shared" si="81"/>
        <v>8.0888377458430791E-2</v>
      </c>
      <c r="AA157" s="68">
        <f>W157-M157</f>
        <v>-0.14424108920796364</v>
      </c>
      <c r="AB157" s="68">
        <f>IF(E157="(D)",AA157,-(AA157))</f>
        <v>0.14424108920796364</v>
      </c>
      <c r="AC157" s="68">
        <f>AB157-4.5%</f>
        <v>9.9241089207963637E-2</v>
      </c>
      <c r="AD157" s="69">
        <f>(Z157+AC157)/2</f>
        <v>9.0064733333197214E-2</v>
      </c>
      <c r="AE157" s="67">
        <f>ABS(AC157-Z157)</f>
        <v>1.8352711749532846E-2</v>
      </c>
    </row>
    <row r="158" spans="1:31" ht="15" hidden="1" customHeight="1" x14ac:dyDescent="0.25">
      <c r="A158" s="60" t="s">
        <v>404</v>
      </c>
      <c r="B158" s="61">
        <v>1</v>
      </c>
      <c r="C158" s="61"/>
      <c r="D158" s="60" t="s">
        <v>143</v>
      </c>
      <c r="E158" s="60" t="s">
        <v>14</v>
      </c>
      <c r="F158" s="62">
        <v>1984</v>
      </c>
      <c r="G158" s="60">
        <v>1</v>
      </c>
      <c r="H158" s="60">
        <v>1</v>
      </c>
      <c r="I158" s="63">
        <f>IF(H158="",M158+0.15*(X158-4.5%+$B$2)+($A$2-50%),M158+0.85*(0.6*X158+0.4*AA158-4.5%+$B$2)+($A$2-50%))</f>
        <v>0.64434755528917276</v>
      </c>
      <c r="J158" s="33" t="str">
        <f t="shared" si="85"/>
        <v>D</v>
      </c>
      <c r="K158" s="33" t="str">
        <f t="shared" si="75"/>
        <v>D</v>
      </c>
      <c r="L158" s="33" t="str">
        <f t="shared" si="76"/>
        <v>Safe D</v>
      </c>
      <c r="M158" s="64">
        <f>'Raw Data'!P153</f>
        <v>0.59975000000000001</v>
      </c>
      <c r="N158" s="64">
        <f t="shared" si="77"/>
        <v>0.59975000000000001</v>
      </c>
      <c r="O158" s="65">
        <f>'Raw Data'!M153</f>
        <v>0.34566396926539422</v>
      </c>
      <c r="P158" s="65">
        <f t="shared" si="78"/>
        <v>0.67283198463269711</v>
      </c>
      <c r="Q158" s="66">
        <f t="shared" si="79"/>
        <v>0.30566396926539424</v>
      </c>
      <c r="R158" s="66">
        <f>'Raw Data'!S153</f>
        <v>0.20509260662645129</v>
      </c>
      <c r="S158" s="66">
        <f>'Raw Data'!V153</f>
        <v>0.58899999999999997</v>
      </c>
      <c r="T158" s="67">
        <f>2*(M158-50)-2*(S158-50)</f>
        <v>2.1500000000003183E-2</v>
      </c>
      <c r="U158" s="66">
        <f t="shared" si="83"/>
        <v>0.30259260662645449</v>
      </c>
      <c r="V158" s="66">
        <f>50%+Q158/2</f>
        <v>0.65283198463269709</v>
      </c>
      <c r="W158" s="66">
        <f>50%+U158/2</f>
        <v>0.6512963033132273</v>
      </c>
      <c r="X158" s="68">
        <f t="shared" si="74"/>
        <v>5.3081984632697088E-2</v>
      </c>
      <c r="Y158" s="68">
        <f t="shared" si="80"/>
        <v>5.3081984632697088E-2</v>
      </c>
      <c r="Z158" s="68">
        <f t="shared" si="81"/>
        <v>8.0819846326970896E-3</v>
      </c>
      <c r="AA158" s="68">
        <f>W158-M158</f>
        <v>5.1546303313227293E-2</v>
      </c>
      <c r="AB158" s="68">
        <f>IF(E158="(D)",AA158,-(AA158))</f>
        <v>5.1546303313227293E-2</v>
      </c>
      <c r="AC158" s="68">
        <f>AB158-4.5%</f>
        <v>6.5463033132272946E-3</v>
      </c>
      <c r="AD158" s="69">
        <f>(Z158+AC158)/2</f>
        <v>7.3141439729621921E-3</v>
      </c>
      <c r="AE158" s="67">
        <f>ABS(AC158-Z158)</f>
        <v>1.5356813194697949E-3</v>
      </c>
    </row>
    <row r="159" spans="1:31" ht="15" hidden="1" customHeight="1" x14ac:dyDescent="0.25">
      <c r="A159" s="60" t="s">
        <v>404</v>
      </c>
      <c r="B159" s="61">
        <v>2</v>
      </c>
      <c r="C159" s="61"/>
      <c r="D159" s="60" t="s">
        <v>144</v>
      </c>
      <c r="E159" s="60" t="s">
        <v>8</v>
      </c>
      <c r="F159" s="62">
        <v>2012</v>
      </c>
      <c r="G159" s="60">
        <v>5</v>
      </c>
      <c r="H159" s="60"/>
      <c r="I159" s="63">
        <f>IF(H159="",M159+0.15*(X159+4.5%-$B$2)+($A$2-50%),M159+0.85*(0.6*X159+0.4*AA159+4.5%-$B$2)+($A$2-50%))</f>
        <v>0.41327447917061022</v>
      </c>
      <c r="J159" s="33" t="s">
        <v>465</v>
      </c>
      <c r="K159" s="33" t="str">
        <f t="shared" si="75"/>
        <v>R</v>
      </c>
      <c r="L159" s="33" t="str">
        <f t="shared" si="76"/>
        <v>Safe R</v>
      </c>
      <c r="M159" s="64">
        <f>'Raw Data'!P154</f>
        <v>0.41075</v>
      </c>
      <c r="N159" s="64">
        <f t="shared" si="77"/>
        <v>0.41074999999999995</v>
      </c>
      <c r="O159" s="65">
        <f>'Raw Data'!M154</f>
        <v>1.4840277725197415E-2</v>
      </c>
      <c r="P159" s="65">
        <f t="shared" si="78"/>
        <v>0.50742013886259874</v>
      </c>
      <c r="Q159" s="66">
        <f t="shared" si="79"/>
        <v>0.14484027772519742</v>
      </c>
      <c r="R159" s="66"/>
      <c r="S159" s="66"/>
      <c r="T159" s="67"/>
      <c r="U159" s="66" t="str">
        <f t="shared" si="83"/>
        <v/>
      </c>
      <c r="V159" s="66">
        <f>50%-Q159/2</f>
        <v>0.42757986113740132</v>
      </c>
      <c r="W159" s="66"/>
      <c r="X159" s="68">
        <f t="shared" si="74"/>
        <v>1.6829861137401314E-2</v>
      </c>
      <c r="Y159" s="68">
        <f t="shared" si="80"/>
        <v>-1.6829861137401314E-2</v>
      </c>
      <c r="Z159" s="68">
        <f t="shared" si="81"/>
        <v>-6.1829861137401312E-2</v>
      </c>
      <c r="AA159" s="68"/>
      <c r="AB159" s="68"/>
      <c r="AC159" s="68"/>
      <c r="AD159" s="69">
        <f>Z159</f>
        <v>-6.1829861137401312E-2</v>
      </c>
      <c r="AE159" s="67"/>
    </row>
    <row r="160" spans="1:31" ht="15" hidden="1" customHeight="1" x14ac:dyDescent="0.25">
      <c r="A160" s="60" t="s">
        <v>404</v>
      </c>
      <c r="B160" s="61">
        <v>3</v>
      </c>
      <c r="C160" s="61"/>
      <c r="D160" s="60" t="s">
        <v>145</v>
      </c>
      <c r="E160" s="60" t="s">
        <v>8</v>
      </c>
      <c r="F160" s="62">
        <v>2010</v>
      </c>
      <c r="G160" s="60">
        <v>4</v>
      </c>
      <c r="H160" s="60">
        <v>5</v>
      </c>
      <c r="I160" s="63">
        <f>IF(H160="",M160+0.15*(X160+4.5%-$B$2)+($A$2-50%),M160+0.85*(0.6*X160+0.4*AA160+4.5%-$B$2)+($A$2-50%))</f>
        <v>0.30717705779631405</v>
      </c>
      <c r="J160" s="33" t="str">
        <f t="shared" ref="J160:J179" si="86">IF(I160&lt;44%,"R",IF(I160&gt;56%,"D","No projection"))</f>
        <v>R</v>
      </c>
      <c r="K160" s="33" t="str">
        <f t="shared" si="75"/>
        <v>R</v>
      </c>
      <c r="L160" s="33" t="str">
        <f t="shared" si="76"/>
        <v>Safe R</v>
      </c>
      <c r="M160" s="64">
        <f>'Raw Data'!P155</f>
        <v>0.34675</v>
      </c>
      <c r="N160" s="64">
        <f t="shared" si="77"/>
        <v>0.34675</v>
      </c>
      <c r="O160" s="65">
        <f>'Raw Data'!M155</f>
        <v>0.34081752814602034</v>
      </c>
      <c r="P160" s="65">
        <f t="shared" si="78"/>
        <v>0.6704087640730102</v>
      </c>
      <c r="Q160" s="66">
        <f t="shared" si="79"/>
        <v>0.38081752814602032</v>
      </c>
      <c r="R160" s="66">
        <f>'Raw Data'!S155</f>
        <v>0.30930572074382634</v>
      </c>
      <c r="S160" s="66">
        <f>'Raw Data'!V155</f>
        <v>0.39899999999999997</v>
      </c>
      <c r="T160" s="67">
        <f>2*(M160-50)-2*(S160-50)</f>
        <v>-0.10450000000000159</v>
      </c>
      <c r="U160" s="66">
        <f t="shared" si="83"/>
        <v>0.42780572074382794</v>
      </c>
      <c r="V160" s="66">
        <f>50%-Q160/2</f>
        <v>0.30959123592698984</v>
      </c>
      <c r="W160" s="66">
        <f>50%-U160/2</f>
        <v>0.28609713962808603</v>
      </c>
      <c r="X160" s="68">
        <f t="shared" si="74"/>
        <v>-3.7158764073010164E-2</v>
      </c>
      <c r="Y160" s="68">
        <f t="shared" si="80"/>
        <v>3.7158764073010164E-2</v>
      </c>
      <c r="Z160" s="68">
        <f t="shared" si="81"/>
        <v>-7.8412359269898341E-3</v>
      </c>
      <c r="AA160" s="68">
        <f>W160-M160</f>
        <v>-6.0652860371913975E-2</v>
      </c>
      <c r="AB160" s="68">
        <f>IF(E160="(D)",AA160,-(AA160))</f>
        <v>6.0652860371913975E-2</v>
      </c>
      <c r="AC160" s="68">
        <f>AB160-4.5%</f>
        <v>1.5652860371913976E-2</v>
      </c>
      <c r="AD160" s="69">
        <f>(Z160+AC160)/2</f>
        <v>3.9058122224620712E-3</v>
      </c>
      <c r="AE160" s="67">
        <f>ABS(AC160-Z160)</f>
        <v>2.349409629890381E-2</v>
      </c>
    </row>
    <row r="161" spans="1:31" ht="15" hidden="1" customHeight="1" x14ac:dyDescent="0.25">
      <c r="A161" s="60" t="s">
        <v>404</v>
      </c>
      <c r="B161" s="61">
        <v>4</v>
      </c>
      <c r="C161" s="61"/>
      <c r="D161" s="60" t="s">
        <v>146</v>
      </c>
      <c r="E161" s="60" t="s">
        <v>8</v>
      </c>
      <c r="F161" s="62">
        <v>2010</v>
      </c>
      <c r="G161" s="60">
        <v>4</v>
      </c>
      <c r="H161" s="60">
        <v>5</v>
      </c>
      <c r="I161" s="63">
        <f>IF(H161="",M161+0.15*(X161+4.5%-$B$2)+($A$2-50%),M161+0.85*(0.6*X161+0.4*AA161+4.5%-$B$2)+($A$2-50%))</f>
        <v>0.30399216152410513</v>
      </c>
      <c r="J161" s="33" t="str">
        <f t="shared" si="86"/>
        <v>R</v>
      </c>
      <c r="K161" s="33" t="str">
        <f t="shared" si="75"/>
        <v>R</v>
      </c>
      <c r="L161" s="33" t="str">
        <f t="shared" si="76"/>
        <v>Safe R</v>
      </c>
      <c r="M161" s="64">
        <f>'Raw Data'!P156</f>
        <v>0.36075000000000002</v>
      </c>
      <c r="N161" s="64">
        <f t="shared" si="77"/>
        <v>0.36075000000000002</v>
      </c>
      <c r="O161" s="65">
        <f>'Raw Data'!M156</f>
        <v>0.28915602801649198</v>
      </c>
      <c r="P161" s="65">
        <f t="shared" si="78"/>
        <v>0.64457801400824599</v>
      </c>
      <c r="Q161" s="66">
        <f t="shared" si="79"/>
        <v>0.32915602801649196</v>
      </c>
      <c r="R161" s="66">
        <f>'Raw Data'!S156</f>
        <v>0.44588559606876532</v>
      </c>
      <c r="S161" s="66">
        <f>'Raw Data'!V156</f>
        <v>0.39899999999999997</v>
      </c>
      <c r="T161" s="67">
        <f>2*(M161-50)-2*(S161-50)</f>
        <v>-7.6499999999995794E-2</v>
      </c>
      <c r="U161" s="66">
        <f t="shared" si="83"/>
        <v>0.53638559606876113</v>
      </c>
      <c r="V161" s="66">
        <f>50%-Q161/2</f>
        <v>0.33542198599175399</v>
      </c>
      <c r="W161" s="66">
        <f>50%-U161/2</f>
        <v>0.23180720196561944</v>
      </c>
      <c r="X161" s="68">
        <f t="shared" si="74"/>
        <v>-2.5328014008246025E-2</v>
      </c>
      <c r="Y161" s="68">
        <f t="shared" si="80"/>
        <v>2.5328014008246025E-2</v>
      </c>
      <c r="Z161" s="68">
        <f t="shared" si="81"/>
        <v>-1.9671985991753974E-2</v>
      </c>
      <c r="AA161" s="68">
        <f>W161-M161</f>
        <v>-0.12894279803438058</v>
      </c>
      <c r="AB161" s="68">
        <f>IF(E161="(D)",AA161,-(AA161))</f>
        <v>0.12894279803438058</v>
      </c>
      <c r="AC161" s="68">
        <f>AB161-4.5%</f>
        <v>8.3942798034380581E-2</v>
      </c>
      <c r="AD161" s="69">
        <f>(Z161+AC161)/2</f>
        <v>3.2135406021313304E-2</v>
      </c>
      <c r="AE161" s="67">
        <f>ABS(AC161-Z161)</f>
        <v>0.10361478402613455</v>
      </c>
    </row>
    <row r="162" spans="1:31" ht="15" hidden="1" customHeight="1" x14ac:dyDescent="0.25">
      <c r="A162" s="60" t="s">
        <v>404</v>
      </c>
      <c r="B162" s="61">
        <v>5</v>
      </c>
      <c r="C162" s="61"/>
      <c r="D162" s="60" t="s">
        <v>147</v>
      </c>
      <c r="E162" s="60" t="s">
        <v>8</v>
      </c>
      <c r="F162" s="62">
        <v>2012</v>
      </c>
      <c r="G162" s="60">
        <v>5</v>
      </c>
      <c r="H162" s="60"/>
      <c r="I162" s="63">
        <f>IF(H162="",M162+0.15*(X162+4.5%-$B$2)+($A$2-50%),M162+0.85*(0.6*X162+0.4*AA162+4.5%-$B$2)+($A$2-50%))</f>
        <v>0.38625915014675688</v>
      </c>
      <c r="J162" s="33" t="str">
        <f t="shared" si="86"/>
        <v>R</v>
      </c>
      <c r="K162" s="33" t="str">
        <f t="shared" si="75"/>
        <v>R</v>
      </c>
      <c r="L162" s="33" t="str">
        <f t="shared" si="76"/>
        <v>Safe R</v>
      </c>
      <c r="M162" s="64">
        <f>'Raw Data'!P157</f>
        <v>0.39675000000000005</v>
      </c>
      <c r="N162" s="64">
        <f t="shared" si="77"/>
        <v>0.39675000000000005</v>
      </c>
      <c r="O162" s="65">
        <f>'Raw Data'!M157</f>
        <v>0.21637799804324243</v>
      </c>
      <c r="P162" s="65">
        <f t="shared" si="78"/>
        <v>0.60818899902162116</v>
      </c>
      <c r="Q162" s="66">
        <f t="shared" si="79"/>
        <v>0.34637799804324243</v>
      </c>
      <c r="R162" s="66"/>
      <c r="S162" s="66"/>
      <c r="T162" s="67"/>
      <c r="U162" s="66" t="str">
        <f t="shared" si="83"/>
        <v/>
      </c>
      <c r="V162" s="66">
        <f>50%-Q162/2</f>
        <v>0.32681100097837879</v>
      </c>
      <c r="W162" s="66"/>
      <c r="X162" s="68">
        <f t="shared" si="74"/>
        <v>-6.9938999021621262E-2</v>
      </c>
      <c r="Y162" s="68">
        <f t="shared" si="80"/>
        <v>6.9938999021621262E-2</v>
      </c>
      <c r="Z162" s="68">
        <f t="shared" si="81"/>
        <v>2.4938999021621264E-2</v>
      </c>
      <c r="AA162" s="68"/>
      <c r="AB162" s="68"/>
      <c r="AC162" s="68"/>
      <c r="AD162" s="69">
        <f>Z162</f>
        <v>2.4938999021621264E-2</v>
      </c>
      <c r="AE162" s="67"/>
    </row>
    <row r="163" spans="1:31" ht="15" hidden="1" customHeight="1" x14ac:dyDescent="0.25">
      <c r="A163" s="60" t="s">
        <v>404</v>
      </c>
      <c r="B163" s="61">
        <v>6</v>
      </c>
      <c r="C163" s="61"/>
      <c r="D163" s="60" t="s">
        <v>148</v>
      </c>
      <c r="E163" s="60" t="s">
        <v>8</v>
      </c>
      <c r="F163" s="62">
        <v>2012</v>
      </c>
      <c r="G163" s="60">
        <v>5</v>
      </c>
      <c r="H163" s="60"/>
      <c r="I163" s="63">
        <f>IF(H163="",M163+0.15*(X163+4.5%-$B$2)+($A$2-50%),M163+0.85*(0.6*X163+0.4*AA163+4.5%-$B$2)+($A$2-50%))</f>
        <v>0.35664078135184024</v>
      </c>
      <c r="J163" s="33" t="str">
        <f t="shared" si="86"/>
        <v>R</v>
      </c>
      <c r="K163" s="33" t="str">
        <f t="shared" si="75"/>
        <v>R</v>
      </c>
      <c r="L163" s="33" t="str">
        <f t="shared" si="76"/>
        <v>Safe R</v>
      </c>
      <c r="M163" s="64">
        <f>'Raw Data'!P158</f>
        <v>0.36525000000000002</v>
      </c>
      <c r="N163" s="64">
        <f t="shared" si="77"/>
        <v>0.36525000000000007</v>
      </c>
      <c r="O163" s="65">
        <f>'Raw Data'!M158</f>
        <v>0.25428958197546381</v>
      </c>
      <c r="P163" s="65">
        <f t="shared" si="78"/>
        <v>0.6271447909877319</v>
      </c>
      <c r="Q163" s="66">
        <f t="shared" si="79"/>
        <v>0.38428958197546381</v>
      </c>
      <c r="R163" s="66"/>
      <c r="S163" s="66"/>
      <c r="T163" s="67"/>
      <c r="U163" s="66" t="str">
        <f t="shared" si="83"/>
        <v/>
      </c>
      <c r="V163" s="66">
        <f>50%-Q163/2</f>
        <v>0.30785520901226809</v>
      </c>
      <c r="W163" s="66"/>
      <c r="X163" s="68">
        <f t="shared" si="74"/>
        <v>-5.7394790987731925E-2</v>
      </c>
      <c r="Y163" s="68">
        <f t="shared" si="80"/>
        <v>5.7394790987731925E-2</v>
      </c>
      <c r="Z163" s="68">
        <f t="shared" si="81"/>
        <v>1.2394790987731927E-2</v>
      </c>
      <c r="AA163" s="68"/>
      <c r="AB163" s="68"/>
      <c r="AC163" s="68"/>
      <c r="AD163" s="69">
        <f>Z163</f>
        <v>1.2394790987731927E-2</v>
      </c>
      <c r="AE163" s="67"/>
    </row>
    <row r="164" spans="1:31" ht="15" hidden="1" customHeight="1" x14ac:dyDescent="0.25">
      <c r="A164" s="60" t="s">
        <v>404</v>
      </c>
      <c r="B164" s="61">
        <v>7</v>
      </c>
      <c r="C164" s="61"/>
      <c r="D164" s="60" t="s">
        <v>149</v>
      </c>
      <c r="E164" s="60" t="s">
        <v>14</v>
      </c>
      <c r="F164" s="62">
        <v>2007.5</v>
      </c>
      <c r="G164" s="60">
        <v>1</v>
      </c>
      <c r="H164" s="60">
        <v>1</v>
      </c>
      <c r="I164" s="63">
        <f>IF(H164="",M164+0.15*(X164-4.5%+$B$2)+($A$2-50%),M164+0.85*(0.6*X164+0.4*AA164-4.5%+$B$2)+($A$2-50%))</f>
        <v>0.60241178388644312</v>
      </c>
      <c r="J164" s="33" t="str">
        <f t="shared" si="86"/>
        <v>D</v>
      </c>
      <c r="K164" s="33" t="str">
        <f t="shared" si="75"/>
        <v>D</v>
      </c>
      <c r="L164" s="33" t="str">
        <f t="shared" si="76"/>
        <v>Safe D</v>
      </c>
      <c r="M164" s="64">
        <f>'Raw Data'!P159</f>
        <v>0.61824999999999997</v>
      </c>
      <c r="N164" s="64">
        <f t="shared" si="77"/>
        <v>0.61824999999999997</v>
      </c>
      <c r="O164" s="65">
        <f>'Raw Data'!M159</f>
        <v>0.25700329521225046</v>
      </c>
      <c r="P164" s="65">
        <f t="shared" si="78"/>
        <v>0.62850164760612526</v>
      </c>
      <c r="Q164" s="66">
        <f t="shared" si="79"/>
        <v>0.21700329521225045</v>
      </c>
      <c r="R164" s="66">
        <f>'Raw Data'!S159</f>
        <v>0.21807908004305215</v>
      </c>
      <c r="S164" s="66">
        <f>'Raw Data'!V159</f>
        <v>0.67899999999999994</v>
      </c>
      <c r="T164" s="67">
        <f t="shared" ref="T164:T177" si="87">2*(M164-50)-2*(S164-50)</f>
        <v>-0.1214999999999975</v>
      </c>
      <c r="U164" s="66">
        <f t="shared" si="83"/>
        <v>0.17257908004305467</v>
      </c>
      <c r="V164" s="66">
        <f>50%+Q164/2</f>
        <v>0.60850164760612524</v>
      </c>
      <c r="W164" s="66">
        <f>50%+U164/2</f>
        <v>0.58628954002152733</v>
      </c>
      <c r="X164" s="68">
        <f t="shared" si="74"/>
        <v>-9.7483523938747263E-3</v>
      </c>
      <c r="Y164" s="68">
        <f t="shared" si="80"/>
        <v>-9.7483523938747263E-3</v>
      </c>
      <c r="Z164" s="68">
        <f t="shared" si="81"/>
        <v>-5.4748352393874725E-2</v>
      </c>
      <c r="AA164" s="68">
        <f t="shared" ref="AA164:AA177" si="88">W164-M164</f>
        <v>-3.1960459978472633E-2</v>
      </c>
      <c r="AB164" s="68">
        <f t="shared" ref="AB164:AB177" si="89">IF(E164="(D)",AA164,-(AA164))</f>
        <v>-3.1960459978472633E-2</v>
      </c>
      <c r="AC164" s="68">
        <f t="shared" ref="AC164:AC177" si="90">AB164-4.5%</f>
        <v>-7.6960459978472631E-2</v>
      </c>
      <c r="AD164" s="69">
        <f t="shared" ref="AD164:AD177" si="91">(Z164+AC164)/2</f>
        <v>-6.5854406186173678E-2</v>
      </c>
      <c r="AE164" s="67">
        <f t="shared" ref="AE164:AE177" si="92">ABS(AC164-Z164)</f>
        <v>2.2212107584597907E-2</v>
      </c>
    </row>
    <row r="165" spans="1:31" ht="15" hidden="1" customHeight="1" x14ac:dyDescent="0.25">
      <c r="A165" s="60" t="s">
        <v>404</v>
      </c>
      <c r="B165" s="61">
        <v>8</v>
      </c>
      <c r="C165" s="61"/>
      <c r="D165" s="60" t="s">
        <v>150</v>
      </c>
      <c r="E165" s="60" t="s">
        <v>8</v>
      </c>
      <c r="F165" s="62">
        <v>2010</v>
      </c>
      <c r="G165" s="60">
        <v>4</v>
      </c>
      <c r="H165" s="60">
        <v>5</v>
      </c>
      <c r="I165" s="63">
        <f>IF(H165="",M165+0.15*(X165+4.5%-$B$2)+($A$2-50%),M165+0.85*(0.6*X165+0.4*AA165+4.5%-$B$2)+($A$2-50%))</f>
        <v>0.38775984356666732</v>
      </c>
      <c r="J165" s="33" t="str">
        <f t="shared" si="86"/>
        <v>R</v>
      </c>
      <c r="K165" s="33" t="str">
        <f t="shared" si="75"/>
        <v>R</v>
      </c>
      <c r="L165" s="33" t="str">
        <f t="shared" si="76"/>
        <v>Safe R</v>
      </c>
      <c r="M165" s="64">
        <f>'Raw Data'!P160</f>
        <v>0.38675000000000004</v>
      </c>
      <c r="N165" s="64">
        <f t="shared" si="77"/>
        <v>0.38675000000000004</v>
      </c>
      <c r="O165" s="65">
        <f>'Raw Data'!M160</f>
        <v>0.10665381329009921</v>
      </c>
      <c r="P165" s="65">
        <f t="shared" si="78"/>
        <v>0.55332690664504958</v>
      </c>
      <c r="Q165" s="66">
        <f t="shared" si="79"/>
        <v>0.14665381329009922</v>
      </c>
      <c r="R165" s="66">
        <f>'Raw Data'!S160</f>
        <v>0.21182902379033086</v>
      </c>
      <c r="S165" s="66">
        <f>'Raw Data'!V160</f>
        <v>0.44399999999999995</v>
      </c>
      <c r="T165" s="67">
        <f t="shared" si="87"/>
        <v>-0.11450000000000671</v>
      </c>
      <c r="U165" s="66">
        <f t="shared" si="83"/>
        <v>0.34032902379033758</v>
      </c>
      <c r="V165" s="66">
        <f>50%-Q165/2</f>
        <v>0.42667309335495041</v>
      </c>
      <c r="W165" s="66">
        <f>50%-U165/2</f>
        <v>0.32983548810483121</v>
      </c>
      <c r="X165" s="68">
        <f t="shared" si="74"/>
        <v>3.9923093354950367E-2</v>
      </c>
      <c r="Y165" s="68">
        <f t="shared" si="80"/>
        <v>-3.9923093354950367E-2</v>
      </c>
      <c r="Z165" s="68">
        <f t="shared" si="81"/>
        <v>-8.4923093354950366E-2</v>
      </c>
      <c r="AA165" s="68">
        <f t="shared" si="88"/>
        <v>-5.6914511895168829E-2</v>
      </c>
      <c r="AB165" s="68">
        <f t="shared" si="89"/>
        <v>5.6914511895168829E-2</v>
      </c>
      <c r="AC165" s="68">
        <f t="shared" si="90"/>
        <v>1.1914511895168831E-2</v>
      </c>
      <c r="AD165" s="69">
        <f t="shared" si="91"/>
        <v>-3.6504290729890768E-2</v>
      </c>
      <c r="AE165" s="67">
        <f t="shared" si="92"/>
        <v>9.6837605250119196E-2</v>
      </c>
    </row>
    <row r="166" spans="1:31" ht="15" hidden="1" customHeight="1" x14ac:dyDescent="0.25">
      <c r="A166" s="60" t="s">
        <v>404</v>
      </c>
      <c r="B166" s="61">
        <v>9</v>
      </c>
      <c r="C166" s="61"/>
      <c r="D166" s="60" t="s">
        <v>151</v>
      </c>
      <c r="E166" s="60" t="s">
        <v>8</v>
      </c>
      <c r="F166" s="62">
        <v>2010</v>
      </c>
      <c r="G166" s="60">
        <v>4</v>
      </c>
      <c r="H166" s="60">
        <v>6</v>
      </c>
      <c r="I166" s="63">
        <f>IF(H166="",M166+0.15*(X166+4.5%-$B$2)+($A$2-50%),M166+0.85*(0.6*X166+0.4*AA166+4.5%-$B$2)+($A$2-50%))</f>
        <v>0.3903489202635167</v>
      </c>
      <c r="J166" s="33" t="str">
        <f t="shared" si="86"/>
        <v>R</v>
      </c>
      <c r="K166" s="33" t="str">
        <f t="shared" si="75"/>
        <v>R</v>
      </c>
      <c r="L166" s="33" t="str">
        <f t="shared" si="76"/>
        <v>Safe R</v>
      </c>
      <c r="M166" s="64">
        <f>'Raw Data'!P161</f>
        <v>0.39824999999999999</v>
      </c>
      <c r="N166" s="64">
        <f t="shared" si="77"/>
        <v>0.39824999999999999</v>
      </c>
      <c r="O166" s="65">
        <f>'Raw Data'!M161</f>
        <v>0.10894090817626934</v>
      </c>
      <c r="P166" s="65">
        <f t="shared" si="78"/>
        <v>0.55447045408813467</v>
      </c>
      <c r="Q166" s="66">
        <f t="shared" si="79"/>
        <v>0.14894090817626934</v>
      </c>
      <c r="R166" s="66">
        <f>'Raw Data'!S161</f>
        <v>0.10631557736195663</v>
      </c>
      <c r="S166" s="66">
        <f>'Raw Data'!V161</f>
        <v>0.45899999999999996</v>
      </c>
      <c r="T166" s="67">
        <f t="shared" si="87"/>
        <v>-0.12150000000001171</v>
      </c>
      <c r="U166" s="66">
        <f t="shared" si="83"/>
        <v>0.33181557736196832</v>
      </c>
      <c r="V166" s="66">
        <f>50%-Q166/2</f>
        <v>0.42552954591186531</v>
      </c>
      <c r="W166" s="66">
        <f>50%-U166/2</f>
        <v>0.33409221131901584</v>
      </c>
      <c r="X166" s="68">
        <f t="shared" si="74"/>
        <v>2.7279545911865322E-2</v>
      </c>
      <c r="Y166" s="68">
        <f t="shared" si="80"/>
        <v>-2.7279545911865322E-2</v>
      </c>
      <c r="Z166" s="68">
        <f t="shared" si="81"/>
        <v>-7.227954591186532E-2</v>
      </c>
      <c r="AA166" s="68">
        <f t="shared" si="88"/>
        <v>-6.4157788680984151E-2</v>
      </c>
      <c r="AB166" s="68">
        <f t="shared" si="89"/>
        <v>6.4157788680984151E-2</v>
      </c>
      <c r="AC166" s="68">
        <f t="shared" si="90"/>
        <v>1.9157788680984153E-2</v>
      </c>
      <c r="AD166" s="69">
        <f t="shared" si="91"/>
        <v>-2.6560878615440583E-2</v>
      </c>
      <c r="AE166" s="67">
        <f t="shared" si="92"/>
        <v>9.1437334592849473E-2</v>
      </c>
    </row>
    <row r="167" spans="1:31" ht="15" customHeight="1" x14ac:dyDescent="0.25">
      <c r="A167" s="60" t="s">
        <v>405</v>
      </c>
      <c r="B167" s="61">
        <v>1</v>
      </c>
      <c r="C167" s="61" t="s">
        <v>1027</v>
      </c>
      <c r="D167" s="60" t="s">
        <v>969</v>
      </c>
      <c r="E167" s="60" t="s">
        <v>14</v>
      </c>
      <c r="F167" s="62">
        <v>2006</v>
      </c>
      <c r="G167" s="60">
        <v>1</v>
      </c>
      <c r="H167" s="60">
        <v>1</v>
      </c>
      <c r="I167" s="63">
        <f>M167</f>
        <v>0.54925000000000002</v>
      </c>
      <c r="J167" s="33" t="str">
        <f t="shared" si="86"/>
        <v>No projection</v>
      </c>
      <c r="K167" s="33" t="str">
        <f t="shared" si="75"/>
        <v>No projection</v>
      </c>
      <c r="L167" s="33" t="str">
        <f t="shared" si="76"/>
        <v>Lean D</v>
      </c>
      <c r="M167" s="64">
        <f>'Raw Data'!P162</f>
        <v>0.54925000000000002</v>
      </c>
      <c r="N167" s="64">
        <f t="shared" si="77"/>
        <v>0.54925000000000002</v>
      </c>
      <c r="O167" s="65">
        <f>'Raw Data'!M162</f>
        <v>0.15577818944261573</v>
      </c>
      <c r="P167" s="65">
        <f t="shared" si="78"/>
        <v>0.57788909472130789</v>
      </c>
      <c r="Q167" s="66">
        <f t="shared" si="79"/>
        <v>0.11577818944261573</v>
      </c>
      <c r="R167" s="66">
        <f>'Raw Data'!S162</f>
        <v>2.0567122899431745E-2</v>
      </c>
      <c r="S167" s="66">
        <f>'Raw Data'!V162</f>
        <v>0.54899999999999993</v>
      </c>
      <c r="T167" s="67">
        <f t="shared" si="87"/>
        <v>5.0000000000238742E-4</v>
      </c>
      <c r="U167" s="66">
        <f t="shared" si="83"/>
        <v>9.706712289943413E-2</v>
      </c>
      <c r="V167" s="66">
        <f>50%+Q167/2</f>
        <v>0.55788909472130788</v>
      </c>
      <c r="W167" s="66">
        <f>50%+U167/2</f>
        <v>0.5485335614497171</v>
      </c>
      <c r="X167" s="68">
        <f t="shared" si="74"/>
        <v>8.6390947213078606E-3</v>
      </c>
      <c r="Y167" s="68">
        <f t="shared" si="80"/>
        <v>8.6390947213078606E-3</v>
      </c>
      <c r="Z167" s="68">
        <f t="shared" si="81"/>
        <v>-3.6360905278692138E-2</v>
      </c>
      <c r="AA167" s="68">
        <f t="shared" si="88"/>
        <v>-7.1643855028291625E-4</v>
      </c>
      <c r="AB167" s="68">
        <f t="shared" si="89"/>
        <v>-7.1643855028291625E-4</v>
      </c>
      <c r="AC167" s="68">
        <f t="shared" si="90"/>
        <v>-4.5716438550282915E-2</v>
      </c>
      <c r="AD167" s="69">
        <f t="shared" si="91"/>
        <v>-4.1038671914487526E-2</v>
      </c>
      <c r="AE167" s="67">
        <f t="shared" si="92"/>
        <v>9.3555332715907769E-3</v>
      </c>
    </row>
    <row r="168" spans="1:31" ht="15" hidden="1" customHeight="1" x14ac:dyDescent="0.25">
      <c r="A168" s="60" t="s">
        <v>405</v>
      </c>
      <c r="B168" s="61">
        <v>2</v>
      </c>
      <c r="C168" s="61"/>
      <c r="D168" s="60" t="s">
        <v>121</v>
      </c>
      <c r="E168" s="60" t="s">
        <v>14</v>
      </c>
      <c r="F168" s="62">
        <v>2006</v>
      </c>
      <c r="G168" s="60">
        <v>1</v>
      </c>
      <c r="H168" s="60">
        <v>1</v>
      </c>
      <c r="I168" s="63">
        <f>IF(H168="",M168+0.15*(X168-4.5%+$B$2)+($A$2-50%),M168+0.85*(0.6*X168+0.4*AA168-4.5%+$B$2)+($A$2-50%))</f>
        <v>0.54314566878572135</v>
      </c>
      <c r="J168" s="33" t="str">
        <f t="shared" si="86"/>
        <v>No projection</v>
      </c>
      <c r="K168" s="33" t="str">
        <f t="shared" si="75"/>
        <v>No projection</v>
      </c>
      <c r="L168" s="33" t="str">
        <f t="shared" si="76"/>
        <v>Lean D</v>
      </c>
      <c r="M168" s="64">
        <f>'Raw Data'!P163</f>
        <v>0.5462499999999999</v>
      </c>
      <c r="N168" s="64">
        <f t="shared" si="77"/>
        <v>0.5462499999999999</v>
      </c>
      <c r="O168" s="65">
        <f>'Raw Data'!M163</f>
        <v>0.13344211427348607</v>
      </c>
      <c r="P168" s="65">
        <f t="shared" si="78"/>
        <v>0.56672105713674303</v>
      </c>
      <c r="Q168" s="66">
        <f t="shared" ref="Q168:Q184" si="93">IF(G168=1,O168-4%,IF(G168=2,O168+5%,IF(G168=3,O168+14%,IF(G168=4,O168+4%,IF(G168=5,O168+13%,IF(G168=6,O168+22%,IF(G168=7,O168+9%,O168+9%)))))))</f>
        <v>9.344211427348606E-2</v>
      </c>
      <c r="R168" s="66">
        <f>'Raw Data'!S163</f>
        <v>5.2326056741067772E-2</v>
      </c>
      <c r="S168" s="66">
        <f>'Raw Data'!V163</f>
        <v>0.57399999999999995</v>
      </c>
      <c r="T168" s="67">
        <f t="shared" si="87"/>
        <v>-5.5499999999994998E-2</v>
      </c>
      <c r="U168" s="66">
        <f t="shared" si="83"/>
        <v>7.2826056741072773E-2</v>
      </c>
      <c r="V168" s="66">
        <f>50%+Q168/2</f>
        <v>0.54672105713674302</v>
      </c>
      <c r="W168" s="66">
        <f>50%+U168/2</f>
        <v>0.53641302837053639</v>
      </c>
      <c r="X168" s="68">
        <f t="shared" si="74"/>
        <v>4.7105713674311378E-4</v>
      </c>
      <c r="Y168" s="68">
        <f t="shared" si="80"/>
        <v>4.7105713674311378E-4</v>
      </c>
      <c r="Z168" s="68">
        <f t="shared" si="81"/>
        <v>-4.4528942863256885E-2</v>
      </c>
      <c r="AA168" s="68">
        <f t="shared" si="88"/>
        <v>-9.836971629463509E-3</v>
      </c>
      <c r="AB168" s="68">
        <f t="shared" si="89"/>
        <v>-9.836971629463509E-3</v>
      </c>
      <c r="AC168" s="68">
        <f t="shared" si="90"/>
        <v>-5.4836971629463507E-2</v>
      </c>
      <c r="AD168" s="69">
        <f t="shared" si="91"/>
        <v>-4.9682957246360196E-2</v>
      </c>
      <c r="AE168" s="67">
        <f t="shared" si="92"/>
        <v>1.0308028766206623E-2</v>
      </c>
    </row>
    <row r="169" spans="1:31" ht="15" customHeight="1" x14ac:dyDescent="0.25">
      <c r="A169" s="60" t="s">
        <v>405</v>
      </c>
      <c r="B169" s="61">
        <v>3</v>
      </c>
      <c r="C169" s="61" t="s">
        <v>1027</v>
      </c>
      <c r="D169" s="60" t="s">
        <v>1008</v>
      </c>
      <c r="E169" s="60" t="s">
        <v>8</v>
      </c>
      <c r="F169" s="62">
        <v>1994</v>
      </c>
      <c r="G169" s="60">
        <v>5</v>
      </c>
      <c r="H169" s="60">
        <v>4</v>
      </c>
      <c r="I169" s="63">
        <f>M169</f>
        <v>0.50175000000000003</v>
      </c>
      <c r="J169" s="33" t="str">
        <f t="shared" si="86"/>
        <v>No projection</v>
      </c>
      <c r="K169" s="33" t="str">
        <f t="shared" si="75"/>
        <v>No projection</v>
      </c>
      <c r="L169" s="33" t="str">
        <f t="shared" si="76"/>
        <v>Toss Up</v>
      </c>
      <c r="M169" s="64">
        <f>'Raw Data'!P164</f>
        <v>0.50175000000000003</v>
      </c>
      <c r="N169" s="64">
        <f t="shared" si="77"/>
        <v>0.50174999999999992</v>
      </c>
      <c r="O169" s="65">
        <f>'Raw Data'!M164</f>
        <v>9.0030002806017806E-2</v>
      </c>
      <c r="P169" s="65">
        <f t="shared" si="78"/>
        <v>0.54501500140300885</v>
      </c>
      <c r="Q169" s="66">
        <f t="shared" si="93"/>
        <v>0.22003000280601781</v>
      </c>
      <c r="R169" s="66">
        <f>'Raw Data'!S164</f>
        <v>4.3670323661095745E-2</v>
      </c>
      <c r="S169" s="66">
        <f>'Raw Data'!V164</f>
        <v>0.51400000000000001</v>
      </c>
      <c r="T169" s="67">
        <f t="shared" si="87"/>
        <v>-2.4500000000003297E-2</v>
      </c>
      <c r="U169" s="66">
        <f t="shared" si="83"/>
        <v>-7.8296763389009566E-3</v>
      </c>
      <c r="V169" s="66">
        <f>50%-Q169/2</f>
        <v>0.38998499859699109</v>
      </c>
      <c r="W169" s="66">
        <f t="shared" ref="W169:W176" si="94">50%-U169/2</f>
        <v>0.50391483816945049</v>
      </c>
      <c r="X169" s="68">
        <f t="shared" si="74"/>
        <v>-0.11176500140300893</v>
      </c>
      <c r="Y169" s="68">
        <f t="shared" si="80"/>
        <v>0.11176500140300893</v>
      </c>
      <c r="Z169" s="68">
        <f t="shared" si="81"/>
        <v>6.6765001403008936E-2</v>
      </c>
      <c r="AA169" s="68">
        <f t="shared" si="88"/>
        <v>2.1648381694504559E-3</v>
      </c>
      <c r="AB169" s="68">
        <f t="shared" si="89"/>
        <v>-2.1648381694504559E-3</v>
      </c>
      <c r="AC169" s="68">
        <f t="shared" si="90"/>
        <v>-4.7164838169450454E-2</v>
      </c>
      <c r="AD169" s="69">
        <f t="shared" si="91"/>
        <v>9.8000816167792409E-3</v>
      </c>
      <c r="AE169" s="67">
        <f t="shared" si="92"/>
        <v>0.11392983957245939</v>
      </c>
    </row>
    <row r="170" spans="1:31" ht="15" hidden="1" customHeight="1" x14ac:dyDescent="0.25">
      <c r="A170" s="60" t="s">
        <v>405</v>
      </c>
      <c r="B170" s="61">
        <v>4</v>
      </c>
      <c r="C170" s="61"/>
      <c r="D170" s="60" t="s">
        <v>122</v>
      </c>
      <c r="E170" s="60" t="s">
        <v>8</v>
      </c>
      <c r="F170" s="62">
        <v>2002</v>
      </c>
      <c r="G170" s="60">
        <v>4</v>
      </c>
      <c r="H170" s="60">
        <v>4</v>
      </c>
      <c r="I170" s="63">
        <f t="shared" ref="I170:I176" si="95">IF(H170="",M170+0.15*(X170+4.5%-$B$2)+($A$2-50%),M170+0.85*(0.6*X170+0.4*AA170+4.5%-$B$2)+($A$2-50%))</f>
        <v>0.42369588198725244</v>
      </c>
      <c r="J170" s="33" t="str">
        <f t="shared" si="86"/>
        <v>R</v>
      </c>
      <c r="K170" s="33" t="str">
        <f t="shared" si="75"/>
        <v>No projection</v>
      </c>
      <c r="L170" s="33" t="str">
        <f t="shared" si="76"/>
        <v>Likely R</v>
      </c>
      <c r="M170" s="64">
        <f>'Raw Data'!P165</f>
        <v>0.44024999999999997</v>
      </c>
      <c r="N170" s="64">
        <f t="shared" si="77"/>
        <v>0.44025000000000003</v>
      </c>
      <c r="O170" s="65">
        <f>'Raw Data'!M165</f>
        <v>8.2788276013238349E-2</v>
      </c>
      <c r="P170" s="65">
        <f t="shared" si="78"/>
        <v>0.54139413800661917</v>
      </c>
      <c r="Q170" s="66">
        <f t="shared" si="93"/>
        <v>0.12278827601323836</v>
      </c>
      <c r="R170" s="66">
        <f>'Raw Data'!S165</f>
        <v>0.34044475076100517</v>
      </c>
      <c r="S170" s="66">
        <f>'Raw Data'!V165</f>
        <v>0.41399999999999998</v>
      </c>
      <c r="T170" s="67">
        <f t="shared" si="87"/>
        <v>5.2499999999994884E-2</v>
      </c>
      <c r="U170" s="66">
        <f t="shared" si="83"/>
        <v>0.21194475076101027</v>
      </c>
      <c r="V170" s="66">
        <f>50%-Q170/2</f>
        <v>0.43860586199338081</v>
      </c>
      <c r="W170" s="66">
        <f t="shared" si="94"/>
        <v>0.39402762461949487</v>
      </c>
      <c r="X170" s="68">
        <f t="shared" si="74"/>
        <v>-1.6441380066191669E-3</v>
      </c>
      <c r="Y170" s="68">
        <f t="shared" si="80"/>
        <v>1.6441380066191669E-3</v>
      </c>
      <c r="Z170" s="68">
        <f t="shared" si="81"/>
        <v>-4.3355861993380831E-2</v>
      </c>
      <c r="AA170" s="68">
        <f t="shared" si="88"/>
        <v>-4.622237538050511E-2</v>
      </c>
      <c r="AB170" s="68">
        <f t="shared" si="89"/>
        <v>4.622237538050511E-2</v>
      </c>
      <c r="AC170" s="68">
        <f t="shared" si="90"/>
        <v>1.2223753805051113E-3</v>
      </c>
      <c r="AD170" s="69">
        <f t="shared" si="91"/>
        <v>-2.106674330643786E-2</v>
      </c>
      <c r="AE170" s="67">
        <f t="shared" si="92"/>
        <v>4.4578237373885943E-2</v>
      </c>
    </row>
    <row r="171" spans="1:31" ht="15" hidden="1" customHeight="1" x14ac:dyDescent="0.25">
      <c r="A171" s="60" t="s">
        <v>406</v>
      </c>
      <c r="B171" s="61">
        <v>1</v>
      </c>
      <c r="C171" s="61"/>
      <c r="D171" s="60" t="s">
        <v>152</v>
      </c>
      <c r="E171" s="60" t="s">
        <v>8</v>
      </c>
      <c r="F171" s="62">
        <v>2010</v>
      </c>
      <c r="G171" s="60">
        <v>4</v>
      </c>
      <c r="H171" s="60">
        <v>5</v>
      </c>
      <c r="I171" s="63">
        <f t="shared" si="95"/>
        <v>0.2318635438880822</v>
      </c>
      <c r="J171" s="33" t="str">
        <f t="shared" si="86"/>
        <v>R</v>
      </c>
      <c r="K171" s="33" t="str">
        <f t="shared" si="75"/>
        <v>R</v>
      </c>
      <c r="L171" s="33" t="str">
        <f t="shared" si="76"/>
        <v>Safe R</v>
      </c>
      <c r="M171" s="64">
        <f>'Raw Data'!P166</f>
        <v>0.26825000000000004</v>
      </c>
      <c r="N171" s="64">
        <f t="shared" si="77"/>
        <v>0.2682500000000001</v>
      </c>
      <c r="O171" s="65">
        <f>'Raw Data'!M166</f>
        <v>1</v>
      </c>
      <c r="P171" s="65">
        <f t="shared" si="78"/>
        <v>1</v>
      </c>
      <c r="Q171" s="66">
        <f t="shared" si="93"/>
        <v>1.04</v>
      </c>
      <c r="R171" s="66">
        <f>'Raw Data'!S166</f>
        <v>0.52703797712893552</v>
      </c>
      <c r="S171" s="66">
        <f>'Raw Data'!V166</f>
        <v>0.26900000000000002</v>
      </c>
      <c r="T171" s="67">
        <f t="shared" si="87"/>
        <v>-1.4999999999929514E-3</v>
      </c>
      <c r="U171" s="66">
        <f t="shared" si="83"/>
        <v>0.54253797712892848</v>
      </c>
      <c r="V171" s="66">
        <v>0</v>
      </c>
      <c r="W171" s="66">
        <f t="shared" si="94"/>
        <v>0.22873101143553576</v>
      </c>
      <c r="X171" s="68">
        <v>-4.4999999999999998E-2</v>
      </c>
      <c r="Y171" s="68">
        <f t="shared" si="80"/>
        <v>4.4999999999999998E-2</v>
      </c>
      <c r="Z171" s="68">
        <f t="shared" si="81"/>
        <v>0</v>
      </c>
      <c r="AA171" s="68">
        <f t="shared" si="88"/>
        <v>-3.9518988564464286E-2</v>
      </c>
      <c r="AB171" s="68">
        <f t="shared" si="89"/>
        <v>3.9518988564464286E-2</v>
      </c>
      <c r="AC171" s="68">
        <f t="shared" si="90"/>
        <v>-5.4810114355357126E-3</v>
      </c>
      <c r="AD171" s="69">
        <f t="shared" si="91"/>
        <v>-2.7405057177678563E-3</v>
      </c>
      <c r="AE171" s="67">
        <f t="shared" si="92"/>
        <v>5.4810114355357126E-3</v>
      </c>
    </row>
    <row r="172" spans="1:31" ht="15" hidden="1" customHeight="1" x14ac:dyDescent="0.25">
      <c r="A172" s="60" t="s">
        <v>406</v>
      </c>
      <c r="B172" s="61">
        <v>2</v>
      </c>
      <c r="C172" s="61"/>
      <c r="D172" s="60" t="s">
        <v>153</v>
      </c>
      <c r="E172" s="60" t="s">
        <v>8</v>
      </c>
      <c r="F172" s="62">
        <v>2008</v>
      </c>
      <c r="G172" s="60">
        <v>4</v>
      </c>
      <c r="H172" s="60">
        <v>4</v>
      </c>
      <c r="I172" s="63">
        <f t="shared" si="95"/>
        <v>0.38902949382945168</v>
      </c>
      <c r="J172" s="33" t="str">
        <f t="shared" si="86"/>
        <v>R</v>
      </c>
      <c r="K172" s="33" t="str">
        <f t="shared" si="75"/>
        <v>R</v>
      </c>
      <c r="L172" s="33" t="str">
        <f t="shared" si="76"/>
        <v>Safe R</v>
      </c>
      <c r="M172" s="64">
        <f>'Raw Data'!P167</f>
        <v>0.41274999999999995</v>
      </c>
      <c r="N172" s="64">
        <f t="shared" si="77"/>
        <v>0.41274999999999995</v>
      </c>
      <c r="O172" s="65">
        <f>'Raw Data'!M167</f>
        <v>0.19106821527891377</v>
      </c>
      <c r="P172" s="65">
        <f t="shared" si="78"/>
        <v>0.59553410763945691</v>
      </c>
      <c r="Q172" s="66">
        <f t="shared" si="93"/>
        <v>0.23106821527891377</v>
      </c>
      <c r="R172" s="66">
        <f>'Raw Data'!S167</f>
        <v>0.32268006632014729</v>
      </c>
      <c r="S172" s="66">
        <f>'Raw Data'!V167</f>
        <v>0.40399999999999997</v>
      </c>
      <c r="T172" s="67">
        <f t="shared" si="87"/>
        <v>1.7499999999998295E-2</v>
      </c>
      <c r="U172" s="66">
        <f t="shared" si="83"/>
        <v>0.22918006632014898</v>
      </c>
      <c r="V172" s="66">
        <f>50%-Q172/2</f>
        <v>0.38446589236054313</v>
      </c>
      <c r="W172" s="66">
        <f t="shared" si="94"/>
        <v>0.38540996683992551</v>
      </c>
      <c r="X172" s="68">
        <f>V172-M172</f>
        <v>-2.8284107639456824E-2</v>
      </c>
      <c r="Y172" s="68">
        <f t="shared" si="80"/>
        <v>2.8284107639456824E-2</v>
      </c>
      <c r="Z172" s="68">
        <f t="shared" si="81"/>
        <v>-1.6715892360543175E-2</v>
      </c>
      <c r="AA172" s="68">
        <f t="shared" si="88"/>
        <v>-2.734003316007444E-2</v>
      </c>
      <c r="AB172" s="68">
        <f t="shared" si="89"/>
        <v>2.734003316007444E-2</v>
      </c>
      <c r="AC172" s="68">
        <f t="shared" si="90"/>
        <v>-1.7659966839925559E-2</v>
      </c>
      <c r="AD172" s="69">
        <f t="shared" si="91"/>
        <v>-1.7187929600234367E-2</v>
      </c>
      <c r="AE172" s="67">
        <f t="shared" si="92"/>
        <v>9.4407447938238409E-4</v>
      </c>
    </row>
    <row r="173" spans="1:31" ht="15" hidden="1" customHeight="1" x14ac:dyDescent="0.25">
      <c r="A173" s="60" t="s">
        <v>406</v>
      </c>
      <c r="B173" s="61">
        <v>3</v>
      </c>
      <c r="C173" s="61"/>
      <c r="D173" s="60" t="s">
        <v>154</v>
      </c>
      <c r="E173" s="60" t="s">
        <v>8</v>
      </c>
      <c r="F173" s="62">
        <v>2010</v>
      </c>
      <c r="G173" s="60">
        <v>4</v>
      </c>
      <c r="H173" s="60">
        <v>5</v>
      </c>
      <c r="I173" s="63">
        <f t="shared" si="95"/>
        <v>0.38048552298853178</v>
      </c>
      <c r="J173" s="33" t="str">
        <f t="shared" si="86"/>
        <v>R</v>
      </c>
      <c r="K173" s="33" t="str">
        <f t="shared" si="75"/>
        <v>R</v>
      </c>
      <c r="L173" s="33" t="str">
        <f t="shared" si="76"/>
        <v>Safe R</v>
      </c>
      <c r="M173" s="64">
        <f>'Raw Data'!P168</f>
        <v>0.43325000000000002</v>
      </c>
      <c r="N173" s="64">
        <f t="shared" si="77"/>
        <v>0.43325000000000002</v>
      </c>
      <c r="O173" s="65">
        <f>'Raw Data'!M168</f>
        <v>1</v>
      </c>
      <c r="P173" s="65">
        <f t="shared" si="78"/>
        <v>1</v>
      </c>
      <c r="Q173" s="66">
        <f t="shared" si="93"/>
        <v>1.04</v>
      </c>
      <c r="R173" s="66">
        <f>'Raw Data'!S168</f>
        <v>0.20337927653805221</v>
      </c>
      <c r="S173" s="66">
        <f>'Raw Data'!V168</f>
        <v>0.47899999999999998</v>
      </c>
      <c r="T173" s="67">
        <f t="shared" si="87"/>
        <v>-9.1499999999996362E-2</v>
      </c>
      <c r="U173" s="66">
        <f t="shared" si="83"/>
        <v>0.30887927653804859</v>
      </c>
      <c r="V173" s="66">
        <v>0</v>
      </c>
      <c r="W173" s="66">
        <f t="shared" si="94"/>
        <v>0.34556036173097571</v>
      </c>
      <c r="X173" s="68">
        <v>-4.4999999999999998E-2</v>
      </c>
      <c r="Y173" s="68">
        <f t="shared" si="80"/>
        <v>4.4999999999999998E-2</v>
      </c>
      <c r="Z173" s="68">
        <f t="shared" si="81"/>
        <v>0</v>
      </c>
      <c r="AA173" s="68">
        <f t="shared" si="88"/>
        <v>-8.7689638269024317E-2</v>
      </c>
      <c r="AB173" s="68">
        <f t="shared" si="89"/>
        <v>8.7689638269024317E-2</v>
      </c>
      <c r="AC173" s="68">
        <f t="shared" si="90"/>
        <v>4.2689638269024319E-2</v>
      </c>
      <c r="AD173" s="69">
        <f t="shared" si="91"/>
        <v>2.1344819134512159E-2</v>
      </c>
      <c r="AE173" s="67">
        <f t="shared" si="92"/>
        <v>4.2689638269024319E-2</v>
      </c>
    </row>
    <row r="174" spans="1:31" ht="15" hidden="1" customHeight="1" x14ac:dyDescent="0.25">
      <c r="A174" s="60" t="s">
        <v>406</v>
      </c>
      <c r="B174" s="61">
        <v>4</v>
      </c>
      <c r="C174" s="61"/>
      <c r="D174" s="60" t="s">
        <v>155</v>
      </c>
      <c r="E174" s="60" t="s">
        <v>8</v>
      </c>
      <c r="F174" s="62">
        <v>2010</v>
      </c>
      <c r="G174" s="60">
        <v>4</v>
      </c>
      <c r="H174" s="60">
        <v>5</v>
      </c>
      <c r="I174" s="63">
        <f t="shared" si="95"/>
        <v>0.33519515062962807</v>
      </c>
      <c r="J174" s="33" t="str">
        <f t="shared" si="86"/>
        <v>R</v>
      </c>
      <c r="K174" s="33" t="str">
        <f t="shared" si="75"/>
        <v>R</v>
      </c>
      <c r="L174" s="33" t="str">
        <f t="shared" si="76"/>
        <v>Safe R</v>
      </c>
      <c r="M174" s="64">
        <f>'Raw Data'!P169</f>
        <v>0.35325000000000001</v>
      </c>
      <c r="N174" s="64">
        <f t="shared" si="77"/>
        <v>0.35325000000000006</v>
      </c>
      <c r="O174" s="65">
        <f>'Raw Data'!M169</f>
        <v>0.32661901311021801</v>
      </c>
      <c r="P174" s="65">
        <f t="shared" si="78"/>
        <v>0.66330950655510901</v>
      </c>
      <c r="Q174" s="66">
        <f t="shared" si="93"/>
        <v>0.36661901311021799</v>
      </c>
      <c r="R174" s="66">
        <f>'Raw Data'!S169</f>
        <v>0.23452647663097909</v>
      </c>
      <c r="S174" s="66">
        <f>'Raw Data'!V169</f>
        <v>0.374</v>
      </c>
      <c r="T174" s="67">
        <f t="shared" si="87"/>
        <v>-4.1499999999999204E-2</v>
      </c>
      <c r="U174" s="66">
        <f t="shared" si="83"/>
        <v>0.2900264766309783</v>
      </c>
      <c r="V174" s="66">
        <f>50%-Q174/2</f>
        <v>0.31669049344489097</v>
      </c>
      <c r="W174" s="66">
        <f t="shared" si="94"/>
        <v>0.35498676168451082</v>
      </c>
      <c r="X174" s="68">
        <f t="shared" ref="X174:X180" si="96">V174-M174</f>
        <v>-3.6559506555109034E-2</v>
      </c>
      <c r="Y174" s="68">
        <f t="shared" si="80"/>
        <v>3.6559506555109034E-2</v>
      </c>
      <c r="Z174" s="68">
        <f t="shared" si="81"/>
        <v>-8.4404934448909646E-3</v>
      </c>
      <c r="AA174" s="68">
        <f t="shared" si="88"/>
        <v>1.7367616845108125E-3</v>
      </c>
      <c r="AB174" s="68">
        <f t="shared" si="89"/>
        <v>-1.7367616845108125E-3</v>
      </c>
      <c r="AC174" s="68">
        <f t="shared" si="90"/>
        <v>-4.6736761684510811E-2</v>
      </c>
      <c r="AD174" s="69">
        <f t="shared" si="91"/>
        <v>-2.7588627564700888E-2</v>
      </c>
      <c r="AE174" s="67">
        <f t="shared" si="92"/>
        <v>3.8296268239619846E-2</v>
      </c>
    </row>
    <row r="175" spans="1:31" ht="15" hidden="1" customHeight="1" x14ac:dyDescent="0.25">
      <c r="A175" s="60" t="s">
        <v>407</v>
      </c>
      <c r="B175" s="61">
        <v>1</v>
      </c>
      <c r="C175" s="61"/>
      <c r="D175" s="60" t="s">
        <v>156</v>
      </c>
      <c r="E175" s="60" t="s">
        <v>8</v>
      </c>
      <c r="F175" s="62">
        <v>1994</v>
      </c>
      <c r="G175" s="60">
        <v>4</v>
      </c>
      <c r="H175" s="60">
        <v>4</v>
      </c>
      <c r="I175" s="63">
        <f t="shared" si="95"/>
        <v>0.29162567721252675</v>
      </c>
      <c r="J175" s="33" t="str">
        <f t="shared" si="86"/>
        <v>R</v>
      </c>
      <c r="K175" s="33" t="str">
        <f t="shared" si="75"/>
        <v>R</v>
      </c>
      <c r="L175" s="33" t="str">
        <f t="shared" si="76"/>
        <v>Safe R</v>
      </c>
      <c r="M175" s="64">
        <f>'Raw Data'!P170</f>
        <v>0.30925000000000002</v>
      </c>
      <c r="N175" s="64">
        <f t="shared" si="77"/>
        <v>0.30925000000000002</v>
      </c>
      <c r="O175" s="65">
        <f>'Raw Data'!M170</f>
        <v>0.3926755540696783</v>
      </c>
      <c r="P175" s="65">
        <f t="shared" si="78"/>
        <v>0.69633777703483912</v>
      </c>
      <c r="Q175" s="66">
        <f t="shared" si="93"/>
        <v>0.43267555406967828</v>
      </c>
      <c r="R175" s="66">
        <f>'Raw Data'!S170</f>
        <v>0.4249091558806195</v>
      </c>
      <c r="S175" s="66">
        <f>'Raw Data'!V170</f>
        <v>0.33899999999999997</v>
      </c>
      <c r="T175" s="67">
        <f t="shared" si="87"/>
        <v>-5.9499999999999886E-2</v>
      </c>
      <c r="U175" s="66">
        <f t="shared" si="83"/>
        <v>0.40840915588061938</v>
      </c>
      <c r="V175" s="66">
        <f>50%-Q175/2</f>
        <v>0.28366222296516086</v>
      </c>
      <c r="W175" s="66">
        <f t="shared" si="94"/>
        <v>0.29579542205969034</v>
      </c>
      <c r="X175" s="68">
        <f t="shared" si="96"/>
        <v>-2.5587777034839165E-2</v>
      </c>
      <c r="Y175" s="68">
        <f t="shared" si="80"/>
        <v>2.5587777034839165E-2</v>
      </c>
      <c r="Z175" s="68">
        <f t="shared" si="81"/>
        <v>-1.9412222965160833E-2</v>
      </c>
      <c r="AA175" s="68">
        <f t="shared" si="88"/>
        <v>-1.3454577940309687E-2</v>
      </c>
      <c r="AB175" s="68">
        <f t="shared" si="89"/>
        <v>1.3454577940309687E-2</v>
      </c>
      <c r="AC175" s="68">
        <f t="shared" si="90"/>
        <v>-3.1545422059690312E-2</v>
      </c>
      <c r="AD175" s="69">
        <f t="shared" si="91"/>
        <v>-2.5478822512425572E-2</v>
      </c>
      <c r="AE175" s="67">
        <f t="shared" si="92"/>
        <v>1.2133199094529479E-2</v>
      </c>
    </row>
    <row r="176" spans="1:31" ht="15" hidden="1" customHeight="1" x14ac:dyDescent="0.25">
      <c r="A176" s="60" t="s">
        <v>407</v>
      </c>
      <c r="B176" s="61">
        <v>2</v>
      </c>
      <c r="C176" s="61"/>
      <c r="D176" s="60" t="s">
        <v>157</v>
      </c>
      <c r="E176" s="60" t="s">
        <v>8</v>
      </c>
      <c r="F176" s="62">
        <v>2008</v>
      </c>
      <c r="G176" s="60">
        <v>4</v>
      </c>
      <c r="H176" s="60">
        <v>4</v>
      </c>
      <c r="I176" s="63">
        <f t="shared" si="95"/>
        <v>0.32819996702430926</v>
      </c>
      <c r="J176" s="33" t="str">
        <f t="shared" si="86"/>
        <v>R</v>
      </c>
      <c r="K176" s="33" t="str">
        <f t="shared" si="75"/>
        <v>R</v>
      </c>
      <c r="L176" s="33" t="str">
        <f t="shared" si="76"/>
        <v>Safe R</v>
      </c>
      <c r="M176" s="64">
        <f>'Raw Data'!P171</f>
        <v>0.33975</v>
      </c>
      <c r="N176" s="64">
        <f t="shared" si="77"/>
        <v>0.33975</v>
      </c>
      <c r="O176" s="65">
        <f>'Raw Data'!M171</f>
        <v>0.3393002741201776</v>
      </c>
      <c r="P176" s="65">
        <f t="shared" si="78"/>
        <v>0.6696501370600888</v>
      </c>
      <c r="Q176" s="66">
        <f t="shared" si="93"/>
        <v>0.37930027412017758</v>
      </c>
      <c r="R176" s="66">
        <f>'Raw Data'!S171</f>
        <v>0.35774095926498445</v>
      </c>
      <c r="S176" s="66">
        <f>'Raw Data'!V171</f>
        <v>0.34899999999999998</v>
      </c>
      <c r="T176" s="67">
        <f t="shared" si="87"/>
        <v>-1.8499999999988859E-2</v>
      </c>
      <c r="U176" s="66">
        <f t="shared" si="83"/>
        <v>0.3002409592649733</v>
      </c>
      <c r="V176" s="66">
        <f>50%-Q176/2</f>
        <v>0.31034986293991118</v>
      </c>
      <c r="W176" s="66">
        <f t="shared" si="94"/>
        <v>0.34987952036751335</v>
      </c>
      <c r="X176" s="68">
        <f t="shared" si="96"/>
        <v>-2.9400137060088816E-2</v>
      </c>
      <c r="Y176" s="68">
        <f t="shared" si="80"/>
        <v>2.9400137060088816E-2</v>
      </c>
      <c r="Z176" s="68">
        <f t="shared" si="81"/>
        <v>-1.5599862939911183E-2</v>
      </c>
      <c r="AA176" s="68">
        <f t="shared" si="88"/>
        <v>1.0129520367513356E-2</v>
      </c>
      <c r="AB176" s="68">
        <f t="shared" si="89"/>
        <v>-1.0129520367513356E-2</v>
      </c>
      <c r="AC176" s="68">
        <f t="shared" si="90"/>
        <v>-5.5129520367513354E-2</v>
      </c>
      <c r="AD176" s="69">
        <f t="shared" si="91"/>
        <v>-3.5364691653712269E-2</v>
      </c>
      <c r="AE176" s="67">
        <f t="shared" si="92"/>
        <v>3.9529657427602172E-2</v>
      </c>
    </row>
    <row r="177" spans="1:31" ht="15" hidden="1" customHeight="1" x14ac:dyDescent="0.25">
      <c r="A177" s="93" t="s">
        <v>407</v>
      </c>
      <c r="B177" s="61">
        <v>3</v>
      </c>
      <c r="C177" s="61"/>
      <c r="D177" s="93" t="s">
        <v>158</v>
      </c>
      <c r="E177" s="93" t="s">
        <v>14</v>
      </c>
      <c r="F177" s="62">
        <v>2006</v>
      </c>
      <c r="G177" s="93">
        <v>1</v>
      </c>
      <c r="H177" s="93">
        <v>1</v>
      </c>
      <c r="I177" s="63">
        <f>IF(H177="",M177+0.15*(X177-4.5%+$B$2)+($A$2-50%),M177+0.85*(0.6*X177+0.4*AA177-4.5%+$B$2)+($A$2-50%))</f>
        <v>0.60958113153745008</v>
      </c>
      <c r="J177" s="33" t="str">
        <f t="shared" si="86"/>
        <v>D</v>
      </c>
      <c r="K177" s="33" t="str">
        <f t="shared" si="75"/>
        <v>No projection</v>
      </c>
      <c r="L177" s="33" t="str">
        <f t="shared" si="76"/>
        <v>Safe D</v>
      </c>
      <c r="M177" s="64">
        <f>'Raw Data'!P172</f>
        <v>0.54525000000000001</v>
      </c>
      <c r="N177" s="64">
        <f t="shared" si="77"/>
        <v>0.54525000000000001</v>
      </c>
      <c r="O177" s="65">
        <f>'Raw Data'!M172</f>
        <v>0.29868454585211912</v>
      </c>
      <c r="P177" s="65">
        <f t="shared" si="78"/>
        <v>0.64934227292605962</v>
      </c>
      <c r="Q177" s="66">
        <f t="shared" si="93"/>
        <v>0.25868454585211914</v>
      </c>
      <c r="R177" s="66">
        <f>'Raw Data'!S172</f>
        <v>0.10814160203035234</v>
      </c>
      <c r="S177" s="66">
        <f>'Raw Data'!V172</f>
        <v>0.52900000000000003</v>
      </c>
      <c r="T177" s="67">
        <f t="shared" si="87"/>
        <v>3.2499999999998863E-2</v>
      </c>
      <c r="U177" s="66">
        <f t="shared" si="83"/>
        <v>0.21664160203035121</v>
      </c>
      <c r="V177" s="66">
        <f>50%+Q177/2</f>
        <v>0.6293422729260596</v>
      </c>
      <c r="W177" s="66">
        <f>50%+U177/2</f>
        <v>0.60832080101517561</v>
      </c>
      <c r="X177" s="68">
        <f t="shared" si="96"/>
        <v>8.4092272926059586E-2</v>
      </c>
      <c r="Y177" s="68">
        <f t="shared" si="80"/>
        <v>8.4092272926059586E-2</v>
      </c>
      <c r="Z177" s="68">
        <f t="shared" si="81"/>
        <v>3.9092272926059587E-2</v>
      </c>
      <c r="AA177" s="68">
        <f t="shared" si="88"/>
        <v>6.3070801015175593E-2</v>
      </c>
      <c r="AB177" s="68">
        <f t="shared" si="89"/>
        <v>6.3070801015175593E-2</v>
      </c>
      <c r="AC177" s="68">
        <f t="shared" si="90"/>
        <v>1.8070801015175594E-2</v>
      </c>
      <c r="AD177" s="69">
        <f t="shared" si="91"/>
        <v>2.8581536970617591E-2</v>
      </c>
      <c r="AE177" s="67">
        <f t="shared" si="92"/>
        <v>2.1021471910883993E-2</v>
      </c>
    </row>
    <row r="178" spans="1:31" ht="15" hidden="1" customHeight="1" x14ac:dyDescent="0.25">
      <c r="A178" s="60" t="s">
        <v>407</v>
      </c>
      <c r="B178" s="61">
        <v>4</v>
      </c>
      <c r="C178" s="61"/>
      <c r="D178" s="60" t="s">
        <v>159</v>
      </c>
      <c r="E178" s="60" t="s">
        <v>8</v>
      </c>
      <c r="F178" s="62">
        <v>2012</v>
      </c>
      <c r="G178" s="60">
        <v>5</v>
      </c>
      <c r="H178" s="60"/>
      <c r="I178" s="63">
        <f>IF(H178="",M178+0.15*(X178+4.5%-$B$2)+($A$2-50%),M178+0.85*(0.6*X178+0.4*AA178+4.5%-$B$2)+($A$2-50%))</f>
        <v>0.33136647145156461</v>
      </c>
      <c r="J178" s="33" t="str">
        <f t="shared" si="86"/>
        <v>R</v>
      </c>
      <c r="K178" s="33" t="str">
        <f t="shared" si="75"/>
        <v>R</v>
      </c>
      <c r="L178" s="33" t="str">
        <f t="shared" si="76"/>
        <v>Safe R</v>
      </c>
      <c r="M178" s="64">
        <f>'Raw Data'!P173</f>
        <v>0.33774999999999999</v>
      </c>
      <c r="N178" s="64">
        <f t="shared" si="77"/>
        <v>0.33774999999999999</v>
      </c>
      <c r="O178" s="65">
        <f>'Raw Data'!M173</f>
        <v>0.27961371397913815</v>
      </c>
      <c r="P178" s="65">
        <f t="shared" si="78"/>
        <v>0.63980685698956907</v>
      </c>
      <c r="Q178" s="66">
        <f t="shared" si="93"/>
        <v>0.40961371397913815</v>
      </c>
      <c r="R178" s="66"/>
      <c r="S178" s="66"/>
      <c r="T178" s="67"/>
      <c r="U178" s="66" t="str">
        <f t="shared" ref="U178:U209" si="97">IF(H178=1,R178+T178+7.6%,IF(H178=2,R178+T178+16.6%,IF(H178=3,R178+T178+25.6%,IF(H178=4,R178-T178-7.6%,IF(H178=5,R178-T178+1.4%,IF(H178=6,R178-T178+10.4%,IF(H178=7,R178+T178+9%,IF(H178=8,R178-T178+9%,""))))))))</f>
        <v/>
      </c>
      <c r="V178" s="66">
        <f>50%-Q178/2</f>
        <v>0.29519314301043093</v>
      </c>
      <c r="W178" s="66"/>
      <c r="X178" s="68">
        <f t="shared" si="96"/>
        <v>-4.255685698956907E-2</v>
      </c>
      <c r="Y178" s="68">
        <f t="shared" si="80"/>
        <v>4.255685698956907E-2</v>
      </c>
      <c r="Z178" s="68">
        <f t="shared" si="81"/>
        <v>-2.4431430104309287E-3</v>
      </c>
      <c r="AA178" s="68"/>
      <c r="AB178" s="68"/>
      <c r="AC178" s="68"/>
      <c r="AD178" s="69">
        <f>Z178</f>
        <v>-2.4431430104309287E-3</v>
      </c>
      <c r="AE178" s="67"/>
    </row>
    <row r="179" spans="1:31" ht="15" hidden="1" customHeight="1" x14ac:dyDescent="0.25">
      <c r="A179" s="93" t="s">
        <v>407</v>
      </c>
      <c r="B179" s="61">
        <v>5</v>
      </c>
      <c r="C179" s="61"/>
      <c r="D179" s="93" t="s">
        <v>160</v>
      </c>
      <c r="E179" s="93" t="s">
        <v>8</v>
      </c>
      <c r="F179" s="62">
        <v>1980</v>
      </c>
      <c r="G179" s="93">
        <v>4</v>
      </c>
      <c r="H179" s="93">
        <v>4</v>
      </c>
      <c r="I179" s="63">
        <f>IF(H179="",M179+0.15*(X179+4.5%-$B$2)+($A$2-50%),M179+0.85*(0.6*X179+0.4*AA179+4.5%-$B$2)+($A$2-50%))</f>
        <v>0.20430022464476741</v>
      </c>
      <c r="J179" s="33" t="str">
        <f t="shared" si="86"/>
        <v>R</v>
      </c>
      <c r="K179" s="33" t="str">
        <f t="shared" si="75"/>
        <v>R</v>
      </c>
      <c r="L179" s="33" t="str">
        <f t="shared" si="76"/>
        <v>Safe R</v>
      </c>
      <c r="M179" s="64">
        <f>'Raw Data'!P174</f>
        <v>0.22175</v>
      </c>
      <c r="N179" s="64">
        <f t="shared" si="77"/>
        <v>0.22175</v>
      </c>
      <c r="O179" s="65">
        <f>'Raw Data'!M174</f>
        <v>0.55793585936098533</v>
      </c>
      <c r="P179" s="65">
        <f t="shared" si="78"/>
        <v>0.77896792968049267</v>
      </c>
      <c r="Q179" s="66">
        <f t="shared" si="93"/>
        <v>0.59793585936098537</v>
      </c>
      <c r="R179" s="66">
        <f>'Raw Data'!S174</f>
        <v>0.54849194834224546</v>
      </c>
      <c r="S179" s="66">
        <f>'Raw Data'!V174</f>
        <v>0.28399999999999997</v>
      </c>
      <c r="T179" s="67">
        <f>2*(M179-50)-2*(S179-50)</f>
        <v>-0.12449999999999761</v>
      </c>
      <c r="U179" s="66">
        <f t="shared" si="97"/>
        <v>0.59699194834224312</v>
      </c>
      <c r="V179" s="66">
        <f>50%-Q179/2</f>
        <v>0.20103207031950732</v>
      </c>
      <c r="W179" s="66">
        <f>50%-U179/2</f>
        <v>0.20150402582887844</v>
      </c>
      <c r="X179" s="68">
        <f t="shared" si="96"/>
        <v>-2.0717929680492686E-2</v>
      </c>
      <c r="Y179" s="68">
        <f t="shared" si="80"/>
        <v>2.0717929680492686E-2</v>
      </c>
      <c r="Z179" s="68">
        <f t="shared" si="81"/>
        <v>-2.4282070319507312E-2</v>
      </c>
      <c r="AA179" s="68">
        <f>W179-M179</f>
        <v>-2.0245974171121561E-2</v>
      </c>
      <c r="AB179" s="68">
        <f>IF(E179="(D)",AA179,-(AA179))</f>
        <v>2.0245974171121561E-2</v>
      </c>
      <c r="AC179" s="68">
        <f>AB179-4.5%</f>
        <v>-2.4754025828878437E-2</v>
      </c>
      <c r="AD179" s="69">
        <f>(Z179+AC179)/2</f>
        <v>-2.4518048074192875E-2</v>
      </c>
      <c r="AE179" s="67">
        <f>ABS(AC179-Z179)</f>
        <v>4.7195550937112474E-4</v>
      </c>
    </row>
    <row r="180" spans="1:31" ht="15" hidden="1" customHeight="1" x14ac:dyDescent="0.25">
      <c r="A180" s="60" t="s">
        <v>407</v>
      </c>
      <c r="B180" s="61">
        <v>6</v>
      </c>
      <c r="C180" s="61"/>
      <c r="D180" s="60" t="s">
        <v>161</v>
      </c>
      <c r="E180" s="60" t="s">
        <v>8</v>
      </c>
      <c r="F180" s="62">
        <v>2012</v>
      </c>
      <c r="G180" s="33">
        <v>6</v>
      </c>
      <c r="H180" s="60"/>
      <c r="I180" s="63">
        <f>IF(H180="",M180+0.15*(X180+4.5%-$B$2)+($A$2-50%),M180+0.85*(0.6*X180+0.4*AA180+4.5%-$B$2)+($A$2-50%))</f>
        <v>0.40633786652288567</v>
      </c>
      <c r="J180" s="33" t="s">
        <v>465</v>
      </c>
      <c r="K180" s="33" t="str">
        <f t="shared" si="75"/>
        <v>R</v>
      </c>
      <c r="L180" s="33" t="str">
        <f t="shared" si="76"/>
        <v>Safe R</v>
      </c>
      <c r="M180" s="64">
        <f>'Raw Data'!P175</f>
        <v>0.41275000000000006</v>
      </c>
      <c r="N180" s="64">
        <f t="shared" si="77"/>
        <v>0.41275000000000006</v>
      </c>
      <c r="O180" s="65">
        <f>'Raw Data'!M175</f>
        <v>3.9995113028191698E-2</v>
      </c>
      <c r="P180" s="65">
        <f t="shared" si="78"/>
        <v>0.51999755651409585</v>
      </c>
      <c r="Q180" s="66">
        <f t="shared" si="93"/>
        <v>0.25999511302819167</v>
      </c>
      <c r="R180" s="66"/>
      <c r="S180" s="66"/>
      <c r="T180" s="67"/>
      <c r="U180" s="66" t="str">
        <f t="shared" si="97"/>
        <v/>
      </c>
      <c r="V180" s="66">
        <f>50%-Q180/2</f>
        <v>0.37000244348590416</v>
      </c>
      <c r="W180" s="66"/>
      <c r="X180" s="68">
        <f t="shared" si="96"/>
        <v>-4.2747556514095897E-2</v>
      </c>
      <c r="Y180" s="68">
        <f t="shared" si="80"/>
        <v>4.2747556514095897E-2</v>
      </c>
      <c r="Z180" s="68">
        <f t="shared" si="81"/>
        <v>-2.2524434859041015E-3</v>
      </c>
      <c r="AA180" s="68"/>
      <c r="AB180" s="68"/>
      <c r="AC180" s="68"/>
      <c r="AD180" s="69">
        <f>Z180</f>
        <v>-2.2524434859041015E-3</v>
      </c>
      <c r="AE180" s="67"/>
    </row>
    <row r="181" spans="1:31" ht="15" hidden="1" customHeight="1" x14ac:dyDescent="0.25">
      <c r="A181" s="60" t="s">
        <v>408</v>
      </c>
      <c r="B181" s="61">
        <v>1</v>
      </c>
      <c r="C181" s="61"/>
      <c r="D181" s="60" t="s">
        <v>162</v>
      </c>
      <c r="E181" s="60" t="s">
        <v>8</v>
      </c>
      <c r="F181" s="62">
        <v>2007.5</v>
      </c>
      <c r="G181" s="60">
        <v>4</v>
      </c>
      <c r="H181" s="60">
        <v>4</v>
      </c>
      <c r="I181" s="63">
        <f>IF(H181="",M181+0.15*(X181+4.5%-$B$2)+($A$2-50%),M181+0.85*(0.6*X181+0.4*AA181+4.5%-$B$2)+($A$2-50%))</f>
        <v>0.23963696090962153</v>
      </c>
      <c r="J181" s="33" t="str">
        <f t="shared" ref="J181:J201" si="98">IF(I181&lt;44%,"R",IF(I181&gt;56%,"D","No projection"))</f>
        <v>R</v>
      </c>
      <c r="K181" s="33" t="str">
        <f t="shared" si="75"/>
        <v>R</v>
      </c>
      <c r="L181" s="33" t="str">
        <f t="shared" si="76"/>
        <v>Safe R</v>
      </c>
      <c r="M181" s="64">
        <f>'Raw Data'!P176</f>
        <v>0.26074999999999993</v>
      </c>
      <c r="N181" s="64">
        <f t="shared" si="77"/>
        <v>0.26074999999999993</v>
      </c>
      <c r="O181" s="65">
        <v>1</v>
      </c>
      <c r="P181" s="65">
        <f t="shared" si="78"/>
        <v>1</v>
      </c>
      <c r="Q181" s="66">
        <f t="shared" si="93"/>
        <v>1.04</v>
      </c>
      <c r="R181" s="66">
        <f>'Raw Data'!S176</f>
        <v>0.6071943475904662</v>
      </c>
      <c r="S181" s="66">
        <f>'Raw Data'!V176</f>
        <v>0.22899999999999998</v>
      </c>
      <c r="T181" s="67">
        <f>2*(M181-50)-2*(S181-50)</f>
        <v>6.3500000000004775E-2</v>
      </c>
      <c r="U181" s="66">
        <f t="shared" si="97"/>
        <v>0.46769434759046141</v>
      </c>
      <c r="V181" s="66">
        <f>50%-Q181/2</f>
        <v>-2.0000000000000018E-2</v>
      </c>
      <c r="W181" s="66">
        <f>50%-U181/2</f>
        <v>0.26615282620476932</v>
      </c>
      <c r="X181" s="68">
        <v>-4.4999999999999998E-2</v>
      </c>
      <c r="Y181" s="68">
        <f t="shared" si="80"/>
        <v>4.4999999999999998E-2</v>
      </c>
      <c r="Z181" s="68">
        <f t="shared" si="81"/>
        <v>0</v>
      </c>
      <c r="AA181" s="68">
        <f>W181-M181</f>
        <v>5.4028262047693953E-3</v>
      </c>
      <c r="AB181" s="68">
        <f>IF(E181="(D)",AA181,-(AA181))</f>
        <v>-5.4028262047693953E-3</v>
      </c>
      <c r="AC181" s="68">
        <f>AB181-4.5%</f>
        <v>-5.0402826204769394E-2</v>
      </c>
      <c r="AD181" s="69">
        <f>(Z181+AC181)/2</f>
        <v>-2.5201413102384697E-2</v>
      </c>
      <c r="AE181" s="67">
        <f>ABS(AC181-Z181)</f>
        <v>5.0402826204769394E-2</v>
      </c>
    </row>
    <row r="182" spans="1:31" ht="15" hidden="1" customHeight="1" x14ac:dyDescent="0.25">
      <c r="A182" s="60" t="s">
        <v>408</v>
      </c>
      <c r="B182" s="61">
        <v>2</v>
      </c>
      <c r="C182" s="61"/>
      <c r="D182" s="60" t="s">
        <v>163</v>
      </c>
      <c r="E182" s="60" t="s">
        <v>14</v>
      </c>
      <c r="F182" s="62">
        <v>2010</v>
      </c>
      <c r="G182" s="60">
        <v>1</v>
      </c>
      <c r="H182" s="60">
        <v>3</v>
      </c>
      <c r="I182" s="63">
        <f>IF(H182="",M182+0.15*(X182-4.5%+$B$2)+($A$2-50%),M182+0.85*(0.6*X182+0.4*AA182-4.5%+$B$2)+($A$2-50%))</f>
        <v>0.79510576772660313</v>
      </c>
      <c r="J182" s="33" t="str">
        <f t="shared" si="98"/>
        <v>D</v>
      </c>
      <c r="K182" s="33" t="str">
        <f t="shared" si="75"/>
        <v>D</v>
      </c>
      <c r="L182" s="33" t="str">
        <f t="shared" si="76"/>
        <v>Safe D</v>
      </c>
      <c r="M182" s="64">
        <f>'Raw Data'!P177</f>
        <v>0.74575000000000002</v>
      </c>
      <c r="N182" s="64">
        <f t="shared" si="77"/>
        <v>0.74575000000000014</v>
      </c>
      <c r="O182" s="65">
        <v>1</v>
      </c>
      <c r="P182" s="65">
        <f t="shared" si="78"/>
        <v>1</v>
      </c>
      <c r="Q182" s="66">
        <f t="shared" si="93"/>
        <v>0.96</v>
      </c>
      <c r="R182" s="66">
        <f>'Raw Data'!S177</f>
        <v>0.31732804545061105</v>
      </c>
      <c r="S182" s="66">
        <f>'Raw Data'!V177</f>
        <v>0.70899999999999996</v>
      </c>
      <c r="T182" s="67">
        <f>2*(M182-50)-2*(S182-50)</f>
        <v>7.349999999999568E-2</v>
      </c>
      <c r="U182" s="66">
        <f t="shared" si="97"/>
        <v>0.64682804545060679</v>
      </c>
      <c r="V182" s="66">
        <f>50%+Q182/2</f>
        <v>0.98</v>
      </c>
      <c r="W182" s="66">
        <f>50%+U182/2</f>
        <v>0.8234140227253034</v>
      </c>
      <c r="X182" s="68">
        <v>4.4999999999999998E-2</v>
      </c>
      <c r="Y182" s="68">
        <f t="shared" si="80"/>
        <v>4.4999999999999998E-2</v>
      </c>
      <c r="Z182" s="68">
        <f t="shared" si="81"/>
        <v>0</v>
      </c>
      <c r="AA182" s="68">
        <f>W182-M182</f>
        <v>7.7664022725303372E-2</v>
      </c>
      <c r="AB182" s="68">
        <f>IF(E182="(D)",AA182,-(AA182))</f>
        <v>7.7664022725303372E-2</v>
      </c>
      <c r="AC182" s="68">
        <f>AB182-4.5%</f>
        <v>3.2664022725303374E-2</v>
      </c>
      <c r="AD182" s="69">
        <f>(Z182+AC182)/2</f>
        <v>1.6332011362651687E-2</v>
      </c>
      <c r="AE182" s="67">
        <f>ABS(AC182-Z182)</f>
        <v>3.2664022725303374E-2</v>
      </c>
    </row>
    <row r="183" spans="1:31" ht="15" hidden="1" customHeight="1" x14ac:dyDescent="0.25">
      <c r="A183" s="60" t="s">
        <v>408</v>
      </c>
      <c r="B183" s="61">
        <v>3</v>
      </c>
      <c r="C183" s="61"/>
      <c r="D183" s="60" t="s">
        <v>164</v>
      </c>
      <c r="E183" s="60" t="s">
        <v>8</v>
      </c>
      <c r="F183" s="62">
        <v>2004</v>
      </c>
      <c r="G183" s="60">
        <v>4</v>
      </c>
      <c r="H183" s="60">
        <v>4</v>
      </c>
      <c r="I183" s="63">
        <f>IF(H183="",M183+0.15*(X183+4.5%-$B$2)+($A$2-50%),M183+0.85*(0.6*X183+0.4*AA183+4.5%-$B$2)+($A$2-50%))</f>
        <v>0.27350000000000002</v>
      </c>
      <c r="J183" s="33" t="str">
        <f t="shared" si="98"/>
        <v>R</v>
      </c>
      <c r="K183" s="33" t="str">
        <f t="shared" si="75"/>
        <v>R</v>
      </c>
      <c r="L183" s="33" t="str">
        <f t="shared" si="76"/>
        <v>Safe R</v>
      </c>
      <c r="M183" s="64">
        <f>'Raw Data'!P178</f>
        <v>0.31175000000000003</v>
      </c>
      <c r="N183" s="64">
        <f t="shared" si="77"/>
        <v>0.31174999999999997</v>
      </c>
      <c r="O183" s="65">
        <v>1</v>
      </c>
      <c r="P183" s="65">
        <f t="shared" si="78"/>
        <v>1</v>
      </c>
      <c r="Q183" s="66">
        <f t="shared" si="93"/>
        <v>1.04</v>
      </c>
      <c r="R183" s="66">
        <f>'Raw Data'!S178</f>
        <v>1</v>
      </c>
      <c r="S183" s="66">
        <f>'Raw Data'!V178</f>
        <v>0.32399999999999995</v>
      </c>
      <c r="T183" s="67">
        <f>2*(M183-50)-2*(S183-50)</f>
        <v>-2.4499999999989086E-2</v>
      </c>
      <c r="U183" s="66">
        <f t="shared" si="97"/>
        <v>0.94849999999998913</v>
      </c>
      <c r="V183" s="66">
        <f>50%-Q183/2</f>
        <v>-2.0000000000000018E-2</v>
      </c>
      <c r="W183" s="70">
        <v>0</v>
      </c>
      <c r="X183" s="68">
        <v>-4.4999999999999998E-2</v>
      </c>
      <c r="Y183" s="68">
        <f t="shared" si="80"/>
        <v>4.4999999999999998E-2</v>
      </c>
      <c r="Z183" s="68">
        <f t="shared" si="81"/>
        <v>0</v>
      </c>
      <c r="AA183" s="68">
        <v>-4.4999999999999998E-2</v>
      </c>
      <c r="AB183" s="68">
        <f>IF(E183="(D)",AA183,-(AA183))</f>
        <v>4.4999999999999998E-2</v>
      </c>
      <c r="AC183" s="68">
        <f>AB183-4.5%</f>
        <v>0</v>
      </c>
      <c r="AD183" s="69">
        <f>(Z183+AC183)/2</f>
        <v>0</v>
      </c>
      <c r="AE183" s="67">
        <f>ABS(AC183-Z183)</f>
        <v>0</v>
      </c>
    </row>
    <row r="184" spans="1:31" ht="15" hidden="1" customHeight="1" x14ac:dyDescent="0.25">
      <c r="A184" s="60" t="s">
        <v>408</v>
      </c>
      <c r="B184" s="61">
        <v>4</v>
      </c>
      <c r="C184" s="61"/>
      <c r="D184" s="60" t="s">
        <v>165</v>
      </c>
      <c r="E184" s="60" t="s">
        <v>8</v>
      </c>
      <c r="F184" s="62">
        <v>2008</v>
      </c>
      <c r="G184" s="60">
        <v>4</v>
      </c>
      <c r="H184" s="60">
        <v>4</v>
      </c>
      <c r="I184" s="63">
        <f>IF(H184="",M184+0.15*(X184+4.5%-$B$2)+($A$2-50%),M184+0.85*(0.6*X184+0.4*AA184+4.5%-$B$2)+($A$2-50%))</f>
        <v>0.3649260994043752</v>
      </c>
      <c r="J184" s="33" t="str">
        <f t="shared" si="98"/>
        <v>R</v>
      </c>
      <c r="K184" s="33" t="str">
        <f t="shared" si="75"/>
        <v>R</v>
      </c>
      <c r="L184" s="33" t="str">
        <f t="shared" si="76"/>
        <v>Safe R</v>
      </c>
      <c r="M184" s="64">
        <f>'Raw Data'!P179</f>
        <v>0.38425000000000004</v>
      </c>
      <c r="N184" s="64">
        <f t="shared" si="77"/>
        <v>0.38424999999999998</v>
      </c>
      <c r="O184" s="65">
        <f>'Raw Data'!M179</f>
        <v>1</v>
      </c>
      <c r="P184" s="65">
        <f t="shared" si="78"/>
        <v>1</v>
      </c>
      <c r="Q184" s="66">
        <f t="shared" si="93"/>
        <v>1.04</v>
      </c>
      <c r="R184" s="66">
        <f>'Raw Data'!S179</f>
        <v>0.31667000350367891</v>
      </c>
      <c r="S184" s="66">
        <f>'Raw Data'!V179</f>
        <v>0.36899999999999999</v>
      </c>
      <c r="T184" s="67">
        <f>2*(M184-50)-2*(S184-50)</f>
        <v>3.0500000000003524E-2</v>
      </c>
      <c r="U184" s="66">
        <f t="shared" si="97"/>
        <v>0.21017000350367537</v>
      </c>
      <c r="V184" s="66">
        <v>0</v>
      </c>
      <c r="W184" s="66">
        <f>50%-U184/2</f>
        <v>0.39491499824816234</v>
      </c>
      <c r="X184" s="68">
        <v>-4.4999999999999998E-2</v>
      </c>
      <c r="Y184" s="68">
        <f t="shared" si="80"/>
        <v>4.4999999999999998E-2</v>
      </c>
      <c r="Z184" s="68">
        <f t="shared" si="81"/>
        <v>0</v>
      </c>
      <c r="AA184" s="68">
        <f>W184-M184</f>
        <v>1.0664998248162305E-2</v>
      </c>
      <c r="AB184" s="68">
        <f>IF(E184="(D)",AA184,-(AA184))</f>
        <v>-1.0664998248162305E-2</v>
      </c>
      <c r="AC184" s="68">
        <f>AB184-4.5%</f>
        <v>-5.5664998248162303E-2</v>
      </c>
      <c r="AD184" s="69">
        <f>(Z184+AC184)/2</f>
        <v>-2.7832499124081152E-2</v>
      </c>
      <c r="AE184" s="67">
        <f>ABS(AC184-Z184)</f>
        <v>5.5664998248162303E-2</v>
      </c>
    </row>
    <row r="185" spans="1:31" ht="15" hidden="1" customHeight="1" x14ac:dyDescent="0.25">
      <c r="A185" s="71" t="s">
        <v>408</v>
      </c>
      <c r="B185" s="72">
        <v>5</v>
      </c>
      <c r="C185" s="61"/>
      <c r="D185" s="71" t="s">
        <v>1036</v>
      </c>
      <c r="E185" s="71" t="s">
        <v>8</v>
      </c>
      <c r="F185" s="62">
        <v>2013</v>
      </c>
      <c r="G185" s="71">
        <v>8</v>
      </c>
      <c r="H185" s="71"/>
      <c r="I185" s="63">
        <f>IF(H185="",M185+0.15*(X185+4.5%-$B$2)+($A$2-50%),M185+0.85*(0.6*X185+0.4*AA185+4.5%-$B$2)+($A$2-50%))</f>
        <v>0.35750000000000004</v>
      </c>
      <c r="J185" s="40" t="str">
        <f t="shared" si="98"/>
        <v>R</v>
      </c>
      <c r="K185" s="33" t="str">
        <f t="shared" si="75"/>
        <v>R</v>
      </c>
      <c r="L185" s="40" t="str">
        <f t="shared" si="76"/>
        <v>Safe R</v>
      </c>
      <c r="M185" s="68">
        <f>'Raw Data'!P180</f>
        <v>0.36425000000000002</v>
      </c>
      <c r="N185" s="68">
        <f t="shared" si="77"/>
        <v>0.36424999999999996</v>
      </c>
      <c r="O185" s="65">
        <v>1</v>
      </c>
      <c r="P185" s="65">
        <f t="shared" si="78"/>
        <v>1</v>
      </c>
      <c r="Q185" s="65">
        <f>P185/2+50%</f>
        <v>1</v>
      </c>
      <c r="R185" s="66"/>
      <c r="S185" s="66"/>
      <c r="T185" s="67"/>
      <c r="U185" s="66" t="str">
        <f t="shared" si="97"/>
        <v/>
      </c>
      <c r="V185" s="66">
        <v>0</v>
      </c>
      <c r="W185" s="66"/>
      <c r="X185" s="68">
        <v>-4.4999999999999998E-2</v>
      </c>
      <c r="Y185" s="68">
        <f t="shared" si="80"/>
        <v>4.4999999999999998E-2</v>
      </c>
      <c r="Z185" s="68">
        <f t="shared" si="81"/>
        <v>0</v>
      </c>
      <c r="AA185" s="68"/>
      <c r="AB185" s="68"/>
      <c r="AC185" s="68"/>
      <c r="AD185" s="68">
        <f>Z185</f>
        <v>0</v>
      </c>
      <c r="AE185" s="67"/>
    </row>
    <row r="186" spans="1:31" ht="15" customHeight="1" x14ac:dyDescent="0.25">
      <c r="A186" s="93" t="s">
        <v>408</v>
      </c>
      <c r="B186" s="61">
        <v>6</v>
      </c>
      <c r="C186" s="61" t="s">
        <v>1027</v>
      </c>
      <c r="D186" s="93" t="s">
        <v>972</v>
      </c>
      <c r="E186" s="93" t="s">
        <v>8</v>
      </c>
      <c r="F186" s="62">
        <v>2008</v>
      </c>
      <c r="G186" s="93">
        <v>4</v>
      </c>
      <c r="H186" s="93">
        <v>4</v>
      </c>
      <c r="I186" s="63">
        <f>M186</f>
        <v>0.31025000000000003</v>
      </c>
      <c r="J186" s="33" t="str">
        <f t="shared" si="98"/>
        <v>R</v>
      </c>
      <c r="K186" s="33" t="str">
        <f t="shared" si="75"/>
        <v>R</v>
      </c>
      <c r="L186" s="33" t="str">
        <f t="shared" si="76"/>
        <v>Safe R</v>
      </c>
      <c r="M186" s="64">
        <f>'Raw Data'!P181</f>
        <v>0.31025000000000003</v>
      </c>
      <c r="N186" s="64">
        <f t="shared" si="77"/>
        <v>0.31025000000000003</v>
      </c>
      <c r="O186" s="65">
        <f>'Raw Data'!M181</f>
        <v>1</v>
      </c>
      <c r="P186" s="65">
        <f t="shared" si="78"/>
        <v>1</v>
      </c>
      <c r="Q186" s="66">
        <f t="shared" ref="Q186:Q217" si="99">IF(G186=1,O186-4%,IF(G186=2,O186+5%,IF(G186=3,O186+14%,IF(G186=4,O186+4%,IF(G186=5,O186+13%,IF(G186=6,O186+22%,IF(G186=7,O186+9%,O186+9%)))))))</f>
        <v>1.04</v>
      </c>
      <c r="R186" s="66">
        <f>'Raw Data'!S181</f>
        <v>0.31266573225244332</v>
      </c>
      <c r="S186" s="66">
        <f>'Raw Data'!V181</f>
        <v>0.38400000000000001</v>
      </c>
      <c r="T186" s="67">
        <f t="shared" ref="T186:T193" si="100">2*(M186-50)-2*(S186-50)</f>
        <v>-0.14749999999999375</v>
      </c>
      <c r="U186" s="66">
        <f t="shared" si="97"/>
        <v>0.38416573225243705</v>
      </c>
      <c r="V186" s="66">
        <v>0</v>
      </c>
      <c r="W186" s="66">
        <f>50%-U186/2</f>
        <v>0.3079171338737815</v>
      </c>
      <c r="X186" s="68">
        <v>-4.4999999999999998E-2</v>
      </c>
      <c r="Y186" s="68">
        <f t="shared" si="80"/>
        <v>4.4999999999999998E-2</v>
      </c>
      <c r="Z186" s="68">
        <f t="shared" si="81"/>
        <v>0</v>
      </c>
      <c r="AA186" s="68">
        <f t="shared" ref="AA186:AA193" si="101">W186-M186</f>
        <v>-2.3328661262185246E-3</v>
      </c>
      <c r="AB186" s="68">
        <f t="shared" ref="AB186:AB193" si="102">IF(E186="(D)",AA186,-(AA186))</f>
        <v>2.3328661262185246E-3</v>
      </c>
      <c r="AC186" s="68">
        <f t="shared" ref="AC186:AC193" si="103">AB186-4.5%</f>
        <v>-4.2667133873781474E-2</v>
      </c>
      <c r="AD186" s="69">
        <f t="shared" ref="AD186:AD193" si="104">(Z186+AC186)/2</f>
        <v>-2.1333566936890737E-2</v>
      </c>
      <c r="AE186" s="67">
        <f t="shared" ref="AE186:AE193" si="105">ABS(AC186-Z186)</f>
        <v>4.2667133873781474E-2</v>
      </c>
    </row>
    <row r="187" spans="1:31" ht="15" hidden="1" customHeight="1" x14ac:dyDescent="0.25">
      <c r="A187" s="60" t="s">
        <v>409</v>
      </c>
      <c r="B187" s="61">
        <v>1</v>
      </c>
      <c r="C187" s="61"/>
      <c r="D187" s="60" t="s">
        <v>182</v>
      </c>
      <c r="E187" s="60" t="s">
        <v>14</v>
      </c>
      <c r="F187" s="62">
        <v>2008</v>
      </c>
      <c r="G187" s="60">
        <v>1</v>
      </c>
      <c r="H187" s="60">
        <v>1</v>
      </c>
      <c r="I187" s="63">
        <f>IF(H187="",M187+0.15*(X187-4.5%+$B$2)+($A$2-50%),M187+0.85*(0.6*X187+0.4*AA187-4.5%+$B$2)+($A$2-50%))</f>
        <v>0.61896493775222317</v>
      </c>
      <c r="J187" s="33" t="str">
        <f t="shared" si="98"/>
        <v>D</v>
      </c>
      <c r="K187" s="33" t="str">
        <f t="shared" si="75"/>
        <v>D</v>
      </c>
      <c r="L187" s="33" t="str">
        <f t="shared" si="76"/>
        <v>Safe D</v>
      </c>
      <c r="M187" s="64">
        <f>'Raw Data'!P182</f>
        <v>0.59075</v>
      </c>
      <c r="N187" s="64">
        <f t="shared" si="77"/>
        <v>0.59074999999999989</v>
      </c>
      <c r="O187" s="65">
        <f>'Raw Data'!M182</f>
        <v>0.29583912413000985</v>
      </c>
      <c r="P187" s="65">
        <f t="shared" si="78"/>
        <v>0.64791956206500489</v>
      </c>
      <c r="Q187" s="66">
        <f t="shared" si="99"/>
        <v>0.25583912413000987</v>
      </c>
      <c r="R187" s="66">
        <f>'Raw Data'!S182</f>
        <v>0.13646153587688792</v>
      </c>
      <c r="S187" s="66">
        <f>'Raw Data'!V182</f>
        <v>0.57899999999999996</v>
      </c>
      <c r="T187" s="67">
        <f t="shared" si="100"/>
        <v>2.3499999999998522E-2</v>
      </c>
      <c r="U187" s="66">
        <f t="shared" si="97"/>
        <v>0.23596153587688645</v>
      </c>
      <c r="V187" s="66">
        <f>50%+Q187/2</f>
        <v>0.62791956206500488</v>
      </c>
      <c r="W187" s="66">
        <f>50%+U187/2</f>
        <v>0.61798076793844325</v>
      </c>
      <c r="X187" s="68">
        <f t="shared" ref="X187:X196" si="106">V187-M187</f>
        <v>3.716956206500488E-2</v>
      </c>
      <c r="Y187" s="68">
        <f t="shared" si="80"/>
        <v>3.716956206500488E-2</v>
      </c>
      <c r="Z187" s="68">
        <f t="shared" si="81"/>
        <v>-7.8304379349951186E-3</v>
      </c>
      <c r="AA187" s="68">
        <f t="shared" si="101"/>
        <v>2.7230767938443257E-2</v>
      </c>
      <c r="AB187" s="68">
        <f t="shared" si="102"/>
        <v>2.7230767938443257E-2</v>
      </c>
      <c r="AC187" s="68">
        <f t="shared" si="103"/>
        <v>-1.7769232061556742E-2</v>
      </c>
      <c r="AD187" s="69">
        <f t="shared" si="104"/>
        <v>-1.279983499827593E-2</v>
      </c>
      <c r="AE187" s="67">
        <f t="shared" si="105"/>
        <v>9.9387941265616231E-3</v>
      </c>
    </row>
    <row r="188" spans="1:31" ht="15" customHeight="1" x14ac:dyDescent="0.25">
      <c r="A188" s="60" t="s">
        <v>409</v>
      </c>
      <c r="B188" s="61">
        <v>2</v>
      </c>
      <c r="C188" s="61" t="s">
        <v>1027</v>
      </c>
      <c r="D188" s="60" t="s">
        <v>978</v>
      </c>
      <c r="E188" s="60" t="s">
        <v>14</v>
      </c>
      <c r="F188" s="62">
        <v>2002</v>
      </c>
      <c r="G188" s="60">
        <v>1</v>
      </c>
      <c r="H188" s="60">
        <v>1</v>
      </c>
      <c r="I188" s="63">
        <f>M188</f>
        <v>0.52575000000000005</v>
      </c>
      <c r="J188" s="33" t="str">
        <f t="shared" si="98"/>
        <v>No projection</v>
      </c>
      <c r="K188" s="33" t="str">
        <f t="shared" si="75"/>
        <v>No projection</v>
      </c>
      <c r="L188" s="33" t="str">
        <f t="shared" si="76"/>
        <v>Toss Up</v>
      </c>
      <c r="M188" s="64">
        <f>'Raw Data'!P183</f>
        <v>0.52575000000000005</v>
      </c>
      <c r="N188" s="64">
        <f t="shared" si="77"/>
        <v>0.52574999999999994</v>
      </c>
      <c r="O188" s="65">
        <f>'Raw Data'!M183</f>
        <v>0.1638733366160281</v>
      </c>
      <c r="P188" s="65">
        <f t="shared" si="78"/>
        <v>0.58193666830801405</v>
      </c>
      <c r="Q188" s="66">
        <f t="shared" si="99"/>
        <v>0.12387333661602809</v>
      </c>
      <c r="R188" s="66">
        <f>'Raw Data'!S183</f>
        <v>0.10263168748195617</v>
      </c>
      <c r="S188" s="66">
        <f>'Raw Data'!V183</f>
        <v>0.52400000000000002</v>
      </c>
      <c r="T188" s="67">
        <f t="shared" si="100"/>
        <v>3.5000000000025011E-3</v>
      </c>
      <c r="U188" s="66">
        <f t="shared" si="97"/>
        <v>0.18213168748195868</v>
      </c>
      <c r="V188" s="66">
        <f>50%+Q188/2</f>
        <v>0.56193666830801403</v>
      </c>
      <c r="W188" s="66">
        <f>50%+U188/2</f>
        <v>0.59106584374097937</v>
      </c>
      <c r="X188" s="68">
        <f t="shared" si="106"/>
        <v>3.6186668308013981E-2</v>
      </c>
      <c r="Y188" s="68">
        <f t="shared" si="80"/>
        <v>3.6186668308013981E-2</v>
      </c>
      <c r="Z188" s="68">
        <f t="shared" si="81"/>
        <v>-8.8133316919860177E-3</v>
      </c>
      <c r="AA188" s="68">
        <f t="shared" si="101"/>
        <v>6.5315843740979318E-2</v>
      </c>
      <c r="AB188" s="68">
        <f t="shared" si="102"/>
        <v>6.5315843740979318E-2</v>
      </c>
      <c r="AC188" s="68">
        <f t="shared" si="103"/>
        <v>2.031584374097932E-2</v>
      </c>
      <c r="AD188" s="69">
        <f t="shared" si="104"/>
        <v>5.751256024496651E-3</v>
      </c>
      <c r="AE188" s="67">
        <f t="shared" si="105"/>
        <v>2.9129175432965337E-2</v>
      </c>
    </row>
    <row r="189" spans="1:31" ht="15" hidden="1" customHeight="1" x14ac:dyDescent="0.25">
      <c r="A189" s="60" t="s">
        <v>410</v>
      </c>
      <c r="B189" s="61">
        <v>1</v>
      </c>
      <c r="C189" s="61"/>
      <c r="D189" s="60" t="s">
        <v>174</v>
      </c>
      <c r="E189" s="60" t="s">
        <v>8</v>
      </c>
      <c r="F189" s="62">
        <v>2010</v>
      </c>
      <c r="G189" s="60">
        <v>4</v>
      </c>
      <c r="H189" s="60">
        <v>6</v>
      </c>
      <c r="I189" s="63">
        <f>IF(H189="",M189+0.15*(X189+4.5%-$B$2)+($A$2-50%),M189+0.85*(0.6*X189+0.4*AA189+4.5%-$B$2)+($A$2-50%))</f>
        <v>0.32815558043848098</v>
      </c>
      <c r="J189" s="33" t="str">
        <f t="shared" si="98"/>
        <v>R</v>
      </c>
      <c r="K189" s="33" t="str">
        <f t="shared" si="75"/>
        <v>R</v>
      </c>
      <c r="L189" s="33" t="str">
        <f t="shared" si="76"/>
        <v>Safe R</v>
      </c>
      <c r="M189" s="64">
        <f>'Raw Data'!P184</f>
        <v>0.36824999999999997</v>
      </c>
      <c r="N189" s="64">
        <f t="shared" si="77"/>
        <v>0.36824999999999997</v>
      </c>
      <c r="O189" s="65">
        <f>'Raw Data'!M184</f>
        <v>0.39539307397660051</v>
      </c>
      <c r="P189" s="65">
        <f t="shared" si="78"/>
        <v>0.69769653698830025</v>
      </c>
      <c r="Q189" s="66">
        <f t="shared" si="99"/>
        <v>0.43539307397660049</v>
      </c>
      <c r="R189" s="66">
        <f>'Raw Data'!S184</f>
        <v>0.12600991586756582</v>
      </c>
      <c r="S189" s="66">
        <f>'Raw Data'!V184</f>
        <v>0.374</v>
      </c>
      <c r="T189" s="67">
        <f t="shared" si="100"/>
        <v>-1.1499999999998067E-2</v>
      </c>
      <c r="U189" s="66">
        <f t="shared" si="97"/>
        <v>0.2415099158675639</v>
      </c>
      <c r="V189" s="66">
        <f>50%-Q189/2</f>
        <v>0.28230346301169973</v>
      </c>
      <c r="W189" s="66">
        <f>50%-U189/2</f>
        <v>0.37924504206621806</v>
      </c>
      <c r="X189" s="68">
        <f t="shared" si="106"/>
        <v>-8.5946536988300237E-2</v>
      </c>
      <c r="Y189" s="68">
        <f t="shared" si="80"/>
        <v>8.5946536988300237E-2</v>
      </c>
      <c r="Z189" s="68">
        <f t="shared" si="81"/>
        <v>4.0946536988300239E-2</v>
      </c>
      <c r="AA189" s="68">
        <f t="shared" si="101"/>
        <v>1.0995042066218097E-2</v>
      </c>
      <c r="AB189" s="68">
        <f t="shared" si="102"/>
        <v>-1.0995042066218097E-2</v>
      </c>
      <c r="AC189" s="68">
        <f t="shared" si="103"/>
        <v>-5.5995042066218095E-2</v>
      </c>
      <c r="AD189" s="69">
        <f t="shared" si="104"/>
        <v>-7.5242525389589282E-3</v>
      </c>
      <c r="AE189" s="67">
        <f t="shared" si="105"/>
        <v>9.6941579054518334E-2</v>
      </c>
    </row>
    <row r="190" spans="1:31" ht="15" hidden="1" customHeight="1" x14ac:dyDescent="0.25">
      <c r="A190" s="60" t="s">
        <v>410</v>
      </c>
      <c r="B190" s="61">
        <v>2</v>
      </c>
      <c r="C190" s="61"/>
      <c r="D190" s="60" t="s">
        <v>175</v>
      </c>
      <c r="E190" s="60" t="s">
        <v>14</v>
      </c>
      <c r="F190" s="62">
        <v>2002</v>
      </c>
      <c r="G190" s="60">
        <v>1</v>
      </c>
      <c r="H190" s="60">
        <v>1</v>
      </c>
      <c r="I190" s="63">
        <f t="shared" ref="I190:I205" si="107">IF(H190="",M190+0.15*(X190-4.5%+$B$2)+($A$2-50%),M190+0.85*(0.6*X190+0.4*AA190-4.5%+$B$2)+($A$2-50%))</f>
        <v>0.68107878500552888</v>
      </c>
      <c r="J190" s="33" t="str">
        <f t="shared" si="98"/>
        <v>D</v>
      </c>
      <c r="K190" s="33" t="str">
        <f t="shared" si="75"/>
        <v>D</v>
      </c>
      <c r="L190" s="33" t="str">
        <f t="shared" si="76"/>
        <v>Safe D</v>
      </c>
      <c r="M190" s="64">
        <f>'Raw Data'!P185</f>
        <v>0.61975000000000002</v>
      </c>
      <c r="N190" s="64">
        <f t="shared" si="77"/>
        <v>0.61975000000000002</v>
      </c>
      <c r="O190" s="65">
        <f>'Raw Data'!M185</f>
        <v>0.35650460058918287</v>
      </c>
      <c r="P190" s="65">
        <f t="shared" si="78"/>
        <v>0.67825230029459149</v>
      </c>
      <c r="Q190" s="66">
        <f t="shared" si="99"/>
        <v>0.31650460058918289</v>
      </c>
      <c r="R190" s="66">
        <f>'Raw Data'!S185</f>
        <v>0.31725065797226693</v>
      </c>
      <c r="S190" s="66">
        <f>'Raw Data'!V185</f>
        <v>0.57399999999999995</v>
      </c>
      <c r="T190" s="67">
        <f t="shared" si="100"/>
        <v>9.1500000000010573E-2</v>
      </c>
      <c r="U190" s="66">
        <f t="shared" si="97"/>
        <v>0.48475065797227751</v>
      </c>
      <c r="V190" s="66">
        <f t="shared" ref="V190:V196" si="108">50%+Q190/2</f>
        <v>0.65825230029459147</v>
      </c>
      <c r="W190" s="66">
        <f>50%+U190/2</f>
        <v>0.74237532898613878</v>
      </c>
      <c r="X190" s="68">
        <f t="shared" si="106"/>
        <v>3.8502300294591452E-2</v>
      </c>
      <c r="Y190" s="68">
        <f t="shared" si="80"/>
        <v>3.8502300294591452E-2</v>
      </c>
      <c r="Z190" s="68">
        <f t="shared" si="81"/>
        <v>-6.4976997054085467E-3</v>
      </c>
      <c r="AA190" s="68">
        <f t="shared" si="101"/>
        <v>0.12262532898613876</v>
      </c>
      <c r="AB190" s="68">
        <f t="shared" si="102"/>
        <v>0.12262532898613876</v>
      </c>
      <c r="AC190" s="68">
        <f t="shared" si="103"/>
        <v>7.7625328986138761E-2</v>
      </c>
      <c r="AD190" s="69">
        <f t="shared" si="104"/>
        <v>3.5563814640365107E-2</v>
      </c>
      <c r="AE190" s="67">
        <f t="shared" si="105"/>
        <v>8.4123028691547308E-2</v>
      </c>
    </row>
    <row r="191" spans="1:31" ht="15" hidden="1" customHeight="1" x14ac:dyDescent="0.25">
      <c r="A191" s="60" t="s">
        <v>410</v>
      </c>
      <c r="B191" s="61">
        <v>3</v>
      </c>
      <c r="C191" s="61"/>
      <c r="D191" s="60" t="s">
        <v>176</v>
      </c>
      <c r="E191" s="60" t="s">
        <v>14</v>
      </c>
      <c r="F191" s="62">
        <v>2006</v>
      </c>
      <c r="G191" s="60">
        <v>1</v>
      </c>
      <c r="H191" s="60">
        <v>1</v>
      </c>
      <c r="I191" s="63">
        <f t="shared" si="107"/>
        <v>0.67132905278543664</v>
      </c>
      <c r="J191" s="33" t="str">
        <f t="shared" si="98"/>
        <v>D</v>
      </c>
      <c r="K191" s="33" t="str">
        <f t="shared" si="75"/>
        <v>D</v>
      </c>
      <c r="L191" s="33" t="str">
        <f t="shared" si="76"/>
        <v>Safe D</v>
      </c>
      <c r="M191" s="64">
        <f>'Raw Data'!P186</f>
        <v>0.59775</v>
      </c>
      <c r="N191" s="64">
        <f t="shared" si="77"/>
        <v>0.59775</v>
      </c>
      <c r="O191" s="65">
        <f>'Raw Data'!M186</f>
        <v>0.38663492228248181</v>
      </c>
      <c r="P191" s="65">
        <f t="shared" si="78"/>
        <v>0.69331746114124093</v>
      </c>
      <c r="Q191" s="66">
        <f t="shared" si="99"/>
        <v>0.34663492228248183</v>
      </c>
      <c r="R191" s="66">
        <f>'Raw Data'!S186</f>
        <v>0.25811557413767355</v>
      </c>
      <c r="S191" s="66">
        <f>'Raw Data'!V186</f>
        <v>0.56399999999999995</v>
      </c>
      <c r="T191" s="67">
        <f t="shared" si="100"/>
        <v>6.7499999999995453E-2</v>
      </c>
      <c r="U191" s="66">
        <f t="shared" si="97"/>
        <v>0.40161557413766902</v>
      </c>
      <c r="V191" s="66">
        <f t="shared" si="108"/>
        <v>0.67331746114124091</v>
      </c>
      <c r="W191" s="66">
        <f>50%+U191/2</f>
        <v>0.70080778706883451</v>
      </c>
      <c r="X191" s="68">
        <f t="shared" si="106"/>
        <v>7.556746114124091E-2</v>
      </c>
      <c r="Y191" s="68">
        <f t="shared" si="80"/>
        <v>7.556746114124091E-2</v>
      </c>
      <c r="Z191" s="68">
        <f t="shared" si="81"/>
        <v>3.0567461141240912E-2</v>
      </c>
      <c r="AA191" s="68">
        <f t="shared" si="101"/>
        <v>0.10305778706883451</v>
      </c>
      <c r="AB191" s="68">
        <f t="shared" si="102"/>
        <v>0.10305778706883451</v>
      </c>
      <c r="AC191" s="68">
        <f t="shared" si="103"/>
        <v>5.8057787068834507E-2</v>
      </c>
      <c r="AD191" s="69">
        <f t="shared" si="104"/>
        <v>4.431262410503771E-2</v>
      </c>
      <c r="AE191" s="67">
        <f t="shared" si="105"/>
        <v>2.7490325927593595E-2</v>
      </c>
    </row>
    <row r="192" spans="1:31" ht="15" hidden="1" customHeight="1" x14ac:dyDescent="0.25">
      <c r="A192" s="60" t="s">
        <v>410</v>
      </c>
      <c r="B192" s="61">
        <v>4</v>
      </c>
      <c r="C192" s="61"/>
      <c r="D192" s="60" t="s">
        <v>177</v>
      </c>
      <c r="E192" s="60" t="s">
        <v>14</v>
      </c>
      <c r="F192" s="62">
        <v>2007.5</v>
      </c>
      <c r="G192" s="60">
        <v>1</v>
      </c>
      <c r="H192" s="60">
        <v>1</v>
      </c>
      <c r="I192" s="63">
        <f t="shared" si="107"/>
        <v>0.78716377135998572</v>
      </c>
      <c r="J192" s="33" t="str">
        <f t="shared" si="98"/>
        <v>D</v>
      </c>
      <c r="K192" s="33" t="str">
        <f t="shared" si="75"/>
        <v>D</v>
      </c>
      <c r="L192" s="33" t="str">
        <f t="shared" si="76"/>
        <v>Safe D</v>
      </c>
      <c r="M192" s="64">
        <f>'Raw Data'!P187</f>
        <v>0.76875000000000004</v>
      </c>
      <c r="N192" s="64">
        <f t="shared" si="77"/>
        <v>0.76875000000000004</v>
      </c>
      <c r="O192" s="65">
        <f>'Raw Data'!M187</f>
        <v>0.57657938316745638</v>
      </c>
      <c r="P192" s="65">
        <f t="shared" si="78"/>
        <v>0.78828969158372819</v>
      </c>
      <c r="Q192" s="66">
        <f t="shared" si="99"/>
        <v>0.53657938316745635</v>
      </c>
      <c r="R192" s="66">
        <f>'Raw Data'!S187</f>
        <v>0.67169722736638926</v>
      </c>
      <c r="S192" s="66">
        <f>'Raw Data'!V187</f>
        <v>0.81899999999999995</v>
      </c>
      <c r="T192" s="67">
        <f t="shared" si="100"/>
        <v>-0.10050000000001091</v>
      </c>
      <c r="U192" s="66">
        <f t="shared" si="97"/>
        <v>0.6471972273663783</v>
      </c>
      <c r="V192" s="66">
        <f t="shared" si="108"/>
        <v>0.76828969158372817</v>
      </c>
      <c r="W192" s="66">
        <f>50%+U192/2</f>
        <v>0.82359861368318921</v>
      </c>
      <c r="X192" s="68">
        <f t="shared" si="106"/>
        <v>-4.6030841627187069E-4</v>
      </c>
      <c r="Y192" s="68">
        <f t="shared" si="80"/>
        <v>-4.6030841627187069E-4</v>
      </c>
      <c r="Z192" s="68">
        <f t="shared" si="81"/>
        <v>-4.5460308416271869E-2</v>
      </c>
      <c r="AA192" s="68">
        <f t="shared" si="101"/>
        <v>5.4848613683189162E-2</v>
      </c>
      <c r="AB192" s="68">
        <f t="shared" si="102"/>
        <v>5.4848613683189162E-2</v>
      </c>
      <c r="AC192" s="68">
        <f t="shared" si="103"/>
        <v>9.8486136831891641E-3</v>
      </c>
      <c r="AD192" s="69">
        <f t="shared" si="104"/>
        <v>-1.7805847366541352E-2</v>
      </c>
      <c r="AE192" s="67">
        <f t="shared" si="105"/>
        <v>5.5308922099461033E-2</v>
      </c>
    </row>
    <row r="193" spans="1:31" ht="15" hidden="1" customHeight="1" x14ac:dyDescent="0.25">
      <c r="A193" s="60" t="s">
        <v>410</v>
      </c>
      <c r="B193" s="61">
        <v>5</v>
      </c>
      <c r="C193" s="61"/>
      <c r="D193" s="60" t="s">
        <v>178</v>
      </c>
      <c r="E193" s="60" t="s">
        <v>14</v>
      </c>
      <c r="F193" s="62">
        <v>1981</v>
      </c>
      <c r="G193" s="60">
        <v>1</v>
      </c>
      <c r="H193" s="60">
        <v>1</v>
      </c>
      <c r="I193" s="63">
        <f t="shared" si="107"/>
        <v>0.69461024262526772</v>
      </c>
      <c r="J193" s="33" t="str">
        <f t="shared" si="98"/>
        <v>D</v>
      </c>
      <c r="K193" s="33" t="str">
        <f t="shared" si="75"/>
        <v>D</v>
      </c>
      <c r="L193" s="33" t="str">
        <f t="shared" si="76"/>
        <v>Safe D</v>
      </c>
      <c r="M193" s="64">
        <f>'Raw Data'!P188</f>
        <v>0.65024999999999999</v>
      </c>
      <c r="N193" s="64">
        <f t="shared" si="77"/>
        <v>0.65024999999999999</v>
      </c>
      <c r="O193" s="65">
        <f>'Raw Data'!M188</f>
        <v>0.42932531470039442</v>
      </c>
      <c r="P193" s="65">
        <f t="shared" si="78"/>
        <v>0.71466265735019718</v>
      </c>
      <c r="Q193" s="66">
        <f t="shared" si="99"/>
        <v>0.38932531470039444</v>
      </c>
      <c r="R193" s="66">
        <f>'Raw Data'!S188</f>
        <v>0.29970463162745875</v>
      </c>
      <c r="S193" s="66">
        <f>'Raw Data'!V188</f>
        <v>0.624</v>
      </c>
      <c r="T193" s="67">
        <f t="shared" si="100"/>
        <v>5.2499999999994884E-2</v>
      </c>
      <c r="U193" s="66">
        <f t="shared" si="97"/>
        <v>0.42820463162745365</v>
      </c>
      <c r="V193" s="66">
        <f t="shared" si="108"/>
        <v>0.69466265735019728</v>
      </c>
      <c r="W193" s="66">
        <f>50%+U193/2</f>
        <v>0.71410231581372685</v>
      </c>
      <c r="X193" s="68">
        <f t="shared" si="106"/>
        <v>4.4412657350197282E-2</v>
      </c>
      <c r="Y193" s="68">
        <f t="shared" si="80"/>
        <v>4.4412657350197282E-2</v>
      </c>
      <c r="Z193" s="68">
        <f t="shared" si="81"/>
        <v>-5.8734264980271622E-4</v>
      </c>
      <c r="AA193" s="68">
        <f t="shared" si="101"/>
        <v>6.3852315813726856E-2</v>
      </c>
      <c r="AB193" s="68">
        <f t="shared" si="102"/>
        <v>6.3852315813726856E-2</v>
      </c>
      <c r="AC193" s="68">
        <f t="shared" si="103"/>
        <v>1.8852315813726858E-2</v>
      </c>
      <c r="AD193" s="69">
        <f t="shared" si="104"/>
        <v>9.132486581962071E-3</v>
      </c>
      <c r="AE193" s="67">
        <f t="shared" si="105"/>
        <v>1.9439658463529574E-2</v>
      </c>
    </row>
    <row r="194" spans="1:31" ht="15" hidden="1" customHeight="1" x14ac:dyDescent="0.25">
      <c r="A194" s="60" t="s">
        <v>410</v>
      </c>
      <c r="B194" s="61">
        <v>6</v>
      </c>
      <c r="C194" s="61"/>
      <c r="D194" s="60" t="s">
        <v>179</v>
      </c>
      <c r="E194" s="60" t="s">
        <v>14</v>
      </c>
      <c r="F194" s="62">
        <v>2012</v>
      </c>
      <c r="G194" s="60">
        <v>3</v>
      </c>
      <c r="H194" s="60"/>
      <c r="I194" s="63">
        <f t="shared" si="107"/>
        <v>0.56473084701270571</v>
      </c>
      <c r="J194" s="33" t="str">
        <f t="shared" si="98"/>
        <v>D</v>
      </c>
      <c r="K194" s="33" t="str">
        <f t="shared" si="75"/>
        <v>No projection</v>
      </c>
      <c r="L194" s="33" t="str">
        <f t="shared" si="76"/>
        <v>Likely D</v>
      </c>
      <c r="M194" s="64">
        <f>'Raw Data'!P189</f>
        <v>0.54474999999999996</v>
      </c>
      <c r="N194" s="64">
        <f t="shared" si="77"/>
        <v>0.54475000000000007</v>
      </c>
      <c r="O194" s="65">
        <f>'Raw Data'!M189</f>
        <v>0.21591129350274363</v>
      </c>
      <c r="P194" s="65">
        <f t="shared" si="78"/>
        <v>0.60795564675137181</v>
      </c>
      <c r="Q194" s="66">
        <f t="shared" si="99"/>
        <v>0.35591129350274364</v>
      </c>
      <c r="R194" s="66"/>
      <c r="S194" s="66"/>
      <c r="T194" s="67"/>
      <c r="U194" s="66" t="str">
        <f t="shared" si="97"/>
        <v/>
      </c>
      <c r="V194" s="66">
        <f t="shared" si="108"/>
        <v>0.67795564675137188</v>
      </c>
      <c r="W194" s="66"/>
      <c r="X194" s="68">
        <f t="shared" si="106"/>
        <v>0.13320564675137192</v>
      </c>
      <c r="Y194" s="68">
        <f t="shared" si="80"/>
        <v>0.13320564675137192</v>
      </c>
      <c r="Z194" s="68">
        <f t="shared" si="81"/>
        <v>8.8205646751371922E-2</v>
      </c>
      <c r="AA194" s="68"/>
      <c r="AB194" s="68"/>
      <c r="AC194" s="68"/>
      <c r="AD194" s="69">
        <f>Z194</f>
        <v>8.8205646751371922E-2</v>
      </c>
      <c r="AE194" s="67"/>
    </row>
    <row r="195" spans="1:31" ht="15" hidden="1" customHeight="1" x14ac:dyDescent="0.25">
      <c r="A195" s="60" t="s">
        <v>410</v>
      </c>
      <c r="B195" s="61">
        <v>7</v>
      </c>
      <c r="C195" s="61"/>
      <c r="D195" s="60" t="s">
        <v>180</v>
      </c>
      <c r="E195" s="60" t="s">
        <v>14</v>
      </c>
      <c r="F195" s="62">
        <v>1996</v>
      </c>
      <c r="G195" s="60">
        <v>1</v>
      </c>
      <c r="H195" s="60">
        <v>1</v>
      </c>
      <c r="I195" s="63">
        <f t="shared" si="107"/>
        <v>0.77301503719773401</v>
      </c>
      <c r="J195" s="33" t="str">
        <f t="shared" si="98"/>
        <v>D</v>
      </c>
      <c r="K195" s="33" t="str">
        <f t="shared" si="75"/>
        <v>D</v>
      </c>
      <c r="L195" s="33" t="str">
        <f t="shared" si="76"/>
        <v>Safe D</v>
      </c>
      <c r="M195" s="64">
        <f>'Raw Data'!P190</f>
        <v>0.74825000000000008</v>
      </c>
      <c r="N195" s="64">
        <f t="shared" si="77"/>
        <v>0.74825000000000008</v>
      </c>
      <c r="O195" s="65">
        <f>'Raw Data'!M190</f>
        <v>0.57226937415721424</v>
      </c>
      <c r="P195" s="65">
        <f t="shared" si="78"/>
        <v>0.78613468707860712</v>
      </c>
      <c r="Q195" s="66">
        <f t="shared" si="99"/>
        <v>0.5322693741572142</v>
      </c>
      <c r="R195" s="66">
        <f>'Raw Data'!S190</f>
        <v>0.53402262816261725</v>
      </c>
      <c r="S195" s="66">
        <f>'Raw Data'!V190</f>
        <v>0.75900000000000001</v>
      </c>
      <c r="T195" s="67">
        <f>2*(M195-50)-2*(S195-50)</f>
        <v>-2.1500000000003183E-2</v>
      </c>
      <c r="U195" s="66">
        <f t="shared" si="97"/>
        <v>0.58852262816261403</v>
      </c>
      <c r="V195" s="66">
        <f t="shared" si="108"/>
        <v>0.7661346870786071</v>
      </c>
      <c r="W195" s="66">
        <f>50%+U195/2</f>
        <v>0.79426131408130707</v>
      </c>
      <c r="X195" s="68">
        <f t="shared" si="106"/>
        <v>1.788468707860702E-2</v>
      </c>
      <c r="Y195" s="68">
        <f t="shared" si="80"/>
        <v>1.788468707860702E-2</v>
      </c>
      <c r="Z195" s="68">
        <f t="shared" si="81"/>
        <v>-2.7115312921392978E-2</v>
      </c>
      <c r="AA195" s="68">
        <f>W195-M195</f>
        <v>4.6011314081306987E-2</v>
      </c>
      <c r="AB195" s="68">
        <f>IF(E195="(D)",AA195,-(AA195))</f>
        <v>4.6011314081306987E-2</v>
      </c>
      <c r="AC195" s="68">
        <f>AB195-4.5%</f>
        <v>1.0113140813069882E-3</v>
      </c>
      <c r="AD195" s="69">
        <f>(Z195+AC195)/2</f>
        <v>-1.3051999420042995E-2</v>
      </c>
      <c r="AE195" s="67">
        <f>ABS(AC195-Z195)</f>
        <v>2.8126627002699967E-2</v>
      </c>
    </row>
    <row r="196" spans="1:31" ht="15" hidden="1" customHeight="1" x14ac:dyDescent="0.25">
      <c r="A196" s="60" t="s">
        <v>410</v>
      </c>
      <c r="B196" s="61">
        <v>8</v>
      </c>
      <c r="C196" s="61"/>
      <c r="D196" s="60" t="s">
        <v>181</v>
      </c>
      <c r="E196" s="60" t="s">
        <v>14</v>
      </c>
      <c r="F196" s="62">
        <v>2002</v>
      </c>
      <c r="G196" s="60">
        <v>1</v>
      </c>
      <c r="H196" s="60">
        <v>1</v>
      </c>
      <c r="I196" s="63">
        <f t="shared" si="107"/>
        <v>0.64978736413114591</v>
      </c>
      <c r="J196" s="33" t="str">
        <f t="shared" si="98"/>
        <v>D</v>
      </c>
      <c r="K196" s="33" t="str">
        <f t="shared" si="75"/>
        <v>D</v>
      </c>
      <c r="L196" s="33" t="str">
        <f t="shared" si="76"/>
        <v>Safe D</v>
      </c>
      <c r="M196" s="64">
        <f>'Raw Data'!P191</f>
        <v>0.61024999999999996</v>
      </c>
      <c r="N196" s="64">
        <f t="shared" si="77"/>
        <v>0.61024999999999996</v>
      </c>
      <c r="O196" s="65">
        <f>'Raw Data'!M191</f>
        <v>0.31612032768238518</v>
      </c>
      <c r="P196" s="65">
        <f t="shared" si="78"/>
        <v>0.65806016384119259</v>
      </c>
      <c r="Q196" s="66">
        <f t="shared" si="99"/>
        <v>0.2761203276823852</v>
      </c>
      <c r="R196" s="66">
        <f>'Raw Data'!S191</f>
        <v>0.49114223865963869</v>
      </c>
      <c r="S196" s="66">
        <f>'Raw Data'!V191</f>
        <v>0.70899999999999996</v>
      </c>
      <c r="T196" s="67">
        <f>2*(M196-50)-2*(S196-50)</f>
        <v>-0.19750000000000512</v>
      </c>
      <c r="U196" s="66">
        <f t="shared" si="97"/>
        <v>0.36964223865963358</v>
      </c>
      <c r="V196" s="66">
        <f t="shared" si="108"/>
        <v>0.63806016384119257</v>
      </c>
      <c r="W196" s="66">
        <f>50%+U196/2</f>
        <v>0.68482111932981682</v>
      </c>
      <c r="X196" s="68">
        <f t="shared" si="106"/>
        <v>2.7810163841192614E-2</v>
      </c>
      <c r="Y196" s="68">
        <f t="shared" si="80"/>
        <v>2.7810163841192614E-2</v>
      </c>
      <c r="Z196" s="68">
        <f t="shared" si="81"/>
        <v>-1.7189836158807384E-2</v>
      </c>
      <c r="AA196" s="68">
        <f>W196-M196</f>
        <v>7.457111932981686E-2</v>
      </c>
      <c r="AB196" s="68">
        <f>IF(E196="(D)",AA196,-(AA196))</f>
        <v>7.457111932981686E-2</v>
      </c>
      <c r="AC196" s="68">
        <f>AB196-4.5%</f>
        <v>2.9571119329816861E-2</v>
      </c>
      <c r="AD196" s="69">
        <f>(Z196+AC196)/2</f>
        <v>6.1906415855047386E-3</v>
      </c>
      <c r="AE196" s="67">
        <f>ABS(AC196-Z196)</f>
        <v>4.6760955488624245E-2</v>
      </c>
    </row>
    <row r="197" spans="1:31" ht="15" hidden="1" customHeight="1" x14ac:dyDescent="0.25">
      <c r="A197" s="60" t="s">
        <v>411</v>
      </c>
      <c r="B197" s="61">
        <v>1</v>
      </c>
      <c r="C197" s="61"/>
      <c r="D197" s="60" t="s">
        <v>166</v>
      </c>
      <c r="E197" s="60" t="s">
        <v>14</v>
      </c>
      <c r="F197" s="62">
        <v>1988</v>
      </c>
      <c r="G197" s="60">
        <v>1</v>
      </c>
      <c r="H197" s="60">
        <v>1</v>
      </c>
      <c r="I197" s="63">
        <f t="shared" si="107"/>
        <v>0.66842141334828908</v>
      </c>
      <c r="J197" s="33" t="str">
        <f t="shared" si="98"/>
        <v>D</v>
      </c>
      <c r="K197" s="33" t="str">
        <f t="shared" si="75"/>
        <v>D</v>
      </c>
      <c r="L197" s="33" t="str">
        <f t="shared" si="76"/>
        <v>Safe D</v>
      </c>
      <c r="M197" s="64">
        <f>'Raw Data'!P192</f>
        <v>0.62925000000000009</v>
      </c>
      <c r="N197" s="64">
        <f t="shared" si="77"/>
        <v>0.62925000000000009</v>
      </c>
      <c r="O197" s="65">
        <f>'Raw Data'!M192</f>
        <v>1</v>
      </c>
      <c r="P197" s="65">
        <f t="shared" si="78"/>
        <v>1</v>
      </c>
      <c r="Q197" s="66">
        <f t="shared" si="99"/>
        <v>0.96</v>
      </c>
      <c r="R197" s="66">
        <f>'Raw Data'!S192</f>
        <v>0.14742007851934941</v>
      </c>
      <c r="S197" s="66">
        <f>'Raw Data'!V192</f>
        <v>0.56399999999999995</v>
      </c>
      <c r="T197" s="67">
        <f>2*(M197-50)-2*(S197-50)</f>
        <v>0.13049999999999784</v>
      </c>
      <c r="U197" s="66">
        <f t="shared" si="97"/>
        <v>0.35392007851934726</v>
      </c>
      <c r="V197" s="66">
        <v>1</v>
      </c>
      <c r="W197" s="66">
        <f>50%+U197/2</f>
        <v>0.67696003925967363</v>
      </c>
      <c r="X197" s="68">
        <v>4.4999999999999998E-2</v>
      </c>
      <c r="Y197" s="68">
        <f t="shared" si="80"/>
        <v>4.4999999999999998E-2</v>
      </c>
      <c r="Z197" s="68">
        <f t="shared" si="81"/>
        <v>0</v>
      </c>
      <c r="AA197" s="68">
        <f>W197-M197</f>
        <v>4.7710039259673542E-2</v>
      </c>
      <c r="AB197" s="68">
        <f>IF(E197="(D)",AA197,-(AA197))</f>
        <v>4.7710039259673542E-2</v>
      </c>
      <c r="AC197" s="68">
        <f>AB197-4.5%</f>
        <v>2.710039259673544E-3</v>
      </c>
      <c r="AD197" s="69">
        <f>(Z197+AC197)/2</f>
        <v>1.355019629836772E-3</v>
      </c>
      <c r="AE197" s="67">
        <f>ABS(AC197-Z197)</f>
        <v>2.710039259673544E-3</v>
      </c>
    </row>
    <row r="198" spans="1:31" ht="15" hidden="1" customHeight="1" x14ac:dyDescent="0.25">
      <c r="A198" s="60" t="s">
        <v>411</v>
      </c>
      <c r="B198" s="61">
        <v>2</v>
      </c>
      <c r="C198" s="61"/>
      <c r="D198" s="60" t="s">
        <v>167</v>
      </c>
      <c r="E198" s="60" t="s">
        <v>14</v>
      </c>
      <c r="F198" s="62">
        <v>1996</v>
      </c>
      <c r="G198" s="60">
        <v>1</v>
      </c>
      <c r="H198" s="60">
        <v>1</v>
      </c>
      <c r="I198" s="63">
        <f t="shared" si="107"/>
        <v>0.6231025228068815</v>
      </c>
      <c r="J198" s="33" t="str">
        <f t="shared" si="98"/>
        <v>D</v>
      </c>
      <c r="K198" s="33" t="str">
        <f t="shared" si="75"/>
        <v>D</v>
      </c>
      <c r="L198" s="33" t="str">
        <f t="shared" si="76"/>
        <v>Safe D</v>
      </c>
      <c r="M198" s="64">
        <f>'Raw Data'!P193</f>
        <v>0.57825000000000004</v>
      </c>
      <c r="N198" s="64">
        <f t="shared" si="77"/>
        <v>0.57825000000000015</v>
      </c>
      <c r="O198" s="65">
        <f>'Raw Data'!M193</f>
        <v>1</v>
      </c>
      <c r="P198" s="65">
        <f t="shared" si="78"/>
        <v>1</v>
      </c>
      <c r="Q198" s="66">
        <f t="shared" si="99"/>
        <v>0.96</v>
      </c>
      <c r="R198" s="66">
        <f>'Raw Data'!S193</f>
        <v>0.1808383694522499</v>
      </c>
      <c r="S198" s="66">
        <f>'Raw Data'!V193</f>
        <v>0.56399999999999995</v>
      </c>
      <c r="T198" s="67">
        <f>2*(M198-50)-2*(S198-50)</f>
        <v>2.8499999999993975E-2</v>
      </c>
      <c r="U198" s="66">
        <f t="shared" si="97"/>
        <v>0.28533836945224389</v>
      </c>
      <c r="V198" s="66">
        <v>1</v>
      </c>
      <c r="W198" s="66">
        <f>50%+U198/2</f>
        <v>0.64266918472612189</v>
      </c>
      <c r="X198" s="68">
        <v>4.4999999999999998E-2</v>
      </c>
      <c r="Y198" s="68">
        <f t="shared" si="80"/>
        <v>4.4999999999999998E-2</v>
      </c>
      <c r="Z198" s="68">
        <f t="shared" si="81"/>
        <v>0</v>
      </c>
      <c r="AA198" s="68">
        <f>W198-M198</f>
        <v>6.4419184726121848E-2</v>
      </c>
      <c r="AB198" s="68">
        <f>IF(E198="(D)",AA198,-(AA198))</f>
        <v>6.4419184726121848E-2</v>
      </c>
      <c r="AC198" s="68">
        <f>AB198-4.5%</f>
        <v>1.9419184726121849E-2</v>
      </c>
      <c r="AD198" s="69">
        <f>(Z198+AC198)/2</f>
        <v>9.7095923630609246E-3</v>
      </c>
      <c r="AE198" s="67">
        <f>ABS(AC198-Z198)</f>
        <v>1.9419184726121849E-2</v>
      </c>
    </row>
    <row r="199" spans="1:31" ht="15" hidden="1" customHeight="1" x14ac:dyDescent="0.25">
      <c r="A199" s="60" t="s">
        <v>411</v>
      </c>
      <c r="B199" s="61">
        <v>3</v>
      </c>
      <c r="C199" s="61"/>
      <c r="D199" s="60" t="s">
        <v>168</v>
      </c>
      <c r="E199" s="60" t="s">
        <v>14</v>
      </c>
      <c r="F199" s="62">
        <v>2007</v>
      </c>
      <c r="G199" s="60">
        <v>1</v>
      </c>
      <c r="H199" s="60">
        <v>1</v>
      </c>
      <c r="I199" s="63">
        <f t="shared" si="107"/>
        <v>0.61304964460900346</v>
      </c>
      <c r="J199" s="33" t="str">
        <f t="shared" si="98"/>
        <v>D</v>
      </c>
      <c r="K199" s="33" t="str">
        <f t="shared" si="75"/>
        <v>No projection</v>
      </c>
      <c r="L199" s="33" t="str">
        <f t="shared" si="76"/>
        <v>Safe D</v>
      </c>
      <c r="M199" s="64">
        <f>'Raw Data'!P194</f>
        <v>0.55825000000000002</v>
      </c>
      <c r="N199" s="64">
        <f t="shared" si="77"/>
        <v>0.55825000000000014</v>
      </c>
      <c r="O199" s="65">
        <f>'Raw Data'!M194</f>
        <v>0.31959526083156292</v>
      </c>
      <c r="P199" s="65">
        <f t="shared" si="78"/>
        <v>0.65979763041578143</v>
      </c>
      <c r="Q199" s="66">
        <f t="shared" si="99"/>
        <v>0.27959526083156294</v>
      </c>
      <c r="R199" s="66">
        <f>'Raw Data'!S194</f>
        <v>0.12970795939385021</v>
      </c>
      <c r="S199" s="66">
        <f>'Raw Data'!V194</f>
        <v>0.56399999999999995</v>
      </c>
      <c r="T199" s="67">
        <f>2*(M199-50)-2*(S199-50)</f>
        <v>-1.1499999999998067E-2</v>
      </c>
      <c r="U199" s="66">
        <f t="shared" si="97"/>
        <v>0.19420795939385216</v>
      </c>
      <c r="V199" s="66">
        <f>50%+Q199/2</f>
        <v>0.63979763041578153</v>
      </c>
      <c r="W199" s="66">
        <f>50%+U199/2</f>
        <v>0.59710397969692608</v>
      </c>
      <c r="X199" s="68">
        <f>V199-M199</f>
        <v>8.1547630415781502E-2</v>
      </c>
      <c r="Y199" s="68">
        <f t="shared" si="80"/>
        <v>8.1547630415781502E-2</v>
      </c>
      <c r="Z199" s="68">
        <f t="shared" si="81"/>
        <v>3.6547630415781504E-2</v>
      </c>
      <c r="AA199" s="68">
        <f>W199-M199</f>
        <v>3.8853979696926055E-2</v>
      </c>
      <c r="AB199" s="68">
        <f>IF(E199="(D)",AA199,-(AA199))</f>
        <v>3.8853979696926055E-2</v>
      </c>
      <c r="AC199" s="68">
        <f>AB199-4.5%</f>
        <v>-6.146020303073943E-3</v>
      </c>
      <c r="AD199" s="69">
        <f>(Z199+AC199)/2</f>
        <v>1.5200805056353781E-2</v>
      </c>
      <c r="AE199" s="67">
        <f>ABS(AC199-Z199)</f>
        <v>4.2693650718855447E-2</v>
      </c>
    </row>
    <row r="200" spans="1:31" ht="15" hidden="1" customHeight="1" x14ac:dyDescent="0.25">
      <c r="A200" s="60" t="s">
        <v>411</v>
      </c>
      <c r="B200" s="61">
        <v>4</v>
      </c>
      <c r="C200" s="61"/>
      <c r="D200" s="60" t="s">
        <v>169</v>
      </c>
      <c r="E200" s="60" t="s">
        <v>14</v>
      </c>
      <c r="F200" s="62">
        <v>2012</v>
      </c>
      <c r="G200" s="60">
        <v>2</v>
      </c>
      <c r="H200" s="60"/>
      <c r="I200" s="63">
        <f t="shared" si="107"/>
        <v>0.57404707894766815</v>
      </c>
      <c r="J200" s="33" t="str">
        <f t="shared" si="98"/>
        <v>D</v>
      </c>
      <c r="K200" s="33" t="str">
        <f t="shared" ref="K200:K263" si="109">IF(M200&lt;44%,"R",IF(M200&gt;56%,"D","No projection"))</f>
        <v>No projection</v>
      </c>
      <c r="L200" s="33" t="str">
        <f t="shared" ref="L200:L263" si="110">IF(I200&lt;42%,"Safe R",IF(AND(I200&gt;42%,I200&lt;44%),"Likely R",IF(AND(I200&gt;44%,I200&lt;47%),"Lean R",IF(AND(I200&gt;47%,I200&lt;53%),"Toss Up",IF(AND(I200&gt;53%,I200&lt;56%),"Lean D",IF(AND(I200&gt;56%,I200&lt;58%),"Likely D","Safe D"))))))</f>
        <v>Likely D</v>
      </c>
      <c r="M200" s="64">
        <f>'Raw Data'!P195</f>
        <v>0.55975000000000008</v>
      </c>
      <c r="N200" s="64">
        <f t="shared" ref="N200:N263" si="111">M200+$A$2-50%</f>
        <v>0.55975000000000019</v>
      </c>
      <c r="O200" s="65">
        <f>'Raw Data'!M195</f>
        <v>0.26012771930224154</v>
      </c>
      <c r="P200" s="65">
        <f t="shared" ref="P200:P263" si="112">O200/2+50%</f>
        <v>0.63006385965112077</v>
      </c>
      <c r="Q200" s="66">
        <f t="shared" si="99"/>
        <v>0.31012771930224153</v>
      </c>
      <c r="R200" s="66"/>
      <c r="S200" s="66"/>
      <c r="T200" s="67"/>
      <c r="U200" s="66" t="str">
        <f t="shared" si="97"/>
        <v/>
      </c>
      <c r="V200" s="66">
        <f>50%+Q200/2</f>
        <v>0.65506385965112079</v>
      </c>
      <c r="W200" s="66"/>
      <c r="X200" s="68">
        <f>V200-M200</f>
        <v>9.5313859651120714E-2</v>
      </c>
      <c r="Y200" s="68">
        <f t="shared" ref="Y200:Y263" si="113">IF(E200="(D)",X200,-X200)</f>
        <v>9.5313859651120714E-2</v>
      </c>
      <c r="Z200" s="68">
        <f t="shared" ref="Z200:Z263" si="114">Y200-4.5%</f>
        <v>5.0313859651120715E-2</v>
      </c>
      <c r="AA200" s="68"/>
      <c r="AB200" s="68"/>
      <c r="AC200" s="68"/>
      <c r="AD200" s="69">
        <f>Z200</f>
        <v>5.0313859651120715E-2</v>
      </c>
      <c r="AE200" s="67"/>
    </row>
    <row r="201" spans="1:31" ht="15.75" hidden="1" customHeight="1" x14ac:dyDescent="0.25">
      <c r="A201" s="71" t="s">
        <v>411</v>
      </c>
      <c r="B201" s="72">
        <v>5</v>
      </c>
      <c r="C201" s="61"/>
      <c r="D201" s="71" t="s">
        <v>1003</v>
      </c>
      <c r="E201" s="71" t="s">
        <v>14</v>
      </c>
      <c r="F201" s="62">
        <v>2013</v>
      </c>
      <c r="G201" s="71">
        <v>7</v>
      </c>
      <c r="H201" s="71"/>
      <c r="I201" s="63">
        <f t="shared" si="107"/>
        <v>0.65310177064598007</v>
      </c>
      <c r="J201" s="40" t="str">
        <f t="shared" si="98"/>
        <v>D</v>
      </c>
      <c r="K201" s="33" t="str">
        <f t="shared" si="109"/>
        <v>D</v>
      </c>
      <c r="L201" s="40" t="str">
        <f t="shared" si="110"/>
        <v>Safe D</v>
      </c>
      <c r="M201" s="68">
        <f>'Raw Data'!P196</f>
        <v>0.64124999999999999</v>
      </c>
      <c r="N201" s="68">
        <f t="shared" si="111"/>
        <v>0.64124999999999988</v>
      </c>
      <c r="O201" s="65">
        <f>'Raw Data'!Z12</f>
        <v>0.35052360861306747</v>
      </c>
      <c r="P201" s="65">
        <f t="shared" si="112"/>
        <v>0.67526180430653371</v>
      </c>
      <c r="Q201" s="66">
        <f t="shared" si="99"/>
        <v>0.4405236086130675</v>
      </c>
      <c r="R201" s="66"/>
      <c r="S201" s="66"/>
      <c r="T201" s="67"/>
      <c r="U201" s="66" t="str">
        <f t="shared" si="97"/>
        <v/>
      </c>
      <c r="V201" s="66">
        <f>50%+Q201/2</f>
        <v>0.72026180430653375</v>
      </c>
      <c r="W201" s="66"/>
      <c r="X201" s="68">
        <f>V201-M201</f>
        <v>7.9011804306533762E-2</v>
      </c>
      <c r="Y201" s="68">
        <f t="shared" si="113"/>
        <v>7.9011804306533762E-2</v>
      </c>
      <c r="Z201" s="68">
        <f t="shared" si="114"/>
        <v>3.4011804306533763E-2</v>
      </c>
      <c r="AA201" s="68"/>
      <c r="AB201" s="68"/>
      <c r="AC201" s="68"/>
      <c r="AD201" s="69">
        <f>Z201</f>
        <v>3.4011804306533763E-2</v>
      </c>
      <c r="AE201" s="67"/>
    </row>
    <row r="202" spans="1:31" ht="15" hidden="1" customHeight="1" x14ac:dyDescent="0.25">
      <c r="A202" s="60" t="s">
        <v>411</v>
      </c>
      <c r="B202" s="61">
        <v>6</v>
      </c>
      <c r="C202" s="61"/>
      <c r="D202" s="60" t="s">
        <v>170</v>
      </c>
      <c r="E202" s="60" t="s">
        <v>14</v>
      </c>
      <c r="F202" s="62">
        <v>1996</v>
      </c>
      <c r="G202" s="60">
        <v>1</v>
      </c>
      <c r="H202" s="60">
        <v>1</v>
      </c>
      <c r="I202" s="63">
        <f t="shared" si="107"/>
        <v>0.52977842464725633</v>
      </c>
      <c r="J202" s="33" t="s">
        <v>465</v>
      </c>
      <c r="K202" s="33" t="str">
        <f t="shared" si="109"/>
        <v>No projection</v>
      </c>
      <c r="L202" s="33" t="str">
        <f t="shared" si="110"/>
        <v>Toss Up</v>
      </c>
      <c r="M202" s="64">
        <f>'Raw Data'!P197</f>
        <v>0.53475000000000006</v>
      </c>
      <c r="N202" s="64">
        <f t="shared" si="111"/>
        <v>0.53475000000000006</v>
      </c>
      <c r="O202" s="65">
        <f>'Raw Data'!M197</f>
        <v>1.2110058900194121E-2</v>
      </c>
      <c r="P202" s="65">
        <f t="shared" si="112"/>
        <v>0.50605502945009706</v>
      </c>
      <c r="Q202" s="66">
        <f t="shared" si="99"/>
        <v>-2.788994109980588E-2</v>
      </c>
      <c r="R202" s="66">
        <f>'Raw Data'!S197</f>
        <v>0.13884035075121082</v>
      </c>
      <c r="S202" s="66">
        <f>'Raw Data'!V197</f>
        <v>0.54899999999999993</v>
      </c>
      <c r="T202" s="67">
        <f t="shared" ref="T202:T209" si="115">2*(M202-50)-2*(S202-50)</f>
        <v>-2.8499999999993975E-2</v>
      </c>
      <c r="U202" s="66">
        <f t="shared" si="97"/>
        <v>0.18634035075121685</v>
      </c>
      <c r="V202" s="66">
        <f>50%+Q202/2</f>
        <v>0.48605502945009704</v>
      </c>
      <c r="W202" s="66">
        <f>50%+U202/2</f>
        <v>0.59317017537560845</v>
      </c>
      <c r="X202" s="68">
        <f>V202-M202</f>
        <v>-4.8694970549903016E-2</v>
      </c>
      <c r="Y202" s="68">
        <f t="shared" si="113"/>
        <v>-4.8694970549903016E-2</v>
      </c>
      <c r="Z202" s="68">
        <f t="shared" si="114"/>
        <v>-9.3694970549903014E-2</v>
      </c>
      <c r="AA202" s="68">
        <f>W202-M202</f>
        <v>5.8420175375608396E-2</v>
      </c>
      <c r="AB202" s="68">
        <f t="shared" ref="AB202:AB209" si="116">IF(E202="(D)",AA202,-(AA202))</f>
        <v>5.8420175375608396E-2</v>
      </c>
      <c r="AC202" s="68">
        <f t="shared" ref="AC202:AC209" si="117">AB202-4.5%</f>
        <v>1.3420175375608398E-2</v>
      </c>
      <c r="AD202" s="69">
        <f t="shared" ref="AD202:AD209" si="118">(Z202+AC202)/2</f>
        <v>-4.0137397587147308E-2</v>
      </c>
      <c r="AE202" s="67">
        <f t="shared" ref="AE202:AE209" si="119">ABS(AC202-Z202)</f>
        <v>0.10711514592551141</v>
      </c>
    </row>
    <row r="203" spans="1:31" ht="15" hidden="1" customHeight="1" x14ac:dyDescent="0.25">
      <c r="A203" s="60" t="s">
        <v>411</v>
      </c>
      <c r="B203" s="61">
        <v>7</v>
      </c>
      <c r="C203" s="61"/>
      <c r="D203" s="60" t="s">
        <v>171</v>
      </c>
      <c r="E203" s="60" t="s">
        <v>14</v>
      </c>
      <c r="F203" s="62">
        <v>1999</v>
      </c>
      <c r="G203" s="60">
        <v>1</v>
      </c>
      <c r="H203" s="60">
        <v>1</v>
      </c>
      <c r="I203" s="63">
        <f t="shared" si="107"/>
        <v>0.85350000000000004</v>
      </c>
      <c r="J203" s="33" t="str">
        <f>IF(I203&lt;44%,"R",IF(I203&gt;56%,"D","No projection"))</f>
        <v>D</v>
      </c>
      <c r="K203" s="33" t="str">
        <f t="shared" si="109"/>
        <v>D</v>
      </c>
      <c r="L203" s="33" t="str">
        <f t="shared" si="110"/>
        <v>Safe D</v>
      </c>
      <c r="M203" s="64">
        <f>'Raw Data'!P198</f>
        <v>0.81525000000000003</v>
      </c>
      <c r="N203" s="64">
        <f t="shared" si="111"/>
        <v>0.81525000000000003</v>
      </c>
      <c r="O203" s="65">
        <f>'Raw Data'!M198</f>
        <v>1</v>
      </c>
      <c r="P203" s="65">
        <f t="shared" si="112"/>
        <v>1</v>
      </c>
      <c r="Q203" s="66">
        <f t="shared" si="99"/>
        <v>0.96</v>
      </c>
      <c r="R203" s="66">
        <f>'Raw Data'!S198</f>
        <v>1</v>
      </c>
      <c r="S203" s="66">
        <f>'Raw Data'!V198</f>
        <v>0.82399999999999995</v>
      </c>
      <c r="T203" s="67">
        <f t="shared" si="115"/>
        <v>-1.7499999999998295E-2</v>
      </c>
      <c r="U203" s="66">
        <f t="shared" si="97"/>
        <v>1.0585000000000018</v>
      </c>
      <c r="V203" s="66">
        <v>1</v>
      </c>
      <c r="W203" s="66">
        <v>1</v>
      </c>
      <c r="X203" s="68">
        <v>4.4999999999999998E-2</v>
      </c>
      <c r="Y203" s="68">
        <f t="shared" si="113"/>
        <v>4.4999999999999998E-2</v>
      </c>
      <c r="Z203" s="68">
        <f t="shared" si="114"/>
        <v>0</v>
      </c>
      <c r="AA203" s="68">
        <v>4.4999999999999998E-2</v>
      </c>
      <c r="AB203" s="68">
        <f t="shared" si="116"/>
        <v>4.4999999999999998E-2</v>
      </c>
      <c r="AC203" s="68">
        <f t="shared" si="117"/>
        <v>0</v>
      </c>
      <c r="AD203" s="69">
        <f t="shared" si="118"/>
        <v>0</v>
      </c>
      <c r="AE203" s="67">
        <f t="shared" si="119"/>
        <v>0</v>
      </c>
    </row>
    <row r="204" spans="1:31" ht="15" hidden="1" customHeight="1" x14ac:dyDescent="0.25">
      <c r="A204" s="60" t="s">
        <v>411</v>
      </c>
      <c r="B204" s="61">
        <v>8</v>
      </c>
      <c r="C204" s="61"/>
      <c r="D204" s="60" t="s">
        <v>172</v>
      </c>
      <c r="E204" s="60" t="s">
        <v>14</v>
      </c>
      <c r="F204" s="62">
        <v>2001</v>
      </c>
      <c r="G204" s="93">
        <v>1</v>
      </c>
      <c r="H204" s="60">
        <v>1</v>
      </c>
      <c r="I204" s="63">
        <f t="shared" si="107"/>
        <v>0.72139932663964468</v>
      </c>
      <c r="J204" s="33" t="str">
        <f>IF(I204&lt;44%,"R",IF(I204&gt;56%,"D","No projection"))</f>
        <v>D</v>
      </c>
      <c r="K204" s="33" t="str">
        <f t="shared" si="109"/>
        <v>D</v>
      </c>
      <c r="L204" s="33" t="str">
        <f t="shared" si="110"/>
        <v>Safe D</v>
      </c>
      <c r="M204" s="64">
        <f>'Raw Data'!P199</f>
        <v>0.56574999999999998</v>
      </c>
      <c r="N204" s="64">
        <f t="shared" si="111"/>
        <v>0.56574999999999998</v>
      </c>
      <c r="O204" s="65">
        <f>'Raw Data'!M199</f>
        <v>0.5249436086425352</v>
      </c>
      <c r="P204" s="65">
        <f t="shared" si="112"/>
        <v>0.7624718043212676</v>
      </c>
      <c r="Q204" s="66">
        <f t="shared" si="99"/>
        <v>0.48494360864253522</v>
      </c>
      <c r="R204" s="66">
        <f>'Raw Data'!S199</f>
        <v>0.44741886138705095</v>
      </c>
      <c r="S204" s="66">
        <f>'Raw Data'!V199</f>
        <v>0.56899999999999995</v>
      </c>
      <c r="T204" s="67">
        <f t="shared" si="115"/>
        <v>-6.5000000000026148E-3</v>
      </c>
      <c r="U204" s="66">
        <f t="shared" si="97"/>
        <v>0.51691886138704835</v>
      </c>
      <c r="V204" s="66">
        <f>50%+Q204/2</f>
        <v>0.74247180432126758</v>
      </c>
      <c r="W204" s="66">
        <f>50%+U204/2</f>
        <v>0.75845943069352417</v>
      </c>
      <c r="X204" s="68">
        <f t="shared" ref="X204:X229" si="120">V204-M204</f>
        <v>0.17672180432126761</v>
      </c>
      <c r="Y204" s="68">
        <f t="shared" si="113"/>
        <v>0.17672180432126761</v>
      </c>
      <c r="Z204" s="68">
        <f t="shared" si="114"/>
        <v>0.13172180432126762</v>
      </c>
      <c r="AA204" s="68">
        <f t="shared" ref="AA204:AA209" si="121">W204-M204</f>
        <v>0.1927094306935242</v>
      </c>
      <c r="AB204" s="68">
        <f t="shared" si="116"/>
        <v>0.1927094306935242</v>
      </c>
      <c r="AC204" s="68">
        <f t="shared" si="117"/>
        <v>0.14770943069352421</v>
      </c>
      <c r="AD204" s="69">
        <f t="shared" si="118"/>
        <v>0.13971561750739592</v>
      </c>
      <c r="AE204" s="67">
        <f t="shared" si="119"/>
        <v>1.5987626372256591E-2</v>
      </c>
    </row>
    <row r="205" spans="1:31" ht="15" hidden="1" customHeight="1" x14ac:dyDescent="0.25">
      <c r="A205" s="60" t="s">
        <v>411</v>
      </c>
      <c r="B205" s="61">
        <v>9</v>
      </c>
      <c r="C205" s="61"/>
      <c r="D205" s="60" t="s">
        <v>173</v>
      </c>
      <c r="E205" s="60" t="s">
        <v>14</v>
      </c>
      <c r="F205" s="62">
        <v>2010</v>
      </c>
      <c r="G205" s="60">
        <v>1</v>
      </c>
      <c r="H205" s="60">
        <v>2</v>
      </c>
      <c r="I205" s="63">
        <f t="shared" si="107"/>
        <v>0.61557379653221478</v>
      </c>
      <c r="J205" s="33" t="str">
        <f>IF(I205&lt;44%,"R",IF(I205&gt;56%,"D","No projection"))</f>
        <v>D</v>
      </c>
      <c r="K205" s="33" t="str">
        <f t="shared" si="109"/>
        <v>No projection</v>
      </c>
      <c r="L205" s="33" t="str">
        <f t="shared" si="110"/>
        <v>Safe D</v>
      </c>
      <c r="M205" s="64">
        <f>'Raw Data'!P200</f>
        <v>0.54275000000000007</v>
      </c>
      <c r="N205" s="64">
        <f t="shared" si="111"/>
        <v>0.54275000000000007</v>
      </c>
      <c r="O205" s="65">
        <f>'Raw Data'!M200</f>
        <v>0.29221798745767347</v>
      </c>
      <c r="P205" s="65">
        <f t="shared" si="112"/>
        <v>0.64610899372883668</v>
      </c>
      <c r="Q205" s="66">
        <f t="shared" si="99"/>
        <v>0.25221798745767349</v>
      </c>
      <c r="R205" s="66">
        <f>'Raw Data'!S200</f>
        <v>5.0298292532400701E-2</v>
      </c>
      <c r="S205" s="66">
        <f>'Raw Data'!V200</f>
        <v>0.51900000000000002</v>
      </c>
      <c r="T205" s="67">
        <f t="shared" si="115"/>
        <v>4.7499999999999432E-2</v>
      </c>
      <c r="U205" s="66">
        <f t="shared" si="97"/>
        <v>0.26379829253240017</v>
      </c>
      <c r="V205" s="66">
        <f>50%+Q205/2</f>
        <v>0.62610899372883677</v>
      </c>
      <c r="W205" s="66">
        <f>50%+U205/2</f>
        <v>0.63189914626620003</v>
      </c>
      <c r="X205" s="68">
        <f t="shared" si="120"/>
        <v>8.3358993728836706E-2</v>
      </c>
      <c r="Y205" s="68">
        <f t="shared" si="113"/>
        <v>8.3358993728836706E-2</v>
      </c>
      <c r="Z205" s="68">
        <f t="shared" si="114"/>
        <v>3.8358993728836707E-2</v>
      </c>
      <c r="AA205" s="68">
        <f t="shared" si="121"/>
        <v>8.9149146266199963E-2</v>
      </c>
      <c r="AB205" s="68">
        <f t="shared" si="116"/>
        <v>8.9149146266199963E-2</v>
      </c>
      <c r="AC205" s="68">
        <f t="shared" si="117"/>
        <v>4.4149146266199965E-2</v>
      </c>
      <c r="AD205" s="69">
        <f t="shared" si="118"/>
        <v>4.1254069997518336E-2</v>
      </c>
      <c r="AE205" s="67">
        <f t="shared" si="119"/>
        <v>5.7901525373632579E-3</v>
      </c>
    </row>
    <row r="206" spans="1:31" ht="15" hidden="1" customHeight="1" x14ac:dyDescent="0.25">
      <c r="A206" s="60" t="s">
        <v>412</v>
      </c>
      <c r="B206" s="61">
        <v>1</v>
      </c>
      <c r="C206" s="61"/>
      <c r="D206" s="60" t="s">
        <v>183</v>
      </c>
      <c r="E206" s="60" t="s">
        <v>8</v>
      </c>
      <c r="F206" s="62">
        <v>2010</v>
      </c>
      <c r="G206" s="60">
        <v>4</v>
      </c>
      <c r="H206" s="60">
        <v>5</v>
      </c>
      <c r="I206" s="63">
        <f>IF(H206="",M206+0.15*(X206+4.5%-$B$2)+($A$2-50%),M206+0.85*(0.6*X206+0.4*AA206+4.5%-$B$2)+($A$2-50%))</f>
        <v>0.44476139869719067</v>
      </c>
      <c r="J206" s="33" t="s">
        <v>465</v>
      </c>
      <c r="K206" s="33" t="str">
        <f t="shared" si="109"/>
        <v>R</v>
      </c>
      <c r="L206" s="33" t="str">
        <f t="shared" si="110"/>
        <v>Lean R</v>
      </c>
      <c r="M206" s="64">
        <f>'Raw Data'!P201</f>
        <v>0.43924999999999997</v>
      </c>
      <c r="N206" s="64">
        <f t="shared" si="111"/>
        <v>0.43924999999999992</v>
      </c>
      <c r="O206" s="65">
        <f>'Raw Data'!M201</f>
        <v>5.6615869900884519E-3</v>
      </c>
      <c r="P206" s="65">
        <f t="shared" si="112"/>
        <v>0.50283079349504423</v>
      </c>
      <c r="Q206" s="66">
        <f t="shared" si="99"/>
        <v>4.5661586990088453E-2</v>
      </c>
      <c r="R206" s="66">
        <f>'Raw Data'!S201</f>
        <v>0.1193376271784608</v>
      </c>
      <c r="S206" s="66">
        <f>'Raw Data'!V201</f>
        <v>0.47399999999999998</v>
      </c>
      <c r="T206" s="67">
        <f t="shared" si="115"/>
        <v>-6.9499999999990791E-2</v>
      </c>
      <c r="U206" s="66">
        <f t="shared" si="97"/>
        <v>0.20283762717845161</v>
      </c>
      <c r="V206" s="66">
        <f>50%-Q206/2</f>
        <v>0.47716920650495576</v>
      </c>
      <c r="W206" s="66">
        <f>50%-U206/2</f>
        <v>0.39858118641077422</v>
      </c>
      <c r="X206" s="68">
        <f t="shared" si="120"/>
        <v>3.7919206504955782E-2</v>
      </c>
      <c r="Y206" s="68">
        <f t="shared" si="113"/>
        <v>-3.7919206504955782E-2</v>
      </c>
      <c r="Z206" s="68">
        <f t="shared" si="114"/>
        <v>-8.2919206504955781E-2</v>
      </c>
      <c r="AA206" s="68">
        <f t="shared" si="121"/>
        <v>-4.066881358922575E-2</v>
      </c>
      <c r="AB206" s="68">
        <f t="shared" si="116"/>
        <v>4.066881358922575E-2</v>
      </c>
      <c r="AC206" s="68">
        <f t="shared" si="117"/>
        <v>-4.3311864107742487E-3</v>
      </c>
      <c r="AD206" s="69">
        <f t="shared" si="118"/>
        <v>-4.3625196457865015E-2</v>
      </c>
      <c r="AE206" s="67">
        <f t="shared" si="119"/>
        <v>7.8588020094181532E-2</v>
      </c>
    </row>
    <row r="207" spans="1:31" ht="15" hidden="1" customHeight="1" x14ac:dyDescent="0.25">
      <c r="A207" s="60" t="s">
        <v>412</v>
      </c>
      <c r="B207" s="61">
        <v>2</v>
      </c>
      <c r="C207" s="61"/>
      <c r="D207" s="93" t="s">
        <v>184</v>
      </c>
      <c r="E207" s="60" t="s">
        <v>8</v>
      </c>
      <c r="F207" s="62">
        <v>2010</v>
      </c>
      <c r="G207" s="60">
        <v>4</v>
      </c>
      <c r="H207" s="60">
        <v>5</v>
      </c>
      <c r="I207" s="63">
        <f>IF(H207="",M207+0.15*(X207+4.5%-$B$2)+($A$2-50%),M207+0.85*(0.6*X207+0.4*AA207+4.5%-$B$2)+($A$2-50%))</f>
        <v>0.33272404223733065</v>
      </c>
      <c r="J207" s="33" t="str">
        <f t="shared" ref="J207:J225" si="122">IF(I207&lt;44%,"R",IF(I207&gt;56%,"D","No projection"))</f>
        <v>R</v>
      </c>
      <c r="K207" s="33" t="str">
        <f t="shared" si="109"/>
        <v>R</v>
      </c>
      <c r="L207" s="33" t="str">
        <f t="shared" si="110"/>
        <v>Safe R</v>
      </c>
      <c r="M207" s="64">
        <f>'Raw Data'!P202</f>
        <v>0.41624999999999995</v>
      </c>
      <c r="N207" s="64">
        <f t="shared" si="111"/>
        <v>0.41625000000000001</v>
      </c>
      <c r="O207" s="65">
        <f>'Raw Data'!M202</f>
        <v>0.2821892723284567</v>
      </c>
      <c r="P207" s="65">
        <f t="shared" si="112"/>
        <v>0.64109463616422835</v>
      </c>
      <c r="Q207" s="66">
        <f t="shared" si="99"/>
        <v>0.32218927232845668</v>
      </c>
      <c r="R207" s="66">
        <f>'Raw Data'!S202</f>
        <v>0.34729525481713441</v>
      </c>
      <c r="S207" s="66">
        <f>'Raw Data'!V202</f>
        <v>0.44899999999999995</v>
      </c>
      <c r="T207" s="67">
        <f t="shared" si="115"/>
        <v>-6.5500000000000114E-2</v>
      </c>
      <c r="U207" s="66">
        <f t="shared" si="97"/>
        <v>0.42679525481713454</v>
      </c>
      <c r="V207" s="66">
        <f>50%-Q207/2</f>
        <v>0.33890536383577163</v>
      </c>
      <c r="W207" s="66">
        <f>50%-U207/2</f>
        <v>0.28660237259143273</v>
      </c>
      <c r="X207" s="68">
        <f t="shared" si="120"/>
        <v>-7.734463616422832E-2</v>
      </c>
      <c r="Y207" s="68">
        <f t="shared" si="113"/>
        <v>7.734463616422832E-2</v>
      </c>
      <c r="Z207" s="68">
        <f t="shared" si="114"/>
        <v>3.2344636164228321E-2</v>
      </c>
      <c r="AA207" s="68">
        <f t="shared" si="121"/>
        <v>-0.12964762740856722</v>
      </c>
      <c r="AB207" s="68">
        <f t="shared" si="116"/>
        <v>0.12964762740856722</v>
      </c>
      <c r="AC207" s="68">
        <f t="shared" si="117"/>
        <v>8.4647627408567225E-2</v>
      </c>
      <c r="AD207" s="69">
        <f t="shared" si="118"/>
        <v>5.8496131786397773E-2</v>
      </c>
      <c r="AE207" s="67">
        <f t="shared" si="119"/>
        <v>5.2302991244338903E-2</v>
      </c>
    </row>
    <row r="208" spans="1:31" ht="15" hidden="1" customHeight="1" x14ac:dyDescent="0.25">
      <c r="A208" s="60" t="s">
        <v>412</v>
      </c>
      <c r="B208" s="61">
        <v>3</v>
      </c>
      <c r="C208" s="61"/>
      <c r="D208" s="60" t="s">
        <v>185</v>
      </c>
      <c r="E208" s="60" t="s">
        <v>8</v>
      </c>
      <c r="F208" s="62">
        <v>2010</v>
      </c>
      <c r="G208" s="60">
        <v>4</v>
      </c>
      <c r="H208" s="60">
        <v>5</v>
      </c>
      <c r="I208" s="63">
        <f>IF(H208="",M208+0.15*(X208+4.5%-$B$2)+($A$2-50%),M208+0.85*(0.6*X208+0.4*AA208+4.5%-$B$2)+($A$2-50%))</f>
        <v>0.41121787624348677</v>
      </c>
      <c r="J208" s="33" t="str">
        <f t="shared" si="122"/>
        <v>R</v>
      </c>
      <c r="K208" s="33" t="str">
        <f t="shared" si="109"/>
        <v>No projection</v>
      </c>
      <c r="L208" s="33" t="str">
        <f t="shared" si="110"/>
        <v>Safe R</v>
      </c>
      <c r="M208" s="64">
        <f>'Raw Data'!P203</f>
        <v>0.44424999999999998</v>
      </c>
      <c r="N208" s="64">
        <f t="shared" si="111"/>
        <v>0.44425000000000003</v>
      </c>
      <c r="O208" s="65">
        <f>'Raw Data'!M203</f>
        <v>8.7297289594436611E-2</v>
      </c>
      <c r="P208" s="65">
        <f t="shared" si="112"/>
        <v>0.54364864479721831</v>
      </c>
      <c r="Q208" s="66">
        <f t="shared" si="99"/>
        <v>0.12729728959443662</v>
      </c>
      <c r="R208" s="66">
        <f>'Raw Data'!S203</f>
        <v>0.22861067594077195</v>
      </c>
      <c r="S208" s="66">
        <f>'Raw Data'!V203</f>
        <v>0.46399999999999997</v>
      </c>
      <c r="T208" s="67">
        <f t="shared" si="115"/>
        <v>-3.9500000000003865E-2</v>
      </c>
      <c r="U208" s="66">
        <f t="shared" si="97"/>
        <v>0.28211067594077582</v>
      </c>
      <c r="V208" s="66">
        <f>50%-Q208/2</f>
        <v>0.43635135520278168</v>
      </c>
      <c r="W208" s="66">
        <f>50%-U208/2</f>
        <v>0.35894466202961206</v>
      </c>
      <c r="X208" s="68">
        <f t="shared" si="120"/>
        <v>-7.8986447972183016E-3</v>
      </c>
      <c r="Y208" s="68">
        <f t="shared" si="113"/>
        <v>7.8986447972183016E-3</v>
      </c>
      <c r="Z208" s="68">
        <f t="shared" si="114"/>
        <v>-3.7101355202781697E-2</v>
      </c>
      <c r="AA208" s="68">
        <f t="shared" si="121"/>
        <v>-8.5305337970387918E-2</v>
      </c>
      <c r="AB208" s="68">
        <f t="shared" si="116"/>
        <v>8.5305337970387918E-2</v>
      </c>
      <c r="AC208" s="68">
        <f t="shared" si="117"/>
        <v>4.0305337970387919E-2</v>
      </c>
      <c r="AD208" s="69">
        <f t="shared" si="118"/>
        <v>1.6019913838031113E-3</v>
      </c>
      <c r="AE208" s="67">
        <f t="shared" si="119"/>
        <v>7.7406693173169616E-2</v>
      </c>
    </row>
    <row r="209" spans="1:31" ht="15" customHeight="1" x14ac:dyDescent="0.25">
      <c r="A209" s="60" t="s">
        <v>412</v>
      </c>
      <c r="B209" s="61">
        <v>4</v>
      </c>
      <c r="C209" s="61"/>
      <c r="D209" s="60" t="s">
        <v>1030</v>
      </c>
      <c r="E209" s="60" t="s">
        <v>8</v>
      </c>
      <c r="F209" s="62">
        <v>1990</v>
      </c>
      <c r="G209" s="93">
        <v>4</v>
      </c>
      <c r="H209" s="93">
        <v>4</v>
      </c>
      <c r="I209" s="63">
        <f>M209</f>
        <v>0.44074999999999998</v>
      </c>
      <c r="J209" s="33" t="str">
        <f t="shared" si="122"/>
        <v>No projection</v>
      </c>
      <c r="K209" s="33" t="str">
        <f t="shared" si="109"/>
        <v>No projection</v>
      </c>
      <c r="L209" s="33" t="str">
        <f t="shared" si="110"/>
        <v>Lean R</v>
      </c>
      <c r="M209" s="64">
        <f>'Raw Data'!P204</f>
        <v>0.44074999999999998</v>
      </c>
      <c r="N209" s="64">
        <f t="shared" si="111"/>
        <v>0.44074999999999998</v>
      </c>
      <c r="O209" s="65">
        <f>'Raw Data'!M204</f>
        <v>0.30554067371735094</v>
      </c>
      <c r="P209" s="65">
        <f t="shared" si="112"/>
        <v>0.65277033685867547</v>
      </c>
      <c r="Q209" s="66">
        <f t="shared" si="99"/>
        <v>0.34554067371735092</v>
      </c>
      <c r="R209" s="66">
        <f>'Raw Data'!S204</f>
        <v>0.36901870601735576</v>
      </c>
      <c r="S209" s="66">
        <f>'Raw Data'!V204</f>
        <v>0.47399999999999998</v>
      </c>
      <c r="T209" s="67">
        <f t="shared" si="115"/>
        <v>-6.6499999999990678E-2</v>
      </c>
      <c r="U209" s="66">
        <f t="shared" si="97"/>
        <v>0.35951870601734642</v>
      </c>
      <c r="V209" s="66">
        <f>50%-Q209/2</f>
        <v>0.32722966314132451</v>
      </c>
      <c r="W209" s="66">
        <f>50%-U209/2</f>
        <v>0.32024064699132682</v>
      </c>
      <c r="X209" s="68">
        <f t="shared" si="120"/>
        <v>-0.11352033685867546</v>
      </c>
      <c r="Y209" s="68">
        <f t="shared" si="113"/>
        <v>0.11352033685867546</v>
      </c>
      <c r="Z209" s="68">
        <f t="shared" si="114"/>
        <v>6.8520336858675465E-2</v>
      </c>
      <c r="AA209" s="68">
        <f t="shared" si="121"/>
        <v>-0.12050935300867316</v>
      </c>
      <c r="AB209" s="68">
        <f t="shared" si="116"/>
        <v>0.12050935300867316</v>
      </c>
      <c r="AC209" s="68">
        <f t="shared" si="117"/>
        <v>7.5509353008673161E-2</v>
      </c>
      <c r="AD209" s="69">
        <f t="shared" si="118"/>
        <v>7.2014844933674313E-2</v>
      </c>
      <c r="AE209" s="67">
        <f t="shared" si="119"/>
        <v>6.9890161499976955E-3</v>
      </c>
    </row>
    <row r="210" spans="1:31" ht="15" hidden="1" customHeight="1" x14ac:dyDescent="0.25">
      <c r="A210" s="60" t="s">
        <v>412</v>
      </c>
      <c r="B210" s="61">
        <v>5</v>
      </c>
      <c r="C210" s="61"/>
      <c r="D210" s="60" t="s">
        <v>186</v>
      </c>
      <c r="E210" s="60" t="s">
        <v>14</v>
      </c>
      <c r="F210" s="62">
        <v>2012</v>
      </c>
      <c r="G210" s="60">
        <v>2</v>
      </c>
      <c r="H210" s="60"/>
      <c r="I210" s="63">
        <f>IF(H210="",M210+0.15*(X210-4.5%+$B$2)+($A$2-50%),M210+0.85*(0.6*X210+0.4*AA210-4.5%+$B$2)+($A$2-50%))</f>
        <v>0.60863456369990765</v>
      </c>
      <c r="J210" s="33" t="str">
        <f t="shared" si="122"/>
        <v>D</v>
      </c>
      <c r="K210" s="33" t="str">
        <f t="shared" si="109"/>
        <v>D</v>
      </c>
      <c r="L210" s="33" t="str">
        <f t="shared" si="110"/>
        <v>Safe D</v>
      </c>
      <c r="M210" s="64">
        <f>'Raw Data'!P205</f>
        <v>0.59275</v>
      </c>
      <c r="N210" s="64">
        <f t="shared" si="111"/>
        <v>0.59275000000000011</v>
      </c>
      <c r="O210" s="65">
        <f>'Raw Data'!M205</f>
        <v>0.34729418266543571</v>
      </c>
      <c r="P210" s="65">
        <f t="shared" si="112"/>
        <v>0.67364709133271783</v>
      </c>
      <c r="Q210" s="66">
        <f t="shared" si="99"/>
        <v>0.3972941826654357</v>
      </c>
      <c r="R210" s="66"/>
      <c r="S210" s="66"/>
      <c r="T210" s="67"/>
      <c r="U210" s="66" t="str">
        <f t="shared" ref="U210:U241" si="123">IF(H210=1,R210+T210+7.6%,IF(H210=2,R210+T210+16.6%,IF(H210=3,R210+T210+25.6%,IF(H210=4,R210-T210-7.6%,IF(H210=5,R210-T210+1.4%,IF(H210=6,R210-T210+10.4%,IF(H210=7,R210+T210+9%,IF(H210=8,R210-T210+9%,""))))))))</f>
        <v/>
      </c>
      <c r="V210" s="66">
        <f>50%+Q210/2</f>
        <v>0.69864709133271785</v>
      </c>
      <c r="W210" s="66"/>
      <c r="X210" s="68">
        <f t="shared" si="120"/>
        <v>0.10589709133271785</v>
      </c>
      <c r="Y210" s="68">
        <f t="shared" si="113"/>
        <v>0.10589709133271785</v>
      </c>
      <c r="Z210" s="68">
        <f t="shared" si="114"/>
        <v>6.0897091332717854E-2</v>
      </c>
      <c r="AA210" s="68"/>
      <c r="AB210" s="68"/>
      <c r="AC210" s="68"/>
      <c r="AD210" s="69">
        <f>Z210</f>
        <v>6.0897091332717854E-2</v>
      </c>
      <c r="AE210" s="67"/>
    </row>
    <row r="211" spans="1:31" ht="15" hidden="1" customHeight="1" x14ac:dyDescent="0.25">
      <c r="A211" s="60" t="s">
        <v>412</v>
      </c>
      <c r="B211" s="61">
        <v>6</v>
      </c>
      <c r="C211" s="61"/>
      <c r="D211" s="60" t="s">
        <v>187</v>
      </c>
      <c r="E211" s="60" t="s">
        <v>8</v>
      </c>
      <c r="F211" s="62">
        <v>1986</v>
      </c>
      <c r="G211" s="60">
        <v>4</v>
      </c>
      <c r="H211" s="60">
        <v>4</v>
      </c>
      <c r="I211" s="63">
        <f>IF(H211="",M211+0.15*(X211+4.5%-$B$2)+($A$2-50%),M211+0.85*(0.6*X211+0.4*AA211+4.5%-$B$2)+($A$2-50%))</f>
        <v>0.40486179048489601</v>
      </c>
      <c r="J211" s="33" t="str">
        <f t="shared" si="122"/>
        <v>R</v>
      </c>
      <c r="K211" s="33" t="str">
        <f t="shared" si="109"/>
        <v>No projection</v>
      </c>
      <c r="L211" s="33" t="str">
        <f t="shared" si="110"/>
        <v>Safe R</v>
      </c>
      <c r="M211" s="64">
        <f>'Raw Data'!P206</f>
        <v>0.47375</v>
      </c>
      <c r="N211" s="64">
        <f t="shared" si="111"/>
        <v>0.47375</v>
      </c>
      <c r="O211" s="65">
        <f>'Raw Data'!M206</f>
        <v>0.12324167463838359</v>
      </c>
      <c r="P211" s="65">
        <f t="shared" si="112"/>
        <v>0.56162083731919177</v>
      </c>
      <c r="Q211" s="66">
        <f t="shared" si="99"/>
        <v>0.1632416746383836</v>
      </c>
      <c r="R211" s="66">
        <f>'Raw Data'!S206</f>
        <v>0.29711224989598201</v>
      </c>
      <c r="S211" s="66">
        <f>'Raw Data'!V206</f>
        <v>0.50900000000000001</v>
      </c>
      <c r="T211" s="67">
        <f t="shared" ref="T211:T226" si="124">2*(M211-50)-2*(S211-50)</f>
        <v>-7.0499999999995566E-2</v>
      </c>
      <c r="U211" s="66">
        <f t="shared" si="123"/>
        <v>0.29161224989597756</v>
      </c>
      <c r="V211" s="66">
        <f>50%-Q211/2</f>
        <v>0.41837916268080821</v>
      </c>
      <c r="W211" s="66">
        <f>50%-U211/2</f>
        <v>0.35419387505201122</v>
      </c>
      <c r="X211" s="68">
        <f t="shared" si="120"/>
        <v>-5.537083731919179E-2</v>
      </c>
      <c r="Y211" s="68">
        <f t="shared" si="113"/>
        <v>5.537083731919179E-2</v>
      </c>
      <c r="Z211" s="68">
        <f t="shared" si="114"/>
        <v>1.0370837319191792E-2</v>
      </c>
      <c r="AA211" s="68">
        <f t="shared" ref="AA211:AA226" si="125">W211-M211</f>
        <v>-0.11955612494798878</v>
      </c>
      <c r="AB211" s="68">
        <f t="shared" ref="AB211:AB226" si="126">IF(E211="(D)",AA211,-(AA211))</f>
        <v>0.11955612494798878</v>
      </c>
      <c r="AC211" s="68">
        <f t="shared" ref="AC211:AC226" si="127">AB211-4.5%</f>
        <v>7.4556124947988786E-2</v>
      </c>
      <c r="AD211" s="69">
        <f t="shared" ref="AD211:AD226" si="128">(Z211+AC211)/2</f>
        <v>4.2463481133590289E-2</v>
      </c>
      <c r="AE211" s="67">
        <f>ABS(AC211-Z211)</f>
        <v>6.4185287628796994E-2</v>
      </c>
    </row>
    <row r="212" spans="1:31" ht="15" hidden="1" customHeight="1" x14ac:dyDescent="0.25">
      <c r="A212" s="60" t="s">
        <v>412</v>
      </c>
      <c r="B212" s="61">
        <v>7</v>
      </c>
      <c r="C212" s="61"/>
      <c r="D212" s="60" t="s">
        <v>188</v>
      </c>
      <c r="E212" s="60" t="s">
        <v>8</v>
      </c>
      <c r="F212" s="62">
        <v>2010</v>
      </c>
      <c r="G212" s="60">
        <v>4</v>
      </c>
      <c r="H212" s="60">
        <v>6</v>
      </c>
      <c r="I212" s="63">
        <f>IF(H212="",M212+0.15*(X212+4.5%-$B$2)+($A$2-50%),M212+0.85*(0.6*X212+0.4*AA212+4.5%-$B$2)+($A$2-50%))</f>
        <v>0.42132658478593238</v>
      </c>
      <c r="J212" s="33" t="str">
        <f t="shared" si="122"/>
        <v>R</v>
      </c>
      <c r="K212" s="33" t="str">
        <f t="shared" si="109"/>
        <v>No projection</v>
      </c>
      <c r="L212" s="33" t="str">
        <f t="shared" si="110"/>
        <v>Likely R</v>
      </c>
      <c r="M212" s="64">
        <f>'Raw Data'!P207</f>
        <v>0.46525</v>
      </c>
      <c r="N212" s="64">
        <f t="shared" si="111"/>
        <v>0.46524999999999994</v>
      </c>
      <c r="O212" s="65">
        <f>'Raw Data'!M207</f>
        <v>0.10707073343403462</v>
      </c>
      <c r="P212" s="65">
        <f t="shared" si="112"/>
        <v>0.55353536671701731</v>
      </c>
      <c r="Q212" s="66">
        <f t="shared" si="99"/>
        <v>0.14707073343403462</v>
      </c>
      <c r="R212" s="66">
        <f>'Raw Data'!S207</f>
        <v>5.0016930519929337E-2</v>
      </c>
      <c r="S212" s="66">
        <f>'Raw Data'!V207</f>
        <v>0.49399999999999999</v>
      </c>
      <c r="T212" s="67">
        <f t="shared" si="124"/>
        <v>-5.7500000000004547E-2</v>
      </c>
      <c r="U212" s="66">
        <f t="shared" si="123"/>
        <v>0.21151693051993389</v>
      </c>
      <c r="V212" s="66">
        <f>50%-Q212/2</f>
        <v>0.42646463328298267</v>
      </c>
      <c r="W212" s="66">
        <f>50%-U212/2</f>
        <v>0.39424153474003304</v>
      </c>
      <c r="X212" s="68">
        <f t="shared" si="120"/>
        <v>-3.8785366717017322E-2</v>
      </c>
      <c r="Y212" s="68">
        <f t="shared" si="113"/>
        <v>3.8785366717017322E-2</v>
      </c>
      <c r="Z212" s="68">
        <f t="shared" si="114"/>
        <v>-6.2146332829826761E-3</v>
      </c>
      <c r="AA212" s="68">
        <f t="shared" si="125"/>
        <v>-7.1008465259966957E-2</v>
      </c>
      <c r="AB212" s="68">
        <f t="shared" si="126"/>
        <v>7.1008465259966957E-2</v>
      </c>
      <c r="AC212" s="68">
        <f t="shared" si="127"/>
        <v>2.6008465259966959E-2</v>
      </c>
      <c r="AD212" s="69">
        <f t="shared" si="128"/>
        <v>9.8969159884921415E-3</v>
      </c>
      <c r="AE212" s="67">
        <f>ABS(AC212-Z212)</f>
        <v>3.2223098542949635E-2</v>
      </c>
    </row>
    <row r="213" spans="1:31" ht="15" customHeight="1" x14ac:dyDescent="0.25">
      <c r="A213" s="60" t="s">
        <v>412</v>
      </c>
      <c r="B213" s="61">
        <v>8</v>
      </c>
      <c r="C213" s="61"/>
      <c r="D213" s="60" t="s">
        <v>1031</v>
      </c>
      <c r="E213" s="60" t="s">
        <v>8</v>
      </c>
      <c r="F213" s="62">
        <v>2000</v>
      </c>
      <c r="G213" s="60">
        <v>4</v>
      </c>
      <c r="H213" s="60">
        <v>4</v>
      </c>
      <c r="I213" s="63">
        <f>M213</f>
        <v>0.46525</v>
      </c>
      <c r="J213" s="33" t="str">
        <f t="shared" si="122"/>
        <v>No projection</v>
      </c>
      <c r="K213" s="33" t="str">
        <f t="shared" si="109"/>
        <v>No projection</v>
      </c>
      <c r="L213" s="33" t="str">
        <f t="shared" si="110"/>
        <v>Lean R</v>
      </c>
      <c r="M213" s="64">
        <f>'Raw Data'!P208</f>
        <v>0.46525</v>
      </c>
      <c r="N213" s="64">
        <f t="shared" si="111"/>
        <v>0.46524999999999994</v>
      </c>
      <c r="O213" s="65">
        <f>'Raw Data'!M208</f>
        <v>0.22232027901859924</v>
      </c>
      <c r="P213" s="65">
        <f t="shared" si="112"/>
        <v>0.61116013950929959</v>
      </c>
      <c r="Q213" s="66">
        <f t="shared" si="99"/>
        <v>0.26232027901859922</v>
      </c>
      <c r="R213" s="66">
        <f>'Raw Data'!S208</f>
        <v>0.30233195020746884</v>
      </c>
      <c r="S213" s="66">
        <f>'Raw Data'!V208</f>
        <v>0.499</v>
      </c>
      <c r="T213" s="67">
        <f t="shared" si="124"/>
        <v>-6.7500000000009663E-2</v>
      </c>
      <c r="U213" s="66">
        <f t="shared" si="123"/>
        <v>0.29383195020747849</v>
      </c>
      <c r="V213" s="66">
        <f>50%-Q213/2</f>
        <v>0.36883986049070039</v>
      </c>
      <c r="W213" s="66">
        <f>50%-U213/2</f>
        <v>0.35308402489626078</v>
      </c>
      <c r="X213" s="68">
        <f t="shared" si="120"/>
        <v>-9.6410139509299608E-2</v>
      </c>
      <c r="Y213" s="68">
        <f t="shared" si="113"/>
        <v>9.6410139509299608E-2</v>
      </c>
      <c r="Z213" s="68">
        <f t="shared" si="114"/>
        <v>5.141013950929961E-2</v>
      </c>
      <c r="AA213" s="68">
        <f t="shared" si="125"/>
        <v>-0.11216597510373921</v>
      </c>
      <c r="AB213" s="68">
        <f t="shared" si="126"/>
        <v>0.11216597510373921</v>
      </c>
      <c r="AC213" s="68">
        <f t="shared" si="127"/>
        <v>6.7165975103739214E-2</v>
      </c>
      <c r="AD213" s="69">
        <f t="shared" si="128"/>
        <v>5.9288057306519412E-2</v>
      </c>
      <c r="AE213" s="67">
        <f>ABS(AC213-Z213)</f>
        <v>1.5755835594439604E-2</v>
      </c>
    </row>
    <row r="214" spans="1:31" ht="15" hidden="1" customHeight="1" x14ac:dyDescent="0.25">
      <c r="A214" s="60" t="s">
        <v>412</v>
      </c>
      <c r="B214" s="61">
        <v>9</v>
      </c>
      <c r="C214" s="61"/>
      <c r="D214" s="60" t="s">
        <v>189</v>
      </c>
      <c r="E214" s="60" t="s">
        <v>14</v>
      </c>
      <c r="F214" s="62">
        <v>1982</v>
      </c>
      <c r="G214" s="60">
        <v>1</v>
      </c>
      <c r="H214" s="60">
        <v>1</v>
      </c>
      <c r="I214" s="63">
        <f>IF(H214="",M214+0.15*(X214-4.5%+$B$2)+($A$2-50%),M214+0.85*(0.6*X214+0.4*AA214-4.5%+$B$2)+($A$2-50%))</f>
        <v>0.60897040844379768</v>
      </c>
      <c r="J214" s="33" t="str">
        <f t="shared" si="122"/>
        <v>D</v>
      </c>
      <c r="K214" s="33" t="str">
        <f t="shared" si="109"/>
        <v>No projection</v>
      </c>
      <c r="L214" s="33" t="str">
        <f t="shared" si="110"/>
        <v>Safe D</v>
      </c>
      <c r="M214" s="64">
        <f>'Raw Data'!P209</f>
        <v>0.55725000000000002</v>
      </c>
      <c r="N214" s="64">
        <f t="shared" si="111"/>
        <v>0.55725000000000002</v>
      </c>
      <c r="O214" s="65">
        <f>'Raw Data'!M209</f>
        <v>0.29074244606095068</v>
      </c>
      <c r="P214" s="65">
        <f t="shared" si="112"/>
        <v>0.64537122303047534</v>
      </c>
      <c r="Q214" s="66">
        <f t="shared" si="99"/>
        <v>0.2507424460609507</v>
      </c>
      <c r="R214" s="66">
        <f>'Raw Data'!S209</f>
        <v>0.27187402763679391</v>
      </c>
      <c r="S214" s="66">
        <f>'Raw Data'!V209</f>
        <v>0.624</v>
      </c>
      <c r="T214" s="67">
        <f t="shared" si="124"/>
        <v>-0.13349999999999795</v>
      </c>
      <c r="U214" s="66">
        <f t="shared" si="123"/>
        <v>0.21437402763679597</v>
      </c>
      <c r="V214" s="66">
        <f>50%+Q214/2</f>
        <v>0.62537122303047532</v>
      </c>
      <c r="W214" s="66">
        <f>50%+U214/2</f>
        <v>0.60718701381839801</v>
      </c>
      <c r="X214" s="68">
        <f t="shared" si="120"/>
        <v>6.8121223030475297E-2</v>
      </c>
      <c r="Y214" s="68">
        <f t="shared" si="113"/>
        <v>6.8121223030475297E-2</v>
      </c>
      <c r="Z214" s="68">
        <f t="shared" si="114"/>
        <v>2.3121223030475299E-2</v>
      </c>
      <c r="AA214" s="68">
        <f t="shared" si="125"/>
        <v>4.9937013818397991E-2</v>
      </c>
      <c r="AB214" s="68">
        <f t="shared" si="126"/>
        <v>4.9937013818397991E-2</v>
      </c>
      <c r="AC214" s="68">
        <f t="shared" si="127"/>
        <v>4.9370138183979922E-3</v>
      </c>
      <c r="AD214" s="69">
        <f t="shared" si="128"/>
        <v>1.4029118424436646E-2</v>
      </c>
      <c r="AE214" s="67">
        <f>ABS(AC214-Z214)</f>
        <v>1.8184209212077307E-2</v>
      </c>
    </row>
    <row r="215" spans="1:31" ht="15" hidden="1" customHeight="1" x14ac:dyDescent="0.25">
      <c r="A215" s="71" t="s">
        <v>412</v>
      </c>
      <c r="B215" s="72">
        <v>10</v>
      </c>
      <c r="C215" s="61"/>
      <c r="D215" s="71" t="s">
        <v>190</v>
      </c>
      <c r="E215" s="71" t="s">
        <v>8</v>
      </c>
      <c r="F215" s="62">
        <v>2002</v>
      </c>
      <c r="G215" s="71">
        <v>4</v>
      </c>
      <c r="H215" s="71">
        <v>4</v>
      </c>
      <c r="I215" s="63">
        <f>IF(H215="",M215+0.15*(X215+4.5%-$B$2)+($A$2-50%),M215+0.85*(0.6*X215+0.4*AA215+4.5%-$B$2)+($A$2-50%))</f>
        <v>0.29714583400964234</v>
      </c>
      <c r="J215" s="40" t="str">
        <f t="shared" si="122"/>
        <v>R</v>
      </c>
      <c r="K215" s="33" t="str">
        <f t="shared" si="109"/>
        <v>R</v>
      </c>
      <c r="L215" s="40" t="str">
        <f t="shared" si="110"/>
        <v>Safe R</v>
      </c>
      <c r="M215" s="68">
        <f>'Raw Data'!P210</f>
        <v>0.42275000000000007</v>
      </c>
      <c r="N215" s="68">
        <f t="shared" si="111"/>
        <v>0.42275000000000007</v>
      </c>
      <c r="O215" s="65">
        <f>'Raw Data'!M210</f>
        <v>0.39634784703328196</v>
      </c>
      <c r="P215" s="65">
        <f t="shared" si="112"/>
        <v>0.69817392351664098</v>
      </c>
      <c r="Q215" s="66">
        <f t="shared" si="99"/>
        <v>0.43634784703328194</v>
      </c>
      <c r="R215" s="66">
        <f>'Raw Data'!S210</f>
        <v>0.48407626468747522</v>
      </c>
      <c r="S215" s="66">
        <f>'Raw Data'!V210</f>
        <v>0.45399999999999996</v>
      </c>
      <c r="T215" s="67">
        <f t="shared" si="124"/>
        <v>-6.25E-2</v>
      </c>
      <c r="U215" s="66">
        <f t="shared" si="123"/>
        <v>0.47057626468747521</v>
      </c>
      <c r="V215" s="66">
        <f>50%-Q215/2</f>
        <v>0.281826076483359</v>
      </c>
      <c r="W215" s="66">
        <f>50%-U215/2</f>
        <v>0.26471186765626242</v>
      </c>
      <c r="X215" s="68">
        <f t="shared" si="120"/>
        <v>-0.14092392351664107</v>
      </c>
      <c r="Y215" s="68">
        <f t="shared" si="113"/>
        <v>0.14092392351664107</v>
      </c>
      <c r="Z215" s="68">
        <f t="shared" si="114"/>
        <v>9.5923923516641071E-2</v>
      </c>
      <c r="AA215" s="68">
        <f t="shared" si="125"/>
        <v>-0.15803813234373765</v>
      </c>
      <c r="AB215" s="68">
        <f t="shared" si="126"/>
        <v>0.15803813234373765</v>
      </c>
      <c r="AC215" s="68">
        <f t="shared" si="127"/>
        <v>0.11303813234373765</v>
      </c>
      <c r="AD215" s="69">
        <f t="shared" si="128"/>
        <v>0.10448102793018936</v>
      </c>
      <c r="AE215" s="67">
        <f>ABS(AC215-Z215)</f>
        <v>1.7114208827096578E-2</v>
      </c>
    </row>
    <row r="216" spans="1:31" ht="15" hidden="1" customHeight="1" x14ac:dyDescent="0.25">
      <c r="A216" s="93" t="s">
        <v>412</v>
      </c>
      <c r="B216" s="61">
        <v>11</v>
      </c>
      <c r="C216" s="61"/>
      <c r="D216" s="93" t="s">
        <v>191</v>
      </c>
      <c r="E216" s="93" t="s">
        <v>8</v>
      </c>
      <c r="F216" s="62">
        <v>2012</v>
      </c>
      <c r="G216" s="93">
        <v>5</v>
      </c>
      <c r="H216" s="62">
        <v>8</v>
      </c>
      <c r="I216" s="63">
        <f>IF(H216="",M216+0.15*(X216+4.5%-$B$2)+($A$2-50%),M216+0.15*(X216+AA216+4.5%-$B$2)+($A$2-50%))</f>
        <v>0.43660909046932028</v>
      </c>
      <c r="J216" s="33" t="str">
        <f t="shared" si="122"/>
        <v>R</v>
      </c>
      <c r="K216" s="33" t="str">
        <f t="shared" si="109"/>
        <v>No projection</v>
      </c>
      <c r="L216" s="33" t="str">
        <f t="shared" si="110"/>
        <v>Likely R</v>
      </c>
      <c r="M216" s="64">
        <f>'Raw Data'!P211</f>
        <v>0.45374999999999999</v>
      </c>
      <c r="N216" s="64">
        <f t="shared" si="111"/>
        <v>0.45374999999999999</v>
      </c>
      <c r="O216" s="65">
        <f>'Raw Data'!M211</f>
        <v>6.7247488016156487E-2</v>
      </c>
      <c r="P216" s="65">
        <f t="shared" si="112"/>
        <v>0.53362374400807822</v>
      </c>
      <c r="Q216" s="66">
        <f t="shared" si="99"/>
        <v>0.19724748801615649</v>
      </c>
      <c r="R216" s="66">
        <f>'Raw Data'!S211</f>
        <v>-2.4202027607095611E-2</v>
      </c>
      <c r="S216" s="66">
        <f>'Raw Data'!V211</f>
        <v>0.50900000000000001</v>
      </c>
      <c r="T216" s="67">
        <f t="shared" si="124"/>
        <v>-0.11050000000000182</v>
      </c>
      <c r="U216" s="66">
        <f>IF(H216=1,R216+T216+7.6%,IF(H216=2,R216+T216+16.6%,IF(H216=3,R216+T216+25.6%,IF(H216=4,R216-T216-7.6%,IF(H216=5,R216-T216+1.4%,IF(H216=6,R216-T216+10.4%,IF(H216=7,R216+T216+9%,IF(H216=8,R216-T216+13%,""))))))))</f>
        <v>0.21629797239290621</v>
      </c>
      <c r="V216" s="66">
        <f>50%-Q216/2</f>
        <v>0.40137625599192173</v>
      </c>
      <c r="W216" s="66">
        <f>50%-U216/2</f>
        <v>0.39185101380354692</v>
      </c>
      <c r="X216" s="68">
        <f t="shared" si="120"/>
        <v>-5.237374400807826E-2</v>
      </c>
      <c r="Y216" s="68">
        <f t="shared" si="113"/>
        <v>5.237374400807826E-2</v>
      </c>
      <c r="Z216" s="68">
        <f t="shared" si="114"/>
        <v>7.3737440080782618E-3</v>
      </c>
      <c r="AA216" s="68">
        <f t="shared" si="125"/>
        <v>-6.1898986196453065E-2</v>
      </c>
      <c r="AB216" s="68">
        <f t="shared" si="126"/>
        <v>6.1898986196453065E-2</v>
      </c>
      <c r="AC216" s="68">
        <f t="shared" si="127"/>
        <v>1.6898986196453067E-2</v>
      </c>
      <c r="AD216" s="69">
        <f t="shared" si="128"/>
        <v>1.2136365102265664E-2</v>
      </c>
      <c r="AE216" s="67"/>
    </row>
    <row r="217" spans="1:31" ht="15" customHeight="1" x14ac:dyDescent="0.25">
      <c r="A217" s="60" t="s">
        <v>412</v>
      </c>
      <c r="B217" s="61">
        <v>12</v>
      </c>
      <c r="C217" s="61" t="s">
        <v>1027</v>
      </c>
      <c r="D217" s="60" t="s">
        <v>1025</v>
      </c>
      <c r="E217" s="60" t="s">
        <v>14</v>
      </c>
      <c r="F217" s="62">
        <v>1955</v>
      </c>
      <c r="G217" s="60">
        <v>1</v>
      </c>
      <c r="H217" s="93">
        <v>1</v>
      </c>
      <c r="I217" s="63">
        <f>M217</f>
        <v>0.64775000000000005</v>
      </c>
      <c r="J217" s="33" t="str">
        <f t="shared" si="122"/>
        <v>D</v>
      </c>
      <c r="K217" s="33" t="str">
        <f t="shared" si="109"/>
        <v>D</v>
      </c>
      <c r="L217" s="33" t="str">
        <f t="shared" si="110"/>
        <v>Safe D</v>
      </c>
      <c r="M217" s="64">
        <f>'Raw Data'!P212</f>
        <v>0.64775000000000005</v>
      </c>
      <c r="N217" s="64">
        <f t="shared" si="111"/>
        <v>0.64775000000000005</v>
      </c>
      <c r="O217" s="65">
        <f>'Raw Data'!M212</f>
        <v>0.40216449656706188</v>
      </c>
      <c r="P217" s="65">
        <f t="shared" si="112"/>
        <v>0.70108224828353094</v>
      </c>
      <c r="Q217" s="66">
        <f t="shared" si="99"/>
        <v>0.3621644965670619</v>
      </c>
      <c r="R217" s="66">
        <f>'Raw Data'!S212</f>
        <v>0.17266529253210722</v>
      </c>
      <c r="S217" s="66">
        <f>'Raw Data'!V212</f>
        <v>0.629</v>
      </c>
      <c r="T217" s="67">
        <f t="shared" si="124"/>
        <v>3.7500000000008527E-2</v>
      </c>
      <c r="U217" s="66">
        <f t="shared" ref="U217:U249" si="129">IF(H217=1,R217+T217+7.6%,IF(H217=2,R217+T217+16.6%,IF(H217=3,R217+T217+25.6%,IF(H217=4,R217-T217-7.6%,IF(H217=5,R217-T217+1.4%,IF(H217=6,R217-T217+10.4%,IF(H217=7,R217+T217+9%,IF(H217=8,R217-T217+9%,""))))))))</f>
        <v>0.28616529253211576</v>
      </c>
      <c r="V217" s="66">
        <f>50%+Q217/2</f>
        <v>0.68108224828353092</v>
      </c>
      <c r="W217" s="66">
        <f>50%+U217/2</f>
        <v>0.64308264626605793</v>
      </c>
      <c r="X217" s="68">
        <f t="shared" si="120"/>
        <v>3.3332248283530874E-2</v>
      </c>
      <c r="Y217" s="68">
        <f t="shared" si="113"/>
        <v>3.3332248283530874E-2</v>
      </c>
      <c r="Z217" s="68">
        <f t="shared" si="114"/>
        <v>-1.1667751716469124E-2</v>
      </c>
      <c r="AA217" s="68">
        <f t="shared" si="125"/>
        <v>-4.6673537339421145E-3</v>
      </c>
      <c r="AB217" s="68">
        <f t="shared" si="126"/>
        <v>-4.6673537339421145E-3</v>
      </c>
      <c r="AC217" s="68">
        <f t="shared" si="127"/>
        <v>-4.9667353733942113E-2</v>
      </c>
      <c r="AD217" s="69">
        <f t="shared" si="128"/>
        <v>-3.0667552725205618E-2</v>
      </c>
      <c r="AE217" s="67">
        <f t="shared" ref="AE217:AE226" si="130">ABS(AC217-Z217)</f>
        <v>3.7999602017472989E-2</v>
      </c>
    </row>
    <row r="218" spans="1:31" ht="15" hidden="1" customHeight="1" x14ac:dyDescent="0.25">
      <c r="A218" s="60" t="s">
        <v>412</v>
      </c>
      <c r="B218" s="61">
        <v>13</v>
      </c>
      <c r="C218" s="61"/>
      <c r="D218" s="60" t="s">
        <v>192</v>
      </c>
      <c r="E218" s="60" t="s">
        <v>14</v>
      </c>
      <c r="F218" s="62">
        <v>1964</v>
      </c>
      <c r="G218" s="60">
        <v>1</v>
      </c>
      <c r="H218" s="60">
        <v>1</v>
      </c>
      <c r="I218" s="63">
        <f>IF(H218="",M218+0.15*(X218-4.5%+$B$2)+($A$2-50%),M218+0.85*(0.6*X218+0.4*AA218-4.5%+$B$2)+($A$2-50%))</f>
        <v>0.8397829703516454</v>
      </c>
      <c r="J218" s="33" t="str">
        <f t="shared" si="122"/>
        <v>D</v>
      </c>
      <c r="K218" s="33" t="str">
        <f t="shared" si="109"/>
        <v>D</v>
      </c>
      <c r="L218" s="33" t="str">
        <f t="shared" si="110"/>
        <v>Safe D</v>
      </c>
      <c r="M218" s="64">
        <f>'Raw Data'!P213</f>
        <v>0.83525000000000005</v>
      </c>
      <c r="N218" s="64">
        <f t="shared" si="111"/>
        <v>0.83525000000000005</v>
      </c>
      <c r="O218" s="65">
        <f>'Raw Data'!M213</f>
        <v>0.71712300031010012</v>
      </c>
      <c r="P218" s="65">
        <f t="shared" si="112"/>
        <v>0.85856150015505006</v>
      </c>
      <c r="Q218" s="66">
        <f t="shared" ref="Q218:Q249" si="131">IF(G218=1,O218-4%,IF(G218=2,O218+5%,IF(G218=3,O218+14%,IF(G218=4,O218+4%,IF(G218=5,O218+13%,IF(G218=6,O218+22%,IF(G218=7,O218+9%,O218+9%)))))))</f>
        <v>0.67712300031010009</v>
      </c>
      <c r="R218" s="66">
        <f>'Raw Data'!S213</f>
        <v>0.58873003101510868</v>
      </c>
      <c r="S218" s="66">
        <f>'Raw Data'!V213</f>
        <v>0.82399999999999995</v>
      </c>
      <c r="T218" s="67">
        <f t="shared" si="124"/>
        <v>2.2500000000007958E-2</v>
      </c>
      <c r="U218" s="66">
        <f t="shared" si="129"/>
        <v>0.68723003101511659</v>
      </c>
      <c r="V218" s="66">
        <f>50%+Q218/2</f>
        <v>0.83856150015505004</v>
      </c>
      <c r="W218" s="66">
        <f>50%+U218/2</f>
        <v>0.84361501550755835</v>
      </c>
      <c r="X218" s="68">
        <f t="shared" si="120"/>
        <v>3.3115001550499956E-3</v>
      </c>
      <c r="Y218" s="68">
        <f t="shared" si="113"/>
        <v>3.3115001550499956E-3</v>
      </c>
      <c r="Z218" s="68">
        <f t="shared" si="114"/>
        <v>-4.1688499844950003E-2</v>
      </c>
      <c r="AA218" s="68">
        <f t="shared" si="125"/>
        <v>8.3650155075583044E-3</v>
      </c>
      <c r="AB218" s="68">
        <f t="shared" si="126"/>
        <v>8.3650155075583044E-3</v>
      </c>
      <c r="AC218" s="68">
        <f t="shared" si="127"/>
        <v>-3.6634984492441694E-2</v>
      </c>
      <c r="AD218" s="69">
        <f t="shared" si="128"/>
        <v>-3.9161742168695848E-2</v>
      </c>
      <c r="AE218" s="67">
        <f t="shared" si="130"/>
        <v>5.0535153525083087E-3</v>
      </c>
    </row>
    <row r="219" spans="1:31" ht="15" customHeight="1" x14ac:dyDescent="0.25">
      <c r="A219" s="60" t="s">
        <v>412</v>
      </c>
      <c r="B219" s="61">
        <v>14</v>
      </c>
      <c r="C219" s="61" t="s">
        <v>1027</v>
      </c>
      <c r="D219" s="60" t="s">
        <v>977</v>
      </c>
      <c r="E219" s="60" t="s">
        <v>14</v>
      </c>
      <c r="F219" s="62">
        <v>2008</v>
      </c>
      <c r="G219" s="60">
        <v>1</v>
      </c>
      <c r="H219" s="60">
        <v>1</v>
      </c>
      <c r="I219" s="63">
        <f>M219</f>
        <v>0.79275000000000007</v>
      </c>
      <c r="J219" s="33" t="str">
        <f t="shared" si="122"/>
        <v>D</v>
      </c>
      <c r="K219" s="33" t="str">
        <f t="shared" si="109"/>
        <v>D</v>
      </c>
      <c r="L219" s="33" t="str">
        <f t="shared" si="110"/>
        <v>Safe D</v>
      </c>
      <c r="M219" s="64">
        <f>'Raw Data'!P214</f>
        <v>0.79275000000000007</v>
      </c>
      <c r="N219" s="64">
        <f t="shared" si="111"/>
        <v>0.79275000000000007</v>
      </c>
      <c r="O219" s="65">
        <f>'Raw Data'!M214</f>
        <v>0.68062265997607541</v>
      </c>
      <c r="P219" s="65">
        <f t="shared" si="112"/>
        <v>0.8403113299880377</v>
      </c>
      <c r="Q219" s="66">
        <f t="shared" si="131"/>
        <v>0.64062265997607537</v>
      </c>
      <c r="R219" s="66">
        <f>'Raw Data'!S214</f>
        <v>2.6136989655383525E-2</v>
      </c>
      <c r="S219" s="66">
        <f>'Raw Data'!V214</f>
        <v>0.49299999999999999</v>
      </c>
      <c r="T219" s="67">
        <f t="shared" si="124"/>
        <v>0.59949999999999193</v>
      </c>
      <c r="U219" s="66">
        <f t="shared" si="129"/>
        <v>0.70163698965537546</v>
      </c>
      <c r="V219" s="66">
        <f>50%+Q219/2</f>
        <v>0.82031132998803769</v>
      </c>
      <c r="W219" s="66">
        <f>50%+U219/2</f>
        <v>0.85081849482768779</v>
      </c>
      <c r="X219" s="68">
        <f t="shared" si="120"/>
        <v>2.7561329988037619E-2</v>
      </c>
      <c r="Y219" s="68">
        <f t="shared" si="113"/>
        <v>2.7561329988037619E-2</v>
      </c>
      <c r="Z219" s="68">
        <f t="shared" si="114"/>
        <v>-1.7438670011962379E-2</v>
      </c>
      <c r="AA219" s="68">
        <f t="shared" si="125"/>
        <v>5.8068494827687722E-2</v>
      </c>
      <c r="AB219" s="68">
        <f t="shared" si="126"/>
        <v>5.8068494827687722E-2</v>
      </c>
      <c r="AC219" s="68">
        <f t="shared" si="127"/>
        <v>1.3068494827687724E-2</v>
      </c>
      <c r="AD219" s="69">
        <f t="shared" si="128"/>
        <v>-2.1850875921373275E-3</v>
      </c>
      <c r="AE219" s="67">
        <f t="shared" si="130"/>
        <v>3.0507164839650103E-2</v>
      </c>
    </row>
    <row r="220" spans="1:31" ht="15" hidden="1" customHeight="1" x14ac:dyDescent="0.25">
      <c r="A220" s="60" t="s">
        <v>413</v>
      </c>
      <c r="B220" s="61">
        <v>1</v>
      </c>
      <c r="C220" s="61"/>
      <c r="D220" s="60" t="s">
        <v>193</v>
      </c>
      <c r="E220" s="60" t="s">
        <v>14</v>
      </c>
      <c r="F220" s="62">
        <v>2006</v>
      </c>
      <c r="G220" s="60">
        <v>1</v>
      </c>
      <c r="H220" s="60">
        <v>1</v>
      </c>
      <c r="I220" s="63">
        <f>IF(H220="",M220+0.15*(X220-4.5%+$B$2)+($A$2-50%),M220+0.85*(0.6*X220+0.4*AA220-4.5%+$B$2)+($A$2-50%))</f>
        <v>0.55060303218019446</v>
      </c>
      <c r="J220" s="33" t="str">
        <f t="shared" si="122"/>
        <v>No projection</v>
      </c>
      <c r="K220" s="33" t="str">
        <f t="shared" si="109"/>
        <v>No projection</v>
      </c>
      <c r="L220" s="33" t="str">
        <f t="shared" si="110"/>
        <v>Lean D</v>
      </c>
      <c r="M220" s="64">
        <f>'Raw Data'!P215</f>
        <v>0.48774999999999996</v>
      </c>
      <c r="N220" s="64">
        <f t="shared" si="111"/>
        <v>0.48774999999999991</v>
      </c>
      <c r="O220" s="65">
        <f>'Raw Data'!M215</f>
        <v>0.15220872158032051</v>
      </c>
      <c r="P220" s="65">
        <f t="shared" si="112"/>
        <v>0.57610436079016025</v>
      </c>
      <c r="Q220" s="66">
        <f t="shared" si="131"/>
        <v>0.1122087215803205</v>
      </c>
      <c r="R220" s="66">
        <f>'Raw Data'!S215</f>
        <v>5.6660636336552883E-2</v>
      </c>
      <c r="S220" s="66">
        <f>'Raw Data'!V215</f>
        <v>0.48399999999999999</v>
      </c>
      <c r="T220" s="67">
        <f t="shared" si="124"/>
        <v>7.4999999999931788E-3</v>
      </c>
      <c r="U220" s="66">
        <f t="shared" si="129"/>
        <v>0.14016063633654607</v>
      </c>
      <c r="V220" s="66">
        <f>50%+Q220/2</f>
        <v>0.55610436079016023</v>
      </c>
      <c r="W220" s="66">
        <f>50%+U220/2</f>
        <v>0.57008031816827298</v>
      </c>
      <c r="X220" s="68">
        <f t="shared" si="120"/>
        <v>6.8354360790160273E-2</v>
      </c>
      <c r="Y220" s="68">
        <f t="shared" si="113"/>
        <v>6.8354360790160273E-2</v>
      </c>
      <c r="Z220" s="68">
        <f t="shared" si="114"/>
        <v>2.3354360790160275E-2</v>
      </c>
      <c r="AA220" s="68">
        <f t="shared" si="125"/>
        <v>8.233031816827302E-2</v>
      </c>
      <c r="AB220" s="68">
        <f t="shared" si="126"/>
        <v>8.233031816827302E-2</v>
      </c>
      <c r="AC220" s="68">
        <f t="shared" si="127"/>
        <v>3.7330318168273022E-2</v>
      </c>
      <c r="AD220" s="69">
        <f t="shared" si="128"/>
        <v>3.0342339479216648E-2</v>
      </c>
      <c r="AE220" s="67">
        <f t="shared" si="130"/>
        <v>1.3975957378112747E-2</v>
      </c>
    </row>
    <row r="221" spans="1:31" ht="15" hidden="1" customHeight="1" x14ac:dyDescent="0.25">
      <c r="A221" s="60" t="s">
        <v>413</v>
      </c>
      <c r="B221" s="61">
        <v>2</v>
      </c>
      <c r="C221" s="61"/>
      <c r="D221" s="60" t="s">
        <v>194</v>
      </c>
      <c r="E221" s="60" t="s">
        <v>8</v>
      </c>
      <c r="F221" s="62">
        <v>2002</v>
      </c>
      <c r="G221" s="60">
        <v>4</v>
      </c>
      <c r="H221" s="60">
        <v>4</v>
      </c>
      <c r="I221" s="63">
        <f>IF(H221="",M221+0.15*(X221+4.5%-$B$2)+($A$2-50%),M221+0.85*(0.6*X221+0.4*AA221+4.5%-$B$2)+($A$2-50%))</f>
        <v>0.44286714703332453</v>
      </c>
      <c r="J221" s="33" t="str">
        <f t="shared" si="122"/>
        <v>No projection</v>
      </c>
      <c r="K221" s="33" t="str">
        <f t="shared" si="109"/>
        <v>No projection</v>
      </c>
      <c r="L221" s="33" t="str">
        <f t="shared" si="110"/>
        <v>Lean R</v>
      </c>
      <c r="M221" s="64">
        <f>'Raw Data'!P216</f>
        <v>0.48125000000000001</v>
      </c>
      <c r="N221" s="64">
        <f t="shared" si="111"/>
        <v>0.48124999999999996</v>
      </c>
      <c r="O221" s="65">
        <f>'Raw Data'!M216</f>
        <v>8.1718237060836751E-2</v>
      </c>
      <c r="P221" s="65">
        <f t="shared" si="112"/>
        <v>0.54085911853041835</v>
      </c>
      <c r="Q221" s="66">
        <f t="shared" si="131"/>
        <v>0.12171823706083676</v>
      </c>
      <c r="R221" s="66">
        <f>'Raw Data'!S216</f>
        <v>0.2674541324480168</v>
      </c>
      <c r="S221" s="66">
        <f>'Raw Data'!V216</f>
        <v>0.45399999999999996</v>
      </c>
      <c r="T221" s="67">
        <f t="shared" si="124"/>
        <v>5.4500000000004434E-2</v>
      </c>
      <c r="U221" s="66">
        <f t="shared" si="129"/>
        <v>0.13695413244801236</v>
      </c>
      <c r="V221" s="66">
        <f>50%-Q221/2</f>
        <v>0.43914088146958163</v>
      </c>
      <c r="W221" s="66">
        <f>50%-U221/2</f>
        <v>0.43152293377599382</v>
      </c>
      <c r="X221" s="68">
        <f t="shared" si="120"/>
        <v>-4.2109118530418377E-2</v>
      </c>
      <c r="Y221" s="68">
        <f t="shared" si="113"/>
        <v>4.2109118530418377E-2</v>
      </c>
      <c r="Z221" s="68">
        <f t="shared" si="114"/>
        <v>-2.8908814695816215E-3</v>
      </c>
      <c r="AA221" s="68">
        <f t="shared" si="125"/>
        <v>-4.9727066224006189E-2</v>
      </c>
      <c r="AB221" s="68">
        <f t="shared" si="126"/>
        <v>4.9727066224006189E-2</v>
      </c>
      <c r="AC221" s="68">
        <f t="shared" si="127"/>
        <v>4.7270662240061906E-3</v>
      </c>
      <c r="AD221" s="69">
        <f t="shared" si="128"/>
        <v>9.1809237721228454E-4</v>
      </c>
      <c r="AE221" s="67">
        <f t="shared" si="130"/>
        <v>7.6179476935878121E-3</v>
      </c>
    </row>
    <row r="222" spans="1:31" ht="15" hidden="1" customHeight="1" x14ac:dyDescent="0.25">
      <c r="A222" s="60" t="s">
        <v>413</v>
      </c>
      <c r="B222" s="61">
        <v>3</v>
      </c>
      <c r="C222" s="61"/>
      <c r="D222" t="s">
        <v>668</v>
      </c>
      <c r="E222" s="60" t="s">
        <v>8</v>
      </c>
      <c r="F222" s="62">
        <v>2008</v>
      </c>
      <c r="G222" s="60">
        <v>4</v>
      </c>
      <c r="H222" s="60">
        <v>4</v>
      </c>
      <c r="I222" s="63">
        <f>IF(H222="",M222+0.15*(X222+4.5%-$B$2)+($A$2-50%),M222+0.85*(0.6*X222+0.4*AA222+4.5%-$B$2)+($A$2-50%))</f>
        <v>0.41603656902055203</v>
      </c>
      <c r="J222" s="33" t="str">
        <f t="shared" si="122"/>
        <v>R</v>
      </c>
      <c r="K222" s="33" t="str">
        <f t="shared" si="109"/>
        <v>No projection</v>
      </c>
      <c r="L222" s="33" t="str">
        <f t="shared" si="110"/>
        <v>Safe R</v>
      </c>
      <c r="M222" s="64">
        <f>'Raw Data'!P217</f>
        <v>0.48475000000000001</v>
      </c>
      <c r="N222" s="64">
        <f t="shared" si="111"/>
        <v>0.48475000000000001</v>
      </c>
      <c r="O222" s="65">
        <f>'Raw Data'!M217</f>
        <v>0.16322932362296994</v>
      </c>
      <c r="P222" s="65">
        <f t="shared" si="112"/>
        <v>0.58161466181148502</v>
      </c>
      <c r="Q222" s="66">
        <f t="shared" si="131"/>
        <v>0.20322932362296994</v>
      </c>
      <c r="R222" s="66">
        <f>'Raw Data'!S217</f>
        <v>0.23310266738582414</v>
      </c>
      <c r="S222" s="66">
        <f>'Raw Data'!V217</f>
        <v>0.49399999999999999</v>
      </c>
      <c r="T222" s="67">
        <f t="shared" si="124"/>
        <v>-1.850000000000307E-2</v>
      </c>
      <c r="U222" s="66">
        <f t="shared" si="129"/>
        <v>0.17560266738582719</v>
      </c>
      <c r="V222" s="66">
        <f>50%-Q222/2</f>
        <v>0.39838533818851501</v>
      </c>
      <c r="W222" s="66">
        <f>50%-U222/2</f>
        <v>0.4121986663070864</v>
      </c>
      <c r="X222" s="68">
        <f t="shared" si="120"/>
        <v>-8.6364661811485E-2</v>
      </c>
      <c r="Y222" s="68">
        <f t="shared" si="113"/>
        <v>8.6364661811485E-2</v>
      </c>
      <c r="Z222" s="68">
        <f t="shared" si="114"/>
        <v>4.1364661811485001E-2</v>
      </c>
      <c r="AA222" s="68">
        <f t="shared" si="125"/>
        <v>-7.2551333692913611E-2</v>
      </c>
      <c r="AB222" s="68">
        <f t="shared" si="126"/>
        <v>7.2551333692913611E-2</v>
      </c>
      <c r="AC222" s="68">
        <f t="shared" si="127"/>
        <v>2.7551333692913613E-2</v>
      </c>
      <c r="AD222" s="69">
        <f t="shared" si="128"/>
        <v>3.4457997752199307E-2</v>
      </c>
      <c r="AE222" s="67">
        <f t="shared" si="130"/>
        <v>1.3813328118571389E-2</v>
      </c>
    </row>
    <row r="223" spans="1:31" ht="15" hidden="1" customHeight="1" x14ac:dyDescent="0.25">
      <c r="A223" s="60" t="s">
        <v>413</v>
      </c>
      <c r="B223" s="61">
        <v>4</v>
      </c>
      <c r="C223" s="61"/>
      <c r="D223" s="60" t="s">
        <v>195</v>
      </c>
      <c r="E223" s="60" t="s">
        <v>14</v>
      </c>
      <c r="F223" s="62">
        <v>2000</v>
      </c>
      <c r="G223" s="60">
        <v>1</v>
      </c>
      <c r="H223" s="60">
        <v>1</v>
      </c>
      <c r="I223" s="63">
        <f>IF(H223="",M223+0.15*(X223-4.5%+$B$2)+($A$2-50%),M223+0.85*(0.6*X223+0.4*AA223-4.5%+$B$2)+($A$2-50%))</f>
        <v>0.64867394547912549</v>
      </c>
      <c r="J223" s="33" t="str">
        <f t="shared" si="122"/>
        <v>D</v>
      </c>
      <c r="K223" s="33" t="str">
        <f t="shared" si="109"/>
        <v>D</v>
      </c>
      <c r="L223" s="33" t="str">
        <f t="shared" si="110"/>
        <v>Safe D</v>
      </c>
      <c r="M223" s="64">
        <f>'Raw Data'!P218</f>
        <v>0.61575000000000002</v>
      </c>
      <c r="N223" s="64">
        <f t="shared" si="111"/>
        <v>0.61575000000000002</v>
      </c>
      <c r="O223" s="65">
        <f>'Raw Data'!M218</f>
        <v>0.32795455102591137</v>
      </c>
      <c r="P223" s="65">
        <f t="shared" si="112"/>
        <v>0.66397727551295571</v>
      </c>
      <c r="Q223" s="66">
        <f t="shared" si="131"/>
        <v>0.28795455102591139</v>
      </c>
      <c r="R223" s="66">
        <f>'Raw Data'!S218</f>
        <v>0.26098844098539797</v>
      </c>
      <c r="S223" s="66">
        <f>'Raw Data'!V218</f>
        <v>0.61399999999999999</v>
      </c>
      <c r="T223" s="67">
        <f t="shared" si="124"/>
        <v>3.5000000000025011E-3</v>
      </c>
      <c r="U223" s="66">
        <f t="shared" si="129"/>
        <v>0.34048844098540049</v>
      </c>
      <c r="V223" s="66">
        <f>50%+Q223/2</f>
        <v>0.64397727551295569</v>
      </c>
      <c r="W223" s="66">
        <f>50%+U223/2</f>
        <v>0.67024422049270027</v>
      </c>
      <c r="X223" s="68">
        <f t="shared" si="120"/>
        <v>2.8227275512955674E-2</v>
      </c>
      <c r="Y223" s="68">
        <f t="shared" si="113"/>
        <v>2.8227275512955674E-2</v>
      </c>
      <c r="Z223" s="68">
        <f t="shared" si="114"/>
        <v>-1.6772724487044324E-2</v>
      </c>
      <c r="AA223" s="68">
        <f t="shared" si="125"/>
        <v>5.4494220492700252E-2</v>
      </c>
      <c r="AB223" s="68">
        <f t="shared" si="126"/>
        <v>5.4494220492700252E-2</v>
      </c>
      <c r="AC223" s="68">
        <f t="shared" si="127"/>
        <v>9.4942204927002533E-3</v>
      </c>
      <c r="AD223" s="69">
        <f t="shared" si="128"/>
        <v>-3.6392519971720355E-3</v>
      </c>
      <c r="AE223" s="67">
        <f t="shared" si="130"/>
        <v>2.6266944979744578E-2</v>
      </c>
    </row>
    <row r="224" spans="1:31" ht="15" hidden="1" customHeight="1" x14ac:dyDescent="0.25">
      <c r="A224" s="60" t="s">
        <v>413</v>
      </c>
      <c r="B224" s="61">
        <v>5</v>
      </c>
      <c r="C224" s="61"/>
      <c r="D224" s="60" t="s">
        <v>196</v>
      </c>
      <c r="E224" s="60" t="s">
        <v>14</v>
      </c>
      <c r="F224" s="62">
        <v>2006</v>
      </c>
      <c r="G224" s="60">
        <v>1</v>
      </c>
      <c r="H224" s="60">
        <v>1</v>
      </c>
      <c r="I224" s="63">
        <f>IF(H224="",M224+0.15*(X224-4.5%+$B$2)+($A$2-50%),M224+0.85*(0.6*X224+0.4*AA224-4.5%+$B$2)+($A$2-50%))</f>
        <v>0.74840821695795945</v>
      </c>
      <c r="J224" s="33" t="str">
        <f t="shared" si="122"/>
        <v>D</v>
      </c>
      <c r="K224" s="33" t="str">
        <f t="shared" si="109"/>
        <v>D</v>
      </c>
      <c r="L224" s="33" t="str">
        <f t="shared" si="110"/>
        <v>Safe D</v>
      </c>
      <c r="M224" s="64">
        <f>'Raw Data'!P219</f>
        <v>0.72825000000000006</v>
      </c>
      <c r="N224" s="64">
        <f t="shared" si="111"/>
        <v>0.72825000000000006</v>
      </c>
      <c r="O224" s="65">
        <f>'Raw Data'!M219</f>
        <v>0.49407590030069398</v>
      </c>
      <c r="P224" s="65">
        <f t="shared" si="112"/>
        <v>0.74703795015034702</v>
      </c>
      <c r="Q224" s="66">
        <f t="shared" si="131"/>
        <v>0.454075900300694</v>
      </c>
      <c r="R224" s="66">
        <f>'Raw Data'!S219</f>
        <v>0.47421389636047701</v>
      </c>
      <c r="S224" s="66">
        <f>'Raw Data'!V219</f>
        <v>0.71399999999999997</v>
      </c>
      <c r="T224" s="67">
        <f t="shared" si="124"/>
        <v>2.8500000000008185E-2</v>
      </c>
      <c r="U224" s="66">
        <f t="shared" si="129"/>
        <v>0.57871389636048509</v>
      </c>
      <c r="V224" s="66">
        <f>50%+Q224/2</f>
        <v>0.727037950150347</v>
      </c>
      <c r="W224" s="66">
        <f>50%+U224/2</f>
        <v>0.78935694818024249</v>
      </c>
      <c r="X224" s="68">
        <f t="shared" si="120"/>
        <v>-1.2120498496530629E-3</v>
      </c>
      <c r="Y224" s="68">
        <f t="shared" si="113"/>
        <v>-1.2120498496530629E-3</v>
      </c>
      <c r="Z224" s="68">
        <f t="shared" si="114"/>
        <v>-4.6212049849653061E-2</v>
      </c>
      <c r="AA224" s="68">
        <f t="shared" si="125"/>
        <v>6.1106948180242426E-2</v>
      </c>
      <c r="AB224" s="68">
        <f t="shared" si="126"/>
        <v>6.1106948180242426E-2</v>
      </c>
      <c r="AC224" s="68">
        <f t="shared" si="127"/>
        <v>1.6106948180242428E-2</v>
      </c>
      <c r="AD224" s="69">
        <f t="shared" si="128"/>
        <v>-1.5052550834705317E-2</v>
      </c>
      <c r="AE224" s="67">
        <f t="shared" si="130"/>
        <v>6.2318998029895489E-2</v>
      </c>
    </row>
    <row r="225" spans="1:31" ht="15" customHeight="1" x14ac:dyDescent="0.25">
      <c r="A225" s="60" t="s">
        <v>413</v>
      </c>
      <c r="B225" s="61">
        <v>6</v>
      </c>
      <c r="C225" s="61" t="s">
        <v>1027</v>
      </c>
      <c r="D225" s="60" t="s">
        <v>968</v>
      </c>
      <c r="E225" s="60" t="s">
        <v>8</v>
      </c>
      <c r="F225" s="6">
        <v>2006</v>
      </c>
      <c r="G225" s="4">
        <v>4</v>
      </c>
      <c r="H225" s="4">
        <v>4</v>
      </c>
      <c r="I225" s="63">
        <f>M225</f>
        <v>0.40575</v>
      </c>
      <c r="J225" s="33" t="str">
        <f t="shared" si="122"/>
        <v>R</v>
      </c>
      <c r="K225" s="33" t="str">
        <f t="shared" si="109"/>
        <v>R</v>
      </c>
      <c r="L225" s="33" t="str">
        <f t="shared" si="110"/>
        <v>Safe R</v>
      </c>
      <c r="M225" s="64">
        <f>'Raw Data'!P220</f>
        <v>0.40575</v>
      </c>
      <c r="N225" s="64">
        <f t="shared" si="111"/>
        <v>0.40575000000000006</v>
      </c>
      <c r="O225" s="65">
        <f>'Raw Data'!M220</f>
        <v>1.2129288731280941E-2</v>
      </c>
      <c r="P225" s="65">
        <f t="shared" si="112"/>
        <v>0.50606464436564047</v>
      </c>
      <c r="Q225" s="66">
        <f t="shared" si="131"/>
        <v>5.2129288731280941E-2</v>
      </c>
      <c r="R225" s="66">
        <f>'Raw Data'!S220</f>
        <v>0.13780580903389672</v>
      </c>
      <c r="S225" s="66">
        <f>'Raw Data'!V220</f>
        <v>0.42399999999999999</v>
      </c>
      <c r="T225" s="67">
        <f t="shared" si="124"/>
        <v>-3.6500000000003752E-2</v>
      </c>
      <c r="U225" s="66">
        <f t="shared" si="129"/>
        <v>9.8305809033900474E-2</v>
      </c>
      <c r="V225" s="66">
        <f>50%-Q225/2</f>
        <v>0.47393535563435951</v>
      </c>
      <c r="W225" s="66">
        <f>50%-U225/2</f>
        <v>0.45084709548304974</v>
      </c>
      <c r="X225" s="68">
        <f t="shared" si="120"/>
        <v>6.8185355634359512E-2</v>
      </c>
      <c r="Y225" s="68">
        <f t="shared" si="113"/>
        <v>-6.8185355634359512E-2</v>
      </c>
      <c r="Z225" s="68">
        <f t="shared" si="114"/>
        <v>-0.11318535563435951</v>
      </c>
      <c r="AA225" s="68">
        <f t="shared" si="125"/>
        <v>4.5097095483049743E-2</v>
      </c>
      <c r="AB225" s="68">
        <f t="shared" si="126"/>
        <v>-4.5097095483049743E-2</v>
      </c>
      <c r="AC225" s="68">
        <f t="shared" si="127"/>
        <v>-9.0097095483049741E-2</v>
      </c>
      <c r="AD225" s="69">
        <f t="shared" si="128"/>
        <v>-0.10164122555870463</v>
      </c>
      <c r="AE225" s="67">
        <f t="shared" si="130"/>
        <v>2.308826015130977E-2</v>
      </c>
    </row>
    <row r="226" spans="1:31" ht="15" hidden="1" customHeight="1" x14ac:dyDescent="0.25">
      <c r="A226" s="60" t="s">
        <v>413</v>
      </c>
      <c r="B226" s="61">
        <v>7</v>
      </c>
      <c r="C226" s="61"/>
      <c r="D226" s="60" t="s">
        <v>197</v>
      </c>
      <c r="E226" s="60" t="s">
        <v>14</v>
      </c>
      <c r="F226" s="62">
        <v>1990</v>
      </c>
      <c r="G226" s="60">
        <v>1</v>
      </c>
      <c r="H226" s="60">
        <v>1</v>
      </c>
      <c r="I226" s="63">
        <f>IF(H226="",M226+0.15*(X226-4.5%+$B$2)+($A$2-50%),M226+0.85*(0.6*X226+0.4*AA226-4.5%+$B$2)+($A$2-50%))</f>
        <v>0.58723806918435528</v>
      </c>
      <c r="J226" s="33" t="s">
        <v>465</v>
      </c>
      <c r="K226" s="33" t="str">
        <f t="shared" si="109"/>
        <v>R</v>
      </c>
      <c r="L226" s="33" t="str">
        <f t="shared" si="110"/>
        <v>Safe D</v>
      </c>
      <c r="M226" s="64">
        <f>'Raw Data'!P221</f>
        <v>0.43174999999999997</v>
      </c>
      <c r="N226" s="64">
        <f t="shared" si="111"/>
        <v>0.43174999999999997</v>
      </c>
      <c r="O226" s="65">
        <f>'Raw Data'!M221</f>
        <v>0.26812676715543265</v>
      </c>
      <c r="P226" s="65">
        <f t="shared" si="112"/>
        <v>0.6340633835777163</v>
      </c>
      <c r="Q226" s="66">
        <f t="shared" si="131"/>
        <v>0.22812676715543265</v>
      </c>
      <c r="R226" s="66">
        <f>'Raw Data'!S221</f>
        <v>0.18969555035128804</v>
      </c>
      <c r="S226" s="66">
        <f>'Raw Data'!V221</f>
        <v>0.44899999999999995</v>
      </c>
      <c r="T226" s="67">
        <f t="shared" si="124"/>
        <v>-3.4499999999994202E-2</v>
      </c>
      <c r="U226" s="66">
        <f t="shared" si="129"/>
        <v>0.23119555035129385</v>
      </c>
      <c r="V226" s="66">
        <f>50%+Q226/2</f>
        <v>0.61406338357771628</v>
      </c>
      <c r="W226" s="66">
        <f>50%+U226/2</f>
        <v>0.61559777517564696</v>
      </c>
      <c r="X226" s="68">
        <f t="shared" si="120"/>
        <v>0.18231338357771631</v>
      </c>
      <c r="Y226" s="68">
        <f t="shared" si="113"/>
        <v>0.18231338357771631</v>
      </c>
      <c r="Z226" s="68">
        <f t="shared" si="114"/>
        <v>0.13731338357771633</v>
      </c>
      <c r="AA226" s="68">
        <f t="shared" si="125"/>
        <v>0.18384777517564699</v>
      </c>
      <c r="AB226" s="68">
        <f t="shared" si="126"/>
        <v>0.18384777517564699</v>
      </c>
      <c r="AC226" s="68">
        <f t="shared" si="127"/>
        <v>0.138847775175647</v>
      </c>
      <c r="AD226" s="69">
        <f t="shared" si="128"/>
        <v>0.13808057937668167</v>
      </c>
      <c r="AE226" s="67">
        <f t="shared" si="130"/>
        <v>1.5343915979306733E-3</v>
      </c>
    </row>
    <row r="227" spans="1:31" ht="15" hidden="1" customHeight="1" x14ac:dyDescent="0.25">
      <c r="A227" s="60" t="s">
        <v>413</v>
      </c>
      <c r="B227" s="61">
        <v>8</v>
      </c>
      <c r="C227" s="61"/>
      <c r="D227" s="60" t="s">
        <v>198</v>
      </c>
      <c r="E227" s="60" t="s">
        <v>14</v>
      </c>
      <c r="F227" s="62">
        <v>2012</v>
      </c>
      <c r="G227" s="93">
        <v>3</v>
      </c>
      <c r="H227" s="93"/>
      <c r="I227" s="63">
        <f>IF(H227="",M227+0.15*(X227-4.5%+$B$2)+($A$2-50%),M227+0.85*(0.6*X227+0.4*AA227-4.5%+$B$2)+($A$2-50%))</f>
        <v>0.52420534190458901</v>
      </c>
      <c r="J227" s="33" t="str">
        <f t="shared" ref="J227:J241" si="132">IF(I227&lt;44%,"R",IF(I227&gt;56%,"D","No projection"))</f>
        <v>No projection</v>
      </c>
      <c r="K227" s="33" t="str">
        <f t="shared" si="109"/>
        <v>No projection</v>
      </c>
      <c r="L227" s="33" t="str">
        <f t="shared" si="110"/>
        <v>Toss Up</v>
      </c>
      <c r="M227" s="64">
        <f>'Raw Data'!P222</f>
        <v>0.50824999999999998</v>
      </c>
      <c r="N227" s="64">
        <f t="shared" si="111"/>
        <v>0.50824999999999987</v>
      </c>
      <c r="O227" s="65">
        <f>'Raw Data'!M222</f>
        <v>8.9237892061186486E-2</v>
      </c>
      <c r="P227" s="65">
        <f t="shared" si="112"/>
        <v>0.54461894603059324</v>
      </c>
      <c r="Q227" s="66">
        <f t="shared" si="131"/>
        <v>0.2292378920611865</v>
      </c>
      <c r="R227" s="66"/>
      <c r="S227" s="66"/>
      <c r="T227" s="67"/>
      <c r="U227" s="66" t="str">
        <f t="shared" si="129"/>
        <v/>
      </c>
      <c r="V227" s="66">
        <f>50%+Q227/2</f>
        <v>0.6146189460305933</v>
      </c>
      <c r="W227" s="66"/>
      <c r="X227" s="68">
        <f t="shared" si="120"/>
        <v>0.10636894603059333</v>
      </c>
      <c r="Y227" s="68">
        <f t="shared" si="113"/>
        <v>0.10636894603059333</v>
      </c>
      <c r="Z227" s="68">
        <f t="shared" si="114"/>
        <v>6.1368946030593327E-2</v>
      </c>
      <c r="AA227" s="68"/>
      <c r="AB227" s="68"/>
      <c r="AC227" s="68"/>
      <c r="AD227" s="69">
        <f>Z227</f>
        <v>6.1368946030593327E-2</v>
      </c>
      <c r="AE227" s="67"/>
    </row>
    <row r="228" spans="1:31" ht="15" hidden="1" customHeight="1" x14ac:dyDescent="0.25">
      <c r="A228" s="60" t="s">
        <v>414</v>
      </c>
      <c r="B228" s="61">
        <v>1</v>
      </c>
      <c r="C228" s="61"/>
      <c r="D228" s="60" t="s">
        <v>206</v>
      </c>
      <c r="E228" s="60" t="s">
        <v>8</v>
      </c>
      <c r="F228" s="62">
        <v>2010</v>
      </c>
      <c r="G228" s="60">
        <v>4</v>
      </c>
      <c r="H228" s="60">
        <v>6</v>
      </c>
      <c r="I228" s="63">
        <f>IF(H228="",M228+0.15*(X228+4.5%-$B$2)+($A$2-50%),M228+0.85*(0.6*X228+0.4*AA228+4.5%-$B$2)+($A$2-50%))</f>
        <v>0.36751852168941335</v>
      </c>
      <c r="J228" s="33" t="str">
        <f t="shared" si="132"/>
        <v>R</v>
      </c>
      <c r="K228" s="33" t="str">
        <f t="shared" si="109"/>
        <v>R</v>
      </c>
      <c r="L228" s="33" t="str">
        <f t="shared" si="110"/>
        <v>Safe R</v>
      </c>
      <c r="M228" s="64">
        <f>'Raw Data'!P223</f>
        <v>0.35625000000000001</v>
      </c>
      <c r="N228" s="64">
        <f t="shared" si="111"/>
        <v>0.35624999999999996</v>
      </c>
      <c r="O228" s="65">
        <f>'Raw Data'!M223</f>
        <v>0.24160672259968885</v>
      </c>
      <c r="P228" s="65">
        <f t="shared" si="112"/>
        <v>0.62080336129984448</v>
      </c>
      <c r="Q228" s="66">
        <f t="shared" si="131"/>
        <v>0.28160672259968883</v>
      </c>
      <c r="R228" s="66">
        <f>'Raw Data'!S223</f>
        <v>0.15055449439803859</v>
      </c>
      <c r="S228" s="66">
        <f>'Raw Data'!V223</f>
        <v>0.34399999999999997</v>
      </c>
      <c r="T228" s="67">
        <f>2*(M228-50)-2*(S228-50)</f>
        <v>2.4500000000003297E-2</v>
      </c>
      <c r="U228" s="66">
        <f t="shared" si="129"/>
        <v>0.2300544943980353</v>
      </c>
      <c r="V228" s="66">
        <f>50%-Q228/2</f>
        <v>0.35919663870015561</v>
      </c>
      <c r="W228" s="66">
        <f>50%-U228/2</f>
        <v>0.38497275280098237</v>
      </c>
      <c r="X228" s="68">
        <f t="shared" si="120"/>
        <v>2.9466387001556016E-3</v>
      </c>
      <c r="Y228" s="68">
        <f t="shared" si="113"/>
        <v>-2.9466387001556016E-3</v>
      </c>
      <c r="Z228" s="68">
        <f t="shared" si="114"/>
        <v>-4.79466387001556E-2</v>
      </c>
      <c r="AA228" s="68">
        <f>W228-M228</f>
        <v>2.8722752800982354E-2</v>
      </c>
      <c r="AB228" s="68">
        <f>IF(E228="(D)",AA228,-(AA228))</f>
        <v>-2.8722752800982354E-2</v>
      </c>
      <c r="AC228" s="68">
        <f>AB228-4.5%</f>
        <v>-7.3722752800982352E-2</v>
      </c>
      <c r="AD228" s="69">
        <f>(Z228+AC228)/2</f>
        <v>-6.0834695750568976E-2</v>
      </c>
      <c r="AE228" s="67">
        <f>ABS(AC228-Z228)</f>
        <v>2.5776114100826752E-2</v>
      </c>
    </row>
    <row r="229" spans="1:31" ht="15" hidden="1" customHeight="1" x14ac:dyDescent="0.25">
      <c r="A229" s="60" t="s">
        <v>414</v>
      </c>
      <c r="B229" s="61">
        <v>2</v>
      </c>
      <c r="C229" s="61"/>
      <c r="D229" s="60" t="s">
        <v>207</v>
      </c>
      <c r="E229" s="60" t="s">
        <v>14</v>
      </c>
      <c r="F229" s="62">
        <v>1993</v>
      </c>
      <c r="G229" s="60">
        <v>1</v>
      </c>
      <c r="H229" s="60">
        <v>1</v>
      </c>
      <c r="I229" s="63">
        <f>IF(H229="",M229+0.15*(X229-4.5%+$B$2)+($A$2-50%),M229+0.85*(0.6*X229+0.4*AA229-4.5%+$B$2)+($A$2-50%))</f>
        <v>0.6678420320201881</v>
      </c>
      <c r="J229" s="33" t="str">
        <f t="shared" si="132"/>
        <v>D</v>
      </c>
      <c r="K229" s="33" t="str">
        <f t="shared" si="109"/>
        <v>D</v>
      </c>
      <c r="L229" s="33" t="str">
        <f t="shared" si="110"/>
        <v>Safe D</v>
      </c>
      <c r="M229" s="64">
        <f>'Raw Data'!P224</f>
        <v>0.64775000000000005</v>
      </c>
      <c r="N229" s="64">
        <f t="shared" si="111"/>
        <v>0.64775000000000005</v>
      </c>
      <c r="O229" s="65">
        <f>'Raw Data'!M224</f>
        <v>0.36868510017890233</v>
      </c>
      <c r="P229" s="65">
        <f t="shared" si="112"/>
        <v>0.68434255008945111</v>
      </c>
      <c r="Q229" s="66">
        <f t="shared" si="131"/>
        <v>0.32868510017890235</v>
      </c>
      <c r="R229" s="66">
        <f>'Raw Data'!S224</f>
        <v>0.24041077337981226</v>
      </c>
      <c r="S229" s="66">
        <f>'Raw Data'!V224</f>
        <v>0.624</v>
      </c>
      <c r="T229" s="67">
        <f>2*(M229-50)-2*(S229-50)</f>
        <v>4.7499999999999432E-2</v>
      </c>
      <c r="U229" s="66">
        <f t="shared" si="129"/>
        <v>0.3639107733798117</v>
      </c>
      <c r="V229" s="66">
        <f>50%+Q229/2</f>
        <v>0.6643425500894512</v>
      </c>
      <c r="W229" s="66">
        <f>50%+U229/2</f>
        <v>0.68195538668990585</v>
      </c>
      <c r="X229" s="68">
        <f t="shared" si="120"/>
        <v>1.6592550089451152E-2</v>
      </c>
      <c r="Y229" s="68">
        <f t="shared" si="113"/>
        <v>1.6592550089451152E-2</v>
      </c>
      <c r="Z229" s="68">
        <f t="shared" si="114"/>
        <v>-2.8407449910548846E-2</v>
      </c>
      <c r="AA229" s="68">
        <f>W229-M229</f>
        <v>3.4205386689905803E-2</v>
      </c>
      <c r="AB229" s="68">
        <f>IF(E229="(D)",AA229,-(AA229))</f>
        <v>3.4205386689905803E-2</v>
      </c>
      <c r="AC229" s="68">
        <f>AB229-4.5%</f>
        <v>-1.0794613310094195E-2</v>
      </c>
      <c r="AD229" s="69">
        <f>(Z229+AC229)/2</f>
        <v>-1.960103161032152E-2</v>
      </c>
      <c r="AE229" s="67">
        <f>ABS(AC229-Z229)</f>
        <v>1.7612836600454651E-2</v>
      </c>
    </row>
    <row r="230" spans="1:31" ht="15" hidden="1" customHeight="1" x14ac:dyDescent="0.25">
      <c r="A230" s="60" t="s">
        <v>414</v>
      </c>
      <c r="B230" s="61">
        <v>3</v>
      </c>
      <c r="C230" s="61"/>
      <c r="D230" s="60" t="s">
        <v>208</v>
      </c>
      <c r="E230" s="60" t="s">
        <v>8</v>
      </c>
      <c r="F230" s="62">
        <v>2008</v>
      </c>
      <c r="G230" s="60">
        <v>4</v>
      </c>
      <c r="H230" s="60">
        <v>4</v>
      </c>
      <c r="I230" s="63">
        <f>IF(H230="",M230+0.15*(X230+4.5%-$B$2)+($A$2-50%),M230+0.85*(0.6*X230+0.4*AA230+4.5%-$B$2)+($A$2-50%))</f>
        <v>0.35618580127375266</v>
      </c>
      <c r="J230" s="33" t="str">
        <f t="shared" si="132"/>
        <v>R</v>
      </c>
      <c r="K230" s="33" t="str">
        <f t="shared" si="109"/>
        <v>R</v>
      </c>
      <c r="L230" s="33" t="str">
        <f t="shared" si="110"/>
        <v>Safe R</v>
      </c>
      <c r="M230" s="64">
        <f>'Raw Data'!P225</f>
        <v>0.37625000000000003</v>
      </c>
      <c r="N230" s="64">
        <f t="shared" si="111"/>
        <v>0.37624999999999997</v>
      </c>
      <c r="O230" s="65">
        <f>'Raw Data'!M225</f>
        <v>1</v>
      </c>
      <c r="P230" s="65">
        <f t="shared" si="112"/>
        <v>1</v>
      </c>
      <c r="Q230" s="66">
        <f t="shared" si="131"/>
        <v>1.04</v>
      </c>
      <c r="R230" s="66">
        <f>'Raw Data'!S225</f>
        <v>0.37102469838968566</v>
      </c>
      <c r="S230" s="66">
        <f>'Raw Data'!V225</f>
        <v>0.34399999999999997</v>
      </c>
      <c r="T230" s="67">
        <f>2*(M230-50)-2*(S230-50)</f>
        <v>6.4499999999995339E-2</v>
      </c>
      <c r="U230" s="66">
        <f t="shared" si="129"/>
        <v>0.23052469838969031</v>
      </c>
      <c r="V230" s="66">
        <v>0</v>
      </c>
      <c r="W230" s="66">
        <f>50%-U230/2</f>
        <v>0.38473765080515487</v>
      </c>
      <c r="X230" s="68">
        <v>-4.4999999999999998E-2</v>
      </c>
      <c r="Y230" s="68">
        <f t="shared" si="113"/>
        <v>4.4999999999999998E-2</v>
      </c>
      <c r="Z230" s="68">
        <f t="shared" si="114"/>
        <v>0</v>
      </c>
      <c r="AA230" s="68">
        <f>W230-M230</f>
        <v>8.4876508051548449E-3</v>
      </c>
      <c r="AB230" s="68">
        <f>IF(E230="(D)",AA230,-(AA230))</f>
        <v>-8.4876508051548449E-3</v>
      </c>
      <c r="AC230" s="68">
        <f>AB230-4.5%</f>
        <v>-5.3487650805154843E-2</v>
      </c>
      <c r="AD230" s="69">
        <f>(Z230+AC230)/2</f>
        <v>-2.6743825402577422E-2</v>
      </c>
      <c r="AE230" s="67">
        <f>ABS(AC230-Z230)</f>
        <v>5.3487650805154843E-2</v>
      </c>
    </row>
    <row r="231" spans="1:31" ht="15" hidden="1" customHeight="1" x14ac:dyDescent="0.25">
      <c r="A231" s="60" t="s">
        <v>414</v>
      </c>
      <c r="B231" s="61">
        <v>4</v>
      </c>
      <c r="C231" s="61"/>
      <c r="D231" s="60" t="s">
        <v>209</v>
      </c>
      <c r="E231" s="60" t="s">
        <v>8</v>
      </c>
      <c r="F231" s="62">
        <v>2010</v>
      </c>
      <c r="G231" s="60">
        <v>4</v>
      </c>
      <c r="H231" s="60">
        <v>6</v>
      </c>
      <c r="I231" s="63">
        <f>IF(H231="",M231+0.15*(X231+4.5%-$B$2)+($A$2-50%),M231+0.85*(0.6*X231+0.4*AA231+4.5%-$B$2)+($A$2-50%))</f>
        <v>0.34143966704360657</v>
      </c>
      <c r="J231" s="33" t="str">
        <f t="shared" si="132"/>
        <v>R</v>
      </c>
      <c r="K231" s="33" t="str">
        <f t="shared" si="109"/>
        <v>R</v>
      </c>
      <c r="L231" s="33" t="str">
        <f t="shared" si="110"/>
        <v>Safe R</v>
      </c>
      <c r="M231" s="64">
        <f>'Raw Data'!P226</f>
        <v>0.29875000000000007</v>
      </c>
      <c r="N231" s="64">
        <f t="shared" si="111"/>
        <v>0.29875000000000007</v>
      </c>
      <c r="O231" s="65">
        <f>'Raw Data'!M226</f>
        <v>0.37933685583134219</v>
      </c>
      <c r="P231" s="65">
        <f t="shared" si="112"/>
        <v>0.68966842791567107</v>
      </c>
      <c r="Q231" s="66">
        <f t="shared" si="131"/>
        <v>0.41933685583134217</v>
      </c>
      <c r="R231" s="66">
        <f>'Raw Data'!S226</f>
        <v>5.1629027761182167E-2</v>
      </c>
      <c r="S231" s="66">
        <f>'Raw Data'!V226</f>
        <v>0.28399999999999997</v>
      </c>
      <c r="T231" s="67">
        <f>2*(M231-50)-2*(S231-50)</f>
        <v>2.9499999999998749E-2</v>
      </c>
      <c r="U231" s="66">
        <f t="shared" si="129"/>
        <v>0.12612902776118343</v>
      </c>
      <c r="V231" s="66">
        <f>50%-Q231/2</f>
        <v>0.29033157208432891</v>
      </c>
      <c r="W231" s="66">
        <f>50%-U231/2</f>
        <v>0.4369354861194083</v>
      </c>
      <c r="X231" s="68">
        <f t="shared" ref="X231:X249" si="133">V231-M231</f>
        <v>-8.4184279156711561E-3</v>
      </c>
      <c r="Y231" s="68">
        <f t="shared" si="113"/>
        <v>8.4184279156711561E-3</v>
      </c>
      <c r="Z231" s="68">
        <f t="shared" si="114"/>
        <v>-3.6581572084328842E-2</v>
      </c>
      <c r="AA231" s="68">
        <f>W231-M231</f>
        <v>0.13818548611940823</v>
      </c>
      <c r="AB231" s="68">
        <f>IF(E231="(D)",AA231,-(AA231))</f>
        <v>-0.13818548611940823</v>
      </c>
      <c r="AC231" s="68">
        <f>AB231-4.5%</f>
        <v>-0.18318548611940821</v>
      </c>
      <c r="AD231" s="69">
        <f>(Z231+AC231)/2</f>
        <v>-0.10988352910186852</v>
      </c>
      <c r="AE231" s="67">
        <f>ABS(AC231-Z231)</f>
        <v>0.14660391403507939</v>
      </c>
    </row>
    <row r="232" spans="1:31" ht="15" hidden="1" customHeight="1" x14ac:dyDescent="0.25">
      <c r="A232" s="60" t="s">
        <v>415</v>
      </c>
      <c r="B232" s="61">
        <v>1</v>
      </c>
      <c r="C232" s="61"/>
      <c r="D232" s="60" t="s">
        <v>199</v>
      </c>
      <c r="E232" s="60" t="s">
        <v>14</v>
      </c>
      <c r="F232" s="62">
        <v>2000</v>
      </c>
      <c r="G232" s="60">
        <v>1</v>
      </c>
      <c r="H232" s="60">
        <v>1</v>
      </c>
      <c r="I232" s="63">
        <f>IF(H232="",M232+0.15*(X232-4.5%+$B$2)+($A$2-50%),M232+0.85*(0.6*X232+0.4*AA232-4.5%+$B$2)+($A$2-50%))</f>
        <v>0.79925754231476487</v>
      </c>
      <c r="J232" s="33" t="str">
        <f t="shared" si="132"/>
        <v>D</v>
      </c>
      <c r="K232" s="33" t="str">
        <f t="shared" si="109"/>
        <v>D</v>
      </c>
      <c r="L232" s="33" t="str">
        <f t="shared" si="110"/>
        <v>Safe D</v>
      </c>
      <c r="M232" s="64">
        <f>'Raw Data'!P227</f>
        <v>0.78575000000000006</v>
      </c>
      <c r="N232" s="64">
        <f t="shared" si="111"/>
        <v>0.78575000000000017</v>
      </c>
      <c r="O232" s="65">
        <f>'Raw Data'!M227</f>
        <v>0.62992952284196013</v>
      </c>
      <c r="P232" s="65">
        <f t="shared" si="112"/>
        <v>0.81496476142098007</v>
      </c>
      <c r="Q232" s="66">
        <f t="shared" si="131"/>
        <v>0.5899295228419601</v>
      </c>
      <c r="R232" s="66">
        <f>'Raw Data'!S227</f>
        <v>0.51381184700037874</v>
      </c>
      <c r="S232" s="66">
        <f>'Raw Data'!V227</f>
        <v>0.76900000000000002</v>
      </c>
      <c r="T232" s="67">
        <f>2*(M232-50)-2*(S232-50)</f>
        <v>3.3500000000003638E-2</v>
      </c>
      <c r="U232" s="66">
        <f t="shared" si="129"/>
        <v>0.62331184700038234</v>
      </c>
      <c r="V232" s="66">
        <f>50%+Q232/2</f>
        <v>0.79496476142098005</v>
      </c>
      <c r="W232" s="66">
        <f>50%+U232/2</f>
        <v>0.81165592350019122</v>
      </c>
      <c r="X232" s="68">
        <f t="shared" si="133"/>
        <v>9.2147614209799888E-3</v>
      </c>
      <c r="Y232" s="68">
        <f t="shared" si="113"/>
        <v>9.2147614209799888E-3</v>
      </c>
      <c r="Z232" s="68">
        <f t="shared" si="114"/>
        <v>-3.5785238579020009E-2</v>
      </c>
      <c r="AA232" s="68">
        <f>W232-M232</f>
        <v>2.5905923500191164E-2</v>
      </c>
      <c r="AB232" s="68">
        <f>IF(E232="(D)",AA232,-(AA232))</f>
        <v>2.5905923500191164E-2</v>
      </c>
      <c r="AC232" s="68">
        <f>AB232-4.5%</f>
        <v>-1.9094076499808835E-2</v>
      </c>
      <c r="AD232" s="69">
        <f>(Z232+AC232)/2</f>
        <v>-2.7439657539414422E-2</v>
      </c>
      <c r="AE232" s="67">
        <f>ABS(AC232-Z232)</f>
        <v>1.6691162079211175E-2</v>
      </c>
    </row>
    <row r="233" spans="1:31" ht="15" hidden="1" customHeight="1" x14ac:dyDescent="0.25">
      <c r="A233" s="60" t="s">
        <v>415</v>
      </c>
      <c r="B233" s="61">
        <v>2</v>
      </c>
      <c r="C233" s="61"/>
      <c r="D233" s="60" t="s">
        <v>200</v>
      </c>
      <c r="E233" s="60" t="s">
        <v>8</v>
      </c>
      <c r="F233" s="62">
        <v>2012</v>
      </c>
      <c r="G233" s="60">
        <v>5</v>
      </c>
      <c r="H233" s="60"/>
      <c r="I233" s="63">
        <f>IF(H233="",M233+0.15*(X233+4.5%-$B$2)+($A$2-50%),M233+0.85*(0.6*X233+0.4*AA233+4.5%-$B$2)+($A$2-50%))</f>
        <v>0.38941286073718234</v>
      </c>
      <c r="J233" s="33" t="str">
        <f t="shared" si="132"/>
        <v>R</v>
      </c>
      <c r="K233" s="33" t="str">
        <f t="shared" si="109"/>
        <v>R</v>
      </c>
      <c r="L233" s="33" t="str">
        <f t="shared" si="110"/>
        <v>Safe R</v>
      </c>
      <c r="M233" s="64">
        <f>'Raw Data'!P228</f>
        <v>0.40224999999999994</v>
      </c>
      <c r="N233" s="64">
        <f t="shared" si="111"/>
        <v>0.40225</v>
      </c>
      <c r="O233" s="65">
        <f>'Raw Data'!M228</f>
        <v>0.2366618568375678</v>
      </c>
      <c r="P233" s="65">
        <f t="shared" si="112"/>
        <v>0.6183309284187839</v>
      </c>
      <c r="Q233" s="66">
        <f t="shared" si="131"/>
        <v>0.3666618568375678</v>
      </c>
      <c r="R233" s="66"/>
      <c r="S233" s="66"/>
      <c r="T233" s="67"/>
      <c r="U233" s="66" t="str">
        <f t="shared" si="129"/>
        <v/>
      </c>
      <c r="V233" s="66">
        <f>50%-Q233/2</f>
        <v>0.3166690715812161</v>
      </c>
      <c r="W233" s="66"/>
      <c r="X233" s="68">
        <f t="shared" si="133"/>
        <v>-8.5580928418783841E-2</v>
      </c>
      <c r="Y233" s="68">
        <f t="shared" si="113"/>
        <v>8.5580928418783841E-2</v>
      </c>
      <c r="Z233" s="68">
        <f t="shared" si="114"/>
        <v>4.0580928418783843E-2</v>
      </c>
      <c r="AA233" s="68"/>
      <c r="AB233" s="68"/>
      <c r="AC233" s="68"/>
      <c r="AD233" s="69">
        <f>Z233</f>
        <v>4.0580928418783843E-2</v>
      </c>
      <c r="AE233" s="67"/>
    </row>
    <row r="234" spans="1:31" ht="15" hidden="1" customHeight="1" x14ac:dyDescent="0.25">
      <c r="A234" s="60" t="s">
        <v>415</v>
      </c>
      <c r="B234" s="61">
        <v>3</v>
      </c>
      <c r="C234" s="61"/>
      <c r="D234" s="60" t="s">
        <v>201</v>
      </c>
      <c r="E234" s="60" t="s">
        <v>8</v>
      </c>
      <c r="F234" s="62">
        <v>2008</v>
      </c>
      <c r="G234" s="60">
        <v>4</v>
      </c>
      <c r="H234" s="60">
        <v>4</v>
      </c>
      <c r="I234" s="63">
        <f>IF(H234="",M234+0.15*(X234+4.5%-$B$2)+($A$2-50%),M234+0.85*(0.6*X234+0.4*AA234+4.5%-$B$2)+($A$2-50%))</f>
        <v>0.32054140881876625</v>
      </c>
      <c r="J234" s="33" t="str">
        <f t="shared" si="132"/>
        <v>R</v>
      </c>
      <c r="K234" s="33" t="str">
        <f t="shared" si="109"/>
        <v>R</v>
      </c>
      <c r="L234" s="33" t="str">
        <f t="shared" si="110"/>
        <v>Safe R</v>
      </c>
      <c r="M234" s="64">
        <f>'Raw Data'!P229</f>
        <v>0.35125000000000001</v>
      </c>
      <c r="N234" s="64">
        <f t="shared" si="111"/>
        <v>0.35125000000000006</v>
      </c>
      <c r="O234" s="65">
        <f>'Raw Data'!M229</f>
        <v>0.31792584776954408</v>
      </c>
      <c r="P234" s="65">
        <f t="shared" si="112"/>
        <v>0.65896292388477207</v>
      </c>
      <c r="Q234" s="66">
        <f t="shared" si="131"/>
        <v>0.35792584776954406</v>
      </c>
      <c r="R234" s="66">
        <f>'Raw Data'!S229</f>
        <v>1</v>
      </c>
      <c r="S234" s="66">
        <f>'Raw Data'!V229</f>
        <v>0.40899999999999997</v>
      </c>
      <c r="T234" s="67">
        <f>2*(M234-50)-2*(S234-50)</f>
        <v>-0.11549999999999727</v>
      </c>
      <c r="U234" s="66">
        <f t="shared" si="129"/>
        <v>1.0394999999999972</v>
      </c>
      <c r="V234" s="66">
        <f>50%-Q234/2</f>
        <v>0.32103707611522797</v>
      </c>
      <c r="W234" s="66">
        <f>50%-U234/2</f>
        <v>-1.9749999999998602E-2</v>
      </c>
      <c r="X234" s="68">
        <f t="shared" si="133"/>
        <v>-3.0212923884772036E-2</v>
      </c>
      <c r="Y234" s="68">
        <f t="shared" si="113"/>
        <v>3.0212923884772036E-2</v>
      </c>
      <c r="Z234" s="68">
        <f t="shared" si="114"/>
        <v>-1.4787076115227962E-2</v>
      </c>
      <c r="AA234" s="68">
        <v>-4.4999999999999998E-2</v>
      </c>
      <c r="AB234" s="68">
        <f>IF(E234="(D)",AA234,-(AA234))</f>
        <v>4.4999999999999998E-2</v>
      </c>
      <c r="AC234" s="68">
        <f>AB234-4.5%</f>
        <v>0</v>
      </c>
      <c r="AD234" s="69">
        <f>(Z234+AC234)/2</f>
        <v>-7.3935380576139811E-3</v>
      </c>
      <c r="AE234" s="67">
        <f>ABS(AC234-Z234)</f>
        <v>1.4787076115227962E-2</v>
      </c>
    </row>
    <row r="235" spans="1:31" ht="15" hidden="1" customHeight="1" x14ac:dyDescent="0.25">
      <c r="A235" s="60" t="s">
        <v>415</v>
      </c>
      <c r="B235" s="61">
        <v>4</v>
      </c>
      <c r="C235" s="61"/>
      <c r="D235" s="60" t="s">
        <v>202</v>
      </c>
      <c r="E235" s="60" t="s">
        <v>8</v>
      </c>
      <c r="F235" s="62">
        <v>2010</v>
      </c>
      <c r="G235" s="60">
        <v>4</v>
      </c>
      <c r="H235" s="60">
        <v>6</v>
      </c>
      <c r="I235" s="63">
        <f>IF(H235="",M235+0.15*(X235+4.5%-$B$2)+($A$2-50%),M235+0.85*(0.6*X235+0.4*AA235+4.5%-$B$2)+($A$2-50%))</f>
        <v>0.37774438526958148</v>
      </c>
      <c r="J235" s="33" t="str">
        <f t="shared" si="132"/>
        <v>R</v>
      </c>
      <c r="K235" s="33" t="str">
        <f t="shared" si="109"/>
        <v>R</v>
      </c>
      <c r="L235" s="33" t="str">
        <f t="shared" si="110"/>
        <v>Safe R</v>
      </c>
      <c r="M235" s="64">
        <f>'Raw Data'!P230</f>
        <v>0.35675000000000001</v>
      </c>
      <c r="N235" s="64">
        <f t="shared" si="111"/>
        <v>0.35675000000000001</v>
      </c>
      <c r="O235" s="65">
        <f>'Raw Data'!M230</f>
        <v>0.25909672940197859</v>
      </c>
      <c r="P235" s="65">
        <f t="shared" si="112"/>
        <v>0.62954836470098929</v>
      </c>
      <c r="Q235" s="66">
        <f t="shared" si="131"/>
        <v>0.29909672940197857</v>
      </c>
      <c r="R235" s="66">
        <f>'Raw Data'!S230</f>
        <v>5.5608521958320389E-2</v>
      </c>
      <c r="S235" s="66">
        <f>'Raw Data'!V230</f>
        <v>0.34899999999999998</v>
      </c>
      <c r="T235" s="67">
        <f>2*(M235-50)-2*(S235-50)</f>
        <v>1.5500000000002956E-2</v>
      </c>
      <c r="U235" s="66">
        <f t="shared" si="129"/>
        <v>0.14410852195831744</v>
      </c>
      <c r="V235" s="66">
        <f>50%-Q235/2</f>
        <v>0.35045163529901069</v>
      </c>
      <c r="W235" s="66">
        <f>50%-U235/2</f>
        <v>0.42794573902084126</v>
      </c>
      <c r="X235" s="68">
        <f t="shared" si="133"/>
        <v>-6.2983647009893229E-3</v>
      </c>
      <c r="Y235" s="68">
        <f t="shared" si="113"/>
        <v>6.2983647009893229E-3</v>
      </c>
      <c r="Z235" s="68">
        <f t="shared" si="114"/>
        <v>-3.8701635299010675E-2</v>
      </c>
      <c r="AA235" s="68">
        <f>W235-M235</f>
        <v>7.1195739020841253E-2</v>
      </c>
      <c r="AB235" s="68">
        <f>IF(E235="(D)",AA235,-(AA235))</f>
        <v>-7.1195739020841253E-2</v>
      </c>
      <c r="AC235" s="68">
        <f>AB235-4.5%</f>
        <v>-0.11619573902084125</v>
      </c>
      <c r="AD235" s="69">
        <f>(Z235+AC235)/2</f>
        <v>-7.7448687159925964E-2</v>
      </c>
      <c r="AE235" s="67">
        <f>ABS(AC235-Z235)</f>
        <v>7.7494103721830576E-2</v>
      </c>
    </row>
    <row r="236" spans="1:31" ht="15" hidden="1" customHeight="1" x14ac:dyDescent="0.25">
      <c r="A236" s="60" t="s">
        <v>415</v>
      </c>
      <c r="B236" s="61">
        <v>5</v>
      </c>
      <c r="C236" s="61"/>
      <c r="D236" s="60" t="s">
        <v>203</v>
      </c>
      <c r="E236" s="60" t="s">
        <v>14</v>
      </c>
      <c r="F236" s="62">
        <v>2004</v>
      </c>
      <c r="G236" s="60">
        <v>1</v>
      </c>
      <c r="H236" s="60">
        <v>1</v>
      </c>
      <c r="I236" s="63">
        <f>IF(H236="",M236+0.15*(X236-4.5%+$B$2)+($A$2-50%),M236+0.85*(0.6*X236+0.4*AA236-4.5%+$B$2)+($A$2-50%))</f>
        <v>0.58173685581875301</v>
      </c>
      <c r="J236" s="33" t="str">
        <f t="shared" si="132"/>
        <v>D</v>
      </c>
      <c r="K236" s="33" t="str">
        <f t="shared" si="109"/>
        <v>D</v>
      </c>
      <c r="L236" s="33" t="str">
        <f t="shared" si="110"/>
        <v>Safe D</v>
      </c>
      <c r="M236" s="64">
        <f>'Raw Data'!P231</f>
        <v>0.57825000000000004</v>
      </c>
      <c r="N236" s="64">
        <f t="shared" si="111"/>
        <v>0.57825000000000015</v>
      </c>
      <c r="O236" s="65">
        <f>'Raw Data'!M231</f>
        <v>0.24234351303657431</v>
      </c>
      <c r="P236" s="65">
        <f t="shared" si="112"/>
        <v>0.62117175651828715</v>
      </c>
      <c r="Q236" s="66">
        <f t="shared" si="131"/>
        <v>0.2023435130365743</v>
      </c>
      <c r="R236" s="66">
        <f>'Raw Data'!S231</f>
        <v>9.3745647026048207E-2</v>
      </c>
      <c r="S236" s="66">
        <f>'Raw Data'!V231</f>
        <v>0.60899999999999999</v>
      </c>
      <c r="T236" s="67">
        <f>2*(M236-50)-2*(S236-50)</f>
        <v>-6.1500000000009436E-2</v>
      </c>
      <c r="U236" s="66">
        <f t="shared" si="129"/>
        <v>0.10824564702603877</v>
      </c>
      <c r="V236" s="66">
        <f>50%+Q236/2</f>
        <v>0.60117175651828714</v>
      </c>
      <c r="W236" s="66">
        <f>50%+U236/2</f>
        <v>0.55412282351301934</v>
      </c>
      <c r="X236" s="68">
        <f t="shared" si="133"/>
        <v>2.2921756518287095E-2</v>
      </c>
      <c r="Y236" s="68">
        <f t="shared" si="113"/>
        <v>2.2921756518287095E-2</v>
      </c>
      <c r="Z236" s="68">
        <f t="shared" si="114"/>
        <v>-2.2078243481712903E-2</v>
      </c>
      <c r="AA236" s="68">
        <f>W236-M236</f>
        <v>-2.4127176486980706E-2</v>
      </c>
      <c r="AB236" s="68">
        <f>IF(E236="(D)",AA236,-(AA236))</f>
        <v>-2.4127176486980706E-2</v>
      </c>
      <c r="AC236" s="68">
        <f>AB236-4.5%</f>
        <v>-6.9127176486980704E-2</v>
      </c>
      <c r="AD236" s="69">
        <f>(Z236+AC236)/2</f>
        <v>-4.5602709984346804E-2</v>
      </c>
      <c r="AE236" s="67">
        <f>ABS(AC236-Z236)</f>
        <v>4.7048933005267801E-2</v>
      </c>
    </row>
    <row r="237" spans="1:31" ht="15" hidden="1" customHeight="1" x14ac:dyDescent="0.25">
      <c r="A237" s="60" t="s">
        <v>415</v>
      </c>
      <c r="B237" s="61">
        <v>6</v>
      </c>
      <c r="C237" s="61"/>
      <c r="D237" s="60" t="s">
        <v>204</v>
      </c>
      <c r="E237" s="60" t="s">
        <v>8</v>
      </c>
      <c r="F237" s="62">
        <v>2000</v>
      </c>
      <c r="G237" s="60">
        <v>4</v>
      </c>
      <c r="H237" s="60">
        <v>4</v>
      </c>
      <c r="I237" s="63">
        <f>IF(H237="",M237+0.15*(X237+4.5%-$B$2)+($A$2-50%),M237+0.85*(0.6*X237+0.4*AA237+4.5%-$B$2)+($A$2-50%))</f>
        <v>0.31557752922837973</v>
      </c>
      <c r="J237" s="33" t="str">
        <f t="shared" si="132"/>
        <v>R</v>
      </c>
      <c r="K237" s="33" t="str">
        <f t="shared" si="109"/>
        <v>R</v>
      </c>
      <c r="L237" s="33" t="str">
        <f t="shared" si="110"/>
        <v>Safe R</v>
      </c>
      <c r="M237" s="64">
        <f>'Raw Data'!P232</f>
        <v>0.37025000000000002</v>
      </c>
      <c r="N237" s="64">
        <f t="shared" si="111"/>
        <v>0.37024999999999997</v>
      </c>
      <c r="O237" s="65">
        <f>'Raw Data'!M232</f>
        <v>0.33312846294970333</v>
      </c>
      <c r="P237" s="65">
        <f t="shared" si="112"/>
        <v>0.66656423147485167</v>
      </c>
      <c r="Q237" s="66">
        <f t="shared" si="131"/>
        <v>0.37312846294970331</v>
      </c>
      <c r="R237" s="66">
        <f>'Raw Data'!S232</f>
        <v>0.38916007482027354</v>
      </c>
      <c r="S237" s="66">
        <f>'Raw Data'!V232</f>
        <v>0.41899999999999998</v>
      </c>
      <c r="T237" s="67">
        <f>2*(M237-50)-2*(S237-50)</f>
        <v>-9.7499999999996589E-2</v>
      </c>
      <c r="U237" s="66">
        <f t="shared" si="129"/>
        <v>0.41066007482027012</v>
      </c>
      <c r="V237" s="66">
        <f t="shared" ref="V237:V243" si="134">50%-Q237/2</f>
        <v>0.31343576852514832</v>
      </c>
      <c r="W237" s="66">
        <f>50%-U237/2</f>
        <v>0.29466996258986494</v>
      </c>
      <c r="X237" s="68">
        <f t="shared" si="133"/>
        <v>-5.6814231474851706E-2</v>
      </c>
      <c r="Y237" s="68">
        <f t="shared" si="113"/>
        <v>5.6814231474851706E-2</v>
      </c>
      <c r="Z237" s="68">
        <f t="shared" si="114"/>
        <v>1.1814231474851708E-2</v>
      </c>
      <c r="AA237" s="68">
        <f>W237-M237</f>
        <v>-7.5580037410135081E-2</v>
      </c>
      <c r="AB237" s="68">
        <f>IF(E237="(D)",AA237,-(AA237))</f>
        <v>7.5580037410135081E-2</v>
      </c>
      <c r="AC237" s="68">
        <f>AB237-4.5%</f>
        <v>3.0580037410135083E-2</v>
      </c>
      <c r="AD237" s="69">
        <f>(Z237+AC237)/2</f>
        <v>2.1197134442493396E-2</v>
      </c>
      <c r="AE237" s="67">
        <f>ABS(AC237-Z237)</f>
        <v>1.8765805935283375E-2</v>
      </c>
    </row>
    <row r="238" spans="1:31" ht="15" hidden="1" customHeight="1" x14ac:dyDescent="0.25">
      <c r="A238" s="60" t="s">
        <v>415</v>
      </c>
      <c r="B238" s="61">
        <v>7</v>
      </c>
      <c r="C238" s="61"/>
      <c r="D238" s="60" t="s">
        <v>205</v>
      </c>
      <c r="E238" s="60" t="s">
        <v>8</v>
      </c>
      <c r="F238" s="62">
        <v>2010</v>
      </c>
      <c r="G238" s="60">
        <v>4</v>
      </c>
      <c r="H238" s="60">
        <v>5</v>
      </c>
      <c r="I238" s="63">
        <f>IF(H238="",M238+0.15*(X238+4.5%-$B$2)+($A$2-50%),M238+0.85*(0.6*X238+0.4*AA238+4.5%-$B$2)+($A$2-50%))</f>
        <v>0.29786176605569242</v>
      </c>
      <c r="J238" s="33" t="str">
        <f t="shared" si="132"/>
        <v>R</v>
      </c>
      <c r="K238" s="33" t="str">
        <f t="shared" si="109"/>
        <v>R</v>
      </c>
      <c r="L238" s="33" t="str">
        <f t="shared" si="110"/>
        <v>Safe R</v>
      </c>
      <c r="M238" s="64">
        <f>'Raw Data'!P233</f>
        <v>0.29425000000000001</v>
      </c>
      <c r="N238" s="64">
        <f t="shared" si="111"/>
        <v>0.29425000000000001</v>
      </c>
      <c r="O238" s="65">
        <f>'Raw Data'!M233</f>
        <v>0.34783141265232742</v>
      </c>
      <c r="P238" s="65">
        <f t="shared" si="112"/>
        <v>0.67391570632616371</v>
      </c>
      <c r="Q238" s="66">
        <f t="shared" si="131"/>
        <v>0.3878314126523274</v>
      </c>
      <c r="R238" s="66">
        <f>'Raw Data'!S233</f>
        <v>0.35225719834096525</v>
      </c>
      <c r="S238" s="66">
        <f>'Raw Data'!V233</f>
        <v>0.32399999999999995</v>
      </c>
      <c r="T238" s="67">
        <f>2*(M238-50)-2*(S238-50)</f>
        <v>-5.9499999999999886E-2</v>
      </c>
      <c r="U238" s="66">
        <f t="shared" si="129"/>
        <v>0.42575719834096515</v>
      </c>
      <c r="V238" s="66">
        <f t="shared" si="134"/>
        <v>0.30608429367383627</v>
      </c>
      <c r="W238" s="66">
        <f>50%-U238/2</f>
        <v>0.28712140082951743</v>
      </c>
      <c r="X238" s="68">
        <f t="shared" si="133"/>
        <v>1.183429367383626E-2</v>
      </c>
      <c r="Y238" s="68">
        <f t="shared" si="113"/>
        <v>-1.183429367383626E-2</v>
      </c>
      <c r="Z238" s="68">
        <f t="shared" si="114"/>
        <v>-5.6834293673836259E-2</v>
      </c>
      <c r="AA238" s="68">
        <f>W238-M238</f>
        <v>-7.1285991704825857E-3</v>
      </c>
      <c r="AB238" s="68">
        <f>IF(E238="(D)",AA238,-(AA238))</f>
        <v>7.1285991704825857E-3</v>
      </c>
      <c r="AC238" s="68">
        <f>AB238-4.5%</f>
        <v>-3.7871400829517413E-2</v>
      </c>
      <c r="AD238" s="69">
        <f>(Z238+AC238)/2</f>
        <v>-4.7352847251676836E-2</v>
      </c>
      <c r="AE238" s="67">
        <f>ABS(AC238-Z238)</f>
        <v>1.8962892844318846E-2</v>
      </c>
    </row>
    <row r="239" spans="1:31" ht="15" hidden="1" customHeight="1" x14ac:dyDescent="0.25">
      <c r="A239" s="71" t="s">
        <v>415</v>
      </c>
      <c r="B239" s="72">
        <v>8</v>
      </c>
      <c r="C239" s="61"/>
      <c r="D239" s="71" t="s">
        <v>966</v>
      </c>
      <c r="E239" s="71" t="s">
        <v>8</v>
      </c>
      <c r="F239" s="62">
        <v>2013</v>
      </c>
      <c r="G239" s="71">
        <v>8</v>
      </c>
      <c r="H239" s="71"/>
      <c r="I239" s="63">
        <f>IF(H239="",M239+0.15*X239+($A$2-50%),M239+0.85*(0.6*X239+0.15*AA239)+($A$2-50%)-4.5%+$B$2)</f>
        <v>0.30129248247624185</v>
      </c>
      <c r="J239" s="40" t="str">
        <f t="shared" si="132"/>
        <v>R</v>
      </c>
      <c r="K239" s="33" t="str">
        <f t="shared" si="109"/>
        <v>R</v>
      </c>
      <c r="L239" s="40" t="str">
        <f t="shared" si="110"/>
        <v>Safe R</v>
      </c>
      <c r="M239" s="68">
        <f>'Raw Data'!P234</f>
        <v>0.31125000000000003</v>
      </c>
      <c r="N239" s="68">
        <f t="shared" si="111"/>
        <v>0.31125000000000003</v>
      </c>
      <c r="O239" s="65">
        <f>'Raw Data'!Z8</f>
        <v>0.4202669003167756</v>
      </c>
      <c r="P239" s="65">
        <f t="shared" si="112"/>
        <v>0.7101334501583878</v>
      </c>
      <c r="Q239" s="66">
        <f t="shared" si="131"/>
        <v>0.51026690031677557</v>
      </c>
      <c r="R239" s="66"/>
      <c r="S239" s="66"/>
      <c r="T239" s="67"/>
      <c r="U239" s="66" t="str">
        <f t="shared" si="129"/>
        <v/>
      </c>
      <c r="V239" s="66">
        <f t="shared" si="134"/>
        <v>0.24486654984161221</v>
      </c>
      <c r="W239" s="66"/>
      <c r="X239" s="68">
        <f t="shared" si="133"/>
        <v>-6.6383450158387813E-2</v>
      </c>
      <c r="Y239" s="68">
        <f t="shared" si="113"/>
        <v>6.6383450158387813E-2</v>
      </c>
      <c r="Z239" s="68">
        <f t="shared" si="114"/>
        <v>2.1383450158387815E-2</v>
      </c>
      <c r="AA239" s="68"/>
      <c r="AB239" s="68"/>
      <c r="AC239" s="68"/>
      <c r="AD239" s="69">
        <f>Z239</f>
        <v>2.1383450158387815E-2</v>
      </c>
      <c r="AE239" s="67"/>
    </row>
    <row r="240" spans="1:31" ht="15" customHeight="1" x14ac:dyDescent="0.25">
      <c r="A240" s="60" t="s">
        <v>416</v>
      </c>
      <c r="B240" s="61" t="s">
        <v>441</v>
      </c>
      <c r="C240" s="61" t="s">
        <v>1027</v>
      </c>
      <c r="D240" s="60" t="s">
        <v>999</v>
      </c>
      <c r="E240" s="60" t="s">
        <v>8</v>
      </c>
      <c r="F240" s="62">
        <v>2012</v>
      </c>
      <c r="G240" s="60">
        <v>5</v>
      </c>
      <c r="H240" s="60"/>
      <c r="I240" s="63">
        <f>M240</f>
        <v>0.41225000000000006</v>
      </c>
      <c r="J240" s="33" t="str">
        <f t="shared" si="132"/>
        <v>R</v>
      </c>
      <c r="K240" s="33" t="str">
        <f t="shared" si="109"/>
        <v>R</v>
      </c>
      <c r="L240" s="33" t="str">
        <f t="shared" si="110"/>
        <v>Safe R</v>
      </c>
      <c r="M240" s="64">
        <f>'Raw Data'!P235</f>
        <v>0.41225000000000006</v>
      </c>
      <c r="N240" s="64">
        <f t="shared" si="111"/>
        <v>0.41225000000000001</v>
      </c>
      <c r="O240" s="65">
        <f>'Raw Data'!M235</f>
        <v>0.10974854856681154</v>
      </c>
      <c r="P240" s="65">
        <f t="shared" si="112"/>
        <v>0.55487427428340574</v>
      </c>
      <c r="Q240" s="66">
        <f t="shared" si="131"/>
        <v>0.23974854856681155</v>
      </c>
      <c r="R240" s="66"/>
      <c r="S240" s="66"/>
      <c r="T240" s="67"/>
      <c r="U240" s="66" t="str">
        <f t="shared" si="129"/>
        <v/>
      </c>
      <c r="V240" s="66">
        <f t="shared" si="134"/>
        <v>0.3801257257165942</v>
      </c>
      <c r="W240" s="66"/>
      <c r="X240" s="68">
        <f t="shared" si="133"/>
        <v>-3.2124274283405863E-2</v>
      </c>
      <c r="Y240" s="68">
        <f t="shared" si="113"/>
        <v>3.2124274283405863E-2</v>
      </c>
      <c r="Z240" s="68">
        <f t="shared" si="114"/>
        <v>-1.2875725716594136E-2</v>
      </c>
      <c r="AA240" s="68"/>
      <c r="AB240" s="68"/>
      <c r="AC240" s="68"/>
      <c r="AD240" s="69">
        <f>Z240</f>
        <v>-1.2875725716594136E-2</v>
      </c>
      <c r="AE240" s="67"/>
    </row>
    <row r="241" spans="1:31" ht="15" hidden="1" customHeight="1" x14ac:dyDescent="0.25">
      <c r="A241" s="60" t="s">
        <v>417</v>
      </c>
      <c r="B241" s="61">
        <v>1</v>
      </c>
      <c r="C241" s="61"/>
      <c r="D241" s="60" t="s">
        <v>221</v>
      </c>
      <c r="E241" s="60" t="s">
        <v>8</v>
      </c>
      <c r="F241" s="62">
        <v>2004</v>
      </c>
      <c r="G241" s="60">
        <v>4</v>
      </c>
      <c r="H241" s="60">
        <v>4</v>
      </c>
      <c r="I241" s="63">
        <f>IF(H241="",M241+0.15*(X241+4.5%-$B$2)+($A$2-50%),M241+0.85*(0.6*X241+0.4*AA241+4.5%-$B$2)+($A$2-50%))</f>
        <v>0.31771754420443088</v>
      </c>
      <c r="J241" s="33" t="str">
        <f t="shared" si="132"/>
        <v>R</v>
      </c>
      <c r="K241" s="33" t="str">
        <f t="shared" si="109"/>
        <v>R</v>
      </c>
      <c r="L241" s="33" t="str">
        <f t="shared" si="110"/>
        <v>Safe R</v>
      </c>
      <c r="M241" s="64">
        <f>'Raw Data'!P236</f>
        <v>0.40075</v>
      </c>
      <c r="N241" s="64">
        <f t="shared" si="111"/>
        <v>0.40074999999999994</v>
      </c>
      <c r="O241" s="65">
        <f>'Raw Data'!M236</f>
        <v>0.3658134676584861</v>
      </c>
      <c r="P241" s="65">
        <f t="shared" si="112"/>
        <v>0.68290673382924305</v>
      </c>
      <c r="Q241" s="66">
        <f t="shared" si="131"/>
        <v>0.40581346765848608</v>
      </c>
      <c r="R241" s="66">
        <f>'Raw Data'!S236</f>
        <v>0.42545600907444342</v>
      </c>
      <c r="S241" s="66">
        <f>'Raw Data'!V236</f>
        <v>0.41399999999999998</v>
      </c>
      <c r="T241" s="67">
        <f t="shared" ref="T241:T246" si="135">2*(M241-50)-2*(S241-50)</f>
        <v>-2.6499999999998636E-2</v>
      </c>
      <c r="U241" s="66">
        <f t="shared" si="129"/>
        <v>0.37595600907444204</v>
      </c>
      <c r="V241" s="66">
        <f t="shared" si="134"/>
        <v>0.29709326617075693</v>
      </c>
      <c r="W241" s="66">
        <f>50%-U241/2</f>
        <v>0.31202199546277898</v>
      </c>
      <c r="X241" s="68">
        <f t="shared" si="133"/>
        <v>-0.10365673382924306</v>
      </c>
      <c r="Y241" s="68">
        <f t="shared" si="113"/>
        <v>0.10365673382924306</v>
      </c>
      <c r="Z241" s="68">
        <f t="shared" si="114"/>
        <v>5.8656733829243066E-2</v>
      </c>
      <c r="AA241" s="68">
        <f t="shared" ref="AA241:AA246" si="136">W241-M241</f>
        <v>-8.8728004537221017E-2</v>
      </c>
      <c r="AB241" s="68">
        <f t="shared" ref="AB241:AB246" si="137">IF(E241="(D)",AA241,-(AA241))</f>
        <v>8.8728004537221017E-2</v>
      </c>
      <c r="AC241" s="68">
        <f t="shared" ref="AC241:AC246" si="138">AB241-4.5%</f>
        <v>4.3728004537221019E-2</v>
      </c>
      <c r="AD241" s="69">
        <f>(Z241+AC241)/2</f>
        <v>5.1192369183232042E-2</v>
      </c>
      <c r="AE241" s="67">
        <f t="shared" ref="AE241:AE246" si="139">ABS(AC241-Z241)</f>
        <v>1.4928729292022047E-2</v>
      </c>
    </row>
    <row r="242" spans="1:31" ht="15" hidden="1" customHeight="1" x14ac:dyDescent="0.25">
      <c r="A242" s="60" t="s">
        <v>417</v>
      </c>
      <c r="B242" s="61">
        <v>2</v>
      </c>
      <c r="C242" s="61"/>
      <c r="D242" s="60" t="s">
        <v>222</v>
      </c>
      <c r="E242" s="60" t="s">
        <v>8</v>
      </c>
      <c r="F242" s="62">
        <v>1998</v>
      </c>
      <c r="G242" s="60">
        <v>4</v>
      </c>
      <c r="H242" s="60">
        <v>4</v>
      </c>
      <c r="I242" s="63">
        <f>IF(H242="",M242+0.15*(X242+4.5%-$B$2)+($A$2-50%),M242+0.85*(0.6*X242+0.4*AA242+4.5%-$B$2)+($A$2-50%))</f>
        <v>0.44587787159926895</v>
      </c>
      <c r="J242" s="33" t="s">
        <v>465</v>
      </c>
      <c r="K242" s="33" t="str">
        <f t="shared" si="109"/>
        <v>No projection</v>
      </c>
      <c r="L242" s="33" t="str">
        <f t="shared" si="110"/>
        <v>Lean R</v>
      </c>
      <c r="M242" s="64">
        <f>'Raw Data'!P237</f>
        <v>0.44574999999999998</v>
      </c>
      <c r="N242" s="64">
        <f t="shared" si="111"/>
        <v>0.44574999999999998</v>
      </c>
      <c r="O242" s="65">
        <f>'Raw Data'!M237</f>
        <v>1.5913942615771337E-2</v>
      </c>
      <c r="P242" s="65">
        <f t="shared" si="112"/>
        <v>0.50795697130788564</v>
      </c>
      <c r="Q242" s="66">
        <f t="shared" si="131"/>
        <v>5.5913942615771338E-2</v>
      </c>
      <c r="R242" s="66">
        <f>'Raw Data'!S237</f>
        <v>0.21612690019828151</v>
      </c>
      <c r="S242" s="66">
        <f>'Raw Data'!V237</f>
        <v>0.46899999999999997</v>
      </c>
      <c r="T242" s="67">
        <f t="shared" si="135"/>
        <v>-4.6500000000008868E-2</v>
      </c>
      <c r="U242" s="66">
        <f t="shared" si="129"/>
        <v>0.18662690019829037</v>
      </c>
      <c r="V242" s="66">
        <f t="shared" si="134"/>
        <v>0.47204302869211434</v>
      </c>
      <c r="W242" s="66">
        <f>50%-U242/2</f>
        <v>0.40668654990085484</v>
      </c>
      <c r="X242" s="68">
        <f t="shared" si="133"/>
        <v>2.6293028692114362E-2</v>
      </c>
      <c r="Y242" s="68">
        <f t="shared" si="113"/>
        <v>-2.6293028692114362E-2</v>
      </c>
      <c r="Z242" s="68">
        <f t="shared" si="114"/>
        <v>-7.129302869211436E-2</v>
      </c>
      <c r="AA242" s="68">
        <f t="shared" si="136"/>
        <v>-3.9063450099145136E-2</v>
      </c>
      <c r="AB242" s="68">
        <f t="shared" si="137"/>
        <v>3.9063450099145136E-2</v>
      </c>
      <c r="AC242" s="68">
        <f t="shared" si="138"/>
        <v>-5.9365499008548622E-3</v>
      </c>
      <c r="AD242" s="69">
        <f>(Z242+AC242)/2</f>
        <v>-3.8614789296484611E-2</v>
      </c>
      <c r="AE242" s="67">
        <f t="shared" si="139"/>
        <v>6.5356478791259498E-2</v>
      </c>
    </row>
    <row r="243" spans="1:31" ht="15" hidden="1" customHeight="1" x14ac:dyDescent="0.25">
      <c r="A243" s="60" t="s">
        <v>417</v>
      </c>
      <c r="B243" s="61">
        <v>3</v>
      </c>
      <c r="C243" s="61"/>
      <c r="D243" s="60" t="s">
        <v>223</v>
      </c>
      <c r="E243" s="60" t="s">
        <v>8</v>
      </c>
      <c r="F243" s="62">
        <v>2006</v>
      </c>
      <c r="G243" s="60">
        <v>4</v>
      </c>
      <c r="H243" s="60">
        <v>4</v>
      </c>
      <c r="I243" s="63">
        <f>IF(H243="",M243+0.15*(X243+4.5%-$B$2)+($A$2-50%),M243+0.85*(0.6*X243+0.4*AA243+4.5%-$B$2)+($A$2-50%))</f>
        <v>0.24478642278676735</v>
      </c>
      <c r="J243" s="33" t="str">
        <f>IF(I243&lt;44%,"R",IF(I243&gt;56%,"D","No projection"))</f>
        <v>R</v>
      </c>
      <c r="K243" s="33" t="str">
        <f t="shared" si="109"/>
        <v>R</v>
      </c>
      <c r="L243" s="33" t="str">
        <f t="shared" si="110"/>
        <v>Safe R</v>
      </c>
      <c r="M243" s="64">
        <f>'Raw Data'!P238</f>
        <v>0.27075000000000005</v>
      </c>
      <c r="N243" s="64">
        <f t="shared" si="111"/>
        <v>0.27075000000000005</v>
      </c>
      <c r="O243" s="65">
        <f>'Raw Data'!M238</f>
        <v>0.48342824578830101</v>
      </c>
      <c r="P243" s="65">
        <f t="shared" si="112"/>
        <v>0.74171412289415051</v>
      </c>
      <c r="Q243" s="66">
        <f t="shared" si="131"/>
        <v>0.52342824578830105</v>
      </c>
      <c r="R243" s="66">
        <f>'Raw Data'!S238</f>
        <v>0.59333455610127239</v>
      </c>
      <c r="S243" s="66">
        <f>'Raw Data'!V238</f>
        <v>0.26900000000000002</v>
      </c>
      <c r="T243" s="67">
        <f t="shared" si="135"/>
        <v>3.5000000000025011E-3</v>
      </c>
      <c r="U243" s="66">
        <f t="shared" si="129"/>
        <v>0.51383455610126993</v>
      </c>
      <c r="V243" s="66">
        <f t="shared" si="134"/>
        <v>0.23828587710584948</v>
      </c>
      <c r="W243" s="66">
        <f>50%-U243/2</f>
        <v>0.24308272194936503</v>
      </c>
      <c r="X243" s="68">
        <f t="shared" si="133"/>
        <v>-3.2464122894150571E-2</v>
      </c>
      <c r="Y243" s="68">
        <f t="shared" si="113"/>
        <v>3.2464122894150571E-2</v>
      </c>
      <c r="Z243" s="68">
        <f t="shared" si="114"/>
        <v>-1.2535877105849427E-2</v>
      </c>
      <c r="AA243" s="68">
        <f t="shared" si="136"/>
        <v>-2.7667278050635014E-2</v>
      </c>
      <c r="AB243" s="68">
        <f t="shared" si="137"/>
        <v>2.7667278050635014E-2</v>
      </c>
      <c r="AC243" s="68">
        <f t="shared" si="138"/>
        <v>-1.7332721949364985E-2</v>
      </c>
      <c r="AD243" s="69">
        <f>(Z243+AC243)/2</f>
        <v>-1.4934299527607206E-2</v>
      </c>
      <c r="AE243" s="67">
        <f t="shared" si="139"/>
        <v>4.7968448435155575E-3</v>
      </c>
    </row>
    <row r="244" spans="1:31" ht="15" hidden="1" customHeight="1" x14ac:dyDescent="0.25">
      <c r="A244" s="60" t="s">
        <v>418</v>
      </c>
      <c r="B244" s="61">
        <v>1</v>
      </c>
      <c r="C244" s="61"/>
      <c r="D244" s="60" t="s">
        <v>238</v>
      </c>
      <c r="E244" s="60" t="s">
        <v>14</v>
      </c>
      <c r="F244" s="62">
        <v>2012</v>
      </c>
      <c r="G244" s="60">
        <v>2</v>
      </c>
      <c r="H244" s="60">
        <v>1</v>
      </c>
      <c r="I244" s="63">
        <f>IF(H244="",M244+0.15*(X244-4.5%+$B$2)+($A$2-50%),M244+0.85*(0.6*X244+0.4*AA244-4.5%+$B$2)+($A$2-50%))</f>
        <v>0.6864194518127319</v>
      </c>
      <c r="J244" s="33" t="str">
        <f>IF(I244&lt;44%,"R",IF(I244&gt;56%,"D","No projection"))</f>
        <v>D</v>
      </c>
      <c r="K244" s="33" t="str">
        <f t="shared" si="109"/>
        <v>D</v>
      </c>
      <c r="L244" s="33" t="str">
        <f t="shared" si="110"/>
        <v>Safe D</v>
      </c>
      <c r="M244" s="64">
        <f>'Raw Data'!P239</f>
        <v>0.64674999999999994</v>
      </c>
      <c r="N244" s="64">
        <f t="shared" si="111"/>
        <v>0.64674999999999994</v>
      </c>
      <c r="O244" s="65">
        <f>'Raw Data'!M239</f>
        <v>0.33695040120125758</v>
      </c>
      <c r="P244" s="65">
        <f t="shared" si="112"/>
        <v>0.66847520060062882</v>
      </c>
      <c r="Q244" s="66">
        <f t="shared" si="131"/>
        <v>0.38695040120125757</v>
      </c>
      <c r="R244" s="66">
        <f>'Raw Data'!S239</f>
        <v>-6.8258852564002659E-3</v>
      </c>
      <c r="S244" s="66">
        <f>'Raw Data'!V239</f>
        <v>0.48799999999999999</v>
      </c>
      <c r="T244" s="67">
        <f t="shared" si="135"/>
        <v>0.31749999999999545</v>
      </c>
      <c r="U244" s="66">
        <f t="shared" si="129"/>
        <v>0.3866741147435952</v>
      </c>
      <c r="V244" s="66">
        <f>50%+Q244/2</f>
        <v>0.69347520060062884</v>
      </c>
      <c r="W244" s="66">
        <f>50%+U244/2</f>
        <v>0.69333705737179763</v>
      </c>
      <c r="X244" s="68">
        <f t="shared" si="133"/>
        <v>4.6725200600628902E-2</v>
      </c>
      <c r="Y244" s="68">
        <f t="shared" si="113"/>
        <v>4.6725200600628902E-2</v>
      </c>
      <c r="Z244" s="68">
        <f t="shared" si="114"/>
        <v>1.7252006006289039E-3</v>
      </c>
      <c r="AA244" s="68">
        <f t="shared" si="136"/>
        <v>4.6587057371797691E-2</v>
      </c>
      <c r="AB244" s="68">
        <f t="shared" si="137"/>
        <v>4.6587057371797691E-2</v>
      </c>
      <c r="AC244" s="68">
        <f t="shared" si="138"/>
        <v>1.5870573717976927E-3</v>
      </c>
      <c r="AD244" s="69">
        <f>Z244</f>
        <v>1.7252006006289039E-3</v>
      </c>
      <c r="AE244" s="67">
        <f t="shared" si="139"/>
        <v>1.3814322883121122E-4</v>
      </c>
    </row>
    <row r="245" spans="1:31" ht="15" hidden="1" customHeight="1" x14ac:dyDescent="0.25">
      <c r="A245" s="60" t="s">
        <v>418</v>
      </c>
      <c r="B245" s="61">
        <v>2</v>
      </c>
      <c r="C245" s="61"/>
      <c r="D245" s="60" t="s">
        <v>239</v>
      </c>
      <c r="E245" s="60" t="s">
        <v>8</v>
      </c>
      <c r="F245" s="62">
        <v>2011</v>
      </c>
      <c r="G245" s="60">
        <v>4</v>
      </c>
      <c r="H245" s="60">
        <v>8</v>
      </c>
      <c r="I245" s="63">
        <f>IF(H245="",M245+0.15*(X245+4.5%-$B$2)+($A$2-50%),M245+0.85*(0.6*X245+0.4*AA245+4.5%-$B$2)+($A$2-50%))</f>
        <v>0.35981232636435523</v>
      </c>
      <c r="J245" s="33" t="str">
        <f>IF(I245&lt;44%,"R",IF(I245&gt;56%,"D","No projection"))</f>
        <v>R</v>
      </c>
      <c r="K245" s="33" t="str">
        <f t="shared" si="109"/>
        <v>No projection</v>
      </c>
      <c r="L245" s="33" t="str">
        <f t="shared" si="110"/>
        <v>Safe R</v>
      </c>
      <c r="M245" s="64">
        <f>'Raw Data'!P240</f>
        <v>0.44024999999999997</v>
      </c>
      <c r="N245" s="64">
        <f t="shared" si="111"/>
        <v>0.44025000000000003</v>
      </c>
      <c r="O245" s="65">
        <f>'Raw Data'!M240</f>
        <v>0.22780738139210988</v>
      </c>
      <c r="P245" s="65">
        <f t="shared" si="112"/>
        <v>0.61390369069605488</v>
      </c>
      <c r="Q245" s="66">
        <f t="shared" si="131"/>
        <v>0.26780738139210986</v>
      </c>
      <c r="R245" s="66">
        <f>'Raw Data'!Z5</f>
        <v>0.23270171400386369</v>
      </c>
      <c r="S245" s="66">
        <f>'Raw Data'!V240</f>
        <v>0.46399999999999997</v>
      </c>
      <c r="T245" s="67">
        <f t="shared" si="135"/>
        <v>-4.7499999999999432E-2</v>
      </c>
      <c r="U245" s="66">
        <f t="shared" si="129"/>
        <v>0.37020171400386315</v>
      </c>
      <c r="V245" s="66">
        <f>50%-Q245/2</f>
        <v>0.3660963093039451</v>
      </c>
      <c r="W245" s="66">
        <f>50%-U245/2</f>
        <v>0.31489914299806843</v>
      </c>
      <c r="X245" s="68">
        <f t="shared" si="133"/>
        <v>-7.4153690696054875E-2</v>
      </c>
      <c r="Y245" s="68">
        <f t="shared" si="113"/>
        <v>7.4153690696054875E-2</v>
      </c>
      <c r="Z245" s="68">
        <f t="shared" si="114"/>
        <v>2.9153690696054876E-2</v>
      </c>
      <c r="AA245" s="68">
        <f t="shared" si="136"/>
        <v>-0.12535085700193155</v>
      </c>
      <c r="AB245" s="68">
        <f t="shared" si="137"/>
        <v>0.12535085700193155</v>
      </c>
      <c r="AC245" s="68">
        <f t="shared" si="138"/>
        <v>8.035085700193155E-2</v>
      </c>
      <c r="AD245" s="69">
        <f>(Z245+AC245)/2</f>
        <v>5.4752273848993213E-2</v>
      </c>
      <c r="AE245" s="67">
        <f t="shared" si="139"/>
        <v>5.1197166305876673E-2</v>
      </c>
    </row>
    <row r="246" spans="1:31" ht="15" hidden="1" customHeight="1" x14ac:dyDescent="0.25">
      <c r="A246" s="60" t="s">
        <v>418</v>
      </c>
      <c r="B246" s="61">
        <v>3</v>
      </c>
      <c r="C246" s="61"/>
      <c r="D246" s="60" t="s">
        <v>240</v>
      </c>
      <c r="E246" s="60" t="s">
        <v>8</v>
      </c>
      <c r="F246" s="62">
        <v>2010</v>
      </c>
      <c r="G246" s="60">
        <v>4</v>
      </c>
      <c r="H246" s="60">
        <v>6</v>
      </c>
      <c r="I246" s="63">
        <f>IF(H246="",M246+0.15*(X246+4.5%-$B$2)+($A$2-50%),M246+0.85*(0.6*X246+0.4*AA246+4.5%-$B$2)+($A$2-50%))</f>
        <v>0.43483110829149529</v>
      </c>
      <c r="J246" s="33" t="str">
        <f>IF(I246&lt;44%,"R",IF(I246&gt;56%,"D","No projection"))</f>
        <v>R</v>
      </c>
      <c r="K246" s="33" t="str">
        <f t="shared" si="109"/>
        <v>No projection</v>
      </c>
      <c r="L246" s="33" t="str">
        <f t="shared" si="110"/>
        <v>Likely R</v>
      </c>
      <c r="M246" s="64">
        <f>'Raw Data'!P241</f>
        <v>0.48474999999999996</v>
      </c>
      <c r="N246" s="64">
        <f t="shared" si="111"/>
        <v>0.48475000000000001</v>
      </c>
      <c r="O246" s="65">
        <f>'Raw Data'!M241</f>
        <v>8.0376436136924578E-2</v>
      </c>
      <c r="P246" s="65">
        <f t="shared" si="112"/>
        <v>0.54018821806846229</v>
      </c>
      <c r="Q246" s="66">
        <f t="shared" si="131"/>
        <v>0.12037643613692459</v>
      </c>
      <c r="R246" s="66">
        <f>'Raw Data'!S241</f>
        <v>6.8258852564002659E-3</v>
      </c>
      <c r="S246" s="66">
        <f>'Raw Data'!V241</f>
        <v>0.52400000000000002</v>
      </c>
      <c r="T246" s="67">
        <f t="shared" si="135"/>
        <v>-7.8500000000005343E-2</v>
      </c>
      <c r="U246" s="66">
        <f t="shared" si="129"/>
        <v>0.18932588525640562</v>
      </c>
      <c r="V246" s="66">
        <f>50%-Q246/2</f>
        <v>0.43981178193153769</v>
      </c>
      <c r="W246" s="66">
        <f>50%-U246/2</f>
        <v>0.4053370573717972</v>
      </c>
      <c r="X246" s="68">
        <f t="shared" si="133"/>
        <v>-4.4938218068462266E-2</v>
      </c>
      <c r="Y246" s="68">
        <f t="shared" si="113"/>
        <v>4.4938218068462266E-2</v>
      </c>
      <c r="Z246" s="68">
        <f t="shared" si="114"/>
        <v>-6.1781931537732704E-5</v>
      </c>
      <c r="AA246" s="68">
        <f t="shared" si="136"/>
        <v>-7.9412942628202754E-2</v>
      </c>
      <c r="AB246" s="68">
        <f t="shared" si="137"/>
        <v>7.9412942628202754E-2</v>
      </c>
      <c r="AC246" s="68">
        <f t="shared" si="138"/>
        <v>3.4412942628202756E-2</v>
      </c>
      <c r="AD246" s="69">
        <f>(Z246+AC246)/2</f>
        <v>1.7175580348332511E-2</v>
      </c>
      <c r="AE246" s="67">
        <f t="shared" si="139"/>
        <v>3.4474724559740488E-2</v>
      </c>
    </row>
    <row r="247" spans="1:31" ht="15" hidden="1" customHeight="1" x14ac:dyDescent="0.25">
      <c r="A247" s="60" t="s">
        <v>418</v>
      </c>
      <c r="B247" s="61">
        <v>4</v>
      </c>
      <c r="C247" s="61"/>
      <c r="D247" s="60" t="s">
        <v>241</v>
      </c>
      <c r="E247" s="60" t="s">
        <v>14</v>
      </c>
      <c r="F247" s="62">
        <v>2012</v>
      </c>
      <c r="G247" s="60">
        <v>2</v>
      </c>
      <c r="H247" s="60"/>
      <c r="I247" s="63">
        <f>IF(H247="",M247+0.15*(X247-4.5%+$B$2)+($A$2-50%),M247+0.85*(0.6*X247+0.4*AA247-4.5%+$B$2)+($A$2-50%))</f>
        <v>0.53936947594718665</v>
      </c>
      <c r="J247" s="33" t="str">
        <f>IF(I247&lt;44%,"R",IF(I247&gt;56%,"D","No projection"))</f>
        <v>No projection</v>
      </c>
      <c r="K247" s="33" t="str">
        <f t="shared" si="109"/>
        <v>No projection</v>
      </c>
      <c r="L247" s="33" t="str">
        <f t="shared" si="110"/>
        <v>Lean D</v>
      </c>
      <c r="M247" s="64">
        <f>'Raw Data'!P242</f>
        <v>0.53425</v>
      </c>
      <c r="N247" s="64">
        <f t="shared" si="111"/>
        <v>0.53425000000000011</v>
      </c>
      <c r="O247" s="65">
        <f>'Raw Data'!M242</f>
        <v>8.6759679295821623E-2</v>
      </c>
      <c r="P247" s="65">
        <f t="shared" si="112"/>
        <v>0.54337983964791081</v>
      </c>
      <c r="Q247" s="66">
        <f t="shared" si="131"/>
        <v>0.13675967929582161</v>
      </c>
      <c r="R247" s="66"/>
      <c r="S247" s="66"/>
      <c r="T247" s="67"/>
      <c r="U247" s="66" t="str">
        <f t="shared" si="129"/>
        <v/>
      </c>
      <c r="V247" s="66">
        <f>50%+Q247/2</f>
        <v>0.56837983964791083</v>
      </c>
      <c r="W247" s="66"/>
      <c r="X247" s="68">
        <f t="shared" si="133"/>
        <v>3.4129839647910831E-2</v>
      </c>
      <c r="Y247" s="68">
        <f t="shared" si="113"/>
        <v>3.4129839647910831E-2</v>
      </c>
      <c r="Z247" s="68">
        <f t="shared" si="114"/>
        <v>-1.0870160352089167E-2</v>
      </c>
      <c r="AA247" s="68"/>
      <c r="AB247" s="68"/>
      <c r="AC247" s="68"/>
      <c r="AD247" s="69">
        <f>Z247</f>
        <v>-1.0870160352089167E-2</v>
      </c>
      <c r="AE247" s="67"/>
    </row>
    <row r="248" spans="1:31" ht="15" hidden="1" customHeight="1" x14ac:dyDescent="0.25">
      <c r="A248" s="60" t="s">
        <v>419</v>
      </c>
      <c r="B248" s="61">
        <v>1</v>
      </c>
      <c r="C248" s="61"/>
      <c r="D248" s="60" t="s">
        <v>224</v>
      </c>
      <c r="E248" s="60" t="s">
        <v>14</v>
      </c>
      <c r="F248" s="62">
        <v>2012</v>
      </c>
      <c r="G248" s="60">
        <v>2</v>
      </c>
      <c r="H248" s="60">
        <v>1</v>
      </c>
      <c r="I248" s="63">
        <f>IF(H248="",M248+0.15*(X248-4.5%+$B$2)+($A$2-50%),M248+0.85*(0.6*X248+0.4*AA248-4.5%+$B$2)+($A$2-50%))</f>
        <v>0.51175377365992658</v>
      </c>
      <c r="J248" s="33" t="s">
        <v>465</v>
      </c>
      <c r="K248" s="33" t="str">
        <f t="shared" si="109"/>
        <v>No projection</v>
      </c>
      <c r="L248" s="33" t="str">
        <f t="shared" si="110"/>
        <v>Toss Up</v>
      </c>
      <c r="M248" s="64">
        <f>'Raw Data'!P243</f>
        <v>0.48875000000000002</v>
      </c>
      <c r="N248" s="64">
        <f t="shared" si="111"/>
        <v>0.48875000000000002</v>
      </c>
      <c r="O248" s="65">
        <f>'Raw Data'!M243</f>
        <v>3.9329839635008357E-2</v>
      </c>
      <c r="P248" s="65">
        <f t="shared" si="112"/>
        <v>0.51966491981750418</v>
      </c>
      <c r="Q248" s="66">
        <f t="shared" si="131"/>
        <v>8.932983963500836E-2</v>
      </c>
      <c r="R248" s="66">
        <f>'Raw Data'!S243</f>
        <v>-0.12042844380589246</v>
      </c>
      <c r="S248" s="66">
        <f>'Raw Data'!V243</f>
        <v>0.49399999999999999</v>
      </c>
      <c r="T248" s="67">
        <f>2*(M248-50)-2*(S248-50)</f>
        <v>-1.0499999999993292E-2</v>
      </c>
      <c r="U248" s="66">
        <f t="shared" si="129"/>
        <v>-5.4928443805885754E-2</v>
      </c>
      <c r="V248" s="66">
        <f>50%+Q248/2</f>
        <v>0.5446649198175042</v>
      </c>
      <c r="W248" s="66">
        <f>50%+U248/2</f>
        <v>0.4725357780970571</v>
      </c>
      <c r="X248" s="68">
        <f t="shared" si="133"/>
        <v>5.5914919817504183E-2</v>
      </c>
      <c r="Y248" s="68">
        <f t="shared" si="113"/>
        <v>5.5914919817504183E-2</v>
      </c>
      <c r="Z248" s="68">
        <f t="shared" si="114"/>
        <v>1.0914919817504184E-2</v>
      </c>
      <c r="AA248" s="68">
        <f>W248-M248</f>
        <v>-1.6214221902942916E-2</v>
      </c>
      <c r="AB248" s="68">
        <f>IF(E248="(D)",AA248,-(AA248))</f>
        <v>-1.6214221902942916E-2</v>
      </c>
      <c r="AC248" s="68">
        <f>AB248-4.5%</f>
        <v>-6.1214221902942914E-2</v>
      </c>
      <c r="AD248" s="69">
        <f>(Z248+AC248)/2</f>
        <v>-2.5149651042719365E-2</v>
      </c>
      <c r="AE248" s="67">
        <f>ABS(AC248-Z248)</f>
        <v>7.2129141720447099E-2</v>
      </c>
    </row>
    <row r="249" spans="1:31" ht="15" hidden="1" customHeight="1" x14ac:dyDescent="0.25">
      <c r="A249" s="60" t="s">
        <v>419</v>
      </c>
      <c r="B249" s="61">
        <v>2</v>
      </c>
      <c r="C249" s="61"/>
      <c r="D249" s="60" t="s">
        <v>225</v>
      </c>
      <c r="E249" s="60" t="s">
        <v>14</v>
      </c>
      <c r="F249" s="62">
        <v>2012</v>
      </c>
      <c r="G249" s="60">
        <v>3</v>
      </c>
      <c r="H249" s="60"/>
      <c r="I249" s="63">
        <f>IF(H249="",M249+0.15*(X249-4.5%+$B$2)+($A$2-50%),M249+0.85*(0.6*X249+0.4*AA249-4.5%+$B$2)+($A$2-50%))</f>
        <v>0.53915564946067052</v>
      </c>
      <c r="J249" s="33" t="str">
        <f>IF(I249&lt;44%,"R",IF(I249&gt;56%,"D","No projection"))</f>
        <v>No projection</v>
      </c>
      <c r="K249" s="33" t="str">
        <f t="shared" si="109"/>
        <v>No projection</v>
      </c>
      <c r="L249" s="33" t="str">
        <f t="shared" si="110"/>
        <v>Lean D</v>
      </c>
      <c r="M249" s="64">
        <f>'Raw Data'!P244</f>
        <v>0.52925</v>
      </c>
      <c r="N249" s="64">
        <f t="shared" si="111"/>
        <v>0.52925</v>
      </c>
      <c r="O249" s="65">
        <f>'Raw Data'!M244</f>
        <v>5.0575326142273669E-2</v>
      </c>
      <c r="P249" s="65">
        <f t="shared" si="112"/>
        <v>0.52528766307113683</v>
      </c>
      <c r="Q249" s="66">
        <f t="shared" si="131"/>
        <v>0.19057532614227368</v>
      </c>
      <c r="R249" s="66"/>
      <c r="S249" s="66"/>
      <c r="T249" s="67"/>
      <c r="U249" s="66" t="str">
        <f t="shared" si="129"/>
        <v/>
      </c>
      <c r="V249" s="66">
        <f>50%+Q249/2</f>
        <v>0.59528766307113679</v>
      </c>
      <c r="W249" s="66"/>
      <c r="X249" s="68">
        <f t="shared" si="133"/>
        <v>6.6037663071136787E-2</v>
      </c>
      <c r="Y249" s="68">
        <f t="shared" si="113"/>
        <v>6.6037663071136787E-2</v>
      </c>
      <c r="Z249" s="68">
        <f t="shared" si="114"/>
        <v>2.1037663071136789E-2</v>
      </c>
      <c r="AA249" s="68"/>
      <c r="AB249" s="68"/>
      <c r="AC249" s="68"/>
      <c r="AD249" s="69">
        <f>Z249</f>
        <v>2.1037663071136789E-2</v>
      </c>
      <c r="AE249" s="67"/>
    </row>
    <row r="250" spans="1:31" ht="15" hidden="1" customHeight="1" x14ac:dyDescent="0.25">
      <c r="A250" s="60" t="s">
        <v>420</v>
      </c>
      <c r="B250" s="61">
        <v>1</v>
      </c>
      <c r="C250" s="61"/>
      <c r="D250" s="60" t="s">
        <v>126</v>
      </c>
      <c r="E250" s="60" t="s">
        <v>14</v>
      </c>
      <c r="F250" s="62">
        <v>1990</v>
      </c>
      <c r="G250" s="60"/>
      <c r="H250" s="60"/>
      <c r="I250" s="63">
        <f>M250</f>
        <v>0.63724999999999998</v>
      </c>
      <c r="J250" s="33" t="str">
        <f>IF(I250&lt;44%,"R",IF(I250&gt;56%,"D","No projection"))</f>
        <v>D</v>
      </c>
      <c r="K250" s="33" t="str">
        <f t="shared" si="109"/>
        <v>D</v>
      </c>
      <c r="L250" s="33" t="str">
        <f t="shared" si="110"/>
        <v>Safe D</v>
      </c>
      <c r="M250" s="64">
        <f>'Raw Data'!P245</f>
        <v>0.63724999999999998</v>
      </c>
      <c r="N250" s="64">
        <f t="shared" si="111"/>
        <v>0.63724999999999987</v>
      </c>
      <c r="O250" s="65"/>
      <c r="P250" s="65"/>
      <c r="Q250" s="66"/>
      <c r="R250" s="66"/>
      <c r="S250" s="66"/>
      <c r="T250" s="67"/>
      <c r="U250" s="66"/>
      <c r="V250" s="66"/>
      <c r="W250" s="66"/>
      <c r="X250" s="68"/>
      <c r="Y250" s="68"/>
      <c r="Z250" s="68"/>
      <c r="AA250" s="68"/>
      <c r="AB250" s="68"/>
      <c r="AC250" s="68"/>
      <c r="AD250" s="69"/>
      <c r="AE250" s="67">
        <f t="shared" ref="AE250:AE258" si="140">ABS(AC250-Z250)</f>
        <v>0</v>
      </c>
    </row>
    <row r="251" spans="1:31" ht="15" hidden="1" customHeight="1" x14ac:dyDescent="0.25">
      <c r="A251" s="60" t="s">
        <v>420</v>
      </c>
      <c r="B251" s="61">
        <v>2</v>
      </c>
      <c r="C251" s="61"/>
      <c r="D251" s="60" t="s">
        <v>226</v>
      </c>
      <c r="E251" s="60" t="s">
        <v>8</v>
      </c>
      <c r="F251" s="62">
        <v>1994</v>
      </c>
      <c r="G251" s="60">
        <v>4</v>
      </c>
      <c r="H251" s="60">
        <v>4</v>
      </c>
      <c r="I251" s="63">
        <f>IF(H251="",M251+0.15*(X251+4.5%-$B$2)+($A$2-50%),M251+0.85*(0.6*X251+0.4*AA251+4.5%-$B$2)+($A$2-50%))</f>
        <v>0.40390495980190178</v>
      </c>
      <c r="J251" s="33" t="s">
        <v>465</v>
      </c>
      <c r="K251" s="33" t="str">
        <f t="shared" si="109"/>
        <v>No projection</v>
      </c>
      <c r="L251" s="33" t="str">
        <f t="shared" si="110"/>
        <v>Safe R</v>
      </c>
      <c r="M251" s="64">
        <f>'Raw Data'!P246</f>
        <v>0.52124999999999999</v>
      </c>
      <c r="N251" s="64">
        <f t="shared" si="111"/>
        <v>0.52124999999999999</v>
      </c>
      <c r="O251" s="65">
        <f>'Raw Data'!M246</f>
        <v>0.17735270641586198</v>
      </c>
      <c r="P251" s="65">
        <f t="shared" ref="P251:P282" si="141">O251/2+50%</f>
        <v>0.58867635320793099</v>
      </c>
      <c r="Q251" s="66">
        <f t="shared" ref="Q251:Q282" si="142">IF(G251=1,O251-4%,IF(G251=2,O251+5%,IF(G251=3,O251+14%,IF(G251=4,O251+4%,IF(G251=5,O251+13%,IF(G251=6,O251+22%,IF(G251=7,O251+9%,O251+9%)))))))</f>
        <v>0.21735270641586199</v>
      </c>
      <c r="R251" s="66">
        <f>'Raw Data'!S246</f>
        <v>0.35848588271796467</v>
      </c>
      <c r="S251" s="66">
        <f>'Raw Data'!V246</f>
        <v>0.50900000000000001</v>
      </c>
      <c r="T251" s="67">
        <f t="shared" ref="T251:T258" si="143">2*(M251-50)-2*(S251-50)</f>
        <v>2.4500000000003297E-2</v>
      </c>
      <c r="U251" s="66">
        <f t="shared" ref="U251:U282" si="144">IF(H251=1,R251+T251+7.6%,IF(H251=2,R251+T251+16.6%,IF(H251=3,R251+T251+25.6%,IF(H251=4,R251-T251-7.6%,IF(H251=5,R251-T251+1.4%,IF(H251=6,R251-T251+10.4%,IF(H251=7,R251+T251+9%,IF(H251=8,R251-T251+9%,""))))))))</f>
        <v>0.25798588271796136</v>
      </c>
      <c r="V251" s="66">
        <f>50%-Q251/2</f>
        <v>0.39132364679206899</v>
      </c>
      <c r="W251" s="66">
        <f>50%-U251/2</f>
        <v>0.37100705864101935</v>
      </c>
      <c r="X251" s="68">
        <f t="shared" ref="X251:X270" si="145">V251-M251</f>
        <v>-0.129926353207931</v>
      </c>
      <c r="Y251" s="68">
        <f t="shared" ref="Y251:Y282" si="146">IF(E251="(D)",X251,-X251)</f>
        <v>0.129926353207931</v>
      </c>
      <c r="Z251" s="68">
        <f t="shared" ref="Z251:Z282" si="147">Y251-4.5%</f>
        <v>8.4926353207931002E-2</v>
      </c>
      <c r="AA251" s="68">
        <f t="shared" ref="AA251:AA258" si="148">W251-M251</f>
        <v>-0.15024294135898064</v>
      </c>
      <c r="AB251" s="68">
        <f t="shared" ref="AB251:AB258" si="149">IF(E251="(D)",AA251,-(AA251))</f>
        <v>0.15024294135898064</v>
      </c>
      <c r="AC251" s="68">
        <f t="shared" ref="AC251:AC258" si="150">AB251-4.5%</f>
        <v>0.10524294135898064</v>
      </c>
      <c r="AD251" s="69">
        <f t="shared" ref="AD251:AD258" si="151">(Z251+AC251)/2</f>
        <v>9.5084647283455823E-2</v>
      </c>
      <c r="AE251" s="67">
        <f t="shared" si="140"/>
        <v>2.0316588151049642E-2</v>
      </c>
    </row>
    <row r="252" spans="1:31" ht="15" customHeight="1" x14ac:dyDescent="0.25">
      <c r="A252" s="60" t="s">
        <v>420</v>
      </c>
      <c r="B252" s="61">
        <v>3</v>
      </c>
      <c r="C252" s="61" t="s">
        <v>1027</v>
      </c>
      <c r="D252" s="60" t="s">
        <v>990</v>
      </c>
      <c r="E252" s="60" t="s">
        <v>8</v>
      </c>
      <c r="F252" s="62">
        <v>2010</v>
      </c>
      <c r="G252" s="60">
        <v>4</v>
      </c>
      <c r="H252" s="60">
        <v>6</v>
      </c>
      <c r="I252" s="63">
        <f>M252</f>
        <v>0.50375000000000003</v>
      </c>
      <c r="J252" s="33" t="str">
        <f t="shared" ref="J252:J265" si="152">IF(I252&lt;44%,"R",IF(I252&gt;56%,"D","No projection"))</f>
        <v>No projection</v>
      </c>
      <c r="K252" s="33" t="str">
        <f t="shared" si="109"/>
        <v>No projection</v>
      </c>
      <c r="L252" s="33" t="str">
        <f t="shared" si="110"/>
        <v>Toss Up</v>
      </c>
      <c r="M252" s="64">
        <f>'Raw Data'!P247</f>
        <v>0.50375000000000003</v>
      </c>
      <c r="N252" s="64">
        <f t="shared" si="111"/>
        <v>0.50375000000000014</v>
      </c>
      <c r="O252" s="65">
        <f>'Raw Data'!M247</f>
        <v>8.9903241745526385E-2</v>
      </c>
      <c r="P252" s="65">
        <f t="shared" si="141"/>
        <v>0.54495162087276316</v>
      </c>
      <c r="Q252" s="66">
        <f t="shared" si="142"/>
        <v>0.12990324174552639</v>
      </c>
      <c r="R252" s="66">
        <f>'Raw Data'!S247</f>
        <v>2.7803811308965976E-2</v>
      </c>
      <c r="S252" s="66">
        <f>'Raw Data'!V247</f>
        <v>0.48899999999999999</v>
      </c>
      <c r="T252" s="67">
        <f t="shared" si="143"/>
        <v>2.9499999999998749E-2</v>
      </c>
      <c r="U252" s="66">
        <f t="shared" si="144"/>
        <v>0.10230381130896724</v>
      </c>
      <c r="V252" s="66">
        <f>50%-Q252/2</f>
        <v>0.43504837912723682</v>
      </c>
      <c r="W252" s="66">
        <f>50%-U252/2</f>
        <v>0.44884809434551637</v>
      </c>
      <c r="X252" s="68">
        <f t="shared" si="145"/>
        <v>-6.8701620872763214E-2</v>
      </c>
      <c r="Y252" s="68">
        <f t="shared" si="146"/>
        <v>6.8701620872763214E-2</v>
      </c>
      <c r="Z252" s="68">
        <f t="shared" si="147"/>
        <v>2.3701620872763215E-2</v>
      </c>
      <c r="AA252" s="68">
        <f t="shared" si="148"/>
        <v>-5.4901905654483663E-2</v>
      </c>
      <c r="AB252" s="68">
        <f t="shared" si="149"/>
        <v>5.4901905654483663E-2</v>
      </c>
      <c r="AC252" s="68">
        <f t="shared" si="150"/>
        <v>9.9019056544836642E-3</v>
      </c>
      <c r="AD252" s="69">
        <f t="shared" si="151"/>
        <v>1.680176326362344E-2</v>
      </c>
      <c r="AE252" s="67">
        <f t="shared" si="140"/>
        <v>1.3799715218279551E-2</v>
      </c>
    </row>
    <row r="253" spans="1:31" ht="15" hidden="1" customHeight="1" x14ac:dyDescent="0.25">
      <c r="A253" s="60" t="s">
        <v>420</v>
      </c>
      <c r="B253" s="61">
        <v>4</v>
      </c>
      <c r="C253" s="61"/>
      <c r="D253" s="60" t="s">
        <v>227</v>
      </c>
      <c r="E253" s="60" t="s">
        <v>8</v>
      </c>
      <c r="F253" s="62">
        <v>1980</v>
      </c>
      <c r="G253" s="60">
        <v>4</v>
      </c>
      <c r="H253" s="60">
        <v>4</v>
      </c>
      <c r="I253" s="63">
        <f>IF(H253="",M253+0.15*(X253+4.5%-$B$2)+($A$2-50%),M253+0.85*(0.6*X253+0.4*AA253+4.5%-$B$2)+($A$2-50%))</f>
        <v>0.34487135643399414</v>
      </c>
      <c r="J253" s="33" t="str">
        <f t="shared" si="152"/>
        <v>R</v>
      </c>
      <c r="K253" s="33" t="str">
        <f t="shared" si="109"/>
        <v>R</v>
      </c>
      <c r="L253" s="33" t="str">
        <f t="shared" si="110"/>
        <v>Safe R</v>
      </c>
      <c r="M253" s="64">
        <f>'Raw Data'!P248</f>
        <v>0.43324999999999997</v>
      </c>
      <c r="N253" s="64">
        <f t="shared" si="111"/>
        <v>0.43324999999999991</v>
      </c>
      <c r="O253" s="65">
        <f>'Raw Data'!M248</f>
        <v>0.28750602036036393</v>
      </c>
      <c r="P253" s="65">
        <f t="shared" si="141"/>
        <v>0.64375301018018194</v>
      </c>
      <c r="Q253" s="66">
        <f t="shared" si="142"/>
        <v>0.32750602036036391</v>
      </c>
      <c r="R253" s="66">
        <f>'Raw Data'!S248</f>
        <v>0.4268653433771375</v>
      </c>
      <c r="S253" s="66">
        <f>'Raw Data'!V248</f>
        <v>0.43899999999999995</v>
      </c>
      <c r="T253" s="67">
        <f t="shared" si="143"/>
        <v>-1.1499999999998067E-2</v>
      </c>
      <c r="U253" s="66">
        <f t="shared" si="144"/>
        <v>0.36236534337713555</v>
      </c>
      <c r="V253" s="66">
        <f>50%-Q253/2</f>
        <v>0.33624698981981804</v>
      </c>
      <c r="W253" s="66">
        <f>50%-U253/2</f>
        <v>0.31881732831143222</v>
      </c>
      <c r="X253" s="68">
        <f t="shared" si="145"/>
        <v>-9.7003010180181926E-2</v>
      </c>
      <c r="Y253" s="68">
        <f t="shared" si="146"/>
        <v>9.7003010180181926E-2</v>
      </c>
      <c r="Z253" s="68">
        <f t="shared" si="147"/>
        <v>5.2003010180181927E-2</v>
      </c>
      <c r="AA253" s="68">
        <f t="shared" si="148"/>
        <v>-0.11443267168856774</v>
      </c>
      <c r="AB253" s="68">
        <f t="shared" si="149"/>
        <v>0.11443267168856774</v>
      </c>
      <c r="AC253" s="68">
        <f t="shared" si="150"/>
        <v>6.9432671688567746E-2</v>
      </c>
      <c r="AD253" s="69">
        <f t="shared" si="151"/>
        <v>6.0717840934374837E-2</v>
      </c>
      <c r="AE253" s="67">
        <f t="shared" si="140"/>
        <v>1.7429661508385819E-2</v>
      </c>
    </row>
    <row r="254" spans="1:31" ht="15" hidden="1" customHeight="1" x14ac:dyDescent="0.25">
      <c r="A254" s="60" t="s">
        <v>420</v>
      </c>
      <c r="B254" s="61">
        <v>5</v>
      </c>
      <c r="C254" s="61"/>
      <c r="D254" s="60" t="s">
        <v>228</v>
      </c>
      <c r="E254" s="60" t="s">
        <v>8</v>
      </c>
      <c r="F254" s="62">
        <v>2002</v>
      </c>
      <c r="G254" s="60">
        <v>4</v>
      </c>
      <c r="H254" s="60">
        <v>4</v>
      </c>
      <c r="I254" s="63">
        <f>IF(H254="",M254+0.15*(X254+4.5%-$B$2)+($A$2-50%),M254+0.85*(0.6*X254+0.4*AA254+4.5%-$B$2)+($A$2-50%))</f>
        <v>0.42527079752464503</v>
      </c>
      <c r="J254" s="33" t="str">
        <f t="shared" si="152"/>
        <v>R</v>
      </c>
      <c r="K254" s="33" t="str">
        <f t="shared" si="109"/>
        <v>No projection</v>
      </c>
      <c r="L254" s="33" t="str">
        <f t="shared" si="110"/>
        <v>Likely R</v>
      </c>
      <c r="M254" s="64">
        <f>'Raw Data'!P249</f>
        <v>0.46525</v>
      </c>
      <c r="N254" s="64">
        <f t="shared" si="111"/>
        <v>0.46524999999999994</v>
      </c>
      <c r="O254" s="65">
        <f>'Raw Data'!M249</f>
        <v>0.12567329177937192</v>
      </c>
      <c r="P254" s="65">
        <f t="shared" si="141"/>
        <v>0.56283664588968596</v>
      </c>
      <c r="Q254" s="66">
        <f t="shared" si="142"/>
        <v>0.16567329177937193</v>
      </c>
      <c r="R254" s="66">
        <f>'Raw Data'!S249</f>
        <v>0.32891184159773706</v>
      </c>
      <c r="S254" s="66">
        <f>'Raw Data'!V249</f>
        <v>0.41899999999999998</v>
      </c>
      <c r="T254" s="67">
        <f t="shared" si="143"/>
        <v>9.2500000000001137E-2</v>
      </c>
      <c r="U254" s="66">
        <f t="shared" si="144"/>
        <v>0.16041184159773592</v>
      </c>
      <c r="V254" s="66">
        <f>50%-Q254/2</f>
        <v>0.41716335411031402</v>
      </c>
      <c r="W254" s="66">
        <f>50%-U254/2</f>
        <v>0.41979407920113204</v>
      </c>
      <c r="X254" s="68">
        <f t="shared" si="145"/>
        <v>-4.8086645889685975E-2</v>
      </c>
      <c r="Y254" s="68">
        <f t="shared" si="146"/>
        <v>4.8086645889685975E-2</v>
      </c>
      <c r="Z254" s="68">
        <f t="shared" si="147"/>
        <v>3.0866458896859766E-3</v>
      </c>
      <c r="AA254" s="68">
        <f t="shared" si="148"/>
        <v>-4.5455920798867955E-2</v>
      </c>
      <c r="AB254" s="68">
        <f t="shared" si="149"/>
        <v>4.5455920798867955E-2</v>
      </c>
      <c r="AC254" s="68">
        <f t="shared" si="150"/>
        <v>4.5592079886795644E-4</v>
      </c>
      <c r="AD254" s="69">
        <f t="shared" si="151"/>
        <v>1.7712833442769665E-3</v>
      </c>
      <c r="AE254" s="67">
        <f t="shared" si="140"/>
        <v>2.6307250908180202E-3</v>
      </c>
    </row>
    <row r="255" spans="1:31" ht="15" hidden="1" customHeight="1" x14ac:dyDescent="0.25">
      <c r="A255" s="60" t="s">
        <v>420</v>
      </c>
      <c r="B255" s="61">
        <v>6</v>
      </c>
      <c r="C255" s="61"/>
      <c r="D255" s="60" t="s">
        <v>229</v>
      </c>
      <c r="E255" s="60" t="s">
        <v>14</v>
      </c>
      <c r="F255" s="62">
        <v>1988</v>
      </c>
      <c r="G255" s="60">
        <v>1</v>
      </c>
      <c r="H255" s="60">
        <v>1</v>
      </c>
      <c r="I255" s="63">
        <f>IF(H255="",M255+0.15*(X255-4.5%+$B$2)+($A$2-50%),M255+0.85*(0.6*X255+0.4*AA255-4.5%+$B$2)+($A$2-50%))</f>
        <v>0.62049363505895894</v>
      </c>
      <c r="J255" s="33" t="str">
        <f t="shared" si="152"/>
        <v>D</v>
      </c>
      <c r="K255" s="33" t="str">
        <f t="shared" si="109"/>
        <v>D</v>
      </c>
      <c r="L255" s="33" t="str">
        <f t="shared" si="110"/>
        <v>Safe D</v>
      </c>
      <c r="M255" s="64">
        <f>'Raw Data'!P250</f>
        <v>0.60075000000000001</v>
      </c>
      <c r="N255" s="64">
        <f t="shared" si="111"/>
        <v>0.60075000000000012</v>
      </c>
      <c r="O255" s="65">
        <f>'Raw Data'!M250</f>
        <v>0.2855146479660543</v>
      </c>
      <c r="P255" s="65">
        <f t="shared" si="141"/>
        <v>0.6427573239830271</v>
      </c>
      <c r="Q255" s="66">
        <f t="shared" si="142"/>
        <v>0.24551464796605429</v>
      </c>
      <c r="R255" s="66">
        <f>'Raw Data'!S250</f>
        <v>0.11211705780950959</v>
      </c>
      <c r="S255" s="66">
        <f>'Raw Data'!V250</f>
        <v>0.56899999999999995</v>
      </c>
      <c r="T255" s="67">
        <f t="shared" si="143"/>
        <v>6.3499999999990564E-2</v>
      </c>
      <c r="U255" s="66">
        <f t="shared" si="144"/>
        <v>0.25161705780950017</v>
      </c>
      <c r="V255" s="66">
        <f>50%+Q255/2</f>
        <v>0.62275732398302719</v>
      </c>
      <c r="W255" s="66">
        <f>50%+U255/2</f>
        <v>0.62580852890475014</v>
      </c>
      <c r="X255" s="68">
        <f t="shared" si="145"/>
        <v>2.2007323983027183E-2</v>
      </c>
      <c r="Y255" s="68">
        <f t="shared" si="146"/>
        <v>2.2007323983027183E-2</v>
      </c>
      <c r="Z255" s="68">
        <f t="shared" si="147"/>
        <v>-2.2992676016972816E-2</v>
      </c>
      <c r="AA255" s="68">
        <f t="shared" si="148"/>
        <v>2.5058528904750133E-2</v>
      </c>
      <c r="AB255" s="68">
        <f t="shared" si="149"/>
        <v>2.5058528904750133E-2</v>
      </c>
      <c r="AC255" s="68">
        <f t="shared" si="150"/>
        <v>-1.9941471095249866E-2</v>
      </c>
      <c r="AD255" s="69">
        <f t="shared" si="151"/>
        <v>-2.1467073556111341E-2</v>
      </c>
      <c r="AE255" s="67">
        <f t="shared" si="140"/>
        <v>3.0512049217229498E-3</v>
      </c>
    </row>
    <row r="256" spans="1:31" ht="15" hidden="1" customHeight="1" x14ac:dyDescent="0.25">
      <c r="A256" s="93" t="s">
        <v>420</v>
      </c>
      <c r="B256" s="61">
        <v>7</v>
      </c>
      <c r="C256" s="61"/>
      <c r="D256" s="93" t="s">
        <v>230</v>
      </c>
      <c r="E256" s="93" t="s">
        <v>8</v>
      </c>
      <c r="F256" s="62">
        <v>2008</v>
      </c>
      <c r="G256" s="93">
        <v>4</v>
      </c>
      <c r="H256" s="93">
        <v>4</v>
      </c>
      <c r="I256" s="63">
        <f>IF(H256="",M256+0.15*(X256+4.5%-$B$2)+($A$2-50%),M256+0.85*(0.6*X256+0.4*AA256+4.5%-$B$2)+($A$2-50%))</f>
        <v>0.40846285383899195</v>
      </c>
      <c r="J256" s="33" t="str">
        <f t="shared" si="152"/>
        <v>R</v>
      </c>
      <c r="K256" s="33" t="str">
        <f t="shared" si="109"/>
        <v>No projection</v>
      </c>
      <c r="L256" s="33" t="str">
        <f t="shared" si="110"/>
        <v>Safe R</v>
      </c>
      <c r="M256" s="64">
        <f>'Raw Data'!P251</f>
        <v>0.44974999999999998</v>
      </c>
      <c r="N256" s="64">
        <f t="shared" si="111"/>
        <v>0.44974999999999998</v>
      </c>
      <c r="O256" s="65">
        <f>'Raw Data'!M251</f>
        <v>0.17608787325046693</v>
      </c>
      <c r="P256" s="65">
        <f t="shared" si="141"/>
        <v>0.58804393662523347</v>
      </c>
      <c r="Q256" s="66">
        <f t="shared" si="142"/>
        <v>0.21608787325046694</v>
      </c>
      <c r="R256" s="66">
        <f>'Raw Data'!S251</f>
        <v>0.18748375577729309</v>
      </c>
      <c r="S256" s="66">
        <f>'Raw Data'!V251</f>
        <v>0.47899999999999998</v>
      </c>
      <c r="T256" s="67">
        <f t="shared" si="143"/>
        <v>-5.8499999999995111E-2</v>
      </c>
      <c r="U256" s="66">
        <f t="shared" si="144"/>
        <v>0.16998375577728819</v>
      </c>
      <c r="V256" s="66">
        <f>50%-Q256/2</f>
        <v>0.39195606337476652</v>
      </c>
      <c r="W256" s="66">
        <f>50%-U256/2</f>
        <v>0.4150081221113559</v>
      </c>
      <c r="X256" s="68">
        <f t="shared" si="145"/>
        <v>-5.7793936625233466E-2</v>
      </c>
      <c r="Y256" s="68">
        <f t="shared" si="146"/>
        <v>5.7793936625233466E-2</v>
      </c>
      <c r="Z256" s="68">
        <f t="shared" si="147"/>
        <v>1.2793936625233468E-2</v>
      </c>
      <c r="AA256" s="68">
        <f t="shared" si="148"/>
        <v>-3.4741877888644079E-2</v>
      </c>
      <c r="AB256" s="68">
        <f t="shared" si="149"/>
        <v>3.4741877888644079E-2</v>
      </c>
      <c r="AC256" s="68">
        <f t="shared" si="150"/>
        <v>-1.0258122111355919E-2</v>
      </c>
      <c r="AD256" s="69">
        <f t="shared" si="151"/>
        <v>1.2679072569387745E-3</v>
      </c>
      <c r="AE256" s="67">
        <f t="shared" si="140"/>
        <v>2.3052058736589387E-2</v>
      </c>
    </row>
    <row r="257" spans="1:31" ht="15" hidden="1" customHeight="1" x14ac:dyDescent="0.25">
      <c r="A257" s="60" t="s">
        <v>420</v>
      </c>
      <c r="B257" s="61">
        <v>8</v>
      </c>
      <c r="C257" s="61"/>
      <c r="D257" s="60" t="s">
        <v>231</v>
      </c>
      <c r="E257" s="60" t="s">
        <v>14</v>
      </c>
      <c r="F257" s="62">
        <v>2006</v>
      </c>
      <c r="G257" s="60">
        <v>1</v>
      </c>
      <c r="H257" s="60">
        <v>1</v>
      </c>
      <c r="I257" s="63">
        <f>IF(H257="",M257+0.15*(X257-4.5%+$B$2)+($A$2-50%),M257+0.85*(0.6*X257+0.4*AA257-4.5%+$B$2)+($A$2-50%))</f>
        <v>0.80468452156558057</v>
      </c>
      <c r="J257" s="33" t="str">
        <f t="shared" si="152"/>
        <v>D</v>
      </c>
      <c r="K257" s="33" t="str">
        <f t="shared" si="109"/>
        <v>D</v>
      </c>
      <c r="L257" s="33" t="str">
        <f t="shared" si="110"/>
        <v>Safe D</v>
      </c>
      <c r="M257" s="64">
        <f>'Raw Data'!P252</f>
        <v>0.76875000000000004</v>
      </c>
      <c r="N257" s="64">
        <f t="shared" si="111"/>
        <v>0.76875000000000004</v>
      </c>
      <c r="O257" s="65">
        <f>'Raw Data'!M252</f>
        <v>0.60931965761511209</v>
      </c>
      <c r="P257" s="65">
        <f t="shared" si="141"/>
        <v>0.80465982880755604</v>
      </c>
      <c r="Q257" s="66">
        <f t="shared" si="142"/>
        <v>0.56931965761511205</v>
      </c>
      <c r="R257" s="66">
        <f>'Raw Data'!S252</f>
        <v>0.52565005219840244</v>
      </c>
      <c r="S257" s="66">
        <f>'Raw Data'!V252</f>
        <v>0.71899999999999997</v>
      </c>
      <c r="T257" s="67">
        <f t="shared" si="143"/>
        <v>9.9499999999991928E-2</v>
      </c>
      <c r="U257" s="66">
        <f t="shared" si="144"/>
        <v>0.70115005219839432</v>
      </c>
      <c r="V257" s="66">
        <f>50%+Q257/2</f>
        <v>0.78465982880755603</v>
      </c>
      <c r="W257" s="66">
        <f>50%+U257/2</f>
        <v>0.85057502609919711</v>
      </c>
      <c r="X257" s="68">
        <f t="shared" si="145"/>
        <v>1.5909828807555981E-2</v>
      </c>
      <c r="Y257" s="68">
        <f t="shared" si="146"/>
        <v>1.5909828807555981E-2</v>
      </c>
      <c r="Z257" s="68">
        <f t="shared" si="147"/>
        <v>-2.9090171192444017E-2</v>
      </c>
      <c r="AA257" s="68">
        <f t="shared" si="148"/>
        <v>8.1825026099197062E-2</v>
      </c>
      <c r="AB257" s="68">
        <f t="shared" si="149"/>
        <v>8.1825026099197062E-2</v>
      </c>
      <c r="AC257" s="68">
        <f t="shared" si="150"/>
        <v>3.6825026099197064E-2</v>
      </c>
      <c r="AD257" s="69">
        <f t="shared" si="151"/>
        <v>3.8674274533765235E-3</v>
      </c>
      <c r="AE257" s="67">
        <f t="shared" si="140"/>
        <v>6.5915197291641081E-2</v>
      </c>
    </row>
    <row r="258" spans="1:31" ht="15" hidden="1" customHeight="1" x14ac:dyDescent="0.25">
      <c r="A258" s="60" t="s">
        <v>420</v>
      </c>
      <c r="B258" s="61">
        <v>9</v>
      </c>
      <c r="C258" s="61"/>
      <c r="D258" s="60" t="s">
        <v>232</v>
      </c>
      <c r="E258" s="60" t="s">
        <v>14</v>
      </c>
      <c r="F258" s="62">
        <v>1996</v>
      </c>
      <c r="G258" s="60">
        <v>1</v>
      </c>
      <c r="H258" s="60">
        <v>1</v>
      </c>
      <c r="I258" s="63">
        <f>IF(H258="",M258+0.15*(X258-4.5%+$B$2)+($A$2-50%),M258+0.85*(0.6*X258+0.4*AA258-4.5%+$B$2)+($A$2-50%))</f>
        <v>0.72321404268132117</v>
      </c>
      <c r="J258" s="33" t="str">
        <f t="shared" si="152"/>
        <v>D</v>
      </c>
      <c r="K258" s="33" t="str">
        <f t="shared" si="109"/>
        <v>D</v>
      </c>
      <c r="L258" s="33" t="str">
        <f t="shared" si="110"/>
        <v>Safe D</v>
      </c>
      <c r="M258" s="64">
        <f>'Raw Data'!P253</f>
        <v>0.66825000000000001</v>
      </c>
      <c r="N258" s="64">
        <f t="shared" si="111"/>
        <v>0.66825000000000001</v>
      </c>
      <c r="O258" s="65">
        <f>'Raw Data'!M253</f>
        <v>0.49438346609889505</v>
      </c>
      <c r="P258" s="65">
        <f t="shared" si="141"/>
        <v>0.74719173304944753</v>
      </c>
      <c r="Q258" s="66">
        <f t="shared" si="142"/>
        <v>0.45438346609889507</v>
      </c>
      <c r="R258" s="66">
        <f>'Raw Data'!S253</f>
        <v>0.26849269897706823</v>
      </c>
      <c r="S258" s="66">
        <f>'Raw Data'!V253</f>
        <v>0.59899999999999998</v>
      </c>
      <c r="T258" s="67">
        <f t="shared" si="143"/>
        <v>0.13850000000000762</v>
      </c>
      <c r="U258" s="66">
        <f t="shared" si="144"/>
        <v>0.48299269897707586</v>
      </c>
      <c r="V258" s="66">
        <f>50%+Q258/2</f>
        <v>0.72719173304944751</v>
      </c>
      <c r="W258" s="66">
        <f>50%+U258/2</f>
        <v>0.74149634948853793</v>
      </c>
      <c r="X258" s="68">
        <f t="shared" si="145"/>
        <v>5.8941733049447498E-2</v>
      </c>
      <c r="Y258" s="68">
        <f t="shared" si="146"/>
        <v>5.8941733049447498E-2</v>
      </c>
      <c r="Z258" s="68">
        <f t="shared" si="147"/>
        <v>1.3941733049447499E-2</v>
      </c>
      <c r="AA258" s="68">
        <f t="shared" si="148"/>
        <v>7.3246349488537921E-2</v>
      </c>
      <c r="AB258" s="68">
        <f t="shared" si="149"/>
        <v>7.3246349488537921E-2</v>
      </c>
      <c r="AC258" s="68">
        <f t="shared" si="150"/>
        <v>2.8246349488537922E-2</v>
      </c>
      <c r="AD258" s="69">
        <f t="shared" si="151"/>
        <v>2.1094041268992711E-2</v>
      </c>
      <c r="AE258" s="67">
        <f t="shared" si="140"/>
        <v>1.4304616439090423E-2</v>
      </c>
    </row>
    <row r="259" spans="1:31" ht="15" hidden="1" customHeight="1" x14ac:dyDescent="0.25">
      <c r="A259" s="60" t="s">
        <v>420</v>
      </c>
      <c r="B259" s="61">
        <v>10</v>
      </c>
      <c r="C259" s="61"/>
      <c r="D259" s="60" t="s">
        <v>233</v>
      </c>
      <c r="E259" s="60" t="s">
        <v>14</v>
      </c>
      <c r="F259" s="62">
        <v>2012</v>
      </c>
      <c r="G259" s="93">
        <v>2</v>
      </c>
      <c r="H259" s="60"/>
      <c r="I259" s="63">
        <f>IF(H259="",M259+0.15*(X259-4.5%+$B$2)+($A$2-50%),M259+0.85*(0.6*X259+0.4*AA259-4.5%+$B$2)+($A$2-50%))</f>
        <v>0.87095744585877199</v>
      </c>
      <c r="J259" s="33" t="str">
        <f t="shared" si="152"/>
        <v>D</v>
      </c>
      <c r="K259" s="33" t="str">
        <f t="shared" si="109"/>
        <v>D</v>
      </c>
      <c r="L259" s="33" t="str">
        <f t="shared" si="110"/>
        <v>Safe D</v>
      </c>
      <c r="M259" s="64">
        <f>'Raw Data'!P254</f>
        <v>0.86275000000000002</v>
      </c>
      <c r="N259" s="64">
        <f t="shared" si="111"/>
        <v>0.86275000000000013</v>
      </c>
      <c r="O259" s="65">
        <f>'Raw Data'!M254</f>
        <v>0.7849326114502938</v>
      </c>
      <c r="P259" s="65">
        <f t="shared" si="141"/>
        <v>0.89246630572514696</v>
      </c>
      <c r="Q259" s="66">
        <f t="shared" si="142"/>
        <v>0.83493261145029385</v>
      </c>
      <c r="R259" s="66"/>
      <c r="S259" s="66"/>
      <c r="T259" s="67"/>
      <c r="U259" s="66" t="str">
        <f t="shared" si="144"/>
        <v/>
      </c>
      <c r="V259" s="66">
        <f>50%+Q259/2</f>
        <v>0.91746630572514687</v>
      </c>
      <c r="W259" s="66"/>
      <c r="X259" s="68">
        <f t="shared" si="145"/>
        <v>5.4716305725146852E-2</v>
      </c>
      <c r="Y259" s="68">
        <f t="shared" si="146"/>
        <v>5.4716305725146852E-2</v>
      </c>
      <c r="Z259" s="68">
        <f t="shared" si="147"/>
        <v>9.7163057251468538E-3</v>
      </c>
      <c r="AA259" s="68"/>
      <c r="AB259" s="68"/>
      <c r="AC259" s="68"/>
      <c r="AD259" s="69">
        <f>Z259</f>
        <v>9.7163057251468538E-3</v>
      </c>
      <c r="AE259" s="67"/>
    </row>
    <row r="260" spans="1:31" ht="15" hidden="1" customHeight="1" x14ac:dyDescent="0.25">
      <c r="A260" s="60" t="s">
        <v>420</v>
      </c>
      <c r="B260" s="61">
        <v>11</v>
      </c>
      <c r="C260" s="61"/>
      <c r="D260" s="60" t="s">
        <v>234</v>
      </c>
      <c r="E260" s="60" t="s">
        <v>8</v>
      </c>
      <c r="F260" s="62">
        <v>1994</v>
      </c>
      <c r="G260" s="60">
        <v>4</v>
      </c>
      <c r="H260" s="60">
        <v>4</v>
      </c>
      <c r="I260" s="63">
        <f>IF(H260="",M260+0.15*(X260+4.5%-$B$2)+($A$2-50%),M260+0.85*(0.6*X260+0.4*AA260+4.5%-$B$2)+($A$2-50%))</f>
        <v>0.39424228621947527</v>
      </c>
      <c r="J260" s="33" t="str">
        <f t="shared" si="152"/>
        <v>R</v>
      </c>
      <c r="K260" s="33" t="str">
        <f t="shared" si="109"/>
        <v>No projection</v>
      </c>
      <c r="L260" s="33" t="str">
        <f t="shared" si="110"/>
        <v>Safe R</v>
      </c>
      <c r="M260" s="64">
        <f>'Raw Data'!P255</f>
        <v>0.45174999999999998</v>
      </c>
      <c r="N260" s="64">
        <f t="shared" si="111"/>
        <v>0.45174999999999998</v>
      </c>
      <c r="O260" s="65">
        <f>'Raw Data'!M255</f>
        <v>0.19042766531449445</v>
      </c>
      <c r="P260" s="65">
        <f t="shared" si="141"/>
        <v>0.59521383265724725</v>
      </c>
      <c r="Q260" s="66">
        <f t="shared" si="142"/>
        <v>0.23042766531449446</v>
      </c>
      <c r="R260" s="66">
        <f>'Raw Data'!S255</f>
        <v>0.37538917132546268</v>
      </c>
      <c r="S260" s="66">
        <f>'Raw Data'!V255</f>
        <v>0.41899999999999998</v>
      </c>
      <c r="T260" s="67">
        <f>2*(M260-50)-2*(S260-50)</f>
        <v>6.5500000000000114E-2</v>
      </c>
      <c r="U260" s="66">
        <f t="shared" si="144"/>
        <v>0.23388917132546255</v>
      </c>
      <c r="V260" s="66">
        <f>50%-Q260/2</f>
        <v>0.38478616734275278</v>
      </c>
      <c r="W260" s="66">
        <f>50%-U260/2</f>
        <v>0.38305541433726875</v>
      </c>
      <c r="X260" s="68">
        <f t="shared" si="145"/>
        <v>-6.6963832657247202E-2</v>
      </c>
      <c r="Y260" s="68">
        <f t="shared" si="146"/>
        <v>6.6963832657247202E-2</v>
      </c>
      <c r="Z260" s="68">
        <f t="shared" si="147"/>
        <v>2.1963832657247204E-2</v>
      </c>
      <c r="AA260" s="68">
        <f>W260-M260</f>
        <v>-6.8694585662731233E-2</v>
      </c>
      <c r="AB260" s="68">
        <f>IF(E260="(D)",AA260,-(AA260))</f>
        <v>6.8694585662731233E-2</v>
      </c>
      <c r="AC260" s="68">
        <f>AB260-4.5%</f>
        <v>2.3694585662731235E-2</v>
      </c>
      <c r="AD260" s="69">
        <f>(Z260+AC260)/2</f>
        <v>2.2829209159989219E-2</v>
      </c>
      <c r="AE260" s="67">
        <f>ABS(AC260-Z260)</f>
        <v>1.7307530054840314E-3</v>
      </c>
    </row>
    <row r="261" spans="1:31" ht="15" customHeight="1" x14ac:dyDescent="0.25">
      <c r="A261" s="60" t="s">
        <v>420</v>
      </c>
      <c r="B261" s="61">
        <v>12</v>
      </c>
      <c r="C261" s="61" t="s">
        <v>1027</v>
      </c>
      <c r="D261" s="60" t="s">
        <v>1022</v>
      </c>
      <c r="E261" s="60" t="s">
        <v>14</v>
      </c>
      <c r="F261" s="62">
        <v>1998</v>
      </c>
      <c r="G261" s="60">
        <v>1</v>
      </c>
      <c r="H261" s="60">
        <v>1</v>
      </c>
      <c r="I261" s="63">
        <f>M261</f>
        <v>0.65125</v>
      </c>
      <c r="J261" s="33" t="str">
        <f t="shared" si="152"/>
        <v>D</v>
      </c>
      <c r="K261" s="33" t="str">
        <f t="shared" si="109"/>
        <v>D</v>
      </c>
      <c r="L261" s="33" t="str">
        <f t="shared" si="110"/>
        <v>Safe D</v>
      </c>
      <c r="M261" s="64">
        <f>'Raw Data'!P256</f>
        <v>0.65125</v>
      </c>
      <c r="N261" s="64">
        <f t="shared" si="111"/>
        <v>0.65125000000000011</v>
      </c>
      <c r="O261" s="65">
        <f>'Raw Data'!M256</f>
        <v>0.40255865901161175</v>
      </c>
      <c r="P261" s="65">
        <f t="shared" si="141"/>
        <v>0.70127932950580585</v>
      </c>
      <c r="Q261" s="66">
        <f t="shared" si="142"/>
        <v>0.36255865901161177</v>
      </c>
      <c r="R261" s="66">
        <f>'Raw Data'!S256</f>
        <v>7.223257104355757E-2</v>
      </c>
      <c r="S261" s="66">
        <f>'Raw Data'!V256</f>
        <v>0.54899999999999993</v>
      </c>
      <c r="T261" s="67">
        <f>2*(M261-50)-2*(S261-50)</f>
        <v>0.20449999999999591</v>
      </c>
      <c r="U261" s="66">
        <f t="shared" si="144"/>
        <v>0.35273257104355349</v>
      </c>
      <c r="V261" s="66">
        <f>50%+Q261/2</f>
        <v>0.68127932950580594</v>
      </c>
      <c r="W261" s="66">
        <f>50%+U261/2</f>
        <v>0.67636628552177669</v>
      </c>
      <c r="X261" s="68">
        <f t="shared" si="145"/>
        <v>3.0029329505805946E-2</v>
      </c>
      <c r="Y261" s="68">
        <f t="shared" si="146"/>
        <v>3.0029329505805946E-2</v>
      </c>
      <c r="Z261" s="68">
        <f t="shared" si="147"/>
        <v>-1.4970670494194052E-2</v>
      </c>
      <c r="AA261" s="68">
        <f>W261-M261</f>
        <v>2.5116285521776693E-2</v>
      </c>
      <c r="AB261" s="68">
        <f>IF(E261="(D)",AA261,-(AA261))</f>
        <v>2.5116285521776693E-2</v>
      </c>
      <c r="AC261" s="68">
        <f>AB261-4.5%</f>
        <v>-1.9883714478223305E-2</v>
      </c>
      <c r="AD261" s="69">
        <f>(Z261+AC261)/2</f>
        <v>-1.7427192486208679E-2</v>
      </c>
      <c r="AE261" s="67">
        <f>ABS(AC261-Z261)</f>
        <v>4.9130439840292528E-3</v>
      </c>
    </row>
    <row r="262" spans="1:31" ht="15" hidden="1" customHeight="1" x14ac:dyDescent="0.25">
      <c r="A262" s="60" t="s">
        <v>421</v>
      </c>
      <c r="B262" s="61">
        <v>1</v>
      </c>
      <c r="C262" s="61"/>
      <c r="D262" s="60" t="s">
        <v>235</v>
      </c>
      <c r="E262" s="60" t="s">
        <v>14</v>
      </c>
      <c r="F262" s="62">
        <v>2012</v>
      </c>
      <c r="G262" s="60">
        <v>2</v>
      </c>
      <c r="H262" s="60"/>
      <c r="I262" s="63">
        <f>IF(H262="",M262+0.15*(X262-4.5%+$B$2)+($A$2-50%),M262+0.85*(0.6*X262+0.4*AA262-4.5%+$B$2)+($A$2-50%))</f>
        <v>0.56785202875303642</v>
      </c>
      <c r="J262" s="33" t="str">
        <f t="shared" si="152"/>
        <v>D</v>
      </c>
      <c r="K262" s="33" t="str">
        <f t="shared" si="109"/>
        <v>No projection</v>
      </c>
      <c r="L262" s="33" t="str">
        <f t="shared" si="110"/>
        <v>Likely D</v>
      </c>
      <c r="M262" s="64">
        <f>'Raw Data'!P257</f>
        <v>0.55924999999999991</v>
      </c>
      <c r="N262" s="64">
        <f t="shared" si="111"/>
        <v>0.55925000000000002</v>
      </c>
      <c r="O262" s="65">
        <f>'Raw Data'!M257</f>
        <v>0.18319371670715362</v>
      </c>
      <c r="P262" s="65">
        <f t="shared" si="141"/>
        <v>0.59159685835357678</v>
      </c>
      <c r="Q262" s="66">
        <f t="shared" si="142"/>
        <v>0.23319371670715361</v>
      </c>
      <c r="R262" s="66"/>
      <c r="S262" s="66"/>
      <c r="T262" s="67"/>
      <c r="U262" s="66" t="str">
        <f t="shared" si="144"/>
        <v/>
      </c>
      <c r="V262" s="66">
        <f>50%+Q262/2</f>
        <v>0.6165968583535768</v>
      </c>
      <c r="W262" s="66"/>
      <c r="X262" s="68">
        <f t="shared" si="145"/>
        <v>5.7346858353576891E-2</v>
      </c>
      <c r="Y262" s="68">
        <f t="shared" si="146"/>
        <v>5.7346858353576891E-2</v>
      </c>
      <c r="Z262" s="68">
        <f t="shared" si="147"/>
        <v>1.2346858353576892E-2</v>
      </c>
      <c r="AA262" s="68"/>
      <c r="AB262" s="68"/>
      <c r="AC262" s="68"/>
      <c r="AD262" s="69">
        <f>Z262</f>
        <v>1.2346858353576892E-2</v>
      </c>
      <c r="AE262" s="67"/>
    </row>
    <row r="263" spans="1:31" ht="15" hidden="1" customHeight="1" x14ac:dyDescent="0.25">
      <c r="A263" s="60" t="s">
        <v>421</v>
      </c>
      <c r="B263" s="61">
        <v>2</v>
      </c>
      <c r="C263" s="61"/>
      <c r="D263" s="60" t="s">
        <v>236</v>
      </c>
      <c r="E263" s="60" t="s">
        <v>8</v>
      </c>
      <c r="F263" s="62">
        <v>2010</v>
      </c>
      <c r="G263" s="60">
        <v>4</v>
      </c>
      <c r="H263" s="60">
        <v>6</v>
      </c>
      <c r="I263" s="63">
        <f>IF(H263="",M263+0.15*(X263+4.5%-$B$2)+($A$2-50%),M263+0.85*(0.6*X263+0.4*AA263+4.5%-$B$2)+($A$2-50%))</f>
        <v>0.39518126882930665</v>
      </c>
      <c r="J263" s="33" t="str">
        <f t="shared" si="152"/>
        <v>R</v>
      </c>
      <c r="K263" s="33" t="str">
        <f t="shared" si="109"/>
        <v>No projection</v>
      </c>
      <c r="L263" s="33" t="str">
        <f t="shared" si="110"/>
        <v>Safe R</v>
      </c>
      <c r="M263" s="64">
        <f>'Raw Data'!P258</f>
        <v>0.44674999999999998</v>
      </c>
      <c r="N263" s="64">
        <f t="shared" si="111"/>
        <v>0.44674999999999998</v>
      </c>
      <c r="O263" s="65">
        <f>'Raw Data'!M258</f>
        <v>0.18202554339625987</v>
      </c>
      <c r="P263" s="65">
        <f t="shared" si="141"/>
        <v>0.59101277169812994</v>
      </c>
      <c r="Q263" s="66">
        <f t="shared" si="142"/>
        <v>0.22202554339625988</v>
      </c>
      <c r="R263" s="66">
        <f>'Raw Data'!S258</f>
        <v>0.10805716238027352</v>
      </c>
      <c r="S263" s="66">
        <f>'Raw Data'!V258</f>
        <v>0.45899999999999996</v>
      </c>
      <c r="T263" s="67">
        <f t="shared" ref="T263:T269" si="153">2*(M263-50)-2*(S263-50)</f>
        <v>-2.4500000000003297E-2</v>
      </c>
      <c r="U263" s="66">
        <f t="shared" si="144"/>
        <v>0.23655716238027683</v>
      </c>
      <c r="V263" s="66">
        <f>50%-Q263/2</f>
        <v>0.38898722830187005</v>
      </c>
      <c r="W263" s="66">
        <f>50%-U263/2</f>
        <v>0.3817214188098616</v>
      </c>
      <c r="X263" s="68">
        <f t="shared" si="145"/>
        <v>-5.7762771698129933E-2</v>
      </c>
      <c r="Y263" s="68">
        <f t="shared" si="146"/>
        <v>5.7762771698129933E-2</v>
      </c>
      <c r="Z263" s="68">
        <f t="shared" si="147"/>
        <v>1.2762771698129935E-2</v>
      </c>
      <c r="AA263" s="68">
        <f t="shared" ref="AA263:AA269" si="154">W263-M263</f>
        <v>-6.5028581190138379E-2</v>
      </c>
      <c r="AB263" s="68">
        <f t="shared" ref="AB263:AB269" si="155">IF(E263="(D)",AA263,-(AA263))</f>
        <v>6.5028581190138379E-2</v>
      </c>
      <c r="AC263" s="68">
        <f t="shared" ref="AC263:AC269" si="156">AB263-4.5%</f>
        <v>2.0028581190138381E-2</v>
      </c>
      <c r="AD263" s="69">
        <f t="shared" ref="AD263:AD269" si="157">(Z263+AC263)/2</f>
        <v>1.6395676444134158E-2</v>
      </c>
      <c r="AE263" s="67">
        <f t="shared" ref="AE263:AE269" si="158">ABS(AC263-Z263)</f>
        <v>7.2658094920084459E-3</v>
      </c>
    </row>
    <row r="264" spans="1:31" ht="15" hidden="1" customHeight="1" x14ac:dyDescent="0.25">
      <c r="A264" s="60" t="s">
        <v>421</v>
      </c>
      <c r="B264" s="61">
        <v>3</v>
      </c>
      <c r="C264" s="61"/>
      <c r="D264" s="60" t="s">
        <v>237</v>
      </c>
      <c r="E264" s="60" t="s">
        <v>14</v>
      </c>
      <c r="F264" s="62">
        <v>2008</v>
      </c>
      <c r="G264" s="60">
        <v>1</v>
      </c>
      <c r="H264" s="60">
        <v>1</v>
      </c>
      <c r="I264" s="63">
        <f>IF(H264="",M264+0.15*(X264-4.5%+$B$2)+($A$2-50%),M264+0.85*(0.6*X264+0.4*AA264-4.5%+$B$2)+($A$2-50%))</f>
        <v>0.60317578264647131</v>
      </c>
      <c r="J264" s="33" t="str">
        <f t="shared" si="152"/>
        <v>D</v>
      </c>
      <c r="K264" s="33" t="str">
        <f t="shared" ref="K264:K327" si="159">IF(M264&lt;44%,"R",IF(M264&gt;56%,"D","No projection"))</f>
        <v>D</v>
      </c>
      <c r="L264" s="33" t="str">
        <f t="shared" ref="L264:L327" si="160">IF(I264&lt;42%,"Safe R",IF(AND(I264&gt;42%,I264&lt;44%),"Likely R",IF(AND(I264&gt;44%,I264&lt;47%),"Lean R",IF(AND(I264&gt;47%,I264&lt;53%),"Toss Up",IF(AND(I264&gt;53%,I264&lt;56%),"Lean D",IF(AND(I264&gt;56%,I264&lt;58%),"Likely D","Safe D"))))))</f>
        <v>Safe D</v>
      </c>
      <c r="M264" s="64">
        <f>'Raw Data'!P259</f>
        <v>0.57474999999999998</v>
      </c>
      <c r="N264" s="64">
        <f t="shared" ref="N264:N327" si="161">M264+$A$2-50%</f>
        <v>0.57474999999999987</v>
      </c>
      <c r="O264" s="65">
        <f>'Raw Data'!M259</f>
        <v>0.26249343643637219</v>
      </c>
      <c r="P264" s="65">
        <f t="shared" si="141"/>
        <v>0.63124671821818612</v>
      </c>
      <c r="Q264" s="66">
        <f t="shared" si="142"/>
        <v>0.22249343643637218</v>
      </c>
      <c r="R264" s="66">
        <f>'Raw Data'!S259</f>
        <v>0.13972033150115343</v>
      </c>
      <c r="S264" s="66">
        <f>'Raw Data'!V259</f>
        <v>0.57899999999999996</v>
      </c>
      <c r="T264" s="67">
        <f t="shared" si="153"/>
        <v>-8.4999999999979536E-3</v>
      </c>
      <c r="U264" s="66">
        <f t="shared" si="144"/>
        <v>0.20722033150115549</v>
      </c>
      <c r="V264" s="66">
        <f>50%+Q264/2</f>
        <v>0.6112467182181861</v>
      </c>
      <c r="W264" s="66">
        <f>50%+U264/2</f>
        <v>0.60361016575057769</v>
      </c>
      <c r="X264" s="68">
        <f t="shared" si="145"/>
        <v>3.6496718218186119E-2</v>
      </c>
      <c r="Y264" s="68">
        <f t="shared" si="146"/>
        <v>3.6496718218186119E-2</v>
      </c>
      <c r="Z264" s="68">
        <f t="shared" si="147"/>
        <v>-8.5032817818138789E-3</v>
      </c>
      <c r="AA264" s="68">
        <f t="shared" si="154"/>
        <v>2.8860165750577704E-2</v>
      </c>
      <c r="AB264" s="68">
        <f t="shared" si="155"/>
        <v>2.8860165750577704E-2</v>
      </c>
      <c r="AC264" s="68">
        <f t="shared" si="156"/>
        <v>-1.6139834249422294E-2</v>
      </c>
      <c r="AD264" s="69">
        <f t="shared" si="157"/>
        <v>-1.2321558015618087E-2</v>
      </c>
      <c r="AE264" s="67">
        <f t="shared" si="158"/>
        <v>7.6365524676084151E-3</v>
      </c>
    </row>
    <row r="265" spans="1:31" ht="15" hidden="1" customHeight="1" x14ac:dyDescent="0.25">
      <c r="A265" s="60" t="s">
        <v>422</v>
      </c>
      <c r="B265" s="61">
        <v>1</v>
      </c>
      <c r="C265" s="61"/>
      <c r="D265" s="60" t="s">
        <v>242</v>
      </c>
      <c r="E265" s="60" t="s">
        <v>14</v>
      </c>
      <c r="F265" s="62">
        <v>2002</v>
      </c>
      <c r="G265" s="60">
        <v>1</v>
      </c>
      <c r="H265" s="60">
        <v>1</v>
      </c>
      <c r="I265" s="63">
        <f>IF(H265="",M265+0.15*(X265-4.5%+$B$2)+($A$2-50%),M265+0.85*(0.6*X265+0.4*AA265-4.5%+$B$2)+($A$2-50%))</f>
        <v>0.51317172897235075</v>
      </c>
      <c r="J265" s="33" t="str">
        <f t="shared" si="152"/>
        <v>No projection</v>
      </c>
      <c r="K265" s="33" t="str">
        <f t="shared" si="159"/>
        <v>No projection</v>
      </c>
      <c r="L265" s="33" t="str">
        <f t="shared" si="160"/>
        <v>Toss Up</v>
      </c>
      <c r="M265" s="64">
        <f>'Raw Data'!P260</f>
        <v>0.48325000000000001</v>
      </c>
      <c r="N265" s="64">
        <f t="shared" si="161"/>
        <v>0.48324999999999996</v>
      </c>
      <c r="O265" s="65">
        <f>'Raw Data'!M260</f>
        <v>4.9823508077692313E-2</v>
      </c>
      <c r="P265" s="65">
        <f t="shared" si="141"/>
        <v>0.52491175403884616</v>
      </c>
      <c r="Q265" s="66">
        <f t="shared" si="142"/>
        <v>9.8235080776923125E-3</v>
      </c>
      <c r="R265" s="66">
        <f>'Raw Data'!S260</f>
        <v>3.0249083090609918E-3</v>
      </c>
      <c r="S265" s="66">
        <f>'Raw Data'!V260</f>
        <v>0.48399999999999999</v>
      </c>
      <c r="T265" s="67">
        <f t="shared" si="153"/>
        <v>-1.5000000000071623E-3</v>
      </c>
      <c r="U265" s="66">
        <f t="shared" si="144"/>
        <v>7.7524908309053828E-2</v>
      </c>
      <c r="V265" s="66">
        <f>50%+Q265/2</f>
        <v>0.50491175403884614</v>
      </c>
      <c r="W265" s="66">
        <f>50%+U265/2</f>
        <v>0.53876245415452695</v>
      </c>
      <c r="X265" s="68">
        <f t="shared" si="145"/>
        <v>2.1661754038846126E-2</v>
      </c>
      <c r="Y265" s="68">
        <f t="shared" si="146"/>
        <v>2.1661754038846126E-2</v>
      </c>
      <c r="Z265" s="68">
        <f t="shared" si="147"/>
        <v>-2.3338245961153872E-2</v>
      </c>
      <c r="AA265" s="68">
        <f t="shared" si="154"/>
        <v>5.5512454154526936E-2</v>
      </c>
      <c r="AB265" s="68">
        <f t="shared" si="155"/>
        <v>5.5512454154526936E-2</v>
      </c>
      <c r="AC265" s="68">
        <f t="shared" si="156"/>
        <v>1.0512454154526937E-2</v>
      </c>
      <c r="AD265" s="69">
        <f t="shared" si="157"/>
        <v>-6.4128959033134675E-3</v>
      </c>
      <c r="AE265" s="67">
        <f t="shared" si="158"/>
        <v>3.385070011568081E-2</v>
      </c>
    </row>
    <row r="266" spans="1:31" ht="15" hidden="1" customHeight="1" x14ac:dyDescent="0.25">
      <c r="A266" s="60" t="s">
        <v>422</v>
      </c>
      <c r="B266" s="61">
        <v>2</v>
      </c>
      <c r="C266" s="61"/>
      <c r="D266" s="60" t="s">
        <v>243</v>
      </c>
      <c r="E266" s="60" t="s">
        <v>8</v>
      </c>
      <c r="F266" s="62">
        <v>1992</v>
      </c>
      <c r="G266" s="60">
        <v>4</v>
      </c>
      <c r="H266" s="60">
        <v>4</v>
      </c>
      <c r="I266" s="63">
        <f>IF(H266="",M266+0.15*(X266+4.5%-$B$2)+($A$2-50%),M266+0.85*(0.6*X266+0.4*AA266+4.5%-$B$2)+($A$2-50%))</f>
        <v>0.4063412476285545</v>
      </c>
      <c r="J266" s="33" t="s">
        <v>465</v>
      </c>
      <c r="K266" s="33" t="str">
        <f t="shared" si="159"/>
        <v>No projection</v>
      </c>
      <c r="L266" s="33" t="str">
        <f t="shared" si="160"/>
        <v>Safe R</v>
      </c>
      <c r="M266" s="64">
        <f>'Raw Data'!P261</f>
        <v>0.50275000000000003</v>
      </c>
      <c r="N266" s="64">
        <f t="shared" si="161"/>
        <v>0.50275000000000003</v>
      </c>
      <c r="O266" s="65">
        <f>'Raw Data'!M261</f>
        <v>0.17197163728001191</v>
      </c>
      <c r="P266" s="65">
        <f t="shared" si="141"/>
        <v>0.58598581864000598</v>
      </c>
      <c r="Q266" s="66">
        <f t="shared" si="142"/>
        <v>0.21197163728001192</v>
      </c>
      <c r="R266" s="66">
        <f>'Raw Data'!S261</f>
        <v>0.43890285214730634</v>
      </c>
      <c r="S266" s="66">
        <f>'Raw Data'!V261</f>
        <v>0.43899999999999995</v>
      </c>
      <c r="T266" s="67">
        <f t="shared" si="153"/>
        <v>0.12749999999999773</v>
      </c>
      <c r="U266" s="66">
        <f t="shared" si="144"/>
        <v>0.23540285214730861</v>
      </c>
      <c r="V266" s="66">
        <f>50%-Q266/2</f>
        <v>0.39401418135999405</v>
      </c>
      <c r="W266" s="66">
        <f>50%-U266/2</f>
        <v>0.3822985739263457</v>
      </c>
      <c r="X266" s="68">
        <f t="shared" si="145"/>
        <v>-0.10873581864000598</v>
      </c>
      <c r="Y266" s="68">
        <f t="shared" si="146"/>
        <v>0.10873581864000598</v>
      </c>
      <c r="Z266" s="68">
        <f t="shared" si="147"/>
        <v>6.3735818640005978E-2</v>
      </c>
      <c r="AA266" s="68">
        <f t="shared" si="154"/>
        <v>-0.12045142607365433</v>
      </c>
      <c r="AB266" s="68">
        <f t="shared" si="155"/>
        <v>0.12045142607365433</v>
      </c>
      <c r="AC266" s="68">
        <f t="shared" si="156"/>
        <v>7.5451426073654335E-2</v>
      </c>
      <c r="AD266" s="69">
        <f t="shared" si="157"/>
        <v>6.9593622356830157E-2</v>
      </c>
      <c r="AE266" s="67">
        <f t="shared" si="158"/>
        <v>1.1715607433648356E-2</v>
      </c>
    </row>
    <row r="267" spans="1:31" ht="15" hidden="1" customHeight="1" x14ac:dyDescent="0.25">
      <c r="A267" s="60" t="s">
        <v>422</v>
      </c>
      <c r="B267" s="61">
        <v>3</v>
      </c>
      <c r="C267" s="61"/>
      <c r="D267" s="60" t="s">
        <v>244</v>
      </c>
      <c r="E267" s="60" t="s">
        <v>14</v>
      </c>
      <c r="F267" s="62">
        <v>2000</v>
      </c>
      <c r="G267" s="60">
        <v>1</v>
      </c>
      <c r="H267" s="60">
        <v>1</v>
      </c>
      <c r="I267" s="63">
        <f>IF(H267="",M267+0.15*(X267-4.5%+$B$2)+($A$2-50%),M267+0.85*(0.6*X267+0.4*AA267-4.5%+$B$2)+($A$2-50%))</f>
        <v>0.55483480066368529</v>
      </c>
      <c r="J267" s="33" t="s">
        <v>465</v>
      </c>
      <c r="K267" s="33" t="str">
        <f t="shared" si="159"/>
        <v>No projection</v>
      </c>
      <c r="L267" s="33" t="str">
        <f t="shared" si="160"/>
        <v>Lean D</v>
      </c>
      <c r="M267" s="64">
        <f>'Raw Data'!P262</f>
        <v>0.49375000000000002</v>
      </c>
      <c r="N267" s="64">
        <f t="shared" si="161"/>
        <v>0.49375000000000002</v>
      </c>
      <c r="O267" s="65">
        <f>'Raw Data'!M262</f>
        <v>0.16480930194811183</v>
      </c>
      <c r="P267" s="65">
        <f t="shared" si="141"/>
        <v>0.58240465097405592</v>
      </c>
      <c r="Q267" s="66">
        <f t="shared" si="142"/>
        <v>0.12480930194811182</v>
      </c>
      <c r="R267" s="66">
        <f>'Raw Data'!S262</f>
        <v>0.13535840392304976</v>
      </c>
      <c r="S267" s="66">
        <f>'Raw Data'!V262</f>
        <v>0.52900000000000003</v>
      </c>
      <c r="T267" s="67">
        <f t="shared" si="153"/>
        <v>-7.0500000000009777E-2</v>
      </c>
      <c r="U267" s="66">
        <f t="shared" si="144"/>
        <v>0.14085840392304</v>
      </c>
      <c r="V267" s="66">
        <f>50%+Q267/2</f>
        <v>0.5624046509740559</v>
      </c>
      <c r="W267" s="66">
        <f>50%+U267/2</f>
        <v>0.57042920196152003</v>
      </c>
      <c r="X267" s="68">
        <f t="shared" si="145"/>
        <v>6.8654650974055875E-2</v>
      </c>
      <c r="Y267" s="68">
        <f t="shared" si="146"/>
        <v>6.8654650974055875E-2</v>
      </c>
      <c r="Z267" s="68">
        <f t="shared" si="147"/>
        <v>2.3654650974055877E-2</v>
      </c>
      <c r="AA267" s="68">
        <f t="shared" si="154"/>
        <v>7.6679201961520005E-2</v>
      </c>
      <c r="AB267" s="68">
        <f t="shared" si="155"/>
        <v>7.6679201961520005E-2</v>
      </c>
      <c r="AC267" s="68">
        <f t="shared" si="156"/>
        <v>3.1679201961520007E-2</v>
      </c>
      <c r="AD267" s="69">
        <f t="shared" si="157"/>
        <v>2.7666926467787942E-2</v>
      </c>
      <c r="AE267" s="67">
        <f t="shared" si="158"/>
        <v>8.0245509874641296E-3</v>
      </c>
    </row>
    <row r="268" spans="1:31" ht="15" customHeight="1" x14ac:dyDescent="0.25">
      <c r="A268" s="60" t="s">
        <v>422</v>
      </c>
      <c r="B268" s="61">
        <v>4</v>
      </c>
      <c r="C268" s="61" t="s">
        <v>1027</v>
      </c>
      <c r="D268" s="60" t="s">
        <v>1013</v>
      </c>
      <c r="E268" s="60" t="s">
        <v>14</v>
      </c>
      <c r="F268" s="62">
        <v>1996</v>
      </c>
      <c r="G268" s="60">
        <v>1</v>
      </c>
      <c r="H268" s="60">
        <v>1</v>
      </c>
      <c r="I268" s="63">
        <f>M268</f>
        <v>0.54825000000000002</v>
      </c>
      <c r="J268" s="33" t="str">
        <f t="shared" ref="J268:J281" si="162">IF(I268&lt;44%,"R",IF(I268&gt;56%,"D","No projection"))</f>
        <v>No projection</v>
      </c>
      <c r="K268" s="33" t="str">
        <f t="shared" si="159"/>
        <v>No projection</v>
      </c>
      <c r="L268" s="33" t="str">
        <f t="shared" si="160"/>
        <v>Lean D</v>
      </c>
      <c r="M268" s="64">
        <f>'Raw Data'!P263</f>
        <v>0.54825000000000002</v>
      </c>
      <c r="N268" s="64">
        <f t="shared" si="161"/>
        <v>0.5482499999999999</v>
      </c>
      <c r="O268" s="65">
        <f>'Raw Data'!M263</f>
        <v>0.31348939306543616</v>
      </c>
      <c r="P268" s="65">
        <f t="shared" si="141"/>
        <v>0.65674469653271805</v>
      </c>
      <c r="Q268" s="66">
        <f t="shared" si="142"/>
        <v>0.27348939306543618</v>
      </c>
      <c r="R268" s="66">
        <f>'Raw Data'!S263</f>
        <v>7.2445672839541231E-2</v>
      </c>
      <c r="S268" s="66">
        <f>'Raw Data'!V263</f>
        <v>0.54899999999999993</v>
      </c>
      <c r="T268" s="67">
        <f t="shared" si="153"/>
        <v>-1.4999999999929514E-3</v>
      </c>
      <c r="U268" s="66">
        <f t="shared" si="144"/>
        <v>0.14694567283954829</v>
      </c>
      <c r="V268" s="66">
        <f>50%+Q268/2</f>
        <v>0.63674469653271815</v>
      </c>
      <c r="W268" s="66">
        <f>50%+U268/2</f>
        <v>0.57347283641977409</v>
      </c>
      <c r="X268" s="68">
        <f t="shared" si="145"/>
        <v>8.8494696532718131E-2</v>
      </c>
      <c r="Y268" s="68">
        <f t="shared" si="146"/>
        <v>8.8494696532718131E-2</v>
      </c>
      <c r="Z268" s="68">
        <f t="shared" si="147"/>
        <v>4.3494696532718133E-2</v>
      </c>
      <c r="AA268" s="68">
        <f t="shared" si="154"/>
        <v>2.5222836419774075E-2</v>
      </c>
      <c r="AB268" s="68">
        <f t="shared" si="155"/>
        <v>2.5222836419774075E-2</v>
      </c>
      <c r="AC268" s="68">
        <f t="shared" si="156"/>
        <v>-1.9777163580225923E-2</v>
      </c>
      <c r="AD268" s="69">
        <f t="shared" si="157"/>
        <v>1.1858766476246105E-2</v>
      </c>
      <c r="AE268" s="67">
        <f t="shared" si="158"/>
        <v>6.3271860112944056E-2</v>
      </c>
    </row>
    <row r="269" spans="1:31" ht="15" hidden="1" customHeight="1" x14ac:dyDescent="0.25">
      <c r="A269" s="60" t="s">
        <v>422</v>
      </c>
      <c r="B269" s="61">
        <v>5</v>
      </c>
      <c r="C269" s="61"/>
      <c r="D269" s="60" t="s">
        <v>245</v>
      </c>
      <c r="E269" s="60" t="s">
        <v>14</v>
      </c>
      <c r="F269" s="62">
        <v>1998</v>
      </c>
      <c r="G269" s="60">
        <v>1</v>
      </c>
      <c r="H269" s="60">
        <v>1</v>
      </c>
      <c r="I269" s="63">
        <f t="shared" ref="I269:I274" si="163">IF(H269="",M269+0.15*(X269-4.5%+$B$2)+($A$2-50%),M269+0.85*(0.6*X269+0.4*AA269-4.5%+$B$2)+($A$2-50%))</f>
        <v>0.90702881342264474</v>
      </c>
      <c r="J269" s="33" t="str">
        <f t="shared" si="162"/>
        <v>D</v>
      </c>
      <c r="K269" s="33" t="str">
        <f t="shared" si="159"/>
        <v>D</v>
      </c>
      <c r="L269" s="33" t="str">
        <f t="shared" si="160"/>
        <v>Safe D</v>
      </c>
      <c r="M269" s="64">
        <f>'Raw Data'!P264</f>
        <v>0.88824999999999998</v>
      </c>
      <c r="N269" s="64">
        <f t="shared" si="161"/>
        <v>0.88824999999999998</v>
      </c>
      <c r="O269" s="65">
        <f>'Raw Data'!M264</f>
        <v>0.80749659417051234</v>
      </c>
      <c r="P269" s="65">
        <f t="shared" si="141"/>
        <v>0.90374829708525617</v>
      </c>
      <c r="Q269" s="66">
        <f t="shared" si="142"/>
        <v>0.7674965941705123</v>
      </c>
      <c r="R269" s="66">
        <f>'Raw Data'!S264</f>
        <v>0.75596871711272984</v>
      </c>
      <c r="S269" s="66">
        <f>'Raw Data'!V264</f>
        <v>0.85399999999999998</v>
      </c>
      <c r="T269" s="67">
        <f t="shared" si="153"/>
        <v>6.8500000000000227E-2</v>
      </c>
      <c r="U269" s="66">
        <f t="shared" si="144"/>
        <v>0.90046871711273002</v>
      </c>
      <c r="V269" s="66">
        <f>50%+Q269/2</f>
        <v>0.88374829708525615</v>
      </c>
      <c r="W269" s="66">
        <f>50%+U269/2</f>
        <v>0.95023435855636507</v>
      </c>
      <c r="X269" s="68">
        <f t="shared" si="145"/>
        <v>-4.5017029147438326E-3</v>
      </c>
      <c r="Y269" s="68">
        <f t="shared" si="146"/>
        <v>-4.5017029147438326E-3</v>
      </c>
      <c r="Z269" s="68">
        <f t="shared" si="147"/>
        <v>-4.9501702914743831E-2</v>
      </c>
      <c r="AA269" s="68">
        <f t="shared" si="154"/>
        <v>6.1984358556365082E-2</v>
      </c>
      <c r="AB269" s="68">
        <f t="shared" si="155"/>
        <v>6.1984358556365082E-2</v>
      </c>
      <c r="AC269" s="68">
        <f t="shared" si="156"/>
        <v>1.6984358556365084E-2</v>
      </c>
      <c r="AD269" s="69">
        <f t="shared" si="157"/>
        <v>-1.6258672179189373E-2</v>
      </c>
      <c r="AE269" s="67">
        <f t="shared" si="158"/>
        <v>6.6486061471108915E-2</v>
      </c>
    </row>
    <row r="270" spans="1:31" ht="15" hidden="1" customHeight="1" x14ac:dyDescent="0.25">
      <c r="A270" s="60" t="s">
        <v>422</v>
      </c>
      <c r="B270" s="61">
        <v>6</v>
      </c>
      <c r="C270" s="61"/>
      <c r="D270" s="60" t="s">
        <v>246</v>
      </c>
      <c r="E270" s="60" t="s">
        <v>14</v>
      </c>
      <c r="F270" s="62">
        <v>2012</v>
      </c>
      <c r="G270" s="60">
        <v>2</v>
      </c>
      <c r="H270" s="60"/>
      <c r="I270" s="63">
        <f t="shared" si="163"/>
        <v>0.67180849823218169</v>
      </c>
      <c r="J270" s="33" t="str">
        <f t="shared" si="162"/>
        <v>D</v>
      </c>
      <c r="K270" s="33" t="str">
        <f t="shared" si="159"/>
        <v>D</v>
      </c>
      <c r="L270" s="33" t="str">
        <f t="shared" si="160"/>
        <v>Safe D</v>
      </c>
      <c r="M270" s="64">
        <f>'Raw Data'!P265</f>
        <v>0.66474999999999995</v>
      </c>
      <c r="N270" s="64">
        <f t="shared" si="161"/>
        <v>0.66474999999999995</v>
      </c>
      <c r="O270" s="65">
        <f>'Raw Data'!M265</f>
        <v>0.37361330976242252</v>
      </c>
      <c r="P270" s="65">
        <f t="shared" si="141"/>
        <v>0.68680665488121129</v>
      </c>
      <c r="Q270" s="66">
        <f t="shared" si="142"/>
        <v>0.42361330976242251</v>
      </c>
      <c r="R270" s="66"/>
      <c r="S270" s="66"/>
      <c r="T270" s="67"/>
      <c r="U270" s="66" t="str">
        <f t="shared" si="144"/>
        <v/>
      </c>
      <c r="V270" s="66">
        <f>50%+Q270/2</f>
        <v>0.7118066548812112</v>
      </c>
      <c r="W270" s="66"/>
      <c r="X270" s="68">
        <f t="shared" si="145"/>
        <v>4.7056654881211246E-2</v>
      </c>
      <c r="Y270" s="68">
        <f t="shared" si="146"/>
        <v>4.7056654881211246E-2</v>
      </c>
      <c r="Z270" s="68">
        <f t="shared" si="147"/>
        <v>2.0566548812112478E-3</v>
      </c>
      <c r="AA270" s="68"/>
      <c r="AB270" s="68"/>
      <c r="AC270" s="68"/>
      <c r="AD270" s="69">
        <f>Z270</f>
        <v>2.0566548812112478E-3</v>
      </c>
      <c r="AE270" s="67"/>
    </row>
    <row r="271" spans="1:31" ht="15" hidden="1" customHeight="1" x14ac:dyDescent="0.25">
      <c r="A271" s="60" t="s">
        <v>422</v>
      </c>
      <c r="B271" s="61">
        <v>7</v>
      </c>
      <c r="C271" s="61"/>
      <c r="D271" s="60" t="s">
        <v>247</v>
      </c>
      <c r="E271" s="60" t="s">
        <v>14</v>
      </c>
      <c r="F271" s="62">
        <v>1992</v>
      </c>
      <c r="G271" s="60">
        <v>1</v>
      </c>
      <c r="H271" s="60">
        <v>1</v>
      </c>
      <c r="I271" s="63">
        <f t="shared" si="163"/>
        <v>0.94441519929964812</v>
      </c>
      <c r="J271" s="33" t="str">
        <f t="shared" si="162"/>
        <v>D</v>
      </c>
      <c r="K271" s="33" t="str">
        <f t="shared" si="159"/>
        <v>D</v>
      </c>
      <c r="L271" s="33" t="str">
        <f t="shared" si="160"/>
        <v>Safe D</v>
      </c>
      <c r="M271" s="64">
        <f>'Raw Data'!P266</f>
        <v>0.87125000000000008</v>
      </c>
      <c r="N271" s="64">
        <f t="shared" si="161"/>
        <v>0.87125000000000008</v>
      </c>
      <c r="O271" s="65">
        <f>'Raw Data'!M266</f>
        <v>1</v>
      </c>
      <c r="P271" s="65">
        <f t="shared" si="141"/>
        <v>1</v>
      </c>
      <c r="Q271" s="66">
        <f t="shared" si="142"/>
        <v>0.96</v>
      </c>
      <c r="R271" s="66">
        <f>'Raw Data'!S266</f>
        <v>0.87738352529204167</v>
      </c>
      <c r="S271" s="66">
        <f>'Raw Data'!V266</f>
        <v>0.82899999999999996</v>
      </c>
      <c r="T271" s="67">
        <f>2*(M271-50)-2*(S271-50)</f>
        <v>8.4500000000005571E-2</v>
      </c>
      <c r="U271" s="66">
        <f t="shared" si="144"/>
        <v>1.0378835252920473</v>
      </c>
      <c r="V271" s="66">
        <v>1</v>
      </c>
      <c r="W271" s="66">
        <f>50%+U271/2</f>
        <v>1.0189417626460235</v>
      </c>
      <c r="X271" s="68">
        <v>4.4999999999999998E-2</v>
      </c>
      <c r="Y271" s="68">
        <f t="shared" si="146"/>
        <v>4.4999999999999998E-2</v>
      </c>
      <c r="Z271" s="68">
        <f t="shared" si="147"/>
        <v>0</v>
      </c>
      <c r="AA271" s="68">
        <f>W271-M271</f>
        <v>0.14769176264602346</v>
      </c>
      <c r="AB271" s="68">
        <f>IF(E271="(D)",AA271,-(AA271))</f>
        <v>0.14769176264602346</v>
      </c>
      <c r="AC271" s="68">
        <f>AB271-4.5%</f>
        <v>0.10269176264602346</v>
      </c>
      <c r="AD271" s="69">
        <f>(Z271+AC271)/2</f>
        <v>5.1345881323011731E-2</v>
      </c>
      <c r="AE271" s="67">
        <f t="shared" ref="AE271:AE281" si="164">ABS(AC271-Z271)</f>
        <v>0.10269176264602346</v>
      </c>
    </row>
    <row r="272" spans="1:31" ht="15" hidden="1" customHeight="1" x14ac:dyDescent="0.25">
      <c r="A272" s="60" t="s">
        <v>422</v>
      </c>
      <c r="B272" s="61">
        <v>8</v>
      </c>
      <c r="C272" s="61"/>
      <c r="D272" s="60" t="s">
        <v>248</v>
      </c>
      <c r="E272" s="60" t="s">
        <v>14</v>
      </c>
      <c r="F272" s="62">
        <v>2012</v>
      </c>
      <c r="G272" s="60">
        <v>2</v>
      </c>
      <c r="H272" s="60"/>
      <c r="I272" s="63">
        <f t="shared" si="163"/>
        <v>0.88501085452106965</v>
      </c>
      <c r="J272" s="33" t="str">
        <f t="shared" si="162"/>
        <v>D</v>
      </c>
      <c r="K272" s="33" t="str">
        <f t="shared" si="159"/>
        <v>D</v>
      </c>
      <c r="L272" s="33" t="str">
        <f t="shared" si="160"/>
        <v>Safe D</v>
      </c>
      <c r="M272" s="64">
        <f>'Raw Data'!P267</f>
        <v>0.87575000000000003</v>
      </c>
      <c r="N272" s="64">
        <f t="shared" si="161"/>
        <v>0.87575000000000003</v>
      </c>
      <c r="O272" s="65">
        <f>'Raw Data'!M267</f>
        <v>0.82497806028092757</v>
      </c>
      <c r="P272" s="65">
        <f t="shared" si="141"/>
        <v>0.91248903014046379</v>
      </c>
      <c r="Q272" s="66">
        <f t="shared" si="142"/>
        <v>0.87497806028092762</v>
      </c>
      <c r="R272" s="66"/>
      <c r="S272" s="66"/>
      <c r="T272" s="67"/>
      <c r="U272" s="66" t="str">
        <f t="shared" si="144"/>
        <v/>
      </c>
      <c r="V272" s="66">
        <f>50%+Q272/2</f>
        <v>0.93748903014046381</v>
      </c>
      <c r="W272" s="66"/>
      <c r="X272" s="68">
        <f t="shared" ref="X272:X302" si="165">V272-M272</f>
        <v>6.173903014046378E-2</v>
      </c>
      <c r="Y272" s="68">
        <f t="shared" si="146"/>
        <v>6.173903014046378E-2</v>
      </c>
      <c r="Z272" s="68">
        <f t="shared" si="147"/>
        <v>1.6739030140463781E-2</v>
      </c>
      <c r="AA272" s="68"/>
      <c r="AB272" s="68"/>
      <c r="AC272" s="68"/>
      <c r="AD272" s="69">
        <f>Z272</f>
        <v>1.6739030140463781E-2</v>
      </c>
      <c r="AE272" s="67">
        <f t="shared" si="164"/>
        <v>1.6739030140463781E-2</v>
      </c>
    </row>
    <row r="273" spans="1:31" ht="15" hidden="1" customHeight="1" x14ac:dyDescent="0.25">
      <c r="A273" s="60" t="s">
        <v>422</v>
      </c>
      <c r="B273" s="61">
        <v>9</v>
      </c>
      <c r="C273" s="61"/>
      <c r="D273" s="60" t="s">
        <v>249</v>
      </c>
      <c r="E273" s="60" t="s">
        <v>14</v>
      </c>
      <c r="F273" s="62">
        <v>2006</v>
      </c>
      <c r="G273" s="60">
        <v>1</v>
      </c>
      <c r="H273" s="60">
        <v>1</v>
      </c>
      <c r="I273" s="63">
        <f t="shared" si="163"/>
        <v>0.87515490442808863</v>
      </c>
      <c r="J273" s="33" t="str">
        <f t="shared" si="162"/>
        <v>D</v>
      </c>
      <c r="K273" s="33" t="str">
        <f t="shared" si="159"/>
        <v>D</v>
      </c>
      <c r="L273" s="33" t="str">
        <f t="shared" si="160"/>
        <v>Safe D</v>
      </c>
      <c r="M273" s="64">
        <f>'Raw Data'!P268</f>
        <v>0.83725000000000005</v>
      </c>
      <c r="N273" s="64">
        <f t="shared" si="161"/>
        <v>0.83725000000000005</v>
      </c>
      <c r="O273" s="65">
        <f>'Raw Data'!M268</f>
        <v>0.77020042319488358</v>
      </c>
      <c r="P273" s="65">
        <f t="shared" si="141"/>
        <v>0.88510021159744179</v>
      </c>
      <c r="Q273" s="66">
        <f t="shared" si="142"/>
        <v>0.73020042319488354</v>
      </c>
      <c r="R273" s="66">
        <f>'Raw Data'!S268</f>
        <v>0.81141939125526474</v>
      </c>
      <c r="S273" s="66">
        <f>'Raw Data'!V268</f>
        <v>0.874</v>
      </c>
      <c r="T273" s="67">
        <f t="shared" ref="T273:T281" si="166">2*(M273-50)-2*(S273-50)</f>
        <v>-7.3500000000009891E-2</v>
      </c>
      <c r="U273" s="66">
        <f t="shared" si="144"/>
        <v>0.81391939125525481</v>
      </c>
      <c r="V273" s="66">
        <f>50%+Q273/2</f>
        <v>0.86510021159744177</v>
      </c>
      <c r="W273" s="66">
        <f>50%+U273/2</f>
        <v>0.90695969562762735</v>
      </c>
      <c r="X273" s="68">
        <f t="shared" si="165"/>
        <v>2.7850211597441721E-2</v>
      </c>
      <c r="Y273" s="68">
        <f t="shared" si="146"/>
        <v>2.7850211597441721E-2</v>
      </c>
      <c r="Z273" s="68">
        <f t="shared" si="147"/>
        <v>-1.7149788402558278E-2</v>
      </c>
      <c r="AA273" s="68">
        <f t="shared" ref="AA273:AA281" si="167">W273-M273</f>
        <v>6.9709695627627299E-2</v>
      </c>
      <c r="AB273" s="68">
        <f t="shared" ref="AB273:AB281" si="168">IF(E273="(D)",AA273,-(AA273))</f>
        <v>6.9709695627627299E-2</v>
      </c>
      <c r="AC273" s="68">
        <f t="shared" ref="AC273:AC281" si="169">AB273-4.5%</f>
        <v>2.4709695627627301E-2</v>
      </c>
      <c r="AD273" s="69">
        <f t="shared" ref="AD273:AD281" si="170">(Z273+AC273)/2</f>
        <v>3.7799536125345118E-3</v>
      </c>
      <c r="AE273" s="67">
        <f t="shared" si="164"/>
        <v>4.1859484030185579E-2</v>
      </c>
    </row>
    <row r="274" spans="1:31" ht="15" hidden="1" customHeight="1" x14ac:dyDescent="0.25">
      <c r="A274" s="60" t="s">
        <v>422</v>
      </c>
      <c r="B274" s="61">
        <v>10</v>
      </c>
      <c r="C274" s="61"/>
      <c r="D274" s="60" t="s">
        <v>250</v>
      </c>
      <c r="E274" s="60" t="s">
        <v>14</v>
      </c>
      <c r="F274" s="62">
        <v>1992</v>
      </c>
      <c r="G274" s="60">
        <v>1</v>
      </c>
      <c r="H274" s="60">
        <v>1</v>
      </c>
      <c r="I274" s="63">
        <f t="shared" si="163"/>
        <v>0.786579080419195</v>
      </c>
      <c r="J274" s="33" t="str">
        <f t="shared" si="162"/>
        <v>D</v>
      </c>
      <c r="K274" s="33" t="str">
        <f t="shared" si="159"/>
        <v>D</v>
      </c>
      <c r="L274" s="33" t="str">
        <f t="shared" si="160"/>
        <v>Safe D</v>
      </c>
      <c r="M274" s="64">
        <f>'Raw Data'!P269</f>
        <v>0.72324999999999995</v>
      </c>
      <c r="N274" s="64">
        <f t="shared" si="161"/>
        <v>0.72324999999999995</v>
      </c>
      <c r="O274" s="65">
        <f>'Raw Data'!M269</f>
        <v>0.61558573323967858</v>
      </c>
      <c r="P274" s="65">
        <f t="shared" si="141"/>
        <v>0.80779286661983929</v>
      </c>
      <c r="Q274" s="66">
        <f t="shared" si="142"/>
        <v>0.57558573323967854</v>
      </c>
      <c r="R274" s="66">
        <f>'Raw Data'!S269</f>
        <v>0.51089540260633615</v>
      </c>
      <c r="S274" s="66">
        <f>'Raw Data'!V269</f>
        <v>0.70399999999999996</v>
      </c>
      <c r="T274" s="67">
        <f t="shared" si="166"/>
        <v>3.8499999999999091E-2</v>
      </c>
      <c r="U274" s="66">
        <f t="shared" si="144"/>
        <v>0.62539540260633519</v>
      </c>
      <c r="V274" s="66">
        <f>50%+Q274/2</f>
        <v>0.78779286661983927</v>
      </c>
      <c r="W274" s="66">
        <f>50%+U274/2</f>
        <v>0.81269770130316754</v>
      </c>
      <c r="X274" s="68">
        <f t="shared" si="165"/>
        <v>6.4542866619839323E-2</v>
      </c>
      <c r="Y274" s="68">
        <f t="shared" si="146"/>
        <v>6.4542866619839323E-2</v>
      </c>
      <c r="Z274" s="68">
        <f t="shared" si="147"/>
        <v>1.9542866619839325E-2</v>
      </c>
      <c r="AA274" s="68">
        <f t="shared" si="167"/>
        <v>8.9447701303167593E-2</v>
      </c>
      <c r="AB274" s="68">
        <f t="shared" si="168"/>
        <v>8.9447701303167593E-2</v>
      </c>
      <c r="AC274" s="68">
        <f t="shared" si="169"/>
        <v>4.4447701303167594E-2</v>
      </c>
      <c r="AD274" s="69">
        <f t="shared" si="170"/>
        <v>3.199528396150346E-2</v>
      </c>
      <c r="AE274" s="67">
        <f t="shared" si="164"/>
        <v>2.490483468332827E-2</v>
      </c>
    </row>
    <row r="275" spans="1:31" ht="15" hidden="1" customHeight="1" x14ac:dyDescent="0.25">
      <c r="A275" s="60" t="s">
        <v>422</v>
      </c>
      <c r="B275" s="61">
        <v>11</v>
      </c>
      <c r="C275" s="61"/>
      <c r="D275" s="60" t="s">
        <v>251</v>
      </c>
      <c r="E275" s="60" t="s">
        <v>8</v>
      </c>
      <c r="F275" s="62">
        <v>2010</v>
      </c>
      <c r="G275" s="60">
        <v>4</v>
      </c>
      <c r="H275" s="60">
        <v>6</v>
      </c>
      <c r="I275" s="63">
        <f>IF(H275="",M275+0.15*(X275+4.5%-$B$2)+($A$2-50%),M275+0.85*(0.6*X275+0.4*AA275+4.5%-$B$2)+($A$2-50%))</f>
        <v>0.46918032082542316</v>
      </c>
      <c r="J275" s="33" t="str">
        <f t="shared" si="162"/>
        <v>No projection</v>
      </c>
      <c r="K275" s="33" t="str">
        <f t="shared" si="159"/>
        <v>No projection</v>
      </c>
      <c r="L275" s="33" t="str">
        <f t="shared" si="160"/>
        <v>Lean R</v>
      </c>
      <c r="M275" s="64">
        <f>'Raw Data'!P270</f>
        <v>0.50224999999999997</v>
      </c>
      <c r="N275" s="64">
        <f t="shared" si="161"/>
        <v>0.50225000000000009</v>
      </c>
      <c r="O275" s="65">
        <f>'Raw Data'!M270</f>
        <v>5.4656657189027735E-2</v>
      </c>
      <c r="P275" s="65">
        <f t="shared" si="141"/>
        <v>0.52732832859451384</v>
      </c>
      <c r="Q275" s="66">
        <f t="shared" si="142"/>
        <v>9.4656657189027743E-2</v>
      </c>
      <c r="R275" s="66">
        <f>'Raw Data'!S270</f>
        <v>3.3792538772784708E-2</v>
      </c>
      <c r="S275" s="66">
        <f>'Raw Data'!V270</f>
        <v>0.45399999999999996</v>
      </c>
      <c r="T275" s="67">
        <f t="shared" si="166"/>
        <v>9.6499999999991815E-2</v>
      </c>
      <c r="U275" s="66">
        <f t="shared" si="144"/>
        <v>4.1292538772792903E-2</v>
      </c>
      <c r="V275" s="66">
        <f>50%-Q275/2</f>
        <v>0.45267167140548614</v>
      </c>
      <c r="W275" s="66">
        <f>50%-U275/2</f>
        <v>0.47935373061360353</v>
      </c>
      <c r="X275" s="68">
        <f t="shared" si="165"/>
        <v>-4.9578328594513832E-2</v>
      </c>
      <c r="Y275" s="68">
        <f t="shared" si="146"/>
        <v>4.9578328594513832E-2</v>
      </c>
      <c r="Z275" s="68">
        <f t="shared" si="147"/>
        <v>4.5783285945138336E-3</v>
      </c>
      <c r="AA275" s="68">
        <f t="shared" si="167"/>
        <v>-2.2896269386396439E-2</v>
      </c>
      <c r="AB275" s="68">
        <f t="shared" si="168"/>
        <v>2.2896269386396439E-2</v>
      </c>
      <c r="AC275" s="68">
        <f t="shared" si="169"/>
        <v>-2.2103730613603559E-2</v>
      </c>
      <c r="AD275" s="69">
        <f t="shared" si="170"/>
        <v>-8.7627010095448626E-3</v>
      </c>
      <c r="AE275" s="67">
        <f t="shared" si="164"/>
        <v>2.6682059208117392E-2</v>
      </c>
    </row>
    <row r="276" spans="1:31" ht="15" hidden="1" customHeight="1" x14ac:dyDescent="0.25">
      <c r="A276" s="60" t="s">
        <v>422</v>
      </c>
      <c r="B276" s="61">
        <v>12</v>
      </c>
      <c r="C276" s="61"/>
      <c r="D276" s="60" t="s">
        <v>252</v>
      </c>
      <c r="E276" s="60" t="s">
        <v>14</v>
      </c>
      <c r="F276" s="62">
        <v>1992</v>
      </c>
      <c r="G276" s="60">
        <v>1</v>
      </c>
      <c r="H276" s="60">
        <v>1</v>
      </c>
      <c r="I276" s="63">
        <f t="shared" ref="I276:I282" si="171">IF(H276="",M276+0.15*(X276-4.5%+$B$2)+($A$2-50%),M276+0.85*(0.6*X276+0.4*AA276-4.5%+$B$2)+($A$2-50%))</f>
        <v>0.79211876678684745</v>
      </c>
      <c r="J276" s="33" t="str">
        <f t="shared" si="162"/>
        <v>D</v>
      </c>
      <c r="K276" s="33" t="str">
        <f t="shared" si="159"/>
        <v>D</v>
      </c>
      <c r="L276" s="33" t="str">
        <f t="shared" si="160"/>
        <v>Safe D</v>
      </c>
      <c r="M276" s="64">
        <f>'Raw Data'!P271</f>
        <v>0.75775000000000003</v>
      </c>
      <c r="N276" s="64">
        <f t="shared" si="161"/>
        <v>0.75775000000000015</v>
      </c>
      <c r="O276" s="65">
        <f>'Raw Data'!M271</f>
        <v>0.61165910722511085</v>
      </c>
      <c r="P276" s="65">
        <f t="shared" si="141"/>
        <v>0.80582955361255548</v>
      </c>
      <c r="Q276" s="66">
        <f t="shared" si="142"/>
        <v>0.57165910722511082</v>
      </c>
      <c r="R276" s="66">
        <f>'Raw Data'!S271</f>
        <v>0.53993055555555558</v>
      </c>
      <c r="S276" s="66">
        <f>'Raw Data'!V271</f>
        <v>0.749</v>
      </c>
      <c r="T276" s="67">
        <f t="shared" si="166"/>
        <v>1.7499999999998295E-2</v>
      </c>
      <c r="U276" s="66">
        <f t="shared" si="144"/>
        <v>0.63343055555555383</v>
      </c>
      <c r="V276" s="66">
        <f t="shared" ref="V276:V282" si="172">50%+Q276/2</f>
        <v>0.78582955361255546</v>
      </c>
      <c r="W276" s="66">
        <f>50%+U276/2</f>
        <v>0.81671527777777686</v>
      </c>
      <c r="X276" s="68">
        <f t="shared" si="165"/>
        <v>2.807955361255543E-2</v>
      </c>
      <c r="Y276" s="68">
        <f t="shared" si="146"/>
        <v>2.807955361255543E-2</v>
      </c>
      <c r="Z276" s="68">
        <f t="shared" si="147"/>
        <v>-1.6920446387444568E-2</v>
      </c>
      <c r="AA276" s="68">
        <f t="shared" si="167"/>
        <v>5.8965277777776826E-2</v>
      </c>
      <c r="AB276" s="68">
        <f t="shared" si="168"/>
        <v>5.8965277777776826E-2</v>
      </c>
      <c r="AC276" s="68">
        <f t="shared" si="169"/>
        <v>1.3965277777776827E-2</v>
      </c>
      <c r="AD276" s="69">
        <f t="shared" si="170"/>
        <v>-1.4775843048338705E-3</v>
      </c>
      <c r="AE276" s="67">
        <f t="shared" si="164"/>
        <v>3.0885724165221395E-2</v>
      </c>
    </row>
    <row r="277" spans="1:31" ht="15" hidden="1" customHeight="1" x14ac:dyDescent="0.25">
      <c r="A277" s="60" t="s">
        <v>422</v>
      </c>
      <c r="B277" s="61">
        <v>13</v>
      </c>
      <c r="C277" s="61"/>
      <c r="D277" s="60" t="s">
        <v>253</v>
      </c>
      <c r="E277" s="60" t="s">
        <v>14</v>
      </c>
      <c r="F277" s="62">
        <v>1970</v>
      </c>
      <c r="G277" s="60">
        <v>1</v>
      </c>
      <c r="H277" s="60">
        <v>1</v>
      </c>
      <c r="I277" s="63">
        <f t="shared" si="171"/>
        <v>0.93121781580205687</v>
      </c>
      <c r="J277" s="33" t="str">
        <f t="shared" si="162"/>
        <v>D</v>
      </c>
      <c r="K277" s="33" t="str">
        <f t="shared" si="159"/>
        <v>D</v>
      </c>
      <c r="L277" s="33" t="str">
        <f t="shared" si="160"/>
        <v>Safe D</v>
      </c>
      <c r="M277" s="64">
        <f>'Raw Data'!P272</f>
        <v>0.93074999999999997</v>
      </c>
      <c r="N277" s="64">
        <f t="shared" si="161"/>
        <v>0.93074999999999997</v>
      </c>
      <c r="O277" s="65">
        <f>'Raw Data'!M272</f>
        <v>0.87018760653390115</v>
      </c>
      <c r="P277" s="65">
        <f t="shared" si="141"/>
        <v>0.93509380326695057</v>
      </c>
      <c r="Q277" s="66">
        <f t="shared" si="142"/>
        <v>0.83018760653390111</v>
      </c>
      <c r="R277" s="66">
        <f>'Raw Data'!S272</f>
        <v>0.77172044785830129</v>
      </c>
      <c r="S277" s="66">
        <f>'Raw Data'!V272</f>
        <v>0.89900000000000002</v>
      </c>
      <c r="T277" s="67">
        <f t="shared" si="166"/>
        <v>6.3500000000004775E-2</v>
      </c>
      <c r="U277" s="66">
        <f t="shared" si="144"/>
        <v>0.91122044785830603</v>
      </c>
      <c r="V277" s="66">
        <f t="shared" si="172"/>
        <v>0.91509380326695056</v>
      </c>
      <c r="W277" s="66">
        <f>50%+U277/2</f>
        <v>0.95561022392915307</v>
      </c>
      <c r="X277" s="68">
        <f t="shared" si="165"/>
        <v>-1.565619673304941E-2</v>
      </c>
      <c r="Y277" s="68">
        <f t="shared" si="146"/>
        <v>-1.565619673304941E-2</v>
      </c>
      <c r="Z277" s="68">
        <f t="shared" si="147"/>
        <v>-6.0656196733049408E-2</v>
      </c>
      <c r="AA277" s="68">
        <f t="shared" si="167"/>
        <v>2.4860223929153102E-2</v>
      </c>
      <c r="AB277" s="68">
        <f t="shared" si="168"/>
        <v>2.4860223929153102E-2</v>
      </c>
      <c r="AC277" s="68">
        <f t="shared" si="169"/>
        <v>-2.0139776070846896E-2</v>
      </c>
      <c r="AD277" s="69">
        <f t="shared" si="170"/>
        <v>-4.0397986401948152E-2</v>
      </c>
      <c r="AE277" s="67">
        <f t="shared" si="164"/>
        <v>4.0516420662202512E-2</v>
      </c>
    </row>
    <row r="278" spans="1:31" ht="15" hidden="1" customHeight="1" x14ac:dyDescent="0.25">
      <c r="A278" s="60" t="s">
        <v>422</v>
      </c>
      <c r="B278" s="61">
        <v>14</v>
      </c>
      <c r="C278" s="61"/>
      <c r="D278" s="60" t="s">
        <v>254</v>
      </c>
      <c r="E278" s="60" t="s">
        <v>14</v>
      </c>
      <c r="F278" s="62">
        <v>1998</v>
      </c>
      <c r="G278" s="60">
        <v>1</v>
      </c>
      <c r="H278" s="60">
        <v>1</v>
      </c>
      <c r="I278" s="63">
        <f t="shared" si="171"/>
        <v>0.84244385562092028</v>
      </c>
      <c r="J278" s="33" t="str">
        <f t="shared" si="162"/>
        <v>D</v>
      </c>
      <c r="K278" s="33" t="str">
        <f t="shared" si="159"/>
        <v>D</v>
      </c>
      <c r="L278" s="33" t="str">
        <f t="shared" si="160"/>
        <v>Safe D</v>
      </c>
      <c r="M278" s="64">
        <f>'Raw Data'!P273</f>
        <v>0.79275000000000007</v>
      </c>
      <c r="N278" s="64">
        <f t="shared" si="161"/>
        <v>0.79275000000000007</v>
      </c>
      <c r="O278" s="65">
        <f>'Raw Data'!M273</f>
        <v>0.69470094585871056</v>
      </c>
      <c r="P278" s="65">
        <f t="shared" si="141"/>
        <v>0.84735047292935528</v>
      </c>
      <c r="Q278" s="66">
        <f t="shared" si="142"/>
        <v>0.65470094585871053</v>
      </c>
      <c r="R278" s="66">
        <f>'Raw Data'!S273</f>
        <v>0.63051537898205789</v>
      </c>
      <c r="S278" s="66">
        <f>'Raw Data'!V273</f>
        <v>0.75900000000000001</v>
      </c>
      <c r="T278" s="67">
        <f t="shared" si="166"/>
        <v>6.7499999999995453E-2</v>
      </c>
      <c r="U278" s="66">
        <f t="shared" si="144"/>
        <v>0.7740153789820533</v>
      </c>
      <c r="V278" s="66">
        <f t="shared" si="172"/>
        <v>0.82735047292935526</v>
      </c>
      <c r="W278" s="66">
        <f>50%+U278/2</f>
        <v>0.8870076894910266</v>
      </c>
      <c r="X278" s="68">
        <f t="shared" si="165"/>
        <v>3.4600472929355197E-2</v>
      </c>
      <c r="Y278" s="68">
        <f t="shared" si="146"/>
        <v>3.4600472929355197E-2</v>
      </c>
      <c r="Z278" s="68">
        <f t="shared" si="147"/>
        <v>-1.0399527070644801E-2</v>
      </c>
      <c r="AA278" s="68">
        <f t="shared" si="167"/>
        <v>9.4257689491026531E-2</v>
      </c>
      <c r="AB278" s="68">
        <f t="shared" si="168"/>
        <v>9.4257689491026531E-2</v>
      </c>
      <c r="AC278" s="68">
        <f t="shared" si="169"/>
        <v>4.9257689491026532E-2</v>
      </c>
      <c r="AD278" s="69">
        <f t="shared" si="170"/>
        <v>1.9429081210190866E-2</v>
      </c>
      <c r="AE278" s="67">
        <f t="shared" si="164"/>
        <v>5.9657216561671333E-2</v>
      </c>
    </row>
    <row r="279" spans="1:31" ht="15" hidden="1" customHeight="1" x14ac:dyDescent="0.25">
      <c r="A279" s="71" t="s">
        <v>422</v>
      </c>
      <c r="B279" s="72">
        <v>15</v>
      </c>
      <c r="C279" s="61"/>
      <c r="D279" s="71" t="s">
        <v>255</v>
      </c>
      <c r="E279" s="71" t="s">
        <v>14</v>
      </c>
      <c r="F279" s="62">
        <v>1990</v>
      </c>
      <c r="G279" s="71">
        <v>1</v>
      </c>
      <c r="H279" s="71">
        <v>1</v>
      </c>
      <c r="I279" s="63">
        <f t="shared" si="171"/>
        <v>0.96781485536769196</v>
      </c>
      <c r="J279" s="40" t="str">
        <f t="shared" si="162"/>
        <v>D</v>
      </c>
      <c r="K279" s="33" t="str">
        <f t="shared" si="159"/>
        <v>D</v>
      </c>
      <c r="L279" s="40" t="str">
        <f t="shared" si="160"/>
        <v>Safe D</v>
      </c>
      <c r="M279" s="68">
        <f>'Raw Data'!P274</f>
        <v>0.94925000000000004</v>
      </c>
      <c r="N279" s="68">
        <f t="shared" si="161"/>
        <v>0.94925000000000015</v>
      </c>
      <c r="O279" s="65">
        <f>'Raw Data'!M274</f>
        <v>0.94363668771643927</v>
      </c>
      <c r="P279" s="65">
        <f t="shared" si="141"/>
        <v>0.97181834385821964</v>
      </c>
      <c r="Q279" s="66">
        <f t="shared" si="142"/>
        <v>0.90363668771643924</v>
      </c>
      <c r="R279" s="66">
        <f>'Raw Data'!S274</f>
        <v>0.91434782608695642</v>
      </c>
      <c r="S279" s="66">
        <f>'Raw Data'!V274</f>
        <v>0.91399999999999992</v>
      </c>
      <c r="T279" s="67">
        <f t="shared" si="166"/>
        <v>7.0499999999995566E-2</v>
      </c>
      <c r="U279" s="66">
        <f t="shared" si="144"/>
        <v>1.0608478260869521</v>
      </c>
      <c r="V279" s="66">
        <f t="shared" si="172"/>
        <v>0.95181834385821962</v>
      </c>
      <c r="W279" s="66">
        <v>1</v>
      </c>
      <c r="X279" s="68">
        <f t="shared" si="165"/>
        <v>2.5683438582195794E-3</v>
      </c>
      <c r="Y279" s="68">
        <f t="shared" si="146"/>
        <v>2.5683438582195794E-3</v>
      </c>
      <c r="Z279" s="68">
        <f t="shared" si="147"/>
        <v>-4.2431656141780419E-2</v>
      </c>
      <c r="AA279" s="68">
        <f t="shared" si="167"/>
        <v>5.0749999999999962E-2</v>
      </c>
      <c r="AB279" s="68">
        <f t="shared" si="168"/>
        <v>5.0749999999999962E-2</v>
      </c>
      <c r="AC279" s="68">
        <f t="shared" si="169"/>
        <v>5.7499999999999635E-3</v>
      </c>
      <c r="AD279" s="69">
        <f t="shared" si="170"/>
        <v>-1.8340828070890228E-2</v>
      </c>
      <c r="AE279" s="67">
        <f t="shared" si="164"/>
        <v>4.8181656141780382E-2</v>
      </c>
    </row>
    <row r="280" spans="1:31" ht="15" hidden="1" customHeight="1" x14ac:dyDescent="0.25">
      <c r="A280" s="60" t="s">
        <v>422</v>
      </c>
      <c r="B280" s="61">
        <v>16</v>
      </c>
      <c r="C280" s="61"/>
      <c r="D280" s="60" t="s">
        <v>256</v>
      </c>
      <c r="E280" s="60" t="s">
        <v>14</v>
      </c>
      <c r="F280" s="62">
        <v>1988</v>
      </c>
      <c r="G280" s="60">
        <v>1</v>
      </c>
      <c r="H280" s="60">
        <v>1</v>
      </c>
      <c r="I280" s="63">
        <f t="shared" si="171"/>
        <v>0.77506824962159127</v>
      </c>
      <c r="J280" s="33" t="str">
        <f t="shared" si="162"/>
        <v>D</v>
      </c>
      <c r="K280" s="33" t="str">
        <f t="shared" si="159"/>
        <v>D</v>
      </c>
      <c r="L280" s="33" t="str">
        <f t="shared" si="160"/>
        <v>Safe D</v>
      </c>
      <c r="M280" s="64">
        <f>'Raw Data'!P275</f>
        <v>0.72175</v>
      </c>
      <c r="N280" s="64">
        <f t="shared" si="161"/>
        <v>0.72175000000000011</v>
      </c>
      <c r="O280" s="65">
        <f>'Raw Data'!M275</f>
        <v>0.53802206461780933</v>
      </c>
      <c r="P280" s="65">
        <f t="shared" si="141"/>
        <v>0.76901103230890466</v>
      </c>
      <c r="Q280" s="66">
        <f t="shared" si="142"/>
        <v>0.49802206461780935</v>
      </c>
      <c r="R280" s="66">
        <f>'Raw Data'!S275</f>
        <v>0.52385366555322932</v>
      </c>
      <c r="S280" s="66">
        <f>'Raw Data'!V275</f>
        <v>0.68399999999999994</v>
      </c>
      <c r="T280" s="67">
        <f t="shared" si="166"/>
        <v>7.550000000000523E-2</v>
      </c>
      <c r="U280" s="66">
        <f t="shared" si="144"/>
        <v>0.67535366555323451</v>
      </c>
      <c r="V280" s="66">
        <f t="shared" si="172"/>
        <v>0.74901103230890465</v>
      </c>
      <c r="W280" s="66">
        <f>50%+U280/2</f>
        <v>0.83767683277661731</v>
      </c>
      <c r="X280" s="68">
        <f t="shared" si="165"/>
        <v>2.7261032308904642E-2</v>
      </c>
      <c r="Y280" s="68">
        <f t="shared" si="146"/>
        <v>2.7261032308904642E-2</v>
      </c>
      <c r="Z280" s="68">
        <f t="shared" si="147"/>
        <v>-1.7738967691095356E-2</v>
      </c>
      <c r="AA280" s="68">
        <f t="shared" si="167"/>
        <v>0.11592683277661731</v>
      </c>
      <c r="AB280" s="68">
        <f t="shared" si="168"/>
        <v>0.11592683277661731</v>
      </c>
      <c r="AC280" s="68">
        <f t="shared" si="169"/>
        <v>7.0926832776617307E-2</v>
      </c>
      <c r="AD280" s="69">
        <f t="shared" si="170"/>
        <v>2.6593932542760976E-2</v>
      </c>
      <c r="AE280" s="67">
        <f t="shared" si="164"/>
        <v>8.8665800467712663E-2</v>
      </c>
    </row>
    <row r="281" spans="1:31" ht="15" hidden="1" customHeight="1" x14ac:dyDescent="0.25">
      <c r="A281" s="60" t="s">
        <v>422</v>
      </c>
      <c r="B281" s="61">
        <v>17</v>
      </c>
      <c r="C281" s="61"/>
      <c r="D281" s="60" t="s">
        <v>257</v>
      </c>
      <c r="E281" s="60" t="s">
        <v>14</v>
      </c>
      <c r="F281" s="62">
        <v>1988</v>
      </c>
      <c r="G281" s="60">
        <v>1</v>
      </c>
      <c r="H281" s="60">
        <v>1</v>
      </c>
      <c r="I281" s="63">
        <f t="shared" si="171"/>
        <v>0.62028438108479111</v>
      </c>
      <c r="J281" s="33" t="str">
        <f t="shared" si="162"/>
        <v>D</v>
      </c>
      <c r="K281" s="33" t="str">
        <f t="shared" si="159"/>
        <v>No projection</v>
      </c>
      <c r="L281" s="33" t="str">
        <f t="shared" si="160"/>
        <v>Safe D</v>
      </c>
      <c r="M281" s="64">
        <f>'Raw Data'!P276</f>
        <v>0.55675000000000008</v>
      </c>
      <c r="N281" s="64">
        <f t="shared" si="161"/>
        <v>0.55675000000000008</v>
      </c>
      <c r="O281" s="65">
        <f>'Raw Data'!M276</f>
        <v>0.3019869662306886</v>
      </c>
      <c r="P281" s="65">
        <f t="shared" si="141"/>
        <v>0.65099348311534433</v>
      </c>
      <c r="Q281" s="66">
        <f t="shared" si="142"/>
        <v>0.26198696623068862</v>
      </c>
      <c r="R281" s="66">
        <f>'Raw Data'!S276</f>
        <v>0.24300120409391934</v>
      </c>
      <c r="S281" s="66">
        <f>'Raw Data'!V276</f>
        <v>0.58399999999999996</v>
      </c>
      <c r="T281" s="67">
        <f t="shared" si="166"/>
        <v>-5.4500000000004434E-2</v>
      </c>
      <c r="U281" s="66">
        <f t="shared" si="144"/>
        <v>0.26450120409391492</v>
      </c>
      <c r="V281" s="66">
        <f t="shared" si="172"/>
        <v>0.63099348311534431</v>
      </c>
      <c r="W281" s="66">
        <f>50%+U281/2</f>
        <v>0.63225060204695749</v>
      </c>
      <c r="X281" s="68">
        <f t="shared" si="165"/>
        <v>7.4243483115344233E-2</v>
      </c>
      <c r="Y281" s="68">
        <f t="shared" si="146"/>
        <v>7.4243483115344233E-2</v>
      </c>
      <c r="Z281" s="68">
        <f t="shared" si="147"/>
        <v>2.9243483115344235E-2</v>
      </c>
      <c r="AA281" s="68">
        <f t="shared" si="167"/>
        <v>7.550060204695741E-2</v>
      </c>
      <c r="AB281" s="68">
        <f t="shared" si="168"/>
        <v>7.550060204695741E-2</v>
      </c>
      <c r="AC281" s="68">
        <f t="shared" si="169"/>
        <v>3.0500602046957412E-2</v>
      </c>
      <c r="AD281" s="69">
        <f t="shared" si="170"/>
        <v>2.9872042581150823E-2</v>
      </c>
      <c r="AE281" s="67">
        <f t="shared" si="164"/>
        <v>1.257118931613177E-3</v>
      </c>
    </row>
    <row r="282" spans="1:31" ht="15" hidden="1" customHeight="1" x14ac:dyDescent="0.25">
      <c r="A282" s="60" t="s">
        <v>422</v>
      </c>
      <c r="B282" s="61">
        <v>18</v>
      </c>
      <c r="C282" s="61"/>
      <c r="D282" s="60" t="s">
        <v>258</v>
      </c>
      <c r="E282" s="60" t="s">
        <v>14</v>
      </c>
      <c r="F282" s="62">
        <v>2012</v>
      </c>
      <c r="G282" s="60">
        <v>3</v>
      </c>
      <c r="H282" s="60"/>
      <c r="I282" s="63">
        <f t="shared" si="171"/>
        <v>0.51533672371015626</v>
      </c>
      <c r="J282" s="33" t="s">
        <v>465</v>
      </c>
      <c r="K282" s="33" t="str">
        <f t="shared" si="159"/>
        <v>No projection</v>
      </c>
      <c r="L282" s="33" t="str">
        <f t="shared" si="160"/>
        <v>Toss Up</v>
      </c>
      <c r="M282" s="64">
        <f>'Raw Data'!P277</f>
        <v>0.50224999999999997</v>
      </c>
      <c r="N282" s="64">
        <f t="shared" si="161"/>
        <v>0.50225000000000009</v>
      </c>
      <c r="O282" s="65">
        <f>'Raw Data'!M277</f>
        <v>3.8989649468749776E-2</v>
      </c>
      <c r="P282" s="65">
        <f t="shared" si="141"/>
        <v>0.51949482473437492</v>
      </c>
      <c r="Q282" s="66">
        <f t="shared" si="142"/>
        <v>0.17898964946874979</v>
      </c>
      <c r="R282" s="66"/>
      <c r="S282" s="66"/>
      <c r="T282" s="67"/>
      <c r="U282" s="66" t="str">
        <f t="shared" si="144"/>
        <v/>
      </c>
      <c r="V282" s="66">
        <f t="shared" si="172"/>
        <v>0.58949482473437487</v>
      </c>
      <c r="W282" s="66"/>
      <c r="X282" s="68">
        <f t="shared" si="165"/>
        <v>8.7244824734374893E-2</v>
      </c>
      <c r="Y282" s="68">
        <f t="shared" si="146"/>
        <v>8.7244824734374893E-2</v>
      </c>
      <c r="Z282" s="68">
        <f t="shared" si="147"/>
        <v>4.2244824734374894E-2</v>
      </c>
      <c r="AA282" s="68"/>
      <c r="AB282" s="68"/>
      <c r="AC282" s="68"/>
      <c r="AD282" s="69">
        <f>Z282</f>
        <v>4.2244824734374894E-2</v>
      </c>
      <c r="AE282" s="67"/>
    </row>
    <row r="283" spans="1:31" ht="15" hidden="1" customHeight="1" x14ac:dyDescent="0.25">
      <c r="A283" s="60" t="s">
        <v>422</v>
      </c>
      <c r="B283" s="61">
        <v>19</v>
      </c>
      <c r="C283" s="61"/>
      <c r="D283" s="60" t="s">
        <v>259</v>
      </c>
      <c r="E283" s="60" t="s">
        <v>8</v>
      </c>
      <c r="F283" s="62">
        <v>2010</v>
      </c>
      <c r="G283" s="60">
        <v>4</v>
      </c>
      <c r="H283" s="60">
        <v>6</v>
      </c>
      <c r="I283" s="63">
        <f>IF(H283="",M283+0.15*(X283+4.5%-$B$2)+($A$2-50%),M283+0.85*(0.6*X283+0.4*AA283+4.5%-$B$2)+($A$2-50%))</f>
        <v>0.45389599353441934</v>
      </c>
      <c r="J283" s="33" t="str">
        <f>IF(I283&lt;44%,"R",IF(I283&gt;56%,"D","No projection"))</f>
        <v>No projection</v>
      </c>
      <c r="K283" s="33" t="str">
        <f t="shared" si="159"/>
        <v>No projection</v>
      </c>
      <c r="L283" s="33" t="str">
        <f t="shared" si="160"/>
        <v>Lean R</v>
      </c>
      <c r="M283" s="64">
        <f>'Raw Data'!P278</f>
        <v>0.51175000000000004</v>
      </c>
      <c r="N283" s="64">
        <f t="shared" si="161"/>
        <v>0.51175000000000015</v>
      </c>
      <c r="O283" s="65">
        <f>'Raw Data'!M278</f>
        <v>5.7138322075448389E-2</v>
      </c>
      <c r="P283" s="65">
        <f t="shared" ref="P283:P314" si="173">O283/2+50%</f>
        <v>0.52856916103772422</v>
      </c>
      <c r="Q283" s="66">
        <f t="shared" ref="Q283:Q302" si="174">IF(G283=1,O283-4%,IF(G283=2,O283+5%,IF(G283=3,O283+14%,IF(G283=4,O283+4%,IF(G283=5,O283+13%,IF(G283=6,O283+22%,IF(G283=7,O283+9%,O283+9%)))))))</f>
        <v>9.7138322075448397E-2</v>
      </c>
      <c r="R283" s="66">
        <f>'Raw Data'!S278</f>
        <v>9.7360201978478722E-2</v>
      </c>
      <c r="S283" s="66">
        <f>'Raw Data'!V278</f>
        <v>0.47899999999999998</v>
      </c>
      <c r="T283" s="67">
        <f t="shared" ref="T283:T290" si="175">2*(M283-50)-2*(S283-50)</f>
        <v>6.5500000000000114E-2</v>
      </c>
      <c r="U283" s="66">
        <f t="shared" ref="U283:U314" si="176">IF(H283=1,R283+T283+7.6%,IF(H283=2,R283+T283+16.6%,IF(H283=3,R283+T283+25.6%,IF(H283=4,R283-T283-7.6%,IF(H283=5,R283-T283+1.4%,IF(H283=6,R283-T283+10.4%,IF(H283=7,R283+T283+9%,IF(H283=8,R283-T283+9%,""))))))))</f>
        <v>0.13586020197847862</v>
      </c>
      <c r="V283" s="66">
        <f>50%-Q283/2</f>
        <v>0.45143083896227582</v>
      </c>
      <c r="W283" s="66">
        <f>50%-U283/2</f>
        <v>0.43206989901076071</v>
      </c>
      <c r="X283" s="68">
        <f t="shared" si="165"/>
        <v>-6.0319161037724223E-2</v>
      </c>
      <c r="Y283" s="68">
        <f t="shared" ref="Y283:Y314" si="177">IF(E283="(D)",X283,-X283)</f>
        <v>6.0319161037724223E-2</v>
      </c>
      <c r="Z283" s="68">
        <f t="shared" ref="Z283:Z314" si="178">Y283-4.5%</f>
        <v>1.5319161037724224E-2</v>
      </c>
      <c r="AA283" s="68">
        <f t="shared" ref="AA283:AA290" si="179">W283-M283</f>
        <v>-7.9680100989239333E-2</v>
      </c>
      <c r="AB283" s="68">
        <f t="shared" ref="AB283:AB290" si="180">IF(E283="(D)",AA283,-(AA283))</f>
        <v>7.9680100989239333E-2</v>
      </c>
      <c r="AC283" s="68">
        <f t="shared" ref="AC283:AC290" si="181">AB283-4.5%</f>
        <v>3.4680100989239335E-2</v>
      </c>
      <c r="AD283" s="69">
        <f t="shared" ref="AD283:AD290" si="182">(Z283+AC283)/2</f>
        <v>2.499963101348178E-2</v>
      </c>
      <c r="AE283" s="67">
        <f>ABS(AC283-Z283)</f>
        <v>1.936093995151511E-2</v>
      </c>
    </row>
    <row r="284" spans="1:31" ht="15" hidden="1" customHeight="1" x14ac:dyDescent="0.25">
      <c r="A284" s="60" t="s">
        <v>422</v>
      </c>
      <c r="B284" s="61">
        <v>20</v>
      </c>
      <c r="C284" s="61"/>
      <c r="D284" s="60" t="s">
        <v>260</v>
      </c>
      <c r="E284" s="60" t="s">
        <v>14</v>
      </c>
      <c r="F284" s="62">
        <v>2008</v>
      </c>
      <c r="G284" s="60">
        <v>1</v>
      </c>
      <c r="H284" s="60">
        <v>1</v>
      </c>
      <c r="I284" s="63">
        <f>IF(H284="",M284+0.15*(X284-4.5%+$B$2)+($A$2-50%),M284+0.85*(0.6*X284+0.4*AA284-4.5%+$B$2)+($A$2-50%))</f>
        <v>0.65055748683457337</v>
      </c>
      <c r="J284" s="33" t="str">
        <f>IF(I284&lt;44%,"R",IF(I284&gt;56%,"D","No projection"))</f>
        <v>D</v>
      </c>
      <c r="K284" s="33" t="str">
        <f t="shared" si="159"/>
        <v>D</v>
      </c>
      <c r="L284" s="33" t="str">
        <f t="shared" si="160"/>
        <v>Safe D</v>
      </c>
      <c r="M284" s="64">
        <f>'Raw Data'!P279</f>
        <v>0.5827500000000001</v>
      </c>
      <c r="N284" s="64">
        <f t="shared" si="161"/>
        <v>0.5827500000000001</v>
      </c>
      <c r="O284" s="65">
        <f>'Raw Data'!M279</f>
        <v>0.36887868927481415</v>
      </c>
      <c r="P284" s="65">
        <f t="shared" si="173"/>
        <v>0.68443934463740708</v>
      </c>
      <c r="Q284" s="66">
        <f t="shared" si="174"/>
        <v>0.32887868927481417</v>
      </c>
      <c r="R284" s="66">
        <f>'Raw Data'!S279</f>
        <v>0.18579953570292584</v>
      </c>
      <c r="S284" s="66">
        <f>'Raw Data'!V279</f>
        <v>0.55399999999999994</v>
      </c>
      <c r="T284" s="67">
        <f t="shared" si="175"/>
        <v>5.7499999999990337E-2</v>
      </c>
      <c r="U284" s="66">
        <f t="shared" si="176"/>
        <v>0.31929953570291619</v>
      </c>
      <c r="V284" s="66">
        <f>50%+Q284/2</f>
        <v>0.66443934463740706</v>
      </c>
      <c r="W284" s="66">
        <f>50%+U284/2</f>
        <v>0.65964976785145812</v>
      </c>
      <c r="X284" s="68">
        <f t="shared" si="165"/>
        <v>8.1689344637406958E-2</v>
      </c>
      <c r="Y284" s="68">
        <f t="shared" si="177"/>
        <v>8.1689344637406958E-2</v>
      </c>
      <c r="Z284" s="68">
        <f t="shared" si="178"/>
        <v>3.6689344637406959E-2</v>
      </c>
      <c r="AA284" s="68">
        <f t="shared" si="179"/>
        <v>7.6899767851458023E-2</v>
      </c>
      <c r="AB284" s="68">
        <f t="shared" si="180"/>
        <v>7.6899767851458023E-2</v>
      </c>
      <c r="AC284" s="68">
        <f t="shared" si="181"/>
        <v>3.1899767851458025E-2</v>
      </c>
      <c r="AD284" s="69">
        <f t="shared" si="182"/>
        <v>3.4294556244432492E-2</v>
      </c>
      <c r="AE284" s="67">
        <f>ABS(AC284-Z284)</f>
        <v>4.7895767859489347E-3</v>
      </c>
    </row>
    <row r="285" spans="1:31" ht="15" customHeight="1" x14ac:dyDescent="0.25">
      <c r="A285" s="93" t="s">
        <v>422</v>
      </c>
      <c r="B285" s="61">
        <v>21</v>
      </c>
      <c r="C285" s="61" t="s">
        <v>1027</v>
      </c>
      <c r="D285" s="93" t="s">
        <v>1015</v>
      </c>
      <c r="E285" s="93" t="s">
        <v>14</v>
      </c>
      <c r="F285" s="62">
        <v>2008</v>
      </c>
      <c r="G285" s="93">
        <v>1</v>
      </c>
      <c r="H285" s="93">
        <v>1</v>
      </c>
      <c r="I285" s="63">
        <f>M285</f>
        <v>0.51124999999999998</v>
      </c>
      <c r="J285" s="33" t="s">
        <v>465</v>
      </c>
      <c r="K285" s="33" t="str">
        <f t="shared" si="159"/>
        <v>No projection</v>
      </c>
      <c r="L285" s="33" t="str">
        <f t="shared" si="160"/>
        <v>Toss Up</v>
      </c>
      <c r="M285" s="64">
        <f>'Raw Data'!P280</f>
        <v>0.51124999999999998</v>
      </c>
      <c r="N285" s="64">
        <f t="shared" si="161"/>
        <v>0.51124999999999998</v>
      </c>
      <c r="O285" s="65">
        <f>'Raw Data'!M280</f>
        <v>2.0078380196313028E-2</v>
      </c>
      <c r="P285" s="65">
        <f t="shared" si="173"/>
        <v>0.51003919009815646</v>
      </c>
      <c r="Q285" s="66">
        <f t="shared" si="174"/>
        <v>-1.9921619803686973E-2</v>
      </c>
      <c r="R285" s="66">
        <f>'Raw Data'!S280</f>
        <v>1.2279265582972709E-2</v>
      </c>
      <c r="S285" s="66">
        <f>'Raw Data'!V280</f>
        <v>0.48899999999999999</v>
      </c>
      <c r="T285" s="67">
        <f t="shared" si="175"/>
        <v>4.4499999999999318E-2</v>
      </c>
      <c r="U285" s="66">
        <f t="shared" si="176"/>
        <v>0.13277926558297204</v>
      </c>
      <c r="V285" s="66">
        <f>50%+Q285/2</f>
        <v>0.4900391900981565</v>
      </c>
      <c r="W285" s="66">
        <f>50%+U285/2</f>
        <v>0.56638963279148602</v>
      </c>
      <c r="X285" s="68">
        <f t="shared" si="165"/>
        <v>-2.1210809901843486E-2</v>
      </c>
      <c r="Y285" s="68">
        <f t="shared" si="177"/>
        <v>-2.1210809901843486E-2</v>
      </c>
      <c r="Z285" s="68">
        <f t="shared" si="178"/>
        <v>-6.6210809901843484E-2</v>
      </c>
      <c r="AA285" s="68">
        <f t="shared" si="179"/>
        <v>5.5139632791486037E-2</v>
      </c>
      <c r="AB285" s="68">
        <f t="shared" si="180"/>
        <v>5.5139632791486037E-2</v>
      </c>
      <c r="AC285" s="68">
        <f t="shared" si="181"/>
        <v>1.0139632791486039E-2</v>
      </c>
      <c r="AD285" s="69">
        <f t="shared" si="182"/>
        <v>-2.8035588555178723E-2</v>
      </c>
      <c r="AE285" s="67">
        <f>ABS(AC285-Z285)</f>
        <v>7.6350442693329523E-2</v>
      </c>
    </row>
    <row r="286" spans="1:31" ht="15" hidden="1" customHeight="1" x14ac:dyDescent="0.25">
      <c r="A286" s="60" t="s">
        <v>422</v>
      </c>
      <c r="B286" s="61">
        <v>22</v>
      </c>
      <c r="C286" s="61"/>
      <c r="D286" s="60" t="s">
        <v>261</v>
      </c>
      <c r="E286" s="60" t="s">
        <v>8</v>
      </c>
      <c r="F286" s="62">
        <v>2010</v>
      </c>
      <c r="G286" s="60">
        <v>4</v>
      </c>
      <c r="H286" s="60">
        <v>6</v>
      </c>
      <c r="I286" s="63">
        <f>IF(H286="",M286+0.15*(X286+4.5%-$B$2)+($A$2-50%),M286+0.85*(0.6*X286+0.4*AA286+4.5%-$B$2)+($A$2-50%))</f>
        <v>0.40359382556636197</v>
      </c>
      <c r="J286" s="33" t="str">
        <f>IF(I286&lt;44%,"R",IF(I286&gt;56%,"D","No projection"))</f>
        <v>R</v>
      </c>
      <c r="K286" s="33" t="str">
        <f t="shared" si="159"/>
        <v>No projection</v>
      </c>
      <c r="L286" s="33" t="str">
        <f t="shared" si="160"/>
        <v>Safe R</v>
      </c>
      <c r="M286" s="64">
        <f>'Raw Data'!P281</f>
        <v>0.47874999999999995</v>
      </c>
      <c r="N286" s="64">
        <f t="shared" si="161"/>
        <v>0.47875000000000001</v>
      </c>
      <c r="O286" s="65">
        <f>'Raw Data'!M281</f>
        <v>0.21483264813226621</v>
      </c>
      <c r="P286" s="65">
        <f t="shared" si="173"/>
        <v>0.60741632406613311</v>
      </c>
      <c r="Q286" s="66">
        <f t="shared" si="174"/>
        <v>0.25483264813226619</v>
      </c>
      <c r="R286" s="66">
        <f>'Raw Data'!S281</f>
        <v>6.1596171528880694E-2</v>
      </c>
      <c r="S286" s="66">
        <f>'Raw Data'!V281</f>
        <v>0.47899999999999998</v>
      </c>
      <c r="T286" s="67">
        <f t="shared" si="175"/>
        <v>-5.0000000000238742E-4</v>
      </c>
      <c r="U286" s="66">
        <f t="shared" si="176"/>
        <v>0.16609617152888309</v>
      </c>
      <c r="V286" s="66">
        <f>50%-Q286/2</f>
        <v>0.37258367593386688</v>
      </c>
      <c r="W286" s="66">
        <f>50%-U286/2</f>
        <v>0.41695191423555844</v>
      </c>
      <c r="X286" s="68">
        <f t="shared" si="165"/>
        <v>-0.10616632406613308</v>
      </c>
      <c r="Y286" s="68">
        <f t="shared" si="177"/>
        <v>0.10616632406613308</v>
      </c>
      <c r="Z286" s="68">
        <f t="shared" si="178"/>
        <v>6.1166324066133079E-2</v>
      </c>
      <c r="AA286" s="68">
        <f t="shared" si="179"/>
        <v>-6.1798085764441513E-2</v>
      </c>
      <c r="AB286" s="68">
        <f t="shared" si="180"/>
        <v>6.1798085764441513E-2</v>
      </c>
      <c r="AC286" s="68">
        <f t="shared" si="181"/>
        <v>1.6798085764441514E-2</v>
      </c>
      <c r="AD286" s="69">
        <f t="shared" si="182"/>
        <v>3.8982204915287297E-2</v>
      </c>
      <c r="AE286" s="67">
        <f>ABS(AC286-Z286)</f>
        <v>4.4368238301691565E-2</v>
      </c>
    </row>
    <row r="287" spans="1:31" ht="15" hidden="1" customHeight="1" x14ac:dyDescent="0.25">
      <c r="A287" s="60" t="s">
        <v>422</v>
      </c>
      <c r="B287" s="61">
        <v>23</v>
      </c>
      <c r="C287" s="61"/>
      <c r="D287" s="60" t="s">
        <v>262</v>
      </c>
      <c r="E287" s="60" t="s">
        <v>8</v>
      </c>
      <c r="F287" s="62">
        <v>2010</v>
      </c>
      <c r="G287" s="60">
        <v>4</v>
      </c>
      <c r="H287" s="60">
        <v>5</v>
      </c>
      <c r="I287" s="63">
        <f>IF(H287="",M287+0.15*(X287+4.5%-$B$2)+($A$2-50%),M287+0.85*(0.6*X287+0.4*AA287+4.5%-$B$2)+($A$2-50%))</f>
        <v>0.46018243834104605</v>
      </c>
      <c r="J287" s="33" t="s">
        <v>465</v>
      </c>
      <c r="K287" s="33" t="str">
        <f t="shared" si="159"/>
        <v>No projection</v>
      </c>
      <c r="L287" s="33" t="str">
        <f t="shared" si="160"/>
        <v>Lean R</v>
      </c>
      <c r="M287" s="64">
        <f>'Raw Data'!P282</f>
        <v>0.47475000000000001</v>
      </c>
      <c r="N287" s="64">
        <f t="shared" si="161"/>
        <v>0.47475000000000001</v>
      </c>
      <c r="O287" s="65">
        <f>'Raw Data'!M282</f>
        <v>3.8212093331925656E-2</v>
      </c>
      <c r="P287" s="65">
        <f t="shared" si="173"/>
        <v>0.51910604666596283</v>
      </c>
      <c r="Q287" s="66">
        <f t="shared" si="174"/>
        <v>7.8212093331925664E-2</v>
      </c>
      <c r="R287" s="66">
        <f>'Raw Data'!S282</f>
        <v>0.13212339917243326</v>
      </c>
      <c r="S287" s="66">
        <f>'Raw Data'!V282</f>
        <v>0.44899999999999995</v>
      </c>
      <c r="T287" s="67">
        <f t="shared" si="175"/>
        <v>5.150000000000432E-2</v>
      </c>
      <c r="U287" s="66">
        <f t="shared" si="176"/>
        <v>9.4623399172428943E-2</v>
      </c>
      <c r="V287" s="66">
        <f>50%-Q287/2</f>
        <v>0.46089395333403715</v>
      </c>
      <c r="W287" s="66">
        <f>50%-U287/2</f>
        <v>0.45268830041378555</v>
      </c>
      <c r="X287" s="68">
        <f t="shared" si="165"/>
        <v>-1.3856046665962851E-2</v>
      </c>
      <c r="Y287" s="68">
        <f t="shared" si="177"/>
        <v>1.3856046665962851E-2</v>
      </c>
      <c r="Z287" s="68">
        <f t="shared" si="178"/>
        <v>-3.1143953334037147E-2</v>
      </c>
      <c r="AA287" s="68">
        <f t="shared" si="179"/>
        <v>-2.2061699586214456E-2</v>
      </c>
      <c r="AB287" s="68">
        <f t="shared" si="180"/>
        <v>2.2061699586214456E-2</v>
      </c>
      <c r="AC287" s="68">
        <f t="shared" si="181"/>
        <v>-2.2938300413785542E-2</v>
      </c>
      <c r="AD287" s="69">
        <f t="shared" si="182"/>
        <v>-2.7041126873911345E-2</v>
      </c>
      <c r="AE287" s="67">
        <f>ABS(AC287-Z287)</f>
        <v>8.2056529202516049E-3</v>
      </c>
    </row>
    <row r="288" spans="1:31" ht="15" hidden="1" customHeight="1" x14ac:dyDescent="0.25">
      <c r="A288" s="93" t="s">
        <v>422</v>
      </c>
      <c r="B288" s="61">
        <v>24</v>
      </c>
      <c r="C288" s="61"/>
      <c r="D288" s="93" t="s">
        <v>263</v>
      </c>
      <c r="E288" s="93" t="s">
        <v>14</v>
      </c>
      <c r="F288" s="62">
        <v>2012</v>
      </c>
      <c r="G288" s="93">
        <v>3</v>
      </c>
      <c r="H288" s="93">
        <v>1</v>
      </c>
      <c r="I288" s="63">
        <f>IF(H288="",M288+0.15*(X288-4.5%+$B$2)+($A$2-50%),M288+0.85*(0.6*X288+0.4*AA288-4.5%+$B$2)+($A$2-50%))</f>
        <v>0.58291567675647227</v>
      </c>
      <c r="J288" s="33" t="str">
        <f>IF(I288&lt;44%,"R",IF(I288&gt;56%,"D","No projection"))</f>
        <v>D</v>
      </c>
      <c r="K288" s="33" t="str">
        <f t="shared" si="159"/>
        <v>D</v>
      </c>
      <c r="L288" s="33" t="str">
        <f t="shared" si="160"/>
        <v>Safe D</v>
      </c>
      <c r="M288" s="64">
        <f>'Raw Data'!P283</f>
        <v>0.56024999999999991</v>
      </c>
      <c r="N288" s="64">
        <f t="shared" si="161"/>
        <v>0.56024999999999991</v>
      </c>
      <c r="O288" s="65">
        <f>'Raw Data'!M283</f>
        <v>5.9200734548201017E-2</v>
      </c>
      <c r="P288" s="65">
        <f t="shared" si="173"/>
        <v>0.52960036727410054</v>
      </c>
      <c r="Q288" s="66">
        <f t="shared" si="174"/>
        <v>0.19920073454820103</v>
      </c>
      <c r="R288" s="66">
        <f>'Raw Data'!S283</f>
        <v>-2.7235914900975988E-3</v>
      </c>
      <c r="S288" s="66">
        <f>'Raw Data'!V283</f>
        <v>0.52900000000000003</v>
      </c>
      <c r="T288" s="67">
        <f t="shared" si="175"/>
        <v>6.2499999999985789E-2</v>
      </c>
      <c r="U288" s="66">
        <f t="shared" si="176"/>
        <v>0.1357764085098882</v>
      </c>
      <c r="V288" s="66">
        <f>50%+Q288/2</f>
        <v>0.59960036727410049</v>
      </c>
      <c r="W288" s="66">
        <f>50%+U288/2</f>
        <v>0.56788820425494413</v>
      </c>
      <c r="X288" s="68">
        <f t="shared" si="165"/>
        <v>3.9350367274100573E-2</v>
      </c>
      <c r="Y288" s="68">
        <f t="shared" si="177"/>
        <v>3.9350367274100573E-2</v>
      </c>
      <c r="Z288" s="68">
        <f t="shared" si="178"/>
        <v>-5.6496327258994256E-3</v>
      </c>
      <c r="AA288" s="68">
        <f t="shared" si="179"/>
        <v>7.6382042549442142E-3</v>
      </c>
      <c r="AB288" s="68">
        <f t="shared" si="180"/>
        <v>7.6382042549442142E-3</v>
      </c>
      <c r="AC288" s="68">
        <f t="shared" si="181"/>
        <v>-3.7361795745055784E-2</v>
      </c>
      <c r="AD288" s="69">
        <f t="shared" si="182"/>
        <v>-2.1505714235477605E-2</v>
      </c>
      <c r="AE288" s="67"/>
    </row>
    <row r="289" spans="1:31" ht="15" hidden="1" customHeight="1" x14ac:dyDescent="0.25">
      <c r="A289" s="60" t="s">
        <v>422</v>
      </c>
      <c r="B289" s="61">
        <v>25</v>
      </c>
      <c r="C289" s="61"/>
      <c r="D289" s="60" t="s">
        <v>264</v>
      </c>
      <c r="E289" s="60" t="s">
        <v>14</v>
      </c>
      <c r="F289" s="62">
        <v>1986</v>
      </c>
      <c r="G289" s="60">
        <v>1</v>
      </c>
      <c r="H289" s="60">
        <v>1</v>
      </c>
      <c r="I289" s="63">
        <f>IF(H289="",M289+0.15*(X289-4.5%+$B$2)+($A$2-50%),M289+0.85*(0.6*X289+0.4*AA289-4.5%+$B$2)+($A$2-50%))</f>
        <v>0.5752835640031001</v>
      </c>
      <c r="J289" s="33" t="str">
        <f>IF(I289&lt;44%,"R",IF(I289&gt;56%,"D","No projection"))</f>
        <v>D</v>
      </c>
      <c r="K289" s="33" t="str">
        <f t="shared" si="159"/>
        <v>D</v>
      </c>
      <c r="L289" s="33" t="str">
        <f t="shared" si="160"/>
        <v>Likely D</v>
      </c>
      <c r="M289" s="64">
        <f>'Raw Data'!P284</f>
        <v>0.57774999999999999</v>
      </c>
      <c r="N289" s="64">
        <f t="shared" si="161"/>
        <v>0.57774999999999999</v>
      </c>
      <c r="O289" s="65">
        <f>'Raw Data'!M284</f>
        <v>0.1482156711866896</v>
      </c>
      <c r="P289" s="65">
        <f t="shared" si="173"/>
        <v>0.57410783559334477</v>
      </c>
      <c r="Q289" s="66">
        <f t="shared" si="174"/>
        <v>0.10821567118668959</v>
      </c>
      <c r="R289" s="66">
        <f>'Raw Data'!S284</f>
        <v>0.29841804617937256</v>
      </c>
      <c r="S289" s="66">
        <f>'Raw Data'!V284</f>
        <v>0.65900000000000003</v>
      </c>
      <c r="T289" s="67">
        <f t="shared" si="175"/>
        <v>-0.16249999999999432</v>
      </c>
      <c r="U289" s="66">
        <f t="shared" si="176"/>
        <v>0.21191804617937826</v>
      </c>
      <c r="V289" s="66">
        <f>50%+Q289/2</f>
        <v>0.55410783559334476</v>
      </c>
      <c r="W289" s="66">
        <f>50%+U289/2</f>
        <v>0.60595902308968919</v>
      </c>
      <c r="X289" s="68">
        <f t="shared" si="165"/>
        <v>-2.3642164406655231E-2</v>
      </c>
      <c r="Y289" s="68">
        <f t="shared" si="177"/>
        <v>-2.3642164406655231E-2</v>
      </c>
      <c r="Z289" s="68">
        <f t="shared" si="178"/>
        <v>-6.8642164406655229E-2</v>
      </c>
      <c r="AA289" s="68">
        <f t="shared" si="179"/>
        <v>2.82090230896892E-2</v>
      </c>
      <c r="AB289" s="68">
        <f t="shared" si="180"/>
        <v>2.82090230896892E-2</v>
      </c>
      <c r="AC289" s="68">
        <f t="shared" si="181"/>
        <v>-1.6790976910310798E-2</v>
      </c>
      <c r="AD289" s="69">
        <f t="shared" si="182"/>
        <v>-4.2716570658483013E-2</v>
      </c>
      <c r="AE289" s="67">
        <f>ABS(AC289-Z289)</f>
        <v>5.1851187496344431E-2</v>
      </c>
    </row>
    <row r="290" spans="1:31" ht="15" hidden="1" customHeight="1" x14ac:dyDescent="0.25">
      <c r="A290" s="60" t="s">
        <v>422</v>
      </c>
      <c r="B290" s="61">
        <v>26</v>
      </c>
      <c r="C290" s="61"/>
      <c r="D290" s="60" t="s">
        <v>265</v>
      </c>
      <c r="E290" s="60" t="s">
        <v>14</v>
      </c>
      <c r="F290" s="62">
        <v>2004</v>
      </c>
      <c r="G290" s="93">
        <v>1</v>
      </c>
      <c r="H290" s="60">
        <v>1</v>
      </c>
      <c r="I290" s="63">
        <f>IF(H290="",M290+0.15*(X290-4.5%+$B$2)+($A$2-50%),M290+0.85*(0.6*X290+0.4*AA290-4.5%+$B$2)+($A$2-50%))</f>
        <v>0.72467154826835456</v>
      </c>
      <c r="J290" s="33" t="str">
        <f>IF(I290&lt;44%,"R",IF(I290&gt;56%,"D","No projection"))</f>
        <v>D</v>
      </c>
      <c r="K290" s="33" t="str">
        <f t="shared" si="159"/>
        <v>D</v>
      </c>
      <c r="L290" s="33" t="str">
        <f t="shared" si="160"/>
        <v>Safe D</v>
      </c>
      <c r="M290" s="64">
        <f>'Raw Data'!P285</f>
        <v>0.62875000000000003</v>
      </c>
      <c r="N290" s="64">
        <f t="shared" si="161"/>
        <v>0.62875000000000014</v>
      </c>
      <c r="O290" s="65">
        <f>'Raw Data'!M285</f>
        <v>0.49576083362063511</v>
      </c>
      <c r="P290" s="65">
        <f t="shared" si="173"/>
        <v>0.74788041681031758</v>
      </c>
      <c r="Q290" s="66">
        <f t="shared" si="174"/>
        <v>0.45576083362063513</v>
      </c>
      <c r="R290" s="66">
        <f>'Raw Data'!S285</f>
        <v>0.21885315114761644</v>
      </c>
      <c r="S290" s="66">
        <f>'Raw Data'!V285</f>
        <v>0.51400000000000001</v>
      </c>
      <c r="T290" s="67">
        <f t="shared" si="175"/>
        <v>0.22949999999998738</v>
      </c>
      <c r="U290" s="66">
        <f t="shared" si="176"/>
        <v>0.52435315114760384</v>
      </c>
      <c r="V290" s="66">
        <f>50%+Q290/2</f>
        <v>0.72788041681031757</v>
      </c>
      <c r="W290" s="66">
        <f>50%+U290/2</f>
        <v>0.76217657557380192</v>
      </c>
      <c r="X290" s="68">
        <f t="shared" si="165"/>
        <v>9.9130416810317534E-2</v>
      </c>
      <c r="Y290" s="68">
        <f t="shared" si="177"/>
        <v>9.9130416810317534E-2</v>
      </c>
      <c r="Z290" s="68">
        <f t="shared" si="178"/>
        <v>5.4130416810317536E-2</v>
      </c>
      <c r="AA290" s="68">
        <f t="shared" si="179"/>
        <v>0.13342657557380189</v>
      </c>
      <c r="AB290" s="68">
        <f t="shared" si="180"/>
        <v>0.13342657557380189</v>
      </c>
      <c r="AC290" s="68">
        <f t="shared" si="181"/>
        <v>8.8426575573801888E-2</v>
      </c>
      <c r="AD290" s="69">
        <f t="shared" si="182"/>
        <v>7.1278496192059712E-2</v>
      </c>
      <c r="AE290" s="67">
        <f>ABS(AC290-Z290)</f>
        <v>3.4296158763484352E-2</v>
      </c>
    </row>
    <row r="291" spans="1:31" ht="15" hidden="1" customHeight="1" x14ac:dyDescent="0.25">
      <c r="A291" s="60" t="s">
        <v>422</v>
      </c>
      <c r="B291" s="61">
        <v>27</v>
      </c>
      <c r="C291" s="61"/>
      <c r="D291" s="60" t="s">
        <v>266</v>
      </c>
      <c r="E291" s="60" t="s">
        <v>8</v>
      </c>
      <c r="F291" s="62">
        <v>2012</v>
      </c>
      <c r="G291" s="33">
        <v>6</v>
      </c>
      <c r="H291" s="60"/>
      <c r="I291" s="63">
        <f>IF(H291="",M291+0.15*(X291+4.5%-$B$2)+($A$2-50%),M291+0.85*(0.6*X291+0.4*AA291+4.5%-$B$2)+($A$2-50%))</f>
        <v>0.41325593440787051</v>
      </c>
      <c r="J291" s="33" t="s">
        <v>465</v>
      </c>
      <c r="K291" s="33" t="str">
        <f t="shared" si="159"/>
        <v>R</v>
      </c>
      <c r="L291" s="33" t="str">
        <f t="shared" si="160"/>
        <v>Safe R</v>
      </c>
      <c r="M291" s="64">
        <f>'Raw Data'!P286</f>
        <v>0.41875000000000001</v>
      </c>
      <c r="N291" s="64">
        <f t="shared" si="161"/>
        <v>0.41874999999999996</v>
      </c>
      <c r="O291" s="65">
        <f>'Raw Data'!M286</f>
        <v>1.5754207895060157E-2</v>
      </c>
      <c r="P291" s="65">
        <f t="shared" si="173"/>
        <v>0.50787710394753005</v>
      </c>
      <c r="Q291" s="66">
        <f t="shared" si="174"/>
        <v>0.23575420789506016</v>
      </c>
      <c r="R291" s="66"/>
      <c r="S291" s="66"/>
      <c r="T291" s="67"/>
      <c r="U291" s="66" t="str">
        <f t="shared" si="176"/>
        <v/>
      </c>
      <c r="V291" s="66">
        <f>50%-Q291/2</f>
        <v>0.38212289605246991</v>
      </c>
      <c r="W291" s="66"/>
      <c r="X291" s="68">
        <f t="shared" si="165"/>
        <v>-3.6627103947530104E-2</v>
      </c>
      <c r="Y291" s="68">
        <f t="shared" si="177"/>
        <v>3.6627103947530104E-2</v>
      </c>
      <c r="Z291" s="68">
        <f t="shared" si="178"/>
        <v>-8.3728960524698942E-3</v>
      </c>
      <c r="AA291" s="68"/>
      <c r="AB291" s="68"/>
      <c r="AC291" s="68"/>
      <c r="AD291" s="69">
        <f>Z291</f>
        <v>-8.3728960524698942E-3</v>
      </c>
      <c r="AE291" s="67"/>
    </row>
    <row r="292" spans="1:31" ht="15" hidden="1" customHeight="1" x14ac:dyDescent="0.25">
      <c r="A292" s="60" t="s">
        <v>423</v>
      </c>
      <c r="B292" s="61">
        <v>1</v>
      </c>
      <c r="C292" s="61"/>
      <c r="D292" s="60" t="s">
        <v>210</v>
      </c>
      <c r="E292" s="60" t="s">
        <v>14</v>
      </c>
      <c r="F292" s="62">
        <v>2004</v>
      </c>
      <c r="G292" s="60">
        <v>1</v>
      </c>
      <c r="H292" s="60">
        <v>1</v>
      </c>
      <c r="I292" s="63">
        <f>IF(H292="",M292+0.15*(X292-4.5%+$B$2)+($A$2-50%),M292+0.85*(0.6*X292+0.4*AA292-4.5%+$B$2)+($A$2-50%))</f>
        <v>0.73627989985413211</v>
      </c>
      <c r="J292" s="33" t="str">
        <f t="shared" ref="J292:J323" si="183">IF(I292&lt;44%,"R",IF(I292&gt;56%,"D","No projection"))</f>
        <v>D</v>
      </c>
      <c r="K292" s="33" t="str">
        <f t="shared" si="159"/>
        <v>D</v>
      </c>
      <c r="L292" s="33" t="str">
        <f t="shared" si="160"/>
        <v>Safe D</v>
      </c>
      <c r="M292" s="64">
        <f>'Raw Data'!P287</f>
        <v>0.69575000000000009</v>
      </c>
      <c r="N292" s="64">
        <f t="shared" si="161"/>
        <v>0.69575000000000009</v>
      </c>
      <c r="O292" s="65">
        <f>'Raw Data'!M287</f>
        <v>0.53431425713700387</v>
      </c>
      <c r="P292" s="65">
        <f t="shared" si="173"/>
        <v>0.76715712856850193</v>
      </c>
      <c r="Q292" s="66">
        <f t="shared" si="174"/>
        <v>0.49431425713700389</v>
      </c>
      <c r="R292" s="66">
        <f>'Raw Data'!S287</f>
        <v>0.18618978990703999</v>
      </c>
      <c r="S292" s="66">
        <f>'Raw Data'!V287</f>
        <v>0.58899999999999997</v>
      </c>
      <c r="T292" s="67">
        <f t="shared" ref="T292:T298" si="184">2*(M292-50)-2*(S292-50)</f>
        <v>0.21349999999999625</v>
      </c>
      <c r="U292" s="66">
        <f t="shared" si="176"/>
        <v>0.47568978990703625</v>
      </c>
      <c r="V292" s="66">
        <f>50%+Q292/2</f>
        <v>0.74715712856850192</v>
      </c>
      <c r="W292" s="66">
        <f>50%+U292/2</f>
        <v>0.73784489495351813</v>
      </c>
      <c r="X292" s="68">
        <f t="shared" si="165"/>
        <v>5.1407128568501825E-2</v>
      </c>
      <c r="Y292" s="68">
        <f t="shared" si="177"/>
        <v>5.1407128568501825E-2</v>
      </c>
      <c r="Z292" s="68">
        <f t="shared" si="178"/>
        <v>6.407128568501827E-3</v>
      </c>
      <c r="AA292" s="68">
        <f t="shared" ref="AA292:AA298" si="185">W292-M292</f>
        <v>4.2094894953518036E-2</v>
      </c>
      <c r="AB292" s="68">
        <f t="shared" ref="AB292:AB298" si="186">IF(E292="(D)",AA292,-(AA292))</f>
        <v>4.2094894953518036E-2</v>
      </c>
      <c r="AC292" s="68">
        <f t="shared" ref="AC292:AC298" si="187">AB292-4.5%</f>
        <v>-2.9051050464819622E-3</v>
      </c>
      <c r="AD292" s="69">
        <f t="shared" ref="AD292:AD298" si="188">(Z292+AC292)/2</f>
        <v>1.7510117610099324E-3</v>
      </c>
      <c r="AE292" s="67">
        <f t="shared" ref="AE292:AE298" si="189">ABS(AC292-Z292)</f>
        <v>9.3122336149837892E-3</v>
      </c>
    </row>
    <row r="293" spans="1:31" ht="15" hidden="1" customHeight="1" x14ac:dyDescent="0.25">
      <c r="A293" s="60" t="s">
        <v>423</v>
      </c>
      <c r="B293" s="61">
        <v>2</v>
      </c>
      <c r="C293" s="61"/>
      <c r="D293" s="60" t="s">
        <v>211</v>
      </c>
      <c r="E293" s="60" t="s">
        <v>8</v>
      </c>
      <c r="F293" s="62">
        <v>2010</v>
      </c>
      <c r="G293" s="60">
        <v>4</v>
      </c>
      <c r="H293" s="60">
        <v>6</v>
      </c>
      <c r="I293" s="63">
        <f>IF(H293="",M293+0.15*(X293+4.5%-$B$2)+($A$2-50%),M293+0.85*(0.6*X293+0.4*AA293+4.5%-$B$2)+($A$2-50%))</f>
        <v>0.3889093568461674</v>
      </c>
      <c r="J293" s="33" t="str">
        <f t="shared" si="183"/>
        <v>R</v>
      </c>
      <c r="K293" s="33" t="str">
        <f t="shared" si="159"/>
        <v>R</v>
      </c>
      <c r="L293" s="33" t="str">
        <f t="shared" si="160"/>
        <v>Safe R</v>
      </c>
      <c r="M293" s="64">
        <f>'Raw Data'!P288</f>
        <v>0.40275000000000005</v>
      </c>
      <c r="N293" s="64">
        <f t="shared" si="161"/>
        <v>0.40275000000000005</v>
      </c>
      <c r="O293" s="65">
        <f>'Raw Data'!M288</f>
        <v>0.1488026293645372</v>
      </c>
      <c r="P293" s="65">
        <f t="shared" si="173"/>
        <v>0.57440131468226863</v>
      </c>
      <c r="Q293" s="66">
        <f t="shared" si="174"/>
        <v>0.18880262936453721</v>
      </c>
      <c r="R293" s="66">
        <f>'Raw Data'!S288</f>
        <v>7.9616039169158603E-3</v>
      </c>
      <c r="S293" s="66">
        <f>'Raw Data'!V288</f>
        <v>0.48899999999999999</v>
      </c>
      <c r="T293" s="67">
        <f t="shared" si="184"/>
        <v>-0.17249999999999943</v>
      </c>
      <c r="U293" s="66">
        <f t="shared" si="176"/>
        <v>0.28446160391691533</v>
      </c>
      <c r="V293" s="66">
        <f>50%-Q293/2</f>
        <v>0.40559868531773141</v>
      </c>
      <c r="W293" s="66">
        <f>50%-U293/2</f>
        <v>0.35776919804154234</v>
      </c>
      <c r="X293" s="68">
        <f t="shared" si="165"/>
        <v>2.8486853177313587E-3</v>
      </c>
      <c r="Y293" s="68">
        <f t="shared" si="177"/>
        <v>-2.8486853177313587E-3</v>
      </c>
      <c r="Z293" s="68">
        <f t="shared" si="178"/>
        <v>-4.7848685317731357E-2</v>
      </c>
      <c r="AA293" s="68">
        <f t="shared" si="185"/>
        <v>-4.4980801958457717E-2</v>
      </c>
      <c r="AB293" s="68">
        <f t="shared" si="186"/>
        <v>4.4980801958457717E-2</v>
      </c>
      <c r="AC293" s="68">
        <f t="shared" si="187"/>
        <v>-1.9198041542281552E-5</v>
      </c>
      <c r="AD293" s="69">
        <f t="shared" si="188"/>
        <v>-2.3933941679636819E-2</v>
      </c>
      <c r="AE293" s="67">
        <f t="shared" si="189"/>
        <v>4.7829487276189075E-2</v>
      </c>
    </row>
    <row r="294" spans="1:31" ht="15" hidden="1" customHeight="1" x14ac:dyDescent="0.25">
      <c r="A294" s="60" t="s">
        <v>423</v>
      </c>
      <c r="B294" s="61">
        <v>3</v>
      </c>
      <c r="C294" s="61"/>
      <c r="D294" s="60" t="s">
        <v>212</v>
      </c>
      <c r="E294" s="60" t="s">
        <v>8</v>
      </c>
      <c r="F294" s="62">
        <v>1994</v>
      </c>
      <c r="G294" s="60">
        <v>4</v>
      </c>
      <c r="H294" s="60">
        <v>4</v>
      </c>
      <c r="I294" s="63">
        <f>IF(H294="",M294+0.15*(X294+4.5%-$B$2)+($A$2-50%),M294+0.85*(0.6*X294+0.4*AA294+4.5%-$B$2)+($A$2-50%))</f>
        <v>0.35579870269920721</v>
      </c>
      <c r="J294" s="33" t="str">
        <f t="shared" si="183"/>
        <v>R</v>
      </c>
      <c r="K294" s="33" t="str">
        <f t="shared" si="159"/>
        <v>R</v>
      </c>
      <c r="L294" s="33" t="str">
        <f t="shared" si="160"/>
        <v>Safe R</v>
      </c>
      <c r="M294" s="64">
        <f>'Raw Data'!P289</f>
        <v>0.39574999999999999</v>
      </c>
      <c r="N294" s="64">
        <f t="shared" si="161"/>
        <v>0.39575000000000005</v>
      </c>
      <c r="O294" s="65">
        <f>'Raw Data'!M289</f>
        <v>0.26221662874937479</v>
      </c>
      <c r="P294" s="65">
        <f t="shared" si="173"/>
        <v>0.6311083143746874</v>
      </c>
      <c r="Q294" s="66">
        <f t="shared" si="174"/>
        <v>0.30221662874937477</v>
      </c>
      <c r="R294" s="66">
        <f>'Raw Data'!S289</f>
        <v>0.47243268805707767</v>
      </c>
      <c r="S294" s="66">
        <f>'Raw Data'!V289</f>
        <v>0.34899999999999998</v>
      </c>
      <c r="T294" s="67">
        <f t="shared" si="184"/>
        <v>9.3500000000005912E-2</v>
      </c>
      <c r="U294" s="66">
        <f t="shared" si="176"/>
        <v>0.30293268805707174</v>
      </c>
      <c r="V294" s="66">
        <f>50%-Q294/2</f>
        <v>0.34889168562531259</v>
      </c>
      <c r="W294" s="66">
        <f>50%-U294/2</f>
        <v>0.34853365597146413</v>
      </c>
      <c r="X294" s="68">
        <f t="shared" si="165"/>
        <v>-4.6858314374687404E-2</v>
      </c>
      <c r="Y294" s="68">
        <f t="shared" si="177"/>
        <v>4.6858314374687404E-2</v>
      </c>
      <c r="Z294" s="68">
        <f t="shared" si="178"/>
        <v>1.8583143746874059E-3</v>
      </c>
      <c r="AA294" s="68">
        <f t="shared" si="185"/>
        <v>-4.7216344028535862E-2</v>
      </c>
      <c r="AB294" s="68">
        <f t="shared" si="186"/>
        <v>4.7216344028535862E-2</v>
      </c>
      <c r="AC294" s="68">
        <f t="shared" si="187"/>
        <v>2.2163440285358632E-3</v>
      </c>
      <c r="AD294" s="69">
        <f t="shared" si="188"/>
        <v>2.0373292016116346E-3</v>
      </c>
      <c r="AE294" s="67">
        <f t="shared" si="189"/>
        <v>3.5802965384845731E-4</v>
      </c>
    </row>
    <row r="295" spans="1:31" ht="15" hidden="1" customHeight="1" x14ac:dyDescent="0.25">
      <c r="A295" s="60" t="s">
        <v>423</v>
      </c>
      <c r="B295" s="61">
        <v>4</v>
      </c>
      <c r="C295" s="61"/>
      <c r="D295" s="60" t="s">
        <v>213</v>
      </c>
      <c r="E295" s="60" t="s">
        <v>14</v>
      </c>
      <c r="F295" s="62">
        <v>1996</v>
      </c>
      <c r="G295" s="60">
        <v>1</v>
      </c>
      <c r="H295" s="60">
        <v>1</v>
      </c>
      <c r="I295" s="63">
        <f>IF(H295="",M295+0.15*(X295-4.5%+$B$2)+($A$2-50%),M295+0.85*(0.6*X295+0.4*AA295-4.5%+$B$2)+($A$2-50%))</f>
        <v>0.71659974154685668</v>
      </c>
      <c r="J295" s="33" t="str">
        <f t="shared" si="183"/>
        <v>D</v>
      </c>
      <c r="K295" s="33" t="str">
        <f t="shared" si="159"/>
        <v>D</v>
      </c>
      <c r="L295" s="33" t="str">
        <f t="shared" si="160"/>
        <v>Safe D</v>
      </c>
      <c r="M295" s="64">
        <f>'Raw Data'!P290</f>
        <v>0.7007500000000001</v>
      </c>
      <c r="N295" s="64">
        <f t="shared" si="161"/>
        <v>0.70075000000000021</v>
      </c>
      <c r="O295" s="65">
        <f>'Raw Data'!M290</f>
        <v>0.48949883065268235</v>
      </c>
      <c r="P295" s="65">
        <f t="shared" si="173"/>
        <v>0.7447494153263412</v>
      </c>
      <c r="Q295" s="66">
        <f t="shared" si="174"/>
        <v>0.44949883065268237</v>
      </c>
      <c r="R295" s="66">
        <f>'Raw Data'!S290</f>
        <v>0.14323552782601023</v>
      </c>
      <c r="S295" s="66">
        <f>'Raw Data'!V290</f>
        <v>0.59899999999999998</v>
      </c>
      <c r="T295" s="67">
        <f t="shared" si="184"/>
        <v>0.20350000000000534</v>
      </c>
      <c r="U295" s="66">
        <f t="shared" si="176"/>
        <v>0.42273552782601559</v>
      </c>
      <c r="V295" s="66">
        <f>50%+Q295/2</f>
        <v>0.72474941532634118</v>
      </c>
      <c r="W295" s="66">
        <f>50%+U295/2</f>
        <v>0.71136776391300782</v>
      </c>
      <c r="X295" s="68">
        <f t="shared" si="165"/>
        <v>2.3999415326341089E-2</v>
      </c>
      <c r="Y295" s="68">
        <f t="shared" si="177"/>
        <v>2.3999415326341089E-2</v>
      </c>
      <c r="Z295" s="68">
        <f t="shared" si="178"/>
        <v>-2.1000584673658909E-2</v>
      </c>
      <c r="AA295" s="68">
        <f t="shared" si="185"/>
        <v>1.0617763913007727E-2</v>
      </c>
      <c r="AB295" s="68">
        <f t="shared" si="186"/>
        <v>1.0617763913007727E-2</v>
      </c>
      <c r="AC295" s="68">
        <f t="shared" si="187"/>
        <v>-3.4382236086992271E-2</v>
      </c>
      <c r="AD295" s="69">
        <f t="shared" si="188"/>
        <v>-2.769141038032559E-2</v>
      </c>
      <c r="AE295" s="67">
        <f t="shared" si="189"/>
        <v>1.3381651413333362E-2</v>
      </c>
    </row>
    <row r="296" spans="1:31" ht="15" hidden="1" customHeight="1" x14ac:dyDescent="0.25">
      <c r="A296" s="60" t="s">
        <v>423</v>
      </c>
      <c r="B296" s="61">
        <v>5</v>
      </c>
      <c r="C296" s="61"/>
      <c r="D296" s="60" t="s">
        <v>214</v>
      </c>
      <c r="E296" s="60" t="s">
        <v>8</v>
      </c>
      <c r="F296" s="62">
        <v>2004</v>
      </c>
      <c r="G296" s="60">
        <v>4</v>
      </c>
      <c r="H296" s="60">
        <v>4</v>
      </c>
      <c r="I296" s="63">
        <f>IF(H296="",M296+0.15*(X296+4.5%-$B$2)+($A$2-50%),M296+0.85*(0.6*X296+0.4*AA296+4.5%-$B$2)+($A$2-50%))</f>
        <v>0.40485323313074661</v>
      </c>
      <c r="J296" s="33" t="str">
        <f t="shared" si="183"/>
        <v>R</v>
      </c>
      <c r="K296" s="33" t="str">
        <f t="shared" si="159"/>
        <v>R</v>
      </c>
      <c r="L296" s="33" t="str">
        <f t="shared" si="160"/>
        <v>Safe R</v>
      </c>
      <c r="M296" s="64">
        <f>'Raw Data'!P291</f>
        <v>0.38424999999999998</v>
      </c>
      <c r="N296" s="64">
        <f t="shared" si="161"/>
        <v>0.38424999999999998</v>
      </c>
      <c r="O296" s="65">
        <f>'Raw Data'!M291</f>
        <v>0.15089763085020774</v>
      </c>
      <c r="P296" s="65">
        <f t="shared" si="173"/>
        <v>0.57544881542510384</v>
      </c>
      <c r="Q296" s="66">
        <f t="shared" si="174"/>
        <v>0.19089763085020775</v>
      </c>
      <c r="R296" s="66">
        <f>'Raw Data'!S291</f>
        <v>0.31770806472030649</v>
      </c>
      <c r="S296" s="66">
        <f>'Raw Data'!V291</f>
        <v>0.34899999999999998</v>
      </c>
      <c r="T296" s="67">
        <f t="shared" si="184"/>
        <v>7.0500000000009777E-2</v>
      </c>
      <c r="U296" s="66">
        <f t="shared" si="176"/>
        <v>0.1712080647202967</v>
      </c>
      <c r="V296" s="66">
        <f>50%-Q296/2</f>
        <v>0.40455118457489614</v>
      </c>
      <c r="W296" s="66">
        <f>50%-U296/2</f>
        <v>0.41439596763985165</v>
      </c>
      <c r="X296" s="68">
        <f t="shared" si="165"/>
        <v>2.0301184574896158E-2</v>
      </c>
      <c r="Y296" s="68">
        <f t="shared" si="177"/>
        <v>-2.0301184574896158E-2</v>
      </c>
      <c r="Z296" s="68">
        <f t="shared" si="178"/>
        <v>-6.5301184574896157E-2</v>
      </c>
      <c r="AA296" s="68">
        <f t="shared" si="185"/>
        <v>3.0145967639851667E-2</v>
      </c>
      <c r="AB296" s="68">
        <f t="shared" si="186"/>
        <v>-3.0145967639851667E-2</v>
      </c>
      <c r="AC296" s="68">
        <f t="shared" si="187"/>
        <v>-7.5145967639851666E-2</v>
      </c>
      <c r="AD296" s="69">
        <f t="shared" si="188"/>
        <v>-7.0223576107373911E-2</v>
      </c>
      <c r="AE296" s="67">
        <f t="shared" si="189"/>
        <v>9.844783064955509E-3</v>
      </c>
    </row>
    <row r="297" spans="1:31" ht="15" customHeight="1" x14ac:dyDescent="0.25">
      <c r="A297" s="60" t="s">
        <v>423</v>
      </c>
      <c r="B297" s="61">
        <v>6</v>
      </c>
      <c r="C297" s="61" t="s">
        <v>1027</v>
      </c>
      <c r="D297" s="60" t="s">
        <v>998</v>
      </c>
      <c r="E297" s="60" t="s">
        <v>8</v>
      </c>
      <c r="F297" s="62">
        <v>1984</v>
      </c>
      <c r="G297" s="60">
        <v>4</v>
      </c>
      <c r="H297" s="60">
        <v>4</v>
      </c>
      <c r="I297" s="63">
        <f>M297</f>
        <v>0.39874999999999994</v>
      </c>
      <c r="J297" s="33" t="str">
        <f t="shared" si="183"/>
        <v>R</v>
      </c>
      <c r="K297" s="33" t="str">
        <f t="shared" si="159"/>
        <v>R</v>
      </c>
      <c r="L297" s="33" t="str">
        <f t="shared" si="160"/>
        <v>Safe R</v>
      </c>
      <c r="M297" s="64">
        <f>'Raw Data'!P292</f>
        <v>0.39874999999999994</v>
      </c>
      <c r="N297" s="64">
        <f t="shared" si="161"/>
        <v>0.39874999999999994</v>
      </c>
      <c r="O297" s="65">
        <f>'Raw Data'!M292</f>
        <v>0.21846602831179734</v>
      </c>
      <c r="P297" s="65">
        <f t="shared" si="173"/>
        <v>0.6092330141558987</v>
      </c>
      <c r="Q297" s="66">
        <f t="shared" si="174"/>
        <v>0.25846602831179732</v>
      </c>
      <c r="R297" s="66">
        <f>'Raw Data'!S292</f>
        <v>0.50416588451041822</v>
      </c>
      <c r="S297" s="66">
        <f>'Raw Data'!V292</f>
        <v>0.32899999999999996</v>
      </c>
      <c r="T297" s="67">
        <f t="shared" si="184"/>
        <v>0.13949999999999818</v>
      </c>
      <c r="U297" s="66">
        <f t="shared" si="176"/>
        <v>0.28866588451042002</v>
      </c>
      <c r="V297" s="66">
        <f>50%-Q297/2</f>
        <v>0.37076698584410134</v>
      </c>
      <c r="W297" s="66">
        <f>50%-U297/2</f>
        <v>0.35566705774479002</v>
      </c>
      <c r="X297" s="68">
        <f t="shared" si="165"/>
        <v>-2.79830141558986E-2</v>
      </c>
      <c r="Y297" s="68">
        <f t="shared" si="177"/>
        <v>2.79830141558986E-2</v>
      </c>
      <c r="Z297" s="68">
        <f t="shared" si="178"/>
        <v>-1.7016985844101398E-2</v>
      </c>
      <c r="AA297" s="68">
        <f t="shared" si="185"/>
        <v>-4.3082942255209922E-2</v>
      </c>
      <c r="AB297" s="68">
        <f t="shared" si="186"/>
        <v>4.3082942255209922E-2</v>
      </c>
      <c r="AC297" s="68">
        <f t="shared" si="187"/>
        <v>-1.9170577447900766E-3</v>
      </c>
      <c r="AD297" s="69">
        <f t="shared" si="188"/>
        <v>-9.4670217944457374E-3</v>
      </c>
      <c r="AE297" s="67">
        <f t="shared" si="189"/>
        <v>1.5099928099311322E-2</v>
      </c>
    </row>
    <row r="298" spans="1:31" ht="15" customHeight="1" x14ac:dyDescent="0.25">
      <c r="A298" s="60" t="s">
        <v>423</v>
      </c>
      <c r="B298" s="61">
        <v>7</v>
      </c>
      <c r="C298" s="61" t="s">
        <v>1027</v>
      </c>
      <c r="D298" s="60" t="s">
        <v>1012</v>
      </c>
      <c r="E298" s="60" t="s">
        <v>14</v>
      </c>
      <c r="F298" s="62">
        <v>1996</v>
      </c>
      <c r="G298" s="60">
        <v>1</v>
      </c>
      <c r="H298" s="60">
        <v>1</v>
      </c>
      <c r="I298" s="63">
        <f>M298</f>
        <v>0.38424999999999992</v>
      </c>
      <c r="J298" s="33" t="str">
        <f t="shared" si="183"/>
        <v>R</v>
      </c>
      <c r="K298" s="33" t="str">
        <f t="shared" si="159"/>
        <v>R</v>
      </c>
      <c r="L298" s="33" t="str">
        <f t="shared" si="160"/>
        <v>Safe R</v>
      </c>
      <c r="M298" s="64">
        <f>'Raw Data'!P293</f>
        <v>0.38424999999999992</v>
      </c>
      <c r="N298" s="64">
        <f t="shared" si="161"/>
        <v>0.38424999999999998</v>
      </c>
      <c r="O298" s="65">
        <f>'Raw Data'!M293</f>
        <v>1.9421742848997336E-3</v>
      </c>
      <c r="P298" s="65">
        <f t="shared" si="173"/>
        <v>0.50097108714244987</v>
      </c>
      <c r="Q298" s="66">
        <f t="shared" si="174"/>
        <v>-3.8057825715100267E-2</v>
      </c>
      <c r="R298" s="66">
        <f>'Raw Data'!S293</f>
        <v>7.3622724167981712E-2</v>
      </c>
      <c r="S298" s="66">
        <f>'Raw Data'!V293</f>
        <v>0.43899999999999995</v>
      </c>
      <c r="T298" s="67">
        <f t="shared" si="184"/>
        <v>-0.10949999999999704</v>
      </c>
      <c r="U298" s="66">
        <f t="shared" si="176"/>
        <v>4.0122724167984666E-2</v>
      </c>
      <c r="V298" s="66">
        <f>50%+Q298/2</f>
        <v>0.48097108714244985</v>
      </c>
      <c r="W298" s="66">
        <f>50%+U298/2</f>
        <v>0.52006136208399234</v>
      </c>
      <c r="X298" s="68">
        <f t="shared" si="165"/>
        <v>9.6721087142449924E-2</v>
      </c>
      <c r="Y298" s="68">
        <f t="shared" si="177"/>
        <v>9.6721087142449924E-2</v>
      </c>
      <c r="Z298" s="68">
        <f t="shared" si="178"/>
        <v>5.1721087142449926E-2</v>
      </c>
      <c r="AA298" s="68">
        <f t="shared" si="185"/>
        <v>0.13581136208399242</v>
      </c>
      <c r="AB298" s="68">
        <f t="shared" si="186"/>
        <v>0.13581136208399242</v>
      </c>
      <c r="AC298" s="68">
        <f t="shared" si="187"/>
        <v>9.0811362083992417E-2</v>
      </c>
      <c r="AD298" s="69">
        <f t="shared" si="188"/>
        <v>7.1266224613221171E-2</v>
      </c>
      <c r="AE298" s="67">
        <f t="shared" si="189"/>
        <v>3.9090274941542491E-2</v>
      </c>
    </row>
    <row r="299" spans="1:31" ht="15" hidden="1" customHeight="1" x14ac:dyDescent="0.25">
      <c r="A299" s="60" t="s">
        <v>423</v>
      </c>
      <c r="B299" s="61">
        <v>8</v>
      </c>
      <c r="C299" s="61"/>
      <c r="D299" s="60" t="s">
        <v>215</v>
      </c>
      <c r="E299" s="60" t="s">
        <v>8</v>
      </c>
      <c r="F299" s="62">
        <v>2012</v>
      </c>
      <c r="G299" s="33">
        <v>6</v>
      </c>
      <c r="H299" s="60"/>
      <c r="I299" s="63">
        <f>IF(H299="",M299+0.15*(X299+4.5%-$B$2)+($A$2-50%),M299+0.85*(0.6*X299+0.4*AA299+4.5%-$B$2)+($A$2-50%))</f>
        <v>0.38853067220330789</v>
      </c>
      <c r="J299" s="33" t="str">
        <f t="shared" si="183"/>
        <v>R</v>
      </c>
      <c r="K299" s="33" t="str">
        <f t="shared" si="159"/>
        <v>R</v>
      </c>
      <c r="L299" s="33" t="str">
        <f t="shared" si="160"/>
        <v>Safe R</v>
      </c>
      <c r="M299" s="64">
        <f>'Raw Data'!P294</f>
        <v>0.39524999999999999</v>
      </c>
      <c r="N299" s="64">
        <f t="shared" si="161"/>
        <v>0.39524999999999999</v>
      </c>
      <c r="O299" s="65">
        <f>'Raw Data'!M294</f>
        <v>7.9091037289228172E-2</v>
      </c>
      <c r="P299" s="65">
        <f t="shared" si="173"/>
        <v>0.53954551864461409</v>
      </c>
      <c r="Q299" s="66">
        <f t="shared" si="174"/>
        <v>0.29909103728922815</v>
      </c>
      <c r="R299" s="66"/>
      <c r="S299" s="66"/>
      <c r="T299" s="67"/>
      <c r="U299" s="66" t="str">
        <f t="shared" si="176"/>
        <v/>
      </c>
      <c r="V299" s="66">
        <f>50%-Q299/2</f>
        <v>0.35045448135538593</v>
      </c>
      <c r="W299" s="66"/>
      <c r="X299" s="68">
        <f t="shared" si="165"/>
        <v>-4.4795518644614063E-2</v>
      </c>
      <c r="Y299" s="68">
        <f t="shared" si="177"/>
        <v>4.4795518644614063E-2</v>
      </c>
      <c r="Z299" s="68">
        <f t="shared" si="178"/>
        <v>-2.0448135538593537E-4</v>
      </c>
      <c r="AA299" s="68"/>
      <c r="AB299" s="68"/>
      <c r="AC299" s="68"/>
      <c r="AD299" s="69">
        <f>Z299</f>
        <v>-2.0448135538593537E-4</v>
      </c>
      <c r="AE299" s="67"/>
    </row>
    <row r="300" spans="1:31" ht="15" hidden="1" customHeight="1" x14ac:dyDescent="0.25">
      <c r="A300" s="60" t="s">
        <v>423</v>
      </c>
      <c r="B300" s="61">
        <v>9</v>
      </c>
      <c r="C300" s="61"/>
      <c r="D300" s="60" t="s">
        <v>216</v>
      </c>
      <c r="E300" s="60" t="s">
        <v>8</v>
      </c>
      <c r="F300" s="62">
        <v>2012</v>
      </c>
      <c r="G300" s="60">
        <v>5</v>
      </c>
      <c r="H300" s="60"/>
      <c r="I300" s="63">
        <f>IF(H300="",M300+0.15*(X300+4.5%-$B$2)+($A$2-50%),M300+0.85*(0.6*X300+0.4*AA300+4.5%-$B$2)+($A$2-50%))</f>
        <v>0.41221793383236799</v>
      </c>
      <c r="J300" s="33" t="str">
        <f t="shared" si="183"/>
        <v>R</v>
      </c>
      <c r="K300" s="33" t="str">
        <f t="shared" si="159"/>
        <v>R</v>
      </c>
      <c r="L300" s="33" t="str">
        <f t="shared" si="160"/>
        <v>Safe R</v>
      </c>
      <c r="M300" s="64">
        <f>'Raw Data'!P295</f>
        <v>0.41374999999999995</v>
      </c>
      <c r="N300" s="64">
        <f t="shared" si="161"/>
        <v>0.41374999999999995</v>
      </c>
      <c r="O300" s="65">
        <f>'Raw Data'!M295</f>
        <v>6.2927548901759334E-2</v>
      </c>
      <c r="P300" s="65">
        <f t="shared" si="173"/>
        <v>0.53146377445087967</v>
      </c>
      <c r="Q300" s="66">
        <f t="shared" si="174"/>
        <v>0.19292754890175934</v>
      </c>
      <c r="R300" s="66"/>
      <c r="S300" s="66"/>
      <c r="T300" s="67"/>
      <c r="U300" s="66" t="str">
        <f t="shared" si="176"/>
        <v/>
      </c>
      <c r="V300" s="66">
        <f>50%-Q300/2</f>
        <v>0.40353622554912033</v>
      </c>
      <c r="W300" s="66"/>
      <c r="X300" s="68">
        <f t="shared" si="165"/>
        <v>-1.021377445087962E-2</v>
      </c>
      <c r="Y300" s="68">
        <f t="shared" si="177"/>
        <v>1.021377445087962E-2</v>
      </c>
      <c r="Z300" s="68">
        <f t="shared" si="178"/>
        <v>-3.4786225549120378E-2</v>
      </c>
      <c r="AA300" s="68"/>
      <c r="AB300" s="68"/>
      <c r="AC300" s="68"/>
      <c r="AD300" s="69">
        <f>Z300</f>
        <v>-3.4786225549120378E-2</v>
      </c>
      <c r="AE300" s="67"/>
    </row>
    <row r="301" spans="1:31" ht="15" hidden="1" customHeight="1" x14ac:dyDescent="0.25">
      <c r="A301" s="60" t="s">
        <v>423</v>
      </c>
      <c r="B301" s="61">
        <v>10</v>
      </c>
      <c r="C301" s="61"/>
      <c r="D301" s="60" t="s">
        <v>217</v>
      </c>
      <c r="E301" s="60" t="s">
        <v>8</v>
      </c>
      <c r="F301" s="62">
        <v>2004</v>
      </c>
      <c r="G301" s="60">
        <v>4</v>
      </c>
      <c r="H301" s="93">
        <v>4</v>
      </c>
      <c r="I301" s="63">
        <f>IF(H301="",M301+0.15*(X301+4.5%-$B$2)+($A$2-50%),M301+0.85*(0.6*X301+0.4*AA301+4.5%-$B$2)+($A$2-50%))</f>
        <v>0.40188782170560555</v>
      </c>
      <c r="J301" s="33" t="str">
        <f t="shared" si="183"/>
        <v>R</v>
      </c>
      <c r="K301" s="33" t="str">
        <f t="shared" si="159"/>
        <v>R</v>
      </c>
      <c r="L301" s="33" t="str">
        <f t="shared" si="160"/>
        <v>Safe R</v>
      </c>
      <c r="M301" s="64">
        <f>'Raw Data'!P296</f>
        <v>0.39524999999999999</v>
      </c>
      <c r="N301" s="64">
        <f t="shared" si="161"/>
        <v>0.39524999999999999</v>
      </c>
      <c r="O301" s="65">
        <f>'Raw Data'!M296</f>
        <v>0.13977345012229397</v>
      </c>
      <c r="P301" s="65">
        <f t="shared" si="173"/>
        <v>0.56988672506114701</v>
      </c>
      <c r="Q301" s="66">
        <f t="shared" si="174"/>
        <v>0.17977345012229398</v>
      </c>
      <c r="R301" s="66">
        <f>'Raw Data'!S296</f>
        <v>0.42354381478357861</v>
      </c>
      <c r="S301" s="66">
        <f>'Raw Data'!V296</f>
        <v>0.32899999999999996</v>
      </c>
      <c r="T301" s="67">
        <f>2*(M301-50)-2*(S301-50)</f>
        <v>0.13249999999999318</v>
      </c>
      <c r="U301" s="66">
        <f t="shared" si="176"/>
        <v>0.21504381478358542</v>
      </c>
      <c r="V301" s="66">
        <f>50%-Q301/2</f>
        <v>0.41011327493885302</v>
      </c>
      <c r="W301" s="66">
        <f>50%-U301/2</f>
        <v>0.39247809260820732</v>
      </c>
      <c r="X301" s="68">
        <f t="shared" si="165"/>
        <v>1.4863274938853033E-2</v>
      </c>
      <c r="Y301" s="68">
        <f t="shared" si="177"/>
        <v>-1.4863274938853033E-2</v>
      </c>
      <c r="Z301" s="68">
        <f t="shared" si="178"/>
        <v>-5.9863274938853031E-2</v>
      </c>
      <c r="AA301" s="68">
        <f>W301-M301</f>
        <v>-2.7719073917926718E-3</v>
      </c>
      <c r="AB301" s="68">
        <f>IF(E301="(D)",AA301,-(AA301))</f>
        <v>2.7719073917926718E-3</v>
      </c>
      <c r="AC301" s="68">
        <f>AB301-4.5%</f>
        <v>-4.2228092608207327E-2</v>
      </c>
      <c r="AD301" s="69">
        <f>(Z301+AC301)/2</f>
        <v>-5.1045683773530179E-2</v>
      </c>
      <c r="AE301" s="67">
        <f>ABS(AC301-Z301)</f>
        <v>1.7635182330645705E-2</v>
      </c>
    </row>
    <row r="302" spans="1:31" ht="15" hidden="1" customHeight="1" x14ac:dyDescent="0.25">
      <c r="A302" s="60" t="s">
        <v>423</v>
      </c>
      <c r="B302" s="61">
        <v>11</v>
      </c>
      <c r="C302" s="61"/>
      <c r="D302" s="60" t="s">
        <v>218</v>
      </c>
      <c r="E302" s="60" t="s">
        <v>8</v>
      </c>
      <c r="F302" s="62">
        <v>2012</v>
      </c>
      <c r="G302" s="60">
        <v>5</v>
      </c>
      <c r="H302" s="60"/>
      <c r="I302" s="63">
        <f>IF(H302="",M302+0.15*(X302+4.5%-$B$2)+($A$2-50%),M302+0.85*(0.6*X302+0.4*AA302+4.5%-$B$2)+($A$2-50%))</f>
        <v>0.36457607738982456</v>
      </c>
      <c r="J302" s="33" t="str">
        <f t="shared" si="183"/>
        <v>R</v>
      </c>
      <c r="K302" s="33" t="str">
        <f t="shared" si="159"/>
        <v>R</v>
      </c>
      <c r="L302" s="33" t="str">
        <f t="shared" si="160"/>
        <v>Safe R</v>
      </c>
      <c r="M302" s="64">
        <f>'Raw Data'!P297</f>
        <v>0.36524999999999996</v>
      </c>
      <c r="N302" s="64">
        <f t="shared" si="161"/>
        <v>0.36524999999999996</v>
      </c>
      <c r="O302" s="65">
        <f>'Raw Data'!M297</f>
        <v>0.14848563480233895</v>
      </c>
      <c r="P302" s="65">
        <f t="shared" si="173"/>
        <v>0.57424281740116945</v>
      </c>
      <c r="Q302" s="66">
        <f t="shared" si="174"/>
        <v>0.27848563480233895</v>
      </c>
      <c r="R302" s="66"/>
      <c r="S302" s="66"/>
      <c r="T302" s="67"/>
      <c r="U302" s="66" t="str">
        <f t="shared" si="176"/>
        <v/>
      </c>
      <c r="V302" s="66">
        <f>50%-Q302/2</f>
        <v>0.36075718259883049</v>
      </c>
      <c r="W302" s="66"/>
      <c r="X302" s="68">
        <f t="shared" si="165"/>
        <v>-4.4928174011694688E-3</v>
      </c>
      <c r="Y302" s="68">
        <f t="shared" si="177"/>
        <v>4.4928174011694688E-3</v>
      </c>
      <c r="Z302" s="68">
        <f t="shared" si="178"/>
        <v>-4.050718259883053E-2</v>
      </c>
      <c r="AA302" s="68"/>
      <c r="AB302" s="68"/>
      <c r="AC302" s="68"/>
      <c r="AD302" s="69">
        <f>Z302</f>
        <v>-4.050718259883053E-2</v>
      </c>
      <c r="AE302" s="67"/>
    </row>
    <row r="303" spans="1:31" ht="15" hidden="1" customHeight="1" x14ac:dyDescent="0.25">
      <c r="A303" s="60" t="s">
        <v>423</v>
      </c>
      <c r="B303" s="61">
        <v>12</v>
      </c>
      <c r="C303" s="61"/>
      <c r="D303" s="60" t="s">
        <v>126</v>
      </c>
      <c r="E303" s="60"/>
      <c r="F303" s="62"/>
      <c r="G303" s="60"/>
      <c r="H303" s="60"/>
      <c r="I303" s="63">
        <f>M303</f>
        <v>0.76924999999999999</v>
      </c>
      <c r="J303" s="33" t="str">
        <f t="shared" si="183"/>
        <v>D</v>
      </c>
      <c r="K303" s="33" t="str">
        <f t="shared" si="159"/>
        <v>D</v>
      </c>
      <c r="L303" s="33" t="str">
        <f t="shared" si="160"/>
        <v>Safe D</v>
      </c>
      <c r="M303" s="64">
        <f>'Raw Data'!P298</f>
        <v>0.76924999999999999</v>
      </c>
      <c r="N303" s="64">
        <f t="shared" si="161"/>
        <v>0.76924999999999999</v>
      </c>
      <c r="O303" s="65"/>
      <c r="P303" s="65"/>
      <c r="Q303" s="66"/>
      <c r="R303" s="66"/>
      <c r="S303" s="66"/>
      <c r="T303" s="67"/>
      <c r="U303" s="66"/>
      <c r="V303" s="66"/>
      <c r="W303" s="66"/>
      <c r="X303" s="68"/>
      <c r="Y303" s="68"/>
      <c r="Z303" s="68"/>
      <c r="AA303" s="68"/>
      <c r="AB303" s="68"/>
      <c r="AC303" s="68"/>
      <c r="AD303" s="69"/>
      <c r="AE303" s="67">
        <f>ABS(AC303-Z303)</f>
        <v>0</v>
      </c>
    </row>
    <row r="304" spans="1:31" ht="15" hidden="1" customHeight="1" x14ac:dyDescent="0.25">
      <c r="A304" s="60" t="s">
        <v>423</v>
      </c>
      <c r="B304" s="61">
        <v>13</v>
      </c>
      <c r="C304" s="61"/>
      <c r="D304" s="60" t="s">
        <v>219</v>
      </c>
      <c r="E304" s="60" t="s">
        <v>8</v>
      </c>
      <c r="F304" s="62">
        <v>2012</v>
      </c>
      <c r="G304" s="60">
        <v>5</v>
      </c>
      <c r="H304" s="60"/>
      <c r="I304" s="63">
        <f>IF(H304="",M304+0.15*(X304+4.5%-$B$2)+($A$2-50%),M304+0.85*(0.6*X304+0.4*AA304+4.5%-$B$2)+($A$2-50%))</f>
        <v>0.4143921463937833</v>
      </c>
      <c r="J304" s="33" t="str">
        <f t="shared" si="183"/>
        <v>R</v>
      </c>
      <c r="K304" s="33" t="str">
        <f t="shared" si="159"/>
        <v>R</v>
      </c>
      <c r="L304" s="33" t="str">
        <f t="shared" si="160"/>
        <v>Safe R</v>
      </c>
      <c r="M304" s="64">
        <f>'Raw Data'!P299</f>
        <v>0.42275000000000007</v>
      </c>
      <c r="N304" s="64">
        <f t="shared" si="161"/>
        <v>0.42275000000000007</v>
      </c>
      <c r="O304" s="65">
        <f>'Raw Data'!M299</f>
        <v>0.13593804808289039</v>
      </c>
      <c r="P304" s="65">
        <f t="shared" ref="P304:P335" si="190">O304/2+50%</f>
        <v>0.56796902404144523</v>
      </c>
      <c r="Q304" s="66">
        <f t="shared" ref="Q304:Q335" si="191">IF(G304=1,O304-4%,IF(G304=2,O304+5%,IF(G304=3,O304+14%,IF(G304=4,O304+4%,IF(G304=5,O304+13%,IF(G304=6,O304+22%,IF(G304=7,O304+9%,O304+9%)))))))</f>
        <v>0.2659380480828904</v>
      </c>
      <c r="R304" s="66"/>
      <c r="S304" s="66"/>
      <c r="T304" s="67"/>
      <c r="U304" s="66" t="str">
        <f t="shared" ref="U304:U335" si="192">IF(H304=1,R304+T304+7.6%,IF(H304=2,R304+T304+16.6%,IF(H304=3,R304+T304+25.6%,IF(H304=4,R304-T304-7.6%,IF(H304=5,R304-T304+1.4%,IF(H304=6,R304-T304+10.4%,IF(H304=7,R304+T304+9%,IF(H304=8,R304-T304+9%,""))))))))</f>
        <v/>
      </c>
      <c r="V304" s="66">
        <f>50%-Q304/2</f>
        <v>0.36703097595855483</v>
      </c>
      <c r="W304" s="66"/>
      <c r="X304" s="68">
        <f t="shared" ref="X304:X312" si="193">V304-M304</f>
        <v>-5.5719024041445242E-2</v>
      </c>
      <c r="Y304" s="68">
        <f t="shared" ref="Y304:Y335" si="194">IF(E304="(D)",X304,-X304)</f>
        <v>5.5719024041445242E-2</v>
      </c>
      <c r="Z304" s="68">
        <f t="shared" ref="Z304:Z335" si="195">Y304-4.5%</f>
        <v>1.0719024041445244E-2</v>
      </c>
      <c r="AA304" s="68"/>
      <c r="AB304" s="68"/>
      <c r="AC304" s="68"/>
      <c r="AD304" s="69">
        <f>Z304</f>
        <v>1.0719024041445244E-2</v>
      </c>
      <c r="AE304" s="67"/>
    </row>
    <row r="305" spans="1:31" ht="15" hidden="1" customHeight="1" x14ac:dyDescent="0.25">
      <c r="A305" s="71" t="s">
        <v>424</v>
      </c>
      <c r="B305" s="72" t="s">
        <v>441</v>
      </c>
      <c r="C305" s="61"/>
      <c r="D305" s="71" t="s">
        <v>220</v>
      </c>
      <c r="E305" s="71" t="s">
        <v>8</v>
      </c>
      <c r="F305" s="62">
        <v>2012</v>
      </c>
      <c r="G305" s="71">
        <v>5</v>
      </c>
      <c r="H305" s="71"/>
      <c r="I305" s="63">
        <f>IF(H305="",M305+0.15*(X305+4.5%-$B$2)+($A$2-50%),M305+0.85*(0.6*X305+0.4*AA305+4.5%-$B$2)+($A$2-50%))</f>
        <v>0.3794949929203974</v>
      </c>
      <c r="J305" s="40" t="str">
        <f t="shared" si="183"/>
        <v>R</v>
      </c>
      <c r="K305" s="33" t="str">
        <f t="shared" si="159"/>
        <v>R</v>
      </c>
      <c r="L305" s="40" t="str">
        <f t="shared" si="160"/>
        <v>Safe R</v>
      </c>
      <c r="M305" s="68">
        <f>'Raw Data'!P300</f>
        <v>0.38174999999999998</v>
      </c>
      <c r="N305" s="68">
        <f t="shared" si="161"/>
        <v>0.38175000000000003</v>
      </c>
      <c r="O305" s="65">
        <f>'Raw Data'!M300</f>
        <v>0.13656676106136745</v>
      </c>
      <c r="P305" s="65">
        <f t="shared" si="190"/>
        <v>0.56828338053068372</v>
      </c>
      <c r="Q305" s="66">
        <f t="shared" si="191"/>
        <v>0.26656676106136745</v>
      </c>
      <c r="R305" s="66"/>
      <c r="S305" s="66"/>
      <c r="T305" s="67"/>
      <c r="U305" s="66" t="str">
        <f t="shared" si="192"/>
        <v/>
      </c>
      <c r="V305" s="66">
        <f>50%-Q305/2</f>
        <v>0.36671661946931627</v>
      </c>
      <c r="W305" s="66"/>
      <c r="X305" s="68">
        <f t="shared" si="193"/>
        <v>-1.5033380530683704E-2</v>
      </c>
      <c r="Y305" s="68">
        <f t="shared" si="194"/>
        <v>1.5033380530683704E-2</v>
      </c>
      <c r="Z305" s="68">
        <f t="shared" si="195"/>
        <v>-2.9966619469316294E-2</v>
      </c>
      <c r="AA305" s="68"/>
      <c r="AB305" s="68"/>
      <c r="AC305" s="68"/>
      <c r="AD305" s="69">
        <f>Z305</f>
        <v>-2.9966619469316294E-2</v>
      </c>
      <c r="AE305" s="67"/>
    </row>
    <row r="306" spans="1:31" ht="15" hidden="1" customHeight="1" x14ac:dyDescent="0.25">
      <c r="A306" s="60" t="s">
        <v>425</v>
      </c>
      <c r="B306" s="61">
        <v>1</v>
      </c>
      <c r="C306" s="61"/>
      <c r="D306" s="60" t="s">
        <v>267</v>
      </c>
      <c r="E306" s="60" t="s">
        <v>8</v>
      </c>
      <c r="F306" s="62">
        <v>2010</v>
      </c>
      <c r="G306" s="60">
        <v>4</v>
      </c>
      <c r="H306" s="60">
        <v>6</v>
      </c>
      <c r="I306" s="63">
        <f>IF(H306="",M306+0.15*(X306+4.5%-$B$2)+($A$2-50%),M306+0.85*(0.6*X306+0.4*AA306+4.5%-$B$2)+($A$2-50%))</f>
        <v>0.37781962404484315</v>
      </c>
      <c r="J306" s="33" t="str">
        <f t="shared" si="183"/>
        <v>R</v>
      </c>
      <c r="K306" s="33" t="str">
        <f t="shared" si="159"/>
        <v>No projection</v>
      </c>
      <c r="L306" s="33" t="str">
        <f t="shared" si="160"/>
        <v>Safe R</v>
      </c>
      <c r="M306" s="64">
        <f>'Raw Data'!P301</f>
        <v>0.45024999999999998</v>
      </c>
      <c r="N306" s="64">
        <f t="shared" si="161"/>
        <v>0.45025000000000004</v>
      </c>
      <c r="O306" s="65">
        <f>'Raw Data'!M301</f>
        <v>0.211210658764176</v>
      </c>
      <c r="P306" s="65">
        <f t="shared" si="190"/>
        <v>0.605605329382088</v>
      </c>
      <c r="Q306" s="66">
        <f t="shared" si="191"/>
        <v>0.25121065876417598</v>
      </c>
      <c r="R306" s="66">
        <f>'Raw Data'!S301</f>
        <v>5.6495046884067535E-2</v>
      </c>
      <c r="S306" s="66">
        <f>'Raw Data'!V301</f>
        <v>0.51900000000000002</v>
      </c>
      <c r="T306" s="67">
        <f>2*(M306-50)-2*(S306-50)</f>
        <v>-0.13750000000000284</v>
      </c>
      <c r="U306" s="66">
        <f t="shared" si="192"/>
        <v>0.29799504688407041</v>
      </c>
      <c r="V306" s="66">
        <f>50%-Q306/2</f>
        <v>0.37439467061791198</v>
      </c>
      <c r="W306" s="66">
        <f>50%-U306/2</f>
        <v>0.35100247655796479</v>
      </c>
      <c r="X306" s="68">
        <f t="shared" si="193"/>
        <v>-7.5855329382087999E-2</v>
      </c>
      <c r="Y306" s="68">
        <f t="shared" si="194"/>
        <v>7.5855329382087999E-2</v>
      </c>
      <c r="Z306" s="68">
        <f t="shared" si="195"/>
        <v>3.0855329382088001E-2</v>
      </c>
      <c r="AA306" s="68">
        <f>W306-M306</f>
        <v>-9.924752344203519E-2</v>
      </c>
      <c r="AB306" s="68">
        <f>IF(E306="(D)",AA306,-(AA306))</f>
        <v>9.924752344203519E-2</v>
      </c>
      <c r="AC306" s="68">
        <f>AB306-4.5%</f>
        <v>5.4247523442035192E-2</v>
      </c>
      <c r="AD306" s="69">
        <f>(Z306+AC306)/2</f>
        <v>4.2551426412061596E-2</v>
      </c>
      <c r="AE306" s="67">
        <f>ABS(AC306-Z306)</f>
        <v>2.3392194059947191E-2</v>
      </c>
    </row>
    <row r="307" spans="1:31" ht="15" hidden="1" customHeight="1" x14ac:dyDescent="0.25">
      <c r="A307" s="60" t="s">
        <v>425</v>
      </c>
      <c r="B307" s="61">
        <v>2</v>
      </c>
      <c r="C307" s="61"/>
      <c r="D307" s="60" t="s">
        <v>268</v>
      </c>
      <c r="E307" s="60" t="s">
        <v>8</v>
      </c>
      <c r="F307" s="62">
        <v>2012</v>
      </c>
      <c r="G307" s="60">
        <v>5</v>
      </c>
      <c r="H307" s="60"/>
      <c r="I307" s="63">
        <f>IF(H307="",M307+0.15*(X307+4.5%-$B$2)+($A$2-50%),M307+0.85*(0.6*X307+0.4*AA307+4.5%-$B$2)+($A$2-50%))</f>
        <v>0.41418782877563892</v>
      </c>
      <c r="J307" s="33" t="str">
        <f t="shared" si="183"/>
        <v>R</v>
      </c>
      <c r="K307" s="33" t="str">
        <f t="shared" si="159"/>
        <v>R</v>
      </c>
      <c r="L307" s="33" t="str">
        <f t="shared" si="160"/>
        <v>Safe R</v>
      </c>
      <c r="M307" s="64">
        <f>'Raw Data'!P302</f>
        <v>0.42575000000000002</v>
      </c>
      <c r="N307" s="64">
        <f t="shared" si="161"/>
        <v>0.42575000000000007</v>
      </c>
      <c r="O307" s="65">
        <f>'Raw Data'!M302</f>
        <v>0.17266228299148106</v>
      </c>
      <c r="P307" s="65">
        <f t="shared" si="190"/>
        <v>0.5863311414957405</v>
      </c>
      <c r="Q307" s="66">
        <f t="shared" si="191"/>
        <v>0.30266228299148107</v>
      </c>
      <c r="R307" s="66"/>
      <c r="S307" s="66"/>
      <c r="T307" s="67"/>
      <c r="U307" s="66" t="str">
        <f t="shared" si="192"/>
        <v/>
      </c>
      <c r="V307" s="66">
        <f>50%-Q307/2</f>
        <v>0.34866885850425944</v>
      </c>
      <c r="W307" s="66"/>
      <c r="X307" s="68">
        <f t="shared" si="193"/>
        <v>-7.7081141495740579E-2</v>
      </c>
      <c r="Y307" s="68">
        <f t="shared" si="194"/>
        <v>7.7081141495740579E-2</v>
      </c>
      <c r="Z307" s="68">
        <f t="shared" si="195"/>
        <v>3.2081141495740581E-2</v>
      </c>
      <c r="AA307" s="68"/>
      <c r="AB307" s="68"/>
      <c r="AC307" s="68"/>
      <c r="AD307" s="69">
        <f>Z307</f>
        <v>3.2081141495740581E-2</v>
      </c>
      <c r="AE307" s="67"/>
    </row>
    <row r="308" spans="1:31" ht="15" hidden="1" customHeight="1" x14ac:dyDescent="0.25">
      <c r="A308" s="60" t="s">
        <v>425</v>
      </c>
      <c r="B308" s="61">
        <v>3</v>
      </c>
      <c r="C308" s="61"/>
      <c r="D308" s="60" t="s">
        <v>269</v>
      </c>
      <c r="E308" s="60" t="s">
        <v>14</v>
      </c>
      <c r="F308" s="62">
        <v>2012</v>
      </c>
      <c r="G308" s="60">
        <v>2</v>
      </c>
      <c r="H308" s="60"/>
      <c r="I308" s="63">
        <f>IF(H308="",M308+0.15*(X308-4.5%+$B$2)+($A$2-50%),M308+0.85*(0.6*X308+0.4*AA308-4.5%+$B$2)+($A$2-50%))</f>
        <v>0.69402750085768206</v>
      </c>
      <c r="J308" s="33" t="str">
        <f t="shared" si="183"/>
        <v>D</v>
      </c>
      <c r="K308" s="33" t="str">
        <f t="shared" si="159"/>
        <v>D</v>
      </c>
      <c r="L308" s="33" t="str">
        <f t="shared" si="160"/>
        <v>Safe D</v>
      </c>
      <c r="M308" s="64">
        <f>'Raw Data'!P303</f>
        <v>0.68475000000000008</v>
      </c>
      <c r="N308" s="64">
        <f t="shared" si="161"/>
        <v>0.68475000000000019</v>
      </c>
      <c r="O308" s="65">
        <f>'Raw Data'!M303</f>
        <v>0.4432000114357596</v>
      </c>
      <c r="P308" s="65">
        <f t="shared" si="190"/>
        <v>0.72160000571787974</v>
      </c>
      <c r="Q308" s="66">
        <f t="shared" si="191"/>
        <v>0.49320001143575959</v>
      </c>
      <c r="R308" s="66"/>
      <c r="S308" s="66"/>
      <c r="T308" s="67"/>
      <c r="U308" s="66" t="str">
        <f t="shared" si="192"/>
        <v/>
      </c>
      <c r="V308" s="66">
        <f>50%+Q308/2</f>
        <v>0.74660000571787977</v>
      </c>
      <c r="W308" s="66"/>
      <c r="X308" s="68">
        <f t="shared" si="193"/>
        <v>6.1850005717879686E-2</v>
      </c>
      <c r="Y308" s="68">
        <f t="shared" si="194"/>
        <v>6.1850005717879686E-2</v>
      </c>
      <c r="Z308" s="68">
        <f t="shared" si="195"/>
        <v>1.6850005717879687E-2</v>
      </c>
      <c r="AA308" s="68"/>
      <c r="AB308" s="68"/>
      <c r="AC308" s="68"/>
      <c r="AD308" s="69">
        <f>Z308</f>
        <v>1.6850005717879687E-2</v>
      </c>
      <c r="AE308" s="67"/>
    </row>
    <row r="309" spans="1:31" ht="15" hidden="1" customHeight="1" x14ac:dyDescent="0.25">
      <c r="A309" s="60" t="s">
        <v>425</v>
      </c>
      <c r="B309" s="61">
        <v>4</v>
      </c>
      <c r="C309" s="61"/>
      <c r="D309" s="60" t="s">
        <v>270</v>
      </c>
      <c r="E309" s="60" t="s">
        <v>8</v>
      </c>
      <c r="F309" s="62">
        <v>2006</v>
      </c>
      <c r="G309" s="60">
        <v>4</v>
      </c>
      <c r="H309" s="60">
        <v>4</v>
      </c>
      <c r="I309" s="63">
        <f>IF(H309="",M309+0.15*(X309+4.5%-$B$2)+($A$2-50%),M309+0.85*(0.6*X309+0.4*AA309+4.5%-$B$2)+($A$2-50%))</f>
        <v>0.36725568134899345</v>
      </c>
      <c r="J309" s="33" t="str">
        <f t="shared" si="183"/>
        <v>R</v>
      </c>
      <c r="K309" s="33" t="str">
        <f t="shared" si="159"/>
        <v>R</v>
      </c>
      <c r="L309" s="33" t="str">
        <f t="shared" si="160"/>
        <v>Safe R</v>
      </c>
      <c r="M309" s="64">
        <f>'Raw Data'!P304</f>
        <v>0.41074999999999995</v>
      </c>
      <c r="N309" s="64">
        <f t="shared" si="161"/>
        <v>0.41074999999999995</v>
      </c>
      <c r="O309" s="65">
        <f>'Raw Data'!M304</f>
        <v>0.23051166049646793</v>
      </c>
      <c r="P309" s="65">
        <f t="shared" si="190"/>
        <v>0.61525583024823394</v>
      </c>
      <c r="Q309" s="66">
        <f t="shared" si="191"/>
        <v>0.27051166049646791</v>
      </c>
      <c r="R309" s="66">
        <f>'Raw Data'!S304</f>
        <v>0.48583144249651511</v>
      </c>
      <c r="S309" s="66">
        <f>'Raw Data'!V304</f>
        <v>0.35399999999999998</v>
      </c>
      <c r="T309" s="67">
        <f t="shared" ref="T309:T318" si="196">2*(M309-50)-2*(S309-50)</f>
        <v>0.11350000000000193</v>
      </c>
      <c r="U309" s="66">
        <f t="shared" si="192"/>
        <v>0.29633144249651316</v>
      </c>
      <c r="V309" s="66">
        <f>50%-Q309/2</f>
        <v>0.36474416975176605</v>
      </c>
      <c r="W309" s="66">
        <f>50%-U309/2</f>
        <v>0.35183427875174345</v>
      </c>
      <c r="X309" s="68">
        <f t="shared" si="193"/>
        <v>-4.6005830248233903E-2</v>
      </c>
      <c r="Y309" s="68">
        <f t="shared" si="194"/>
        <v>4.6005830248233903E-2</v>
      </c>
      <c r="Z309" s="68">
        <f t="shared" si="195"/>
        <v>1.0058302482339049E-3</v>
      </c>
      <c r="AA309" s="68">
        <f t="shared" ref="AA309:AA318" si="197">W309-M309</f>
        <v>-5.8915721248256503E-2</v>
      </c>
      <c r="AB309" s="68">
        <f t="shared" ref="AB309:AB318" si="198">IF(E309="(D)",AA309,-(AA309))</f>
        <v>5.8915721248256503E-2</v>
      </c>
      <c r="AC309" s="68">
        <f t="shared" ref="AC309:AC318" si="199">AB309-4.5%</f>
        <v>1.3915721248256505E-2</v>
      </c>
      <c r="AD309" s="69">
        <f t="shared" ref="AD309:AD318" si="200">(Z309+AC309)/2</f>
        <v>7.4607757482452047E-3</v>
      </c>
      <c r="AE309" s="67">
        <f t="shared" ref="AE309:AE318" si="201">ABS(AC309-Z309)</f>
        <v>1.29098910000226E-2</v>
      </c>
    </row>
    <row r="310" spans="1:31" ht="15" hidden="1" customHeight="1" x14ac:dyDescent="0.25">
      <c r="A310" s="60" t="s">
        <v>425</v>
      </c>
      <c r="B310" s="61">
        <v>5</v>
      </c>
      <c r="C310" s="61"/>
      <c r="D310" s="60" t="s">
        <v>271</v>
      </c>
      <c r="E310" s="60" t="s">
        <v>8</v>
      </c>
      <c r="F310" s="62">
        <v>2007</v>
      </c>
      <c r="G310" s="60">
        <v>4</v>
      </c>
      <c r="H310" s="60">
        <v>4</v>
      </c>
      <c r="I310" s="63">
        <f>IF(H310="",M310+0.15*(X310+4.5%-$B$2)+($A$2-50%),M310+0.85*(0.6*X310+0.4*AA310+4.5%-$B$2)+($A$2-50%))</f>
        <v>0.37269248504999952</v>
      </c>
      <c r="J310" s="33" t="str">
        <f t="shared" si="183"/>
        <v>R</v>
      </c>
      <c r="K310" s="33" t="str">
        <f t="shared" si="159"/>
        <v>R</v>
      </c>
      <c r="L310" s="33" t="str">
        <f t="shared" si="160"/>
        <v>Safe R</v>
      </c>
      <c r="M310" s="64">
        <f>'Raw Data'!P305</f>
        <v>0.43174999999999997</v>
      </c>
      <c r="N310" s="64">
        <f t="shared" si="161"/>
        <v>0.43174999999999997</v>
      </c>
      <c r="O310" s="65">
        <f>'Raw Data'!M305</f>
        <v>0.18775197453730991</v>
      </c>
      <c r="P310" s="65">
        <f t="shared" si="190"/>
        <v>0.59387598726865498</v>
      </c>
      <c r="Q310" s="66">
        <f t="shared" si="191"/>
        <v>0.22775197453730991</v>
      </c>
      <c r="R310" s="66">
        <f>'Raw Data'!S305</f>
        <v>0.43851918495874692</v>
      </c>
      <c r="S310" s="66">
        <f>'Raw Data'!V305</f>
        <v>0.42399999999999999</v>
      </c>
      <c r="T310" s="67">
        <f t="shared" si="196"/>
        <v>1.5500000000002956E-2</v>
      </c>
      <c r="U310" s="66">
        <f t="shared" si="192"/>
        <v>0.34701918495874395</v>
      </c>
      <c r="V310" s="66">
        <f>50%-Q310/2</f>
        <v>0.38612401273134506</v>
      </c>
      <c r="W310" s="66">
        <f>50%-U310/2</f>
        <v>0.32649040752062802</v>
      </c>
      <c r="X310" s="68">
        <f t="shared" si="193"/>
        <v>-4.5625987268654911E-2</v>
      </c>
      <c r="Y310" s="68">
        <f t="shared" si="194"/>
        <v>4.5625987268654911E-2</v>
      </c>
      <c r="Z310" s="68">
        <f t="shared" si="195"/>
        <v>6.2598726865491228E-4</v>
      </c>
      <c r="AA310" s="68">
        <f t="shared" si="197"/>
        <v>-0.10525959247937194</v>
      </c>
      <c r="AB310" s="68">
        <f t="shared" si="198"/>
        <v>0.10525959247937194</v>
      </c>
      <c r="AC310" s="68">
        <f t="shared" si="199"/>
        <v>6.0259592479371946E-2</v>
      </c>
      <c r="AD310" s="69">
        <f t="shared" si="200"/>
        <v>3.0442789874013429E-2</v>
      </c>
      <c r="AE310" s="67">
        <f t="shared" si="201"/>
        <v>5.9633605210717033E-2</v>
      </c>
    </row>
    <row r="311" spans="1:31" ht="15" hidden="1" customHeight="1" x14ac:dyDescent="0.25">
      <c r="A311" s="60" t="s">
        <v>425</v>
      </c>
      <c r="B311" s="61">
        <v>6</v>
      </c>
      <c r="C311" s="61"/>
      <c r="D311" s="60" t="s">
        <v>272</v>
      </c>
      <c r="E311" s="60" t="s">
        <v>8</v>
      </c>
      <c r="F311" s="62">
        <v>2010</v>
      </c>
      <c r="G311" s="60">
        <v>4</v>
      </c>
      <c r="H311" s="60">
        <v>6</v>
      </c>
      <c r="I311" s="63">
        <f>IF(H311="",M311+0.15*(X311+4.5%-$B$2)+($A$2-50%),M311+0.85*(0.6*X311+0.4*AA311+4.5%-$B$2)+($A$2-50%))</f>
        <v>0.42214589073944569</v>
      </c>
      <c r="J311" s="33" t="str">
        <f t="shared" si="183"/>
        <v>R</v>
      </c>
      <c r="K311" s="33" t="str">
        <f t="shared" si="159"/>
        <v>R</v>
      </c>
      <c r="L311" s="33" t="str">
        <f t="shared" si="160"/>
        <v>Likely R</v>
      </c>
      <c r="M311" s="64">
        <f>'Raw Data'!P306</f>
        <v>0.41825000000000001</v>
      </c>
      <c r="N311" s="64">
        <f t="shared" si="161"/>
        <v>0.41825000000000001</v>
      </c>
      <c r="O311" s="65">
        <f>'Raw Data'!M306</f>
        <v>6.5026862580102263E-2</v>
      </c>
      <c r="P311" s="65">
        <f t="shared" si="190"/>
        <v>0.53251343129005113</v>
      </c>
      <c r="Q311" s="66">
        <f t="shared" si="191"/>
        <v>0.10502686258010227</v>
      </c>
      <c r="R311" s="66">
        <f>'Raw Data'!S306</f>
        <v>5.2792701780165652E-2</v>
      </c>
      <c r="S311" s="66">
        <f>'Raw Data'!V306</f>
        <v>0.45399999999999996</v>
      </c>
      <c r="T311" s="67">
        <f t="shared" si="196"/>
        <v>-7.1500000000000341E-2</v>
      </c>
      <c r="U311" s="66">
        <f t="shared" si="192"/>
        <v>0.228292701780166</v>
      </c>
      <c r="V311" s="66">
        <f>50%-Q311/2</f>
        <v>0.44748656870994885</v>
      </c>
      <c r="W311" s="66">
        <f>50%-U311/2</f>
        <v>0.38585364910991699</v>
      </c>
      <c r="X311" s="68">
        <f t="shared" si="193"/>
        <v>2.923656870994884E-2</v>
      </c>
      <c r="Y311" s="68">
        <f t="shared" si="194"/>
        <v>-2.923656870994884E-2</v>
      </c>
      <c r="Z311" s="68">
        <f t="shared" si="195"/>
        <v>-7.4236568709948839E-2</v>
      </c>
      <c r="AA311" s="68">
        <f t="shared" si="197"/>
        <v>-3.2396350890083025E-2</v>
      </c>
      <c r="AB311" s="68">
        <f t="shared" si="198"/>
        <v>3.2396350890083025E-2</v>
      </c>
      <c r="AC311" s="68">
        <f t="shared" si="199"/>
        <v>-1.2603649109916973E-2</v>
      </c>
      <c r="AD311" s="69">
        <f t="shared" si="200"/>
        <v>-4.3420108909932906E-2</v>
      </c>
      <c r="AE311" s="67">
        <f t="shared" si="201"/>
        <v>6.1632919600031866E-2</v>
      </c>
    </row>
    <row r="312" spans="1:31" ht="15" hidden="1" customHeight="1" x14ac:dyDescent="0.25">
      <c r="A312" s="60" t="s">
        <v>425</v>
      </c>
      <c r="B312" s="61">
        <v>7</v>
      </c>
      <c r="C312" s="61"/>
      <c r="D312" s="60" t="s">
        <v>273</v>
      </c>
      <c r="E312" s="60" t="s">
        <v>8</v>
      </c>
      <c r="F312" s="62">
        <v>2010</v>
      </c>
      <c r="G312" s="60">
        <v>4</v>
      </c>
      <c r="H312" s="60">
        <v>6</v>
      </c>
      <c r="I312" s="63">
        <f>IF(H312="",M312+0.15*(X312+4.5%-$B$2)+($A$2-50%),M312+0.85*(0.6*X312+0.4*AA312+4.5%-$B$2)+($A$2-50%))</f>
        <v>0.40684189158357753</v>
      </c>
      <c r="J312" s="33" t="str">
        <f t="shared" si="183"/>
        <v>R</v>
      </c>
      <c r="K312" s="33" t="str">
        <f t="shared" si="159"/>
        <v>R</v>
      </c>
      <c r="L312" s="33" t="str">
        <f t="shared" si="160"/>
        <v>Safe R</v>
      </c>
      <c r="M312" s="64">
        <f>'Raw Data'!P307</f>
        <v>0.43324999999999997</v>
      </c>
      <c r="N312" s="64">
        <f t="shared" si="161"/>
        <v>0.43324999999999991</v>
      </c>
      <c r="O312" s="65">
        <f>'Raw Data'!M307</f>
        <v>0.12791154230998192</v>
      </c>
      <c r="P312" s="65">
        <f t="shared" si="190"/>
        <v>0.56395577115499096</v>
      </c>
      <c r="Q312" s="66">
        <f t="shared" si="191"/>
        <v>0.16791154230998193</v>
      </c>
      <c r="R312" s="66">
        <f>'Raw Data'!S307</f>
        <v>0.14172450074927467</v>
      </c>
      <c r="S312" s="66">
        <f>'Raw Data'!V307</f>
        <v>0.42899999999999999</v>
      </c>
      <c r="T312" s="67">
        <f t="shared" si="196"/>
        <v>8.4999999999979536E-3</v>
      </c>
      <c r="U312" s="66">
        <f t="shared" si="192"/>
        <v>0.23722450074927673</v>
      </c>
      <c r="V312" s="66">
        <f>50%-Q312/2</f>
        <v>0.41604422884500902</v>
      </c>
      <c r="W312" s="66">
        <f>50%-U312/2</f>
        <v>0.38138774962536165</v>
      </c>
      <c r="X312" s="68">
        <f t="shared" si="193"/>
        <v>-1.7205771154990945E-2</v>
      </c>
      <c r="Y312" s="68">
        <f t="shared" si="194"/>
        <v>1.7205771154990945E-2</v>
      </c>
      <c r="Z312" s="68">
        <f t="shared" si="195"/>
        <v>-2.7794228845009053E-2</v>
      </c>
      <c r="AA312" s="68">
        <f t="shared" si="197"/>
        <v>-5.1862250374638319E-2</v>
      </c>
      <c r="AB312" s="68">
        <f t="shared" si="198"/>
        <v>5.1862250374638319E-2</v>
      </c>
      <c r="AC312" s="68">
        <f t="shared" si="199"/>
        <v>6.8622503746383207E-3</v>
      </c>
      <c r="AD312" s="69">
        <f t="shared" si="200"/>
        <v>-1.0465989235185366E-2</v>
      </c>
      <c r="AE312" s="67">
        <f t="shared" si="201"/>
        <v>3.4656479219647374E-2</v>
      </c>
    </row>
    <row r="313" spans="1:31" ht="15" hidden="1" customHeight="1" x14ac:dyDescent="0.25">
      <c r="A313" s="60" t="s">
        <v>425</v>
      </c>
      <c r="B313" s="61">
        <v>8</v>
      </c>
      <c r="C313" s="61"/>
      <c r="D313" s="60" t="s">
        <v>274</v>
      </c>
      <c r="E313" s="60" t="s">
        <v>8</v>
      </c>
      <c r="F313" s="62">
        <v>1990</v>
      </c>
      <c r="G313" s="60">
        <v>4</v>
      </c>
      <c r="H313" s="60">
        <v>4</v>
      </c>
      <c r="I313" s="63">
        <f>IF(H313="",M313+0.15*(X313+4.5%-$B$2)+($A$2-50%),M313+0.85*(0.6*X313+0.4*AA313+4.5%-$B$2)+($A$2-50%))</f>
        <v>0.33023639851592057</v>
      </c>
      <c r="J313" s="33" t="str">
        <f t="shared" si="183"/>
        <v>R</v>
      </c>
      <c r="K313" s="33" t="str">
        <f t="shared" si="159"/>
        <v>R</v>
      </c>
      <c r="L313" s="33" t="str">
        <f t="shared" si="160"/>
        <v>Safe R</v>
      </c>
      <c r="M313" s="64">
        <f>'Raw Data'!P308</f>
        <v>0.35325000000000001</v>
      </c>
      <c r="N313" s="64">
        <f t="shared" si="161"/>
        <v>0.35325000000000006</v>
      </c>
      <c r="O313" s="65">
        <f>'Raw Data'!M308</f>
        <v>1</v>
      </c>
      <c r="P313" s="65">
        <f t="shared" si="190"/>
        <v>1</v>
      </c>
      <c r="Q313" s="66">
        <f t="shared" si="191"/>
        <v>1.04</v>
      </c>
      <c r="R313" s="66">
        <f>'Raw Data'!S308</f>
        <v>0.36837412637694494</v>
      </c>
      <c r="S313" s="66">
        <f>'Raw Data'!V308</f>
        <v>0.35399999999999998</v>
      </c>
      <c r="T313" s="67">
        <f t="shared" si="196"/>
        <v>-1.4999999999929514E-3</v>
      </c>
      <c r="U313" s="66">
        <f t="shared" si="192"/>
        <v>0.29387412637693788</v>
      </c>
      <c r="V313" s="66">
        <v>0</v>
      </c>
      <c r="W313" s="66">
        <f>50%-U313/2</f>
        <v>0.35306293681153106</v>
      </c>
      <c r="X313" s="68">
        <v>-4.4999999999999998E-2</v>
      </c>
      <c r="Y313" s="68">
        <f t="shared" si="194"/>
        <v>4.4999999999999998E-2</v>
      </c>
      <c r="Z313" s="68">
        <f t="shared" si="195"/>
        <v>0</v>
      </c>
      <c r="AA313" s="68">
        <f t="shared" si="197"/>
        <v>-1.8706318846894998E-4</v>
      </c>
      <c r="AB313" s="68">
        <f t="shared" si="198"/>
        <v>1.8706318846894998E-4</v>
      </c>
      <c r="AC313" s="68">
        <f t="shared" si="199"/>
        <v>-4.4812936811531048E-2</v>
      </c>
      <c r="AD313" s="69">
        <f t="shared" si="200"/>
        <v>-2.2406468405765524E-2</v>
      </c>
      <c r="AE313" s="67">
        <f t="shared" si="201"/>
        <v>4.4812936811531048E-2</v>
      </c>
    </row>
    <row r="314" spans="1:31" ht="15" hidden="1" customHeight="1" x14ac:dyDescent="0.25">
      <c r="A314" s="60" t="s">
        <v>425</v>
      </c>
      <c r="B314" s="61">
        <v>9</v>
      </c>
      <c r="C314" s="61"/>
      <c r="D314" s="60" t="s">
        <v>275</v>
      </c>
      <c r="E314" s="60" t="s">
        <v>14</v>
      </c>
      <c r="F314" s="62">
        <v>1982</v>
      </c>
      <c r="G314" s="60">
        <v>1</v>
      </c>
      <c r="H314" s="60">
        <v>1</v>
      </c>
      <c r="I314" s="63">
        <f>IF(H314="",M314+0.15*(X314-4.5%+$B$2)+($A$2-50%),M314+0.85*(0.6*X314+0.4*AA314-4.5%+$B$2)+($A$2-50%))</f>
        <v>0.71578769509657159</v>
      </c>
      <c r="J314" s="33" t="str">
        <f t="shared" si="183"/>
        <v>D</v>
      </c>
      <c r="K314" s="33" t="str">
        <f t="shared" si="159"/>
        <v>D</v>
      </c>
      <c r="L314" s="33" t="str">
        <f t="shared" si="160"/>
        <v>Safe D</v>
      </c>
      <c r="M314" s="64">
        <f>'Raw Data'!P309</f>
        <v>0.66425000000000001</v>
      </c>
      <c r="N314" s="64">
        <f t="shared" si="161"/>
        <v>0.66425000000000001</v>
      </c>
      <c r="O314" s="65">
        <f>'Raw Data'!M309</f>
        <v>0.52055746209516096</v>
      </c>
      <c r="P314" s="65">
        <f t="shared" si="190"/>
        <v>0.76027873104758048</v>
      </c>
      <c r="Q314" s="66">
        <f t="shared" si="191"/>
        <v>0.48055746209516098</v>
      </c>
      <c r="R314" s="66">
        <f>'Raw Data'!S309</f>
        <v>0.18707671919002933</v>
      </c>
      <c r="S314" s="66">
        <f>'Raw Data'!V309</f>
        <v>0.59399999999999997</v>
      </c>
      <c r="T314" s="67">
        <f t="shared" si="196"/>
        <v>0.14050000000000296</v>
      </c>
      <c r="U314" s="66">
        <f t="shared" si="192"/>
        <v>0.4035767191900323</v>
      </c>
      <c r="V314" s="66">
        <f>50%+Q314/2</f>
        <v>0.74027873104758046</v>
      </c>
      <c r="W314" s="66">
        <f>50%+U314/2</f>
        <v>0.70178835959501618</v>
      </c>
      <c r="X314" s="68">
        <f>V314-M314</f>
        <v>7.6028731047580456E-2</v>
      </c>
      <c r="Y314" s="68">
        <f t="shared" si="194"/>
        <v>7.6028731047580456E-2</v>
      </c>
      <c r="Z314" s="68">
        <f t="shared" si="195"/>
        <v>3.1028731047580457E-2</v>
      </c>
      <c r="AA314" s="68">
        <f t="shared" si="197"/>
        <v>3.7538359595016169E-2</v>
      </c>
      <c r="AB314" s="68">
        <f t="shared" si="198"/>
        <v>3.7538359595016169E-2</v>
      </c>
      <c r="AC314" s="68">
        <f t="shared" si="199"/>
        <v>-7.4616404049838297E-3</v>
      </c>
      <c r="AD314" s="69">
        <f t="shared" si="200"/>
        <v>1.1783545321298314E-2</v>
      </c>
      <c r="AE314" s="67">
        <f t="shared" si="201"/>
        <v>3.8490371452564287E-2</v>
      </c>
    </row>
    <row r="315" spans="1:31" ht="15" hidden="1" customHeight="1" x14ac:dyDescent="0.25">
      <c r="A315" s="60" t="s">
        <v>425</v>
      </c>
      <c r="B315" s="61">
        <v>10</v>
      </c>
      <c r="C315" s="61"/>
      <c r="D315" s="60" t="s">
        <v>276</v>
      </c>
      <c r="E315" s="60" t="s">
        <v>8</v>
      </c>
      <c r="F315" s="62">
        <v>2002</v>
      </c>
      <c r="G315" s="60">
        <v>4</v>
      </c>
      <c r="H315" s="60">
        <v>4</v>
      </c>
      <c r="I315" s="63">
        <f>IF(H315="",M315+0.15*(X315+4.5%-$B$2)+($A$2-50%),M315+0.85*(0.6*X315+0.4*AA315+4.5%-$B$2)+($A$2-50%))</f>
        <v>0.38814268061513246</v>
      </c>
      <c r="J315" s="33" t="str">
        <f t="shared" si="183"/>
        <v>R</v>
      </c>
      <c r="K315" s="33" t="str">
        <f t="shared" si="159"/>
        <v>No projection</v>
      </c>
      <c r="L315" s="33" t="str">
        <f t="shared" si="160"/>
        <v>Safe R</v>
      </c>
      <c r="M315" s="64">
        <f>'Raw Data'!P310</f>
        <v>0.47125</v>
      </c>
      <c r="N315" s="64">
        <f t="shared" si="161"/>
        <v>0.47124999999999995</v>
      </c>
      <c r="O315" s="65">
        <f>'Raw Data'!M310</f>
        <v>0.2272456660516714</v>
      </c>
      <c r="P315" s="65">
        <f t="shared" si="190"/>
        <v>0.61362283302583576</v>
      </c>
      <c r="Q315" s="66">
        <f t="shared" si="191"/>
        <v>0.26724566605167138</v>
      </c>
      <c r="R315" s="66">
        <f>'Raw Data'!S310</f>
        <v>0.36224808553935128</v>
      </c>
      <c r="S315" s="66">
        <f>'Raw Data'!V310</f>
        <v>0.44399999999999995</v>
      </c>
      <c r="T315" s="67">
        <f t="shared" si="196"/>
        <v>5.4499999999990223E-2</v>
      </c>
      <c r="U315" s="66">
        <f t="shared" si="192"/>
        <v>0.23174808553936105</v>
      </c>
      <c r="V315" s="66">
        <f>50%-Q315/2</f>
        <v>0.36637716697416434</v>
      </c>
      <c r="W315" s="66">
        <f>50%-U315/2</f>
        <v>0.3841259572303195</v>
      </c>
      <c r="X315" s="68">
        <f>V315-M315</f>
        <v>-0.10487283302583567</v>
      </c>
      <c r="Y315" s="68">
        <f t="shared" si="194"/>
        <v>0.10487283302583567</v>
      </c>
      <c r="Z315" s="68">
        <f t="shared" si="195"/>
        <v>5.9872833025835667E-2</v>
      </c>
      <c r="AA315" s="68">
        <f t="shared" si="197"/>
        <v>-8.7124042769680499E-2</v>
      </c>
      <c r="AB315" s="68">
        <f t="shared" si="198"/>
        <v>8.7124042769680499E-2</v>
      </c>
      <c r="AC315" s="68">
        <f t="shared" si="199"/>
        <v>4.21240427696805E-2</v>
      </c>
      <c r="AD315" s="69">
        <f t="shared" si="200"/>
        <v>5.0998437897758084E-2</v>
      </c>
      <c r="AE315" s="67">
        <f t="shared" si="201"/>
        <v>1.7748790256155167E-2</v>
      </c>
    </row>
    <row r="316" spans="1:31" ht="15" hidden="1" customHeight="1" x14ac:dyDescent="0.25">
      <c r="A316" s="60" t="s">
        <v>425</v>
      </c>
      <c r="B316" s="61">
        <v>11</v>
      </c>
      <c r="C316" s="61"/>
      <c r="D316" s="60" t="s">
        <v>277</v>
      </c>
      <c r="E316" s="60" t="s">
        <v>14</v>
      </c>
      <c r="F316" s="62">
        <v>2008</v>
      </c>
      <c r="G316" s="60">
        <v>1</v>
      </c>
      <c r="H316" s="60">
        <v>1</v>
      </c>
      <c r="I316" s="63">
        <f>IF(H316="",M316+0.15*(X316-4.5%+$B$2)+($A$2-50%),M316+0.85*(0.6*X316+0.4*AA316-4.5%+$B$2)+($A$2-50%))</f>
        <v>0.85162180400956844</v>
      </c>
      <c r="J316" s="33" t="str">
        <f t="shared" si="183"/>
        <v>D</v>
      </c>
      <c r="K316" s="33" t="str">
        <f t="shared" si="159"/>
        <v>D</v>
      </c>
      <c r="L316" s="33" t="str">
        <f t="shared" si="160"/>
        <v>Safe D</v>
      </c>
      <c r="M316" s="64">
        <f>'Raw Data'!P311</f>
        <v>0.81224999999999992</v>
      </c>
      <c r="N316" s="64">
        <f t="shared" si="161"/>
        <v>0.81224999999999992</v>
      </c>
      <c r="O316" s="65">
        <f>'Raw Data'!M311</f>
        <v>1</v>
      </c>
      <c r="P316" s="65">
        <f t="shared" si="190"/>
        <v>1</v>
      </c>
      <c r="Q316" s="66">
        <f t="shared" si="191"/>
        <v>0.96</v>
      </c>
      <c r="R316" s="66">
        <f>'Raw Data'!S311</f>
        <v>0.65859884711511629</v>
      </c>
      <c r="S316" s="66">
        <f>'Raw Data'!V311</f>
        <v>0.81899999999999995</v>
      </c>
      <c r="T316" s="67">
        <f t="shared" si="196"/>
        <v>-1.3500000000007617E-2</v>
      </c>
      <c r="U316" s="66">
        <f t="shared" si="192"/>
        <v>0.72109884711510863</v>
      </c>
      <c r="V316" s="66">
        <v>1</v>
      </c>
      <c r="W316" s="66">
        <f>50%+U316/2</f>
        <v>0.86054942355755437</v>
      </c>
      <c r="X316" s="68">
        <v>4.4999999999999998E-2</v>
      </c>
      <c r="Y316" s="68">
        <f t="shared" si="194"/>
        <v>4.4999999999999998E-2</v>
      </c>
      <c r="Z316" s="68">
        <f t="shared" si="195"/>
        <v>0</v>
      </c>
      <c r="AA316" s="68">
        <f t="shared" si="197"/>
        <v>4.8299423557554455E-2</v>
      </c>
      <c r="AB316" s="68">
        <f t="shared" si="198"/>
        <v>4.8299423557554455E-2</v>
      </c>
      <c r="AC316" s="68">
        <f t="shared" si="199"/>
        <v>3.2994235575544567E-3</v>
      </c>
      <c r="AD316" s="69">
        <f t="shared" si="200"/>
        <v>1.6497117787772284E-3</v>
      </c>
      <c r="AE316" s="67">
        <f t="shared" si="201"/>
        <v>3.2994235575544567E-3</v>
      </c>
    </row>
    <row r="317" spans="1:31" ht="15" hidden="1" customHeight="1" x14ac:dyDescent="0.25">
      <c r="A317" s="60" t="s">
        <v>425</v>
      </c>
      <c r="B317" s="61">
        <v>12</v>
      </c>
      <c r="C317" s="61"/>
      <c r="D317" s="60" t="s">
        <v>278</v>
      </c>
      <c r="E317" s="60" t="s">
        <v>8</v>
      </c>
      <c r="F317" s="62">
        <v>2000</v>
      </c>
      <c r="G317" s="60">
        <v>4</v>
      </c>
      <c r="H317" s="60">
        <v>4</v>
      </c>
      <c r="I317" s="63">
        <f>IF(H317="",M317+0.15*(X317+4.5%-$B$2)+($A$2-50%),M317+0.85*(0.6*X317+0.4*AA317+4.5%-$B$2)+($A$2-50%))</f>
        <v>0.37320021247958468</v>
      </c>
      <c r="J317" s="33" t="str">
        <f t="shared" si="183"/>
        <v>R</v>
      </c>
      <c r="K317" s="33" t="str">
        <f t="shared" si="159"/>
        <v>R</v>
      </c>
      <c r="L317" s="33" t="str">
        <f t="shared" si="160"/>
        <v>Safe R</v>
      </c>
      <c r="M317" s="64">
        <f>'Raw Data'!P312</f>
        <v>0.42824999999999996</v>
      </c>
      <c r="N317" s="64">
        <f t="shared" si="161"/>
        <v>0.42825000000000002</v>
      </c>
      <c r="O317" s="65">
        <f>'Raw Data'!M312</f>
        <v>0.26937105143179702</v>
      </c>
      <c r="P317" s="65">
        <f t="shared" si="190"/>
        <v>0.63468552571589854</v>
      </c>
      <c r="Q317" s="66">
        <f t="shared" si="191"/>
        <v>0.309371051431797</v>
      </c>
      <c r="R317" s="66">
        <f>'Raw Data'!S312</f>
        <v>0.15301570238415169</v>
      </c>
      <c r="S317" s="66">
        <f>'Raw Data'!V312</f>
        <v>0.499</v>
      </c>
      <c r="T317" s="67">
        <f t="shared" si="196"/>
        <v>-0.14150000000000773</v>
      </c>
      <c r="U317" s="66">
        <f t="shared" si="192"/>
        <v>0.2185157023841594</v>
      </c>
      <c r="V317" s="66">
        <f>50%-Q317/2</f>
        <v>0.3453144742841015</v>
      </c>
      <c r="W317" s="66">
        <f>50%-U317/2</f>
        <v>0.3907421488079203</v>
      </c>
      <c r="X317" s="68">
        <f t="shared" ref="X317:X352" si="202">V317-M317</f>
        <v>-8.2935525715898462E-2</v>
      </c>
      <c r="Y317" s="68">
        <f t="shared" si="194"/>
        <v>8.2935525715898462E-2</v>
      </c>
      <c r="Z317" s="68">
        <f t="shared" si="195"/>
        <v>3.7935525715898463E-2</v>
      </c>
      <c r="AA317" s="68">
        <f t="shared" si="197"/>
        <v>-3.7507851192079666E-2</v>
      </c>
      <c r="AB317" s="68">
        <f t="shared" si="198"/>
        <v>3.7507851192079666E-2</v>
      </c>
      <c r="AC317" s="68">
        <f t="shared" si="199"/>
        <v>-7.4921488079203319E-3</v>
      </c>
      <c r="AD317" s="69">
        <f t="shared" si="200"/>
        <v>1.5221688453989066E-2</v>
      </c>
      <c r="AE317" s="67">
        <f t="shared" si="201"/>
        <v>4.5427674523818795E-2</v>
      </c>
    </row>
    <row r="318" spans="1:31" ht="15" hidden="1" customHeight="1" x14ac:dyDescent="0.25">
      <c r="A318" s="60" t="s">
        <v>425</v>
      </c>
      <c r="B318" s="61">
        <v>13</v>
      </c>
      <c r="C318" s="61"/>
      <c r="D318" s="60" t="s">
        <v>279</v>
      </c>
      <c r="E318" s="60" t="s">
        <v>14</v>
      </c>
      <c r="F318" s="62">
        <v>2002</v>
      </c>
      <c r="G318" s="93">
        <v>1</v>
      </c>
      <c r="H318" s="60">
        <v>1</v>
      </c>
      <c r="I318" s="63">
        <f>IF(H318="",M318+0.15*(X318-4.5%+$B$2)+($A$2-50%),M318+0.85*(0.6*X318+0.4*AA318-4.5%+$B$2)+($A$2-50%))</f>
        <v>0.6930395171581325</v>
      </c>
      <c r="J318" s="33" t="str">
        <f t="shared" si="183"/>
        <v>D</v>
      </c>
      <c r="K318" s="33" t="str">
        <f t="shared" si="159"/>
        <v>D</v>
      </c>
      <c r="L318" s="33" t="str">
        <f t="shared" si="160"/>
        <v>Safe D</v>
      </c>
      <c r="M318" s="64">
        <f>'Raw Data'!P313</f>
        <v>0.61824999999999997</v>
      </c>
      <c r="N318" s="64">
        <f t="shared" si="161"/>
        <v>0.61824999999999997</v>
      </c>
      <c r="O318" s="65">
        <f>'Raw Data'!M313</f>
        <v>0.45539720405918199</v>
      </c>
      <c r="P318" s="65">
        <f t="shared" si="190"/>
        <v>0.72769860202959102</v>
      </c>
      <c r="Q318" s="66">
        <f t="shared" si="191"/>
        <v>0.41539720405918201</v>
      </c>
      <c r="R318" s="66">
        <f>'Raw Data'!S313</f>
        <v>0.28359253013553182</v>
      </c>
      <c r="S318" s="66">
        <f>'Raw Data'!V313</f>
        <v>0.59399999999999997</v>
      </c>
      <c r="T318" s="67">
        <f t="shared" si="196"/>
        <v>4.8500000000004206E-2</v>
      </c>
      <c r="U318" s="66">
        <f t="shared" si="192"/>
        <v>0.40809253013553604</v>
      </c>
      <c r="V318" s="66">
        <f>50%+Q318/2</f>
        <v>0.70769860202959101</v>
      </c>
      <c r="W318" s="66">
        <f>50%+U318/2</f>
        <v>0.70404626506776802</v>
      </c>
      <c r="X318" s="68">
        <f t="shared" si="202"/>
        <v>8.944860202959104E-2</v>
      </c>
      <c r="Y318" s="68">
        <f t="shared" si="194"/>
        <v>8.944860202959104E-2</v>
      </c>
      <c r="Z318" s="68">
        <f t="shared" si="195"/>
        <v>4.4448602029591042E-2</v>
      </c>
      <c r="AA318" s="68">
        <f t="shared" si="197"/>
        <v>8.5796265067768052E-2</v>
      </c>
      <c r="AB318" s="68">
        <f t="shared" si="198"/>
        <v>8.5796265067768052E-2</v>
      </c>
      <c r="AC318" s="68">
        <f t="shared" si="199"/>
        <v>4.0796265067768053E-2</v>
      </c>
      <c r="AD318" s="69">
        <f t="shared" si="200"/>
        <v>4.2622433548679547E-2</v>
      </c>
      <c r="AE318" s="67">
        <f t="shared" si="201"/>
        <v>3.6523369618229884E-3</v>
      </c>
    </row>
    <row r="319" spans="1:31" ht="15" hidden="1" customHeight="1" x14ac:dyDescent="0.25">
      <c r="A319" s="60" t="s">
        <v>425</v>
      </c>
      <c r="B319" s="61">
        <v>14</v>
      </c>
      <c r="C319" s="61"/>
      <c r="D319" s="60" t="s">
        <v>280</v>
      </c>
      <c r="E319" s="60" t="s">
        <v>8</v>
      </c>
      <c r="F319" s="62">
        <v>2012</v>
      </c>
      <c r="G319" s="60">
        <v>5</v>
      </c>
      <c r="H319" s="60"/>
      <c r="I319" s="63">
        <f t="shared" ref="I319:I325" si="203">IF(H319="",M319+0.15*(X319+4.5%-$B$2)+($A$2-50%),M319+0.85*(0.6*X319+0.4*AA319+4.5%-$B$2)+($A$2-50%))</f>
        <v>0.44748801617834555</v>
      </c>
      <c r="J319" s="33" t="str">
        <f t="shared" si="183"/>
        <v>No projection</v>
      </c>
      <c r="K319" s="33" t="str">
        <f t="shared" si="159"/>
        <v>No projection</v>
      </c>
      <c r="L319" s="33" t="str">
        <f t="shared" si="160"/>
        <v>Lean R</v>
      </c>
      <c r="M319" s="64">
        <f>'Raw Data'!P314</f>
        <v>0.46425</v>
      </c>
      <c r="N319" s="64">
        <f t="shared" si="161"/>
        <v>0.46425000000000005</v>
      </c>
      <c r="O319" s="65">
        <f>'Raw Data'!M314</f>
        <v>0.16499311762205915</v>
      </c>
      <c r="P319" s="65">
        <f t="shared" si="190"/>
        <v>0.58249655881102957</v>
      </c>
      <c r="Q319" s="66">
        <f t="shared" si="191"/>
        <v>0.29499311762205915</v>
      </c>
      <c r="R319" s="66"/>
      <c r="S319" s="66"/>
      <c r="T319" s="67"/>
      <c r="U319" s="66" t="str">
        <f t="shared" si="192"/>
        <v/>
      </c>
      <c r="V319" s="66">
        <f t="shared" ref="V319:V326" si="204">50%-Q319/2</f>
        <v>0.35250344118897042</v>
      </c>
      <c r="W319" s="66"/>
      <c r="X319" s="68">
        <f t="shared" si="202"/>
        <v>-0.11174655881102957</v>
      </c>
      <c r="Y319" s="68">
        <f t="shared" si="194"/>
        <v>0.11174655881102957</v>
      </c>
      <c r="Z319" s="68">
        <f t="shared" si="195"/>
        <v>6.6746558811029574E-2</v>
      </c>
      <c r="AA319" s="68"/>
      <c r="AB319" s="68"/>
      <c r="AC319" s="68"/>
      <c r="AD319" s="69">
        <f>Z319</f>
        <v>6.6746558811029574E-2</v>
      </c>
      <c r="AE319" s="67"/>
    </row>
    <row r="320" spans="1:31" ht="15" hidden="1" customHeight="1" x14ac:dyDescent="0.25">
      <c r="A320" s="60" t="s">
        <v>425</v>
      </c>
      <c r="B320" s="61">
        <v>15</v>
      </c>
      <c r="C320" s="61"/>
      <c r="D320" s="60" t="s">
        <v>281</v>
      </c>
      <c r="E320" s="60" t="s">
        <v>8</v>
      </c>
      <c r="F320" s="62">
        <v>2010</v>
      </c>
      <c r="G320" s="60">
        <v>4</v>
      </c>
      <c r="H320" s="60">
        <v>6</v>
      </c>
      <c r="I320" s="63">
        <f t="shared" si="203"/>
        <v>0.3640319065276782</v>
      </c>
      <c r="J320" s="33" t="str">
        <f t="shared" si="183"/>
        <v>R</v>
      </c>
      <c r="K320" s="33" t="str">
        <f t="shared" si="159"/>
        <v>No projection</v>
      </c>
      <c r="L320" s="33" t="str">
        <f t="shared" si="160"/>
        <v>Safe R</v>
      </c>
      <c r="M320" s="64">
        <f>'Raw Data'!P315</f>
        <v>0.45274999999999999</v>
      </c>
      <c r="N320" s="64">
        <f t="shared" si="161"/>
        <v>0.45274999999999999</v>
      </c>
      <c r="O320" s="65">
        <f>'Raw Data'!M315</f>
        <v>0.23117568560418639</v>
      </c>
      <c r="P320" s="65">
        <f t="shared" si="190"/>
        <v>0.61558784280209322</v>
      </c>
      <c r="Q320" s="66">
        <f t="shared" si="191"/>
        <v>0.27117568560418637</v>
      </c>
      <c r="R320" s="66">
        <f>'Raw Data'!S315</f>
        <v>0.13485760966620441</v>
      </c>
      <c r="S320" s="66">
        <f>'Raw Data'!V315</f>
        <v>0.50900000000000001</v>
      </c>
      <c r="T320" s="67">
        <f>2*(M320-50)-2*(S320-50)</f>
        <v>-0.11249999999999716</v>
      </c>
      <c r="U320" s="66">
        <f t="shared" si="192"/>
        <v>0.35135760966620155</v>
      </c>
      <c r="V320" s="66">
        <f t="shared" si="204"/>
        <v>0.36441215719790682</v>
      </c>
      <c r="W320" s="66">
        <f>50%-U320/2</f>
        <v>0.32432119516689922</v>
      </c>
      <c r="X320" s="68">
        <f t="shared" si="202"/>
        <v>-8.8337842802093169E-2</v>
      </c>
      <c r="Y320" s="68">
        <f t="shared" si="194"/>
        <v>8.8337842802093169E-2</v>
      </c>
      <c r="Z320" s="68">
        <f t="shared" si="195"/>
        <v>4.3337842802093171E-2</v>
      </c>
      <c r="AA320" s="68">
        <f>W320-M320</f>
        <v>-0.12842880483310076</v>
      </c>
      <c r="AB320" s="68">
        <f>IF(E320="(D)",AA320,-(AA320))</f>
        <v>0.12842880483310076</v>
      </c>
      <c r="AC320" s="68">
        <f>AB320-4.5%</f>
        <v>8.3428804833100764E-2</v>
      </c>
      <c r="AD320" s="69">
        <f>(Z320+AC320)/2</f>
        <v>6.3383323817596968E-2</v>
      </c>
      <c r="AE320" s="67">
        <f>ABS(AC320-Z320)</f>
        <v>4.0090962031007593E-2</v>
      </c>
    </row>
    <row r="321" spans="1:31" ht="15" hidden="1" customHeight="1" x14ac:dyDescent="0.25">
      <c r="A321" s="60" t="s">
        <v>425</v>
      </c>
      <c r="B321" s="61">
        <v>16</v>
      </c>
      <c r="C321" s="61"/>
      <c r="D321" s="60" t="s">
        <v>282</v>
      </c>
      <c r="E321" s="60" t="s">
        <v>8</v>
      </c>
      <c r="F321" s="62">
        <v>2010</v>
      </c>
      <c r="G321" s="60">
        <v>5</v>
      </c>
      <c r="H321" s="60">
        <v>6</v>
      </c>
      <c r="I321" s="63">
        <f t="shared" si="203"/>
        <v>0.3764599475755544</v>
      </c>
      <c r="J321" s="33" t="str">
        <f t="shared" si="183"/>
        <v>R</v>
      </c>
      <c r="K321" s="33" t="str">
        <f t="shared" si="159"/>
        <v>R</v>
      </c>
      <c r="L321" s="33" t="str">
        <f t="shared" si="160"/>
        <v>Safe R</v>
      </c>
      <c r="M321" s="64">
        <f>'Raw Data'!P316</f>
        <v>0.43974999999999997</v>
      </c>
      <c r="N321" s="64">
        <f t="shared" si="161"/>
        <v>0.43974999999999997</v>
      </c>
      <c r="O321" s="65">
        <f>'Raw Data'!M316</f>
        <v>4.0933634275980901E-2</v>
      </c>
      <c r="P321" s="65">
        <f t="shared" si="190"/>
        <v>0.52046681713799048</v>
      </c>
      <c r="Q321" s="66">
        <f t="shared" si="191"/>
        <v>0.17093363427598091</v>
      </c>
      <c r="R321" s="66">
        <f>'Raw Data'!S316</f>
        <v>0.11464397461216946</v>
      </c>
      <c r="S321" s="66">
        <f>'Raw Data'!V316</f>
        <v>0.53899999999999992</v>
      </c>
      <c r="T321" s="67">
        <f>2*(M321-50)-2*(S321-50)</f>
        <v>-0.19850000000000989</v>
      </c>
      <c r="U321" s="66">
        <f t="shared" si="192"/>
        <v>0.41714397461217934</v>
      </c>
      <c r="V321" s="66">
        <f t="shared" si="204"/>
        <v>0.41453318286200957</v>
      </c>
      <c r="W321" s="66">
        <f>50%-U321/2</f>
        <v>0.29142801269391033</v>
      </c>
      <c r="X321" s="68">
        <f t="shared" si="202"/>
        <v>-2.5216817137990399E-2</v>
      </c>
      <c r="Y321" s="68">
        <f t="shared" si="194"/>
        <v>2.5216817137990399E-2</v>
      </c>
      <c r="Z321" s="68">
        <f t="shared" si="195"/>
        <v>-1.9783182862009599E-2</v>
      </c>
      <c r="AA321" s="68">
        <f>W321-M321</f>
        <v>-0.14832198730608964</v>
      </c>
      <c r="AB321" s="68">
        <f>IF(E321="(D)",AA321,-(AA321))</f>
        <v>0.14832198730608964</v>
      </c>
      <c r="AC321" s="68">
        <f>AB321-4.5%</f>
        <v>0.10332198730608964</v>
      </c>
      <c r="AD321" s="69">
        <f>(Z321+AC321)/2</f>
        <v>4.1769402222040022E-2</v>
      </c>
      <c r="AE321" s="67">
        <f>ABS(AC321-Z321)</f>
        <v>0.12310517016809924</v>
      </c>
    </row>
    <row r="322" spans="1:31" ht="15" hidden="1" customHeight="1" x14ac:dyDescent="0.25">
      <c r="A322" s="60" t="s">
        <v>426</v>
      </c>
      <c r="B322" s="61">
        <v>1</v>
      </c>
      <c r="C322" s="61"/>
      <c r="D322" s="60" t="s">
        <v>283</v>
      </c>
      <c r="E322" s="60" t="s">
        <v>8</v>
      </c>
      <c r="F322" s="62">
        <v>2012</v>
      </c>
      <c r="G322" s="60">
        <v>5</v>
      </c>
      <c r="H322" s="60"/>
      <c r="I322" s="63">
        <f t="shared" si="203"/>
        <v>0.31491006288875439</v>
      </c>
      <c r="J322" s="33" t="str">
        <f t="shared" si="183"/>
        <v>R</v>
      </c>
      <c r="K322" s="33" t="str">
        <f t="shared" si="159"/>
        <v>R</v>
      </c>
      <c r="L322" s="33" t="str">
        <f t="shared" si="160"/>
        <v>Safe R</v>
      </c>
      <c r="M322" s="64">
        <f>'Raw Data'!P317</f>
        <v>0.32275000000000009</v>
      </c>
      <c r="N322" s="64">
        <f t="shared" si="161"/>
        <v>0.32275000000000009</v>
      </c>
      <c r="O322" s="65">
        <f>'Raw Data'!M317</f>
        <v>0.32903249481660896</v>
      </c>
      <c r="P322" s="65">
        <f t="shared" si="190"/>
        <v>0.66451624740830451</v>
      </c>
      <c r="Q322" s="66">
        <f t="shared" si="191"/>
        <v>0.45903249481660896</v>
      </c>
      <c r="R322" s="66"/>
      <c r="S322" s="66"/>
      <c r="T322" s="67"/>
      <c r="U322" s="66" t="str">
        <f t="shared" si="192"/>
        <v/>
      </c>
      <c r="V322" s="66">
        <f t="shared" si="204"/>
        <v>0.27048375259169555</v>
      </c>
      <c r="W322" s="66"/>
      <c r="X322" s="68">
        <f t="shared" si="202"/>
        <v>-5.2266247408304545E-2</v>
      </c>
      <c r="Y322" s="68">
        <f t="shared" si="194"/>
        <v>5.2266247408304545E-2</v>
      </c>
      <c r="Z322" s="68">
        <f t="shared" si="195"/>
        <v>7.2662474083045464E-3</v>
      </c>
      <c r="AA322" s="68"/>
      <c r="AB322" s="68"/>
      <c r="AC322" s="68"/>
      <c r="AD322" s="69">
        <f>Z322</f>
        <v>7.2662474083045464E-3</v>
      </c>
      <c r="AE322" s="67"/>
    </row>
    <row r="323" spans="1:31" ht="15" hidden="1" customHeight="1" x14ac:dyDescent="0.25">
      <c r="A323" s="60" t="s">
        <v>426</v>
      </c>
      <c r="B323" s="61">
        <v>2</v>
      </c>
      <c r="C323" s="61"/>
      <c r="D323" s="60" t="s">
        <v>284</v>
      </c>
      <c r="E323" s="60" t="s">
        <v>8</v>
      </c>
      <c r="F323" s="62">
        <v>2012</v>
      </c>
      <c r="G323" s="60">
        <v>5</v>
      </c>
      <c r="H323" s="60"/>
      <c r="I323" s="63">
        <f t="shared" si="203"/>
        <v>0.30769272057535602</v>
      </c>
      <c r="J323" s="33" t="str">
        <f t="shared" si="183"/>
        <v>R</v>
      </c>
      <c r="K323" s="33" t="str">
        <f t="shared" si="159"/>
        <v>R</v>
      </c>
      <c r="L323" s="33" t="str">
        <f t="shared" si="160"/>
        <v>Safe R</v>
      </c>
      <c r="M323" s="64">
        <f>'Raw Data'!P318</f>
        <v>0.30275000000000007</v>
      </c>
      <c r="N323" s="64">
        <f t="shared" si="161"/>
        <v>0.30275000000000007</v>
      </c>
      <c r="O323" s="65">
        <f>'Raw Data'!M318</f>
        <v>0.19859705899525398</v>
      </c>
      <c r="P323" s="65">
        <f t="shared" si="190"/>
        <v>0.59929852949762696</v>
      </c>
      <c r="Q323" s="66">
        <f t="shared" si="191"/>
        <v>0.32859705899525399</v>
      </c>
      <c r="R323" s="66"/>
      <c r="S323" s="66"/>
      <c r="T323" s="67"/>
      <c r="U323" s="66" t="str">
        <f t="shared" si="192"/>
        <v/>
      </c>
      <c r="V323" s="66">
        <f t="shared" si="204"/>
        <v>0.33570147050237298</v>
      </c>
      <c r="W323" s="66"/>
      <c r="X323" s="68">
        <f t="shared" si="202"/>
        <v>3.2951470502372904E-2</v>
      </c>
      <c r="Y323" s="68">
        <f t="shared" si="194"/>
        <v>-3.2951470502372904E-2</v>
      </c>
      <c r="Z323" s="68">
        <f t="shared" si="195"/>
        <v>-7.7951470502372902E-2</v>
      </c>
      <c r="AA323" s="68"/>
      <c r="AB323" s="68"/>
      <c r="AC323" s="68"/>
      <c r="AD323" s="69">
        <f>Z323</f>
        <v>-7.7951470502372902E-2</v>
      </c>
      <c r="AE323" s="67"/>
    </row>
    <row r="324" spans="1:31" ht="15" hidden="1" customHeight="1" x14ac:dyDescent="0.25">
      <c r="A324" s="60" t="s">
        <v>426</v>
      </c>
      <c r="B324" s="61">
        <v>3</v>
      </c>
      <c r="C324" s="61"/>
      <c r="D324" s="60" t="s">
        <v>285</v>
      </c>
      <c r="E324" s="60" t="s">
        <v>8</v>
      </c>
      <c r="F324" s="62">
        <v>1994</v>
      </c>
      <c r="G324" s="60">
        <v>4</v>
      </c>
      <c r="H324" s="60">
        <v>4</v>
      </c>
      <c r="I324" s="63">
        <f t="shared" si="203"/>
        <v>0.22329306417939318</v>
      </c>
      <c r="J324" s="33" t="str">
        <f t="shared" ref="J324:J355" si="205">IF(I324&lt;44%,"R",IF(I324&gt;56%,"D","No projection"))</f>
        <v>R</v>
      </c>
      <c r="K324" s="33" t="str">
        <f t="shared" si="159"/>
        <v>R</v>
      </c>
      <c r="L324" s="33" t="str">
        <f t="shared" si="160"/>
        <v>Safe R</v>
      </c>
      <c r="M324" s="64">
        <f>'Raw Data'!P319</f>
        <v>0.24174999999999996</v>
      </c>
      <c r="N324" s="64">
        <f t="shared" si="161"/>
        <v>0.24174999999999991</v>
      </c>
      <c r="O324" s="65">
        <f>'Raw Data'!M319</f>
        <v>0.58096671055106275</v>
      </c>
      <c r="P324" s="65">
        <f t="shared" si="190"/>
        <v>0.79048335527553137</v>
      </c>
      <c r="Q324" s="66">
        <f t="shared" si="191"/>
        <v>0.62096671055106278</v>
      </c>
      <c r="R324" s="66">
        <f>'Raw Data'!S319</f>
        <v>0.55987014488286069</v>
      </c>
      <c r="S324" s="66">
        <f>'Raw Data'!V319</f>
        <v>0.23399999999999999</v>
      </c>
      <c r="T324" s="67">
        <f t="shared" ref="T324:T334" si="206">2*(M324-50)-2*(S324-50)</f>
        <v>1.5500000000002956E-2</v>
      </c>
      <c r="U324" s="66">
        <f t="shared" si="192"/>
        <v>0.46837014488285772</v>
      </c>
      <c r="V324" s="66">
        <f t="shared" si="204"/>
        <v>0.18951664472446861</v>
      </c>
      <c r="W324" s="66">
        <f>50%-U324/2</f>
        <v>0.26581492755857117</v>
      </c>
      <c r="X324" s="68">
        <f t="shared" si="202"/>
        <v>-5.2233355275531357E-2</v>
      </c>
      <c r="Y324" s="68">
        <f t="shared" si="194"/>
        <v>5.2233355275531357E-2</v>
      </c>
      <c r="Z324" s="68">
        <f t="shared" si="195"/>
        <v>7.2333552755313585E-3</v>
      </c>
      <c r="AA324" s="68">
        <f>W324-M324</f>
        <v>2.4064927558571203E-2</v>
      </c>
      <c r="AB324" s="68">
        <f t="shared" ref="AB324:AB334" si="207">IF(E324="(D)",AA324,-(AA324))</f>
        <v>-2.4064927558571203E-2</v>
      </c>
      <c r="AC324" s="68">
        <f t="shared" ref="AC324:AC334" si="208">AB324-4.5%</f>
        <v>-6.9064927558571201E-2</v>
      </c>
      <c r="AD324" s="69">
        <f t="shared" ref="AD324:AD334" si="209">(Z324+AC324)/2</f>
        <v>-3.0915786141519921E-2</v>
      </c>
      <c r="AE324" s="67">
        <f>ABS(AC324-Z324)</f>
        <v>7.629828283410256E-2</v>
      </c>
    </row>
    <row r="325" spans="1:31" ht="15" hidden="1" customHeight="1" x14ac:dyDescent="0.25">
      <c r="A325" s="60" t="s">
        <v>426</v>
      </c>
      <c r="B325" s="61">
        <v>4</v>
      </c>
      <c r="C325" s="61"/>
      <c r="D325" s="60" t="s">
        <v>286</v>
      </c>
      <c r="E325" s="60" t="s">
        <v>8</v>
      </c>
      <c r="F325" s="62">
        <v>2002</v>
      </c>
      <c r="G325" s="60">
        <v>4</v>
      </c>
      <c r="H325" s="60">
        <v>4</v>
      </c>
      <c r="I325" s="63">
        <f t="shared" si="203"/>
        <v>0.27367703175158703</v>
      </c>
      <c r="J325" s="33" t="str">
        <f t="shared" si="205"/>
        <v>R</v>
      </c>
      <c r="K325" s="33" t="str">
        <f t="shared" si="159"/>
        <v>R</v>
      </c>
      <c r="L325" s="33" t="str">
        <f t="shared" si="160"/>
        <v>Safe R</v>
      </c>
      <c r="M325" s="64">
        <f>'Raw Data'!P320</f>
        <v>0.30975000000000003</v>
      </c>
      <c r="N325" s="64">
        <f t="shared" si="161"/>
        <v>0.30974999999999997</v>
      </c>
      <c r="O325" s="65">
        <f>'Raw Data'!M320</f>
        <v>0.42196262058201178</v>
      </c>
      <c r="P325" s="65">
        <f t="shared" si="190"/>
        <v>0.71098131029100586</v>
      </c>
      <c r="Q325" s="66">
        <f t="shared" si="191"/>
        <v>0.46196262058201176</v>
      </c>
      <c r="R325" s="66">
        <f>'Raw Data'!S320</f>
        <v>1</v>
      </c>
      <c r="S325" s="66">
        <f>'Raw Data'!V320</f>
        <v>0.30399999999999999</v>
      </c>
      <c r="T325" s="67">
        <f t="shared" si="206"/>
        <v>1.1499999999998067E-2</v>
      </c>
      <c r="U325" s="66">
        <f t="shared" si="192"/>
        <v>0.91250000000000198</v>
      </c>
      <c r="V325" s="66">
        <f t="shared" si="204"/>
        <v>0.26901868970899412</v>
      </c>
      <c r="W325" s="70">
        <v>0</v>
      </c>
      <c r="X325" s="68">
        <f t="shared" si="202"/>
        <v>-4.0731310291005907E-2</v>
      </c>
      <c r="Y325" s="68">
        <f t="shared" si="194"/>
        <v>4.0731310291005907E-2</v>
      </c>
      <c r="Z325" s="68">
        <f t="shared" si="195"/>
        <v>-4.2686897089940917E-3</v>
      </c>
      <c r="AA325" s="68">
        <v>-4.4999999999999998E-2</v>
      </c>
      <c r="AB325" s="68">
        <f t="shared" si="207"/>
        <v>4.4999999999999998E-2</v>
      </c>
      <c r="AC325" s="68">
        <f t="shared" si="208"/>
        <v>0</v>
      </c>
      <c r="AD325" s="69">
        <f t="shared" si="209"/>
        <v>-2.1343448544970459E-3</v>
      </c>
      <c r="AE325" s="67">
        <f>ABS(AC325-Z325)</f>
        <v>4.2686897089940917E-3</v>
      </c>
    </row>
    <row r="326" spans="1:31" ht="15" customHeight="1" x14ac:dyDescent="0.25">
      <c r="A326" s="60" t="s">
        <v>426</v>
      </c>
      <c r="B326" s="61">
        <v>5</v>
      </c>
      <c r="C326" s="61" t="s">
        <v>1027</v>
      </c>
      <c r="D326" s="60" t="s">
        <v>1014</v>
      </c>
      <c r="E326" s="60" t="s">
        <v>8</v>
      </c>
      <c r="F326" s="62">
        <v>2010</v>
      </c>
      <c r="G326" s="60">
        <v>4</v>
      </c>
      <c r="H326" s="60">
        <v>5</v>
      </c>
      <c r="I326" s="63">
        <f>M326</f>
        <v>0.38874999999999993</v>
      </c>
      <c r="J326" s="33" t="str">
        <f t="shared" si="205"/>
        <v>R</v>
      </c>
      <c r="K326" s="33" t="str">
        <f t="shared" si="159"/>
        <v>R</v>
      </c>
      <c r="L326" s="33" t="str">
        <f t="shared" si="160"/>
        <v>Safe R</v>
      </c>
      <c r="M326" s="64">
        <f>'Raw Data'!P321</f>
        <v>0.38874999999999993</v>
      </c>
      <c r="N326" s="64">
        <f t="shared" si="161"/>
        <v>0.38874999999999993</v>
      </c>
      <c r="O326" s="65">
        <f>'Raw Data'!M321</f>
        <v>0.22340675488934991</v>
      </c>
      <c r="P326" s="65">
        <f t="shared" si="190"/>
        <v>0.61170337744467496</v>
      </c>
      <c r="Q326" s="66">
        <f t="shared" si="191"/>
        <v>0.26340675488934989</v>
      </c>
      <c r="R326" s="66">
        <f>'Raw Data'!S321</f>
        <v>0.28833829909570857</v>
      </c>
      <c r="S326" s="66">
        <f>'Raw Data'!V321</f>
        <v>0.374</v>
      </c>
      <c r="T326" s="67">
        <f t="shared" si="206"/>
        <v>2.9499999999998749E-2</v>
      </c>
      <c r="U326" s="66">
        <f t="shared" si="192"/>
        <v>0.27283829909570984</v>
      </c>
      <c r="V326" s="66">
        <f t="shared" si="204"/>
        <v>0.36829662255532503</v>
      </c>
      <c r="W326" s="66">
        <f>50%-U326/2</f>
        <v>0.36358085045214505</v>
      </c>
      <c r="X326" s="68">
        <f t="shared" si="202"/>
        <v>-2.0453377444674903E-2</v>
      </c>
      <c r="Y326" s="68">
        <f t="shared" si="194"/>
        <v>2.0453377444674903E-2</v>
      </c>
      <c r="Z326" s="68">
        <f t="shared" si="195"/>
        <v>-2.4546622555325096E-2</v>
      </c>
      <c r="AA326" s="68">
        <f t="shared" ref="AA326:AA331" si="210">W326-M326</f>
        <v>-2.5169149547854874E-2</v>
      </c>
      <c r="AB326" s="68">
        <f t="shared" si="207"/>
        <v>2.5169149547854874E-2</v>
      </c>
      <c r="AC326" s="68">
        <f t="shared" si="208"/>
        <v>-1.9830850452145124E-2</v>
      </c>
      <c r="AD326" s="69">
        <f t="shared" si="209"/>
        <v>-2.218873650373511E-2</v>
      </c>
      <c r="AE326" s="67">
        <f>ABS(AC326-Z326)</f>
        <v>4.7157721031799715E-3</v>
      </c>
    </row>
    <row r="327" spans="1:31" ht="15" hidden="1" customHeight="1" x14ac:dyDescent="0.25">
      <c r="A327" s="60" t="s">
        <v>427</v>
      </c>
      <c r="B327" s="61">
        <v>1</v>
      </c>
      <c r="C327" s="61"/>
      <c r="D327" s="60" t="s">
        <v>287</v>
      </c>
      <c r="E327" s="60" t="s">
        <v>14</v>
      </c>
      <c r="F327" s="62">
        <v>2011.5</v>
      </c>
      <c r="G327" s="60">
        <v>1</v>
      </c>
      <c r="H327" s="60">
        <v>7</v>
      </c>
      <c r="I327" s="63">
        <f>IF(H327="",M327+0.15*(X327-4.5%+$B$2)+($A$2-50%),M327+0.85*(0.6*X327+0.4*AA327-4.5%+$B$2)+($A$2-50%))</f>
        <v>0.60686332891984818</v>
      </c>
      <c r="J327" s="33" t="str">
        <f t="shared" si="205"/>
        <v>D</v>
      </c>
      <c r="K327" s="33" t="str">
        <f t="shared" si="159"/>
        <v>D</v>
      </c>
      <c r="L327" s="33" t="str">
        <f t="shared" si="160"/>
        <v>Safe D</v>
      </c>
      <c r="M327" s="64">
        <f>'Raw Data'!P322</f>
        <v>0.56724999999999992</v>
      </c>
      <c r="N327" s="64">
        <f t="shared" si="161"/>
        <v>0.56725000000000003</v>
      </c>
      <c r="O327" s="65">
        <f>'Raw Data'!M322</f>
        <v>0.28661264729599667</v>
      </c>
      <c r="P327" s="65">
        <f t="shared" si="190"/>
        <v>0.64330632364799833</v>
      </c>
      <c r="Q327" s="66">
        <f t="shared" si="191"/>
        <v>0.24661264729599666</v>
      </c>
      <c r="R327" s="66">
        <f>'Raw Data'!Z9</f>
        <v>0.15285061093745966</v>
      </c>
      <c r="S327" s="66">
        <f>'Raw Data'!V322</f>
        <v>0.58899999999999997</v>
      </c>
      <c r="T327" s="67">
        <f t="shared" si="206"/>
        <v>-4.3499999999994543E-2</v>
      </c>
      <c r="U327" s="66">
        <f t="shared" si="192"/>
        <v>0.19935061093746512</v>
      </c>
      <c r="V327" s="66">
        <f>50%+Q327/2</f>
        <v>0.62330632364799832</v>
      </c>
      <c r="W327" s="66">
        <f>50%+U327/2</f>
        <v>0.5996753054687326</v>
      </c>
      <c r="X327" s="68">
        <f t="shared" si="202"/>
        <v>5.6056323647998396E-2</v>
      </c>
      <c r="Y327" s="68">
        <f t="shared" si="194"/>
        <v>5.6056323647998396E-2</v>
      </c>
      <c r="Z327" s="68">
        <f t="shared" si="195"/>
        <v>1.1056323647998398E-2</v>
      </c>
      <c r="AA327" s="68">
        <f t="shared" si="210"/>
        <v>3.2425305468732679E-2</v>
      </c>
      <c r="AB327" s="68">
        <f t="shared" si="207"/>
        <v>3.2425305468732679E-2</v>
      </c>
      <c r="AC327" s="68">
        <f t="shared" si="208"/>
        <v>-1.2574694531267319E-2</v>
      </c>
      <c r="AD327" s="69">
        <f t="shared" si="209"/>
        <v>-7.5918544163446067E-4</v>
      </c>
      <c r="AE327" s="67"/>
    </row>
    <row r="328" spans="1:31" ht="15" hidden="1" customHeight="1" x14ac:dyDescent="0.25">
      <c r="A328" s="60" t="s">
        <v>427</v>
      </c>
      <c r="B328" s="61">
        <v>2</v>
      </c>
      <c r="C328" s="61"/>
      <c r="D328" s="60" t="s">
        <v>288</v>
      </c>
      <c r="E328" s="60" t="s">
        <v>8</v>
      </c>
      <c r="F328" s="62">
        <v>1998</v>
      </c>
      <c r="G328" s="60">
        <v>4</v>
      </c>
      <c r="H328" s="60">
        <v>4</v>
      </c>
      <c r="I328" s="63">
        <f>IF(H328="",M328+0.15*(X328+4.5%-$B$2)+($A$2-50%),M328+0.85*(0.6*X328+0.4*AA328+4.5%-$B$2)+($A$2-50%))</f>
        <v>0.29933903024344999</v>
      </c>
      <c r="J328" s="33" t="str">
        <f t="shared" si="205"/>
        <v>R</v>
      </c>
      <c r="K328" s="33" t="str">
        <f t="shared" ref="K328:K391" si="211">IF(M328&lt;44%,"R",IF(M328&gt;56%,"D","No projection"))</f>
        <v>R</v>
      </c>
      <c r="L328" s="33" t="str">
        <f t="shared" ref="L328:L391" si="212">IF(I328&lt;42%,"Safe R",IF(AND(I328&gt;42%,I328&lt;44%),"Likely R",IF(AND(I328&gt;44%,I328&lt;47%),"Lean R",IF(AND(I328&gt;47%,I328&lt;53%),"Toss Up",IF(AND(I328&gt;53%,I328&lt;56%),"Lean D",IF(AND(I328&gt;56%,I328&lt;58%),"Likely D","Safe D"))))))</f>
        <v>Safe R</v>
      </c>
      <c r="M328" s="64">
        <f>'Raw Data'!P323</f>
        <v>0.39925000000000005</v>
      </c>
      <c r="N328" s="64">
        <f t="shared" ref="N328:N391" si="213">M328+$A$2-50%</f>
        <v>0.3992500000000001</v>
      </c>
      <c r="O328" s="65">
        <f>'Raw Data'!M323</f>
        <v>0.40427484112517859</v>
      </c>
      <c r="P328" s="65">
        <f t="shared" si="190"/>
        <v>0.70213742056258932</v>
      </c>
      <c r="Q328" s="66">
        <f t="shared" si="191"/>
        <v>0.44427484112517857</v>
      </c>
      <c r="R328" s="66">
        <f>'Raw Data'!S323</f>
        <v>0.48154932511547388</v>
      </c>
      <c r="S328" s="66">
        <f>'Raw Data'!V323</f>
        <v>0.40899999999999997</v>
      </c>
      <c r="T328" s="67">
        <f t="shared" si="206"/>
        <v>-1.9499999999993634E-2</v>
      </c>
      <c r="U328" s="66">
        <f t="shared" si="192"/>
        <v>0.4250493251154675</v>
      </c>
      <c r="V328" s="66">
        <f>50%-Q328/2</f>
        <v>0.27786257943741072</v>
      </c>
      <c r="W328" s="66">
        <f>50%-U328/2</f>
        <v>0.28747533744226628</v>
      </c>
      <c r="X328" s="68">
        <f t="shared" si="202"/>
        <v>-0.12138742056258933</v>
      </c>
      <c r="Y328" s="68">
        <f t="shared" si="194"/>
        <v>0.12138742056258933</v>
      </c>
      <c r="Z328" s="68">
        <f t="shared" si="195"/>
        <v>7.6387420562589334E-2</v>
      </c>
      <c r="AA328" s="68">
        <f t="shared" si="210"/>
        <v>-0.11177466255773377</v>
      </c>
      <c r="AB328" s="68">
        <f t="shared" si="207"/>
        <v>0.11177466255773377</v>
      </c>
      <c r="AC328" s="68">
        <f t="shared" si="208"/>
        <v>6.6774662557733774E-2</v>
      </c>
      <c r="AD328" s="69">
        <f t="shared" si="209"/>
        <v>7.1581041560161554E-2</v>
      </c>
      <c r="AE328" s="67">
        <f t="shared" ref="AE328:AE334" si="214">ABS(AC328-Z328)</f>
        <v>9.6127580048555594E-3</v>
      </c>
    </row>
    <row r="329" spans="1:31" ht="15" hidden="1" customHeight="1" x14ac:dyDescent="0.25">
      <c r="A329" s="93" t="s">
        <v>427</v>
      </c>
      <c r="B329" s="61">
        <v>3</v>
      </c>
      <c r="C329" s="61"/>
      <c r="D329" s="93" t="s">
        <v>289</v>
      </c>
      <c r="E329" s="93" t="s">
        <v>14</v>
      </c>
      <c r="F329" s="62">
        <v>1996</v>
      </c>
      <c r="G329" s="93">
        <v>1</v>
      </c>
      <c r="H329" s="93">
        <v>1</v>
      </c>
      <c r="I329" s="63">
        <f>IF(H329="",M329+0.15*(X329-4.5%+$B$2)+($A$2-50%),M329+0.85*(0.6*X329+0.4*AA329-4.5%+$B$2)+($A$2-50%))</f>
        <v>0.77467626469396789</v>
      </c>
      <c r="J329" s="33" t="str">
        <f t="shared" si="205"/>
        <v>D</v>
      </c>
      <c r="K329" s="33" t="str">
        <f t="shared" si="211"/>
        <v>D</v>
      </c>
      <c r="L329" s="33" t="str">
        <f t="shared" si="212"/>
        <v>Safe D</v>
      </c>
      <c r="M329" s="64">
        <f>'Raw Data'!P324</f>
        <v>0.71724999999999994</v>
      </c>
      <c r="N329" s="64">
        <f t="shared" si="213"/>
        <v>0.71724999999999994</v>
      </c>
      <c r="O329" s="65">
        <f>'Raw Data'!M324</f>
        <v>0.58052990718870046</v>
      </c>
      <c r="P329" s="65">
        <f t="shared" si="190"/>
        <v>0.79026495359435023</v>
      </c>
      <c r="Q329" s="66">
        <f t="shared" si="191"/>
        <v>0.54052990718870042</v>
      </c>
      <c r="R329" s="66">
        <f>'Raw Data'!S324</f>
        <v>0.48075669624029022</v>
      </c>
      <c r="S329" s="66">
        <f>'Raw Data'!V324</f>
        <v>0.68899999999999995</v>
      </c>
      <c r="T329" s="67">
        <f t="shared" si="206"/>
        <v>5.6499999999999773E-2</v>
      </c>
      <c r="U329" s="66">
        <f t="shared" si="192"/>
        <v>0.61325669624029</v>
      </c>
      <c r="V329" s="66">
        <f>50%+Q329/2</f>
        <v>0.77026495359435021</v>
      </c>
      <c r="W329" s="66">
        <f>50%+U329/2</f>
        <v>0.80662834812014506</v>
      </c>
      <c r="X329" s="68">
        <f t="shared" si="202"/>
        <v>5.3014953594350267E-2</v>
      </c>
      <c r="Y329" s="68">
        <f t="shared" si="194"/>
        <v>5.3014953594350267E-2</v>
      </c>
      <c r="Z329" s="68">
        <f t="shared" si="195"/>
        <v>8.0149535943502687E-3</v>
      </c>
      <c r="AA329" s="68">
        <f t="shared" si="210"/>
        <v>8.9378348120145112E-2</v>
      </c>
      <c r="AB329" s="68">
        <f t="shared" si="207"/>
        <v>8.9378348120145112E-2</v>
      </c>
      <c r="AC329" s="68">
        <f t="shared" si="208"/>
        <v>4.4378348120145114E-2</v>
      </c>
      <c r="AD329" s="69">
        <f t="shared" si="209"/>
        <v>2.6196650857247691E-2</v>
      </c>
      <c r="AE329" s="67">
        <f t="shared" si="214"/>
        <v>3.6363394525794845E-2</v>
      </c>
    </row>
    <row r="330" spans="1:31" ht="15" hidden="1" customHeight="1" x14ac:dyDescent="0.25">
      <c r="A330" s="60" t="s">
        <v>427</v>
      </c>
      <c r="B330" s="61">
        <v>4</v>
      </c>
      <c r="C330" s="61"/>
      <c r="D330" s="60" t="s">
        <v>290</v>
      </c>
      <c r="E330" s="60" t="s">
        <v>14</v>
      </c>
      <c r="F330" s="62">
        <v>1986</v>
      </c>
      <c r="G330" s="60">
        <v>1</v>
      </c>
      <c r="H330" s="60">
        <v>1</v>
      </c>
      <c r="I330" s="63">
        <f>IF(H330="",M330+0.15*(X330-4.5%+$B$2)+($A$2-50%),M330+0.85*(0.6*X330+0.4*AA330-4.5%+$B$2)+($A$2-50%))</f>
        <v>0.5743464308124745</v>
      </c>
      <c r="J330" s="33" t="str">
        <f t="shared" si="205"/>
        <v>D</v>
      </c>
      <c r="K330" s="33" t="str">
        <f t="shared" si="211"/>
        <v>No projection</v>
      </c>
      <c r="L330" s="33" t="str">
        <f t="shared" si="212"/>
        <v>Likely D</v>
      </c>
      <c r="M330" s="64">
        <f>'Raw Data'!P325</f>
        <v>0.51424999999999998</v>
      </c>
      <c r="N330" s="64">
        <f t="shared" si="213"/>
        <v>0.5142500000000001</v>
      </c>
      <c r="O330" s="65">
        <f>'Raw Data'!M325</f>
        <v>0.20462345967205686</v>
      </c>
      <c r="P330" s="65">
        <f t="shared" si="190"/>
        <v>0.60231172983602843</v>
      </c>
      <c r="Q330" s="66">
        <f t="shared" si="191"/>
        <v>0.16462345967205685</v>
      </c>
      <c r="R330" s="66">
        <f>'Raw Data'!S325</f>
        <v>0.11132322703588526</v>
      </c>
      <c r="S330" s="66">
        <f>'Raw Data'!V325</f>
        <v>0.51900000000000002</v>
      </c>
      <c r="T330" s="67">
        <f t="shared" si="206"/>
        <v>-9.5000000000027285E-3</v>
      </c>
      <c r="U330" s="66">
        <f t="shared" si="192"/>
        <v>0.17782322703588255</v>
      </c>
      <c r="V330" s="66">
        <f>50%+Q330/2</f>
        <v>0.58231172983602841</v>
      </c>
      <c r="W330" s="66">
        <f>50%+U330/2</f>
        <v>0.5889116135179413</v>
      </c>
      <c r="X330" s="68">
        <f t="shared" si="202"/>
        <v>6.8061729836028428E-2</v>
      </c>
      <c r="Y330" s="68">
        <f t="shared" si="194"/>
        <v>6.8061729836028428E-2</v>
      </c>
      <c r="Z330" s="68">
        <f t="shared" si="195"/>
        <v>2.306172983602843E-2</v>
      </c>
      <c r="AA330" s="68">
        <f t="shared" si="210"/>
        <v>7.4661613517941317E-2</v>
      </c>
      <c r="AB330" s="68">
        <f t="shared" si="207"/>
        <v>7.4661613517941317E-2</v>
      </c>
      <c r="AC330" s="68">
        <f t="shared" si="208"/>
        <v>2.9661613517941318E-2</v>
      </c>
      <c r="AD330" s="69">
        <f t="shared" si="209"/>
        <v>2.6361671676984874E-2</v>
      </c>
      <c r="AE330" s="67">
        <f t="shared" si="214"/>
        <v>6.5998836819128881E-3</v>
      </c>
    </row>
    <row r="331" spans="1:31" ht="15" hidden="1" customHeight="1" x14ac:dyDescent="0.25">
      <c r="A331" s="60" t="s">
        <v>427</v>
      </c>
      <c r="B331" s="61">
        <v>5</v>
      </c>
      <c r="C331" s="61"/>
      <c r="D331" s="60" t="s">
        <v>291</v>
      </c>
      <c r="E331" s="60" t="s">
        <v>14</v>
      </c>
      <c r="F331" s="62">
        <v>2008</v>
      </c>
      <c r="G331" s="60">
        <v>1</v>
      </c>
      <c r="H331" s="60">
        <v>1</v>
      </c>
      <c r="I331" s="63">
        <f>IF(H331="",M331+0.15*(X331-4.5%+$B$2)+($A$2-50%),M331+0.85*(0.6*X331+0.4*AA331-4.5%+$B$2)+($A$2-50%))</f>
        <v>0.53503825881562372</v>
      </c>
      <c r="J331" s="33" t="str">
        <f t="shared" si="205"/>
        <v>No projection</v>
      </c>
      <c r="K331" s="33" t="str">
        <f t="shared" si="211"/>
        <v>No projection</v>
      </c>
      <c r="L331" s="33" t="str">
        <f t="shared" si="212"/>
        <v>Lean D</v>
      </c>
      <c r="M331" s="64">
        <f>'Raw Data'!P326</f>
        <v>0.49774999999999997</v>
      </c>
      <c r="N331" s="64">
        <f t="shared" si="213"/>
        <v>0.49774999999999991</v>
      </c>
      <c r="O331" s="65">
        <f>'Raw Data'!M326</f>
        <v>0.12010036277223718</v>
      </c>
      <c r="P331" s="65">
        <f t="shared" si="190"/>
        <v>0.56005018138611862</v>
      </c>
      <c r="Q331" s="66">
        <f t="shared" si="191"/>
        <v>8.0100362772237171E-2</v>
      </c>
      <c r="R331" s="66">
        <f>'Raw Data'!S326</f>
        <v>5.4442154757067429E-2</v>
      </c>
      <c r="S331" s="66">
        <f>'Raw Data'!V326</f>
        <v>0.51900000000000002</v>
      </c>
      <c r="T331" s="67">
        <f t="shared" si="206"/>
        <v>-4.2499999999989768E-2</v>
      </c>
      <c r="U331" s="66">
        <f t="shared" si="192"/>
        <v>8.7942154757077659E-2</v>
      </c>
      <c r="V331" s="66">
        <f>50%+Q331/2</f>
        <v>0.5400501813861186</v>
      </c>
      <c r="W331" s="66">
        <f>50%+U331/2</f>
        <v>0.54397107737853878</v>
      </c>
      <c r="X331" s="68">
        <f t="shared" si="202"/>
        <v>4.2300181386118629E-2</v>
      </c>
      <c r="Y331" s="68">
        <f t="shared" si="194"/>
        <v>4.2300181386118629E-2</v>
      </c>
      <c r="Z331" s="68">
        <f t="shared" si="195"/>
        <v>-2.699818613881369E-3</v>
      </c>
      <c r="AA331" s="68">
        <f t="shared" si="210"/>
        <v>4.6221077378538811E-2</v>
      </c>
      <c r="AB331" s="68">
        <f t="shared" si="207"/>
        <v>4.6221077378538811E-2</v>
      </c>
      <c r="AC331" s="68">
        <f t="shared" si="208"/>
        <v>1.2210773785388124E-3</v>
      </c>
      <c r="AD331" s="69">
        <f t="shared" si="209"/>
        <v>-7.3937061767127832E-4</v>
      </c>
      <c r="AE331" s="67">
        <f t="shared" si="214"/>
        <v>3.9208959924201814E-3</v>
      </c>
    </row>
    <row r="332" spans="1:31" ht="15" hidden="1" customHeight="1" x14ac:dyDescent="0.25">
      <c r="A332" s="71" t="s">
        <v>428</v>
      </c>
      <c r="B332" s="72">
        <v>1</v>
      </c>
      <c r="C332" s="61"/>
      <c r="D332" s="71" t="s">
        <v>292</v>
      </c>
      <c r="E332" s="71" t="s">
        <v>14</v>
      </c>
      <c r="F332" s="62">
        <v>1998</v>
      </c>
      <c r="G332" s="71">
        <v>1</v>
      </c>
      <c r="H332" s="71">
        <v>1</v>
      </c>
      <c r="I332" s="63">
        <f>IF(H332="",M332+0.15*(X332-4.5%+$B$2)+($A$2-50%),M332+0.85*(0.6*X332+0.4*AA332-4.5%+$B$2)+($A$2-50%))</f>
        <v>0.83413486385879565</v>
      </c>
      <c r="J332" s="40" t="str">
        <f t="shared" si="205"/>
        <v>D</v>
      </c>
      <c r="K332" s="33" t="str">
        <f t="shared" si="211"/>
        <v>D</v>
      </c>
      <c r="L332" s="40" t="str">
        <f t="shared" si="212"/>
        <v>Safe D</v>
      </c>
      <c r="M332" s="68">
        <f>'Raw Data'!P327</f>
        <v>0.80774999999999997</v>
      </c>
      <c r="N332" s="68">
        <f t="shared" si="213"/>
        <v>0.80774999999999997</v>
      </c>
      <c r="O332" s="65">
        <f>'Raw Data'!M327</f>
        <v>0.69897005434821824</v>
      </c>
      <c r="P332" s="65">
        <f t="shared" si="190"/>
        <v>0.84948502717410912</v>
      </c>
      <c r="Q332" s="66">
        <f t="shared" si="191"/>
        <v>0.6589700543482182</v>
      </c>
      <c r="R332" s="66">
        <f>'Raw Data'!S327</f>
        <v>1</v>
      </c>
      <c r="S332" s="66">
        <f>'Raw Data'!V327</f>
        <v>0.84399999999999997</v>
      </c>
      <c r="T332" s="67">
        <f t="shared" si="206"/>
        <v>-7.2500000000005116E-2</v>
      </c>
      <c r="U332" s="66">
        <f t="shared" si="192"/>
        <v>1.003499999999995</v>
      </c>
      <c r="V332" s="66">
        <f>50%+Q332/2</f>
        <v>0.8294850271741091</v>
      </c>
      <c r="W332" s="66">
        <v>1</v>
      </c>
      <c r="X332" s="68">
        <f t="shared" si="202"/>
        <v>2.1735027174109134E-2</v>
      </c>
      <c r="Y332" s="68">
        <f t="shared" si="194"/>
        <v>2.1735027174109134E-2</v>
      </c>
      <c r="Z332" s="68">
        <f t="shared" si="195"/>
        <v>-2.3264972825890864E-2</v>
      </c>
      <c r="AA332" s="68">
        <v>4.4999999999999998E-2</v>
      </c>
      <c r="AB332" s="68">
        <f t="shared" si="207"/>
        <v>4.4999999999999998E-2</v>
      </c>
      <c r="AC332" s="68">
        <f t="shared" si="208"/>
        <v>0</v>
      </c>
      <c r="AD332" s="69">
        <f t="shared" si="209"/>
        <v>-1.1632486412945432E-2</v>
      </c>
      <c r="AE332" s="67">
        <f t="shared" si="214"/>
        <v>2.3264972825890864E-2</v>
      </c>
    </row>
    <row r="333" spans="1:31" ht="15" hidden="1" customHeight="1" x14ac:dyDescent="0.25">
      <c r="A333" s="93" t="s">
        <v>428</v>
      </c>
      <c r="B333" s="61">
        <v>2</v>
      </c>
      <c r="C333" s="61"/>
      <c r="D333" s="93" t="s">
        <v>293</v>
      </c>
      <c r="E333" s="93" t="s">
        <v>14</v>
      </c>
      <c r="F333" s="62">
        <v>1994</v>
      </c>
      <c r="G333" s="93">
        <v>1</v>
      </c>
      <c r="H333" s="93">
        <v>1</v>
      </c>
      <c r="I333" s="63">
        <f>IF(H333="",M333+0.15*(X333-4.5%+$B$2)+($A$2-50%),M333+0.85*(0.6*X333+0.4*AA333-4.5%+$B$2)+($A$2-50%))</f>
        <v>0.90914647269956461</v>
      </c>
      <c r="J333" s="33" t="str">
        <f t="shared" si="205"/>
        <v>D</v>
      </c>
      <c r="K333" s="33" t="str">
        <f t="shared" si="211"/>
        <v>D</v>
      </c>
      <c r="L333" s="33" t="str">
        <f t="shared" si="212"/>
        <v>Safe D</v>
      </c>
      <c r="M333" s="64">
        <f>'Raw Data'!P328</f>
        <v>0.88775000000000004</v>
      </c>
      <c r="N333" s="64">
        <f t="shared" si="213"/>
        <v>0.88775000000000004</v>
      </c>
      <c r="O333" s="65">
        <f>'Raw Data'!M328</f>
        <v>0.81009622906100587</v>
      </c>
      <c r="P333" s="65">
        <f t="shared" si="190"/>
        <v>0.90504811453050293</v>
      </c>
      <c r="Q333" s="66">
        <f t="shared" si="191"/>
        <v>0.77009622906100583</v>
      </c>
      <c r="R333" s="66">
        <f>'Raw Data'!S328</f>
        <v>0.78596726052357768</v>
      </c>
      <c r="S333" s="66">
        <f>'Raw Data'!V328</f>
        <v>0.86399999999999999</v>
      </c>
      <c r="T333" s="67">
        <f t="shared" si="206"/>
        <v>4.7499999999999432E-2</v>
      </c>
      <c r="U333" s="66">
        <f t="shared" si="192"/>
        <v>0.90946726052357707</v>
      </c>
      <c r="V333" s="66">
        <f>50%+Q333/2</f>
        <v>0.88504811453050292</v>
      </c>
      <c r="W333" s="66">
        <f>50%+U333/2</f>
        <v>0.95473363026178859</v>
      </c>
      <c r="X333" s="68">
        <f t="shared" si="202"/>
        <v>-2.7018854694971228E-3</v>
      </c>
      <c r="Y333" s="68">
        <f t="shared" si="194"/>
        <v>-2.7018854694971228E-3</v>
      </c>
      <c r="Z333" s="68">
        <f t="shared" si="195"/>
        <v>-4.7701885469497121E-2</v>
      </c>
      <c r="AA333" s="68">
        <f>W333-M333</f>
        <v>6.6983630261788552E-2</v>
      </c>
      <c r="AB333" s="68">
        <f t="shared" si="207"/>
        <v>6.6983630261788552E-2</v>
      </c>
      <c r="AC333" s="68">
        <f t="shared" si="208"/>
        <v>2.1983630261788553E-2</v>
      </c>
      <c r="AD333" s="69">
        <f t="shared" si="209"/>
        <v>-1.2859127603854284E-2</v>
      </c>
      <c r="AE333" s="67">
        <f t="shared" si="214"/>
        <v>6.9685515731285674E-2</v>
      </c>
    </row>
    <row r="334" spans="1:31" ht="15" hidden="1" customHeight="1" x14ac:dyDescent="0.25">
      <c r="A334" s="60" t="s">
        <v>428</v>
      </c>
      <c r="B334" s="61">
        <v>3</v>
      </c>
      <c r="C334" s="61"/>
      <c r="D334" s="60" t="s">
        <v>294</v>
      </c>
      <c r="E334" s="60" t="s">
        <v>8</v>
      </c>
      <c r="F334" s="62">
        <v>2010</v>
      </c>
      <c r="G334" s="60">
        <v>4</v>
      </c>
      <c r="H334" s="60">
        <v>6</v>
      </c>
      <c r="I334" s="63">
        <f>IF(H334="",M334+0.15*(X334+4.5%-$B$2)+($A$2-50%),M334+0.85*(0.6*X334+0.4*AA334+4.5%-$B$2)+($A$2-50%))</f>
        <v>0.38773369862336365</v>
      </c>
      <c r="J334" s="33" t="str">
        <f t="shared" si="205"/>
        <v>R</v>
      </c>
      <c r="K334" s="33" t="str">
        <f t="shared" si="211"/>
        <v>R</v>
      </c>
      <c r="L334" s="33" t="str">
        <f t="shared" si="212"/>
        <v>Safe R</v>
      </c>
      <c r="M334" s="64">
        <f>'Raw Data'!P329</f>
        <v>0.41774999999999995</v>
      </c>
      <c r="N334" s="64">
        <f t="shared" si="213"/>
        <v>0.41774999999999995</v>
      </c>
      <c r="O334" s="65">
        <f>'Raw Data'!M329</f>
        <v>0.14457877063352648</v>
      </c>
      <c r="P334" s="65">
        <f t="shared" si="190"/>
        <v>0.57228938531676321</v>
      </c>
      <c r="Q334" s="66">
        <f t="shared" si="191"/>
        <v>0.18457877063352648</v>
      </c>
      <c r="R334" s="66">
        <f>'Raw Data'!S329</f>
        <v>0.11444832273580535</v>
      </c>
      <c r="S334" s="66">
        <f>'Raw Data'!V329</f>
        <v>0.46399999999999997</v>
      </c>
      <c r="T334" s="67">
        <f t="shared" si="206"/>
        <v>-9.2500000000001137E-2</v>
      </c>
      <c r="U334" s="66">
        <f t="shared" si="192"/>
        <v>0.31094832273580653</v>
      </c>
      <c r="V334" s="66">
        <f t="shared" ref="V334:V343" si="215">50%-Q334/2</f>
        <v>0.40771061468323677</v>
      </c>
      <c r="W334" s="66">
        <f>50%-U334/2</f>
        <v>0.34452583863209674</v>
      </c>
      <c r="X334" s="68">
        <f t="shared" si="202"/>
        <v>-1.0039385316763183E-2</v>
      </c>
      <c r="Y334" s="68">
        <f t="shared" si="194"/>
        <v>1.0039385316763183E-2</v>
      </c>
      <c r="Z334" s="68">
        <f t="shared" si="195"/>
        <v>-3.4960614683236815E-2</v>
      </c>
      <c r="AA334" s="68">
        <f>W334-M334</f>
        <v>-7.3224161367903218E-2</v>
      </c>
      <c r="AB334" s="68">
        <f t="shared" si="207"/>
        <v>7.3224161367903218E-2</v>
      </c>
      <c r="AC334" s="68">
        <f t="shared" si="208"/>
        <v>2.8224161367903219E-2</v>
      </c>
      <c r="AD334" s="69">
        <f t="shared" si="209"/>
        <v>-3.368226657666798E-3</v>
      </c>
      <c r="AE334" s="67">
        <f t="shared" si="214"/>
        <v>6.3184776051140035E-2</v>
      </c>
    </row>
    <row r="335" spans="1:31" ht="15" hidden="1" customHeight="1" x14ac:dyDescent="0.25">
      <c r="A335" s="60" t="s">
        <v>428</v>
      </c>
      <c r="B335" s="61">
        <v>4</v>
      </c>
      <c r="C335" s="61"/>
      <c r="D335" s="60" t="s">
        <v>295</v>
      </c>
      <c r="E335" s="60" t="s">
        <v>8</v>
      </c>
      <c r="F335" s="62">
        <v>2012</v>
      </c>
      <c r="G335" s="60">
        <v>5</v>
      </c>
      <c r="H335" s="60"/>
      <c r="I335" s="63">
        <f>IF(H335="",M335+0.15*(X335+4.5%-$B$2)+($A$2-50%),M335+0.85*(0.6*X335+0.4*AA335+4.5%-$B$2)+($A$2-50%))</f>
        <v>0.38742302608595397</v>
      </c>
      <c r="J335" s="33" t="str">
        <f t="shared" si="205"/>
        <v>R</v>
      </c>
      <c r="K335" s="33" t="str">
        <f t="shared" si="211"/>
        <v>R</v>
      </c>
      <c r="L335" s="33" t="str">
        <f t="shared" si="212"/>
        <v>Safe R</v>
      </c>
      <c r="M335" s="64">
        <f>'Raw Data'!P330</f>
        <v>0.40274999999999994</v>
      </c>
      <c r="N335" s="64">
        <f t="shared" si="213"/>
        <v>0.40274999999999994</v>
      </c>
      <c r="O335" s="65">
        <f>'Raw Data'!M330</f>
        <v>0.26885965218727947</v>
      </c>
      <c r="P335" s="65">
        <f t="shared" si="190"/>
        <v>0.63442982609363974</v>
      </c>
      <c r="Q335" s="66">
        <f t="shared" si="191"/>
        <v>0.39885965218727948</v>
      </c>
      <c r="R335" s="66"/>
      <c r="S335" s="66"/>
      <c r="T335" s="67"/>
      <c r="U335" s="66" t="str">
        <f t="shared" si="192"/>
        <v/>
      </c>
      <c r="V335" s="66">
        <f t="shared" si="215"/>
        <v>0.30057017390636026</v>
      </c>
      <c r="W335" s="66"/>
      <c r="X335" s="68">
        <f t="shared" si="202"/>
        <v>-0.10217982609363968</v>
      </c>
      <c r="Y335" s="68">
        <f t="shared" si="194"/>
        <v>0.10217982609363968</v>
      </c>
      <c r="Z335" s="68">
        <f t="shared" si="195"/>
        <v>5.7179826093639682E-2</v>
      </c>
      <c r="AA335" s="68"/>
      <c r="AB335" s="68"/>
      <c r="AC335" s="68"/>
      <c r="AD335" s="69">
        <f>Z335</f>
        <v>5.7179826093639682E-2</v>
      </c>
      <c r="AE335" s="67"/>
    </row>
    <row r="336" spans="1:31" ht="15" hidden="1" customHeight="1" x14ac:dyDescent="0.25">
      <c r="A336" s="60" t="s">
        <v>428</v>
      </c>
      <c r="B336" s="61">
        <v>5</v>
      </c>
      <c r="C336" s="61"/>
      <c r="D336" s="60" t="s">
        <v>296</v>
      </c>
      <c r="E336" s="60" t="s">
        <v>8</v>
      </c>
      <c r="F336" s="62">
        <v>2008</v>
      </c>
      <c r="G336" s="60">
        <v>4</v>
      </c>
      <c r="H336" s="60">
        <v>4</v>
      </c>
      <c r="I336" s="63">
        <f>IF(H336="",M336+0.15*(X336+4.5%-$B$2)+($A$2-50%),M336+0.85*(0.6*X336+0.4*AA336+4.5%-$B$2)+($A$2-50%))</f>
        <v>0.34913148734814858</v>
      </c>
      <c r="J336" s="33" t="str">
        <f t="shared" si="205"/>
        <v>R</v>
      </c>
      <c r="K336" s="33" t="str">
        <f t="shared" si="211"/>
        <v>R</v>
      </c>
      <c r="L336" s="33" t="str">
        <f t="shared" si="212"/>
        <v>Safe R</v>
      </c>
      <c r="M336" s="64">
        <f>'Raw Data'!P331</f>
        <v>0.40274999999999994</v>
      </c>
      <c r="N336" s="64">
        <f t="shared" si="213"/>
        <v>0.40274999999999994</v>
      </c>
      <c r="O336" s="65">
        <f>'Raw Data'!M331</f>
        <v>0.25849220257377015</v>
      </c>
      <c r="P336" s="65">
        <f t="shared" ref="P336:P367" si="216">O336/2+50%</f>
        <v>0.62924610128688507</v>
      </c>
      <c r="Q336" s="66">
        <f t="shared" ref="Q336:Q367" si="217">IF(G336=1,O336-4%,IF(G336=2,O336+5%,IF(G336=3,O336+14%,IF(G336=4,O336+4%,IF(G336=5,O336+13%,IF(G336=6,O336+22%,IF(G336=7,O336+9%,O336+9%)))))))</f>
        <v>0.29849220257377013</v>
      </c>
      <c r="R336" s="66">
        <f>'Raw Data'!S331</f>
        <v>0.41741471173846789</v>
      </c>
      <c r="S336" s="66">
        <f>'Raw Data'!V331</f>
        <v>0.40899999999999997</v>
      </c>
      <c r="T336" s="67">
        <f t="shared" ref="T336:T342" si="218">2*(M336-50)-2*(S336-50)</f>
        <v>-1.2500000000002842E-2</v>
      </c>
      <c r="U336" s="66">
        <f t="shared" ref="U336:U367" si="219">IF(H336=1,R336+T336+7.6%,IF(H336=2,R336+T336+16.6%,IF(H336=3,R336+T336+25.6%,IF(H336=4,R336-T336-7.6%,IF(H336=5,R336-T336+1.4%,IF(H336=6,R336-T336+10.4%,IF(H336=7,R336+T336+9%,IF(H336=8,R336-T336+9%,""))))))))</f>
        <v>0.35391471173847072</v>
      </c>
      <c r="V336" s="66">
        <f t="shared" si="215"/>
        <v>0.35075389871311491</v>
      </c>
      <c r="W336" s="66">
        <f t="shared" ref="W336:W342" si="220">50%-U336/2</f>
        <v>0.32304264413076467</v>
      </c>
      <c r="X336" s="68">
        <f t="shared" si="202"/>
        <v>-5.1996101286885033E-2</v>
      </c>
      <c r="Y336" s="68">
        <f t="shared" ref="Y336:Y367" si="221">IF(E336="(D)",X336,-X336)</f>
        <v>5.1996101286885033E-2</v>
      </c>
      <c r="Z336" s="68">
        <f t="shared" ref="Z336:Z367" si="222">Y336-4.5%</f>
        <v>6.9961012868850342E-3</v>
      </c>
      <c r="AA336" s="68">
        <f t="shared" ref="AA336:AA342" si="223">W336-M336</f>
        <v>-7.9707355869235275E-2</v>
      </c>
      <c r="AB336" s="68">
        <f t="shared" ref="AB336:AB342" si="224">IF(E336="(D)",AA336,-(AA336))</f>
        <v>7.9707355869235275E-2</v>
      </c>
      <c r="AC336" s="68">
        <f t="shared" ref="AC336:AC342" si="225">AB336-4.5%</f>
        <v>3.4707355869235276E-2</v>
      </c>
      <c r="AD336" s="69">
        <f t="shared" ref="AD336:AD342" si="226">(Z336+AC336)/2</f>
        <v>2.0851728578060155E-2</v>
      </c>
      <c r="AE336" s="67">
        <f t="shared" ref="AE336:AE342" si="227">ABS(AC336-Z336)</f>
        <v>2.7711254582350242E-2</v>
      </c>
    </row>
    <row r="337" spans="1:31" ht="15" customHeight="1" x14ac:dyDescent="0.25">
      <c r="A337" s="60" t="s">
        <v>428</v>
      </c>
      <c r="B337" s="61">
        <v>6</v>
      </c>
      <c r="C337" s="61" t="s">
        <v>1027</v>
      </c>
      <c r="D337" s="60" t="s">
        <v>1011</v>
      </c>
      <c r="E337" s="60" t="s">
        <v>8</v>
      </c>
      <c r="F337" s="62">
        <v>2002</v>
      </c>
      <c r="G337" s="60">
        <v>4</v>
      </c>
      <c r="H337" s="60">
        <v>4</v>
      </c>
      <c r="I337" s="63">
        <f>M337</f>
        <v>0.46825</v>
      </c>
      <c r="J337" s="33" t="str">
        <f t="shared" si="205"/>
        <v>No projection</v>
      </c>
      <c r="K337" s="33" t="str">
        <f t="shared" si="211"/>
        <v>No projection</v>
      </c>
      <c r="L337" s="33" t="str">
        <f t="shared" si="212"/>
        <v>Lean R</v>
      </c>
      <c r="M337" s="64">
        <f>'Raw Data'!P332</f>
        <v>0.46825</v>
      </c>
      <c r="N337" s="64">
        <f t="shared" si="213"/>
        <v>0.46825000000000006</v>
      </c>
      <c r="O337" s="65">
        <f>'Raw Data'!M332</f>
        <v>0.14282563601249376</v>
      </c>
      <c r="P337" s="65">
        <f t="shared" si="216"/>
        <v>0.57141281800624688</v>
      </c>
      <c r="Q337" s="66">
        <f t="shared" si="217"/>
        <v>0.18282563601249377</v>
      </c>
      <c r="R337" s="66">
        <f>'Raw Data'!S332</f>
        <v>0.14204974750600824</v>
      </c>
      <c r="S337" s="66">
        <f>'Raw Data'!V332</f>
        <v>0.54899999999999993</v>
      </c>
      <c r="T337" s="67">
        <f t="shared" si="218"/>
        <v>-0.16150000000000375</v>
      </c>
      <c r="U337" s="66">
        <f t="shared" si="219"/>
        <v>0.22754974750601198</v>
      </c>
      <c r="V337" s="66">
        <f t="shared" si="215"/>
        <v>0.4085871819937531</v>
      </c>
      <c r="W337" s="66">
        <f t="shared" si="220"/>
        <v>0.38622512624699401</v>
      </c>
      <c r="X337" s="68">
        <f t="shared" si="202"/>
        <v>-5.9662818006246898E-2</v>
      </c>
      <c r="Y337" s="68">
        <f t="shared" si="221"/>
        <v>5.9662818006246898E-2</v>
      </c>
      <c r="Z337" s="68">
        <f t="shared" si="222"/>
        <v>1.46628180062469E-2</v>
      </c>
      <c r="AA337" s="68">
        <f t="shared" si="223"/>
        <v>-8.2024873753005989E-2</v>
      </c>
      <c r="AB337" s="68">
        <f t="shared" si="224"/>
        <v>8.2024873753005989E-2</v>
      </c>
      <c r="AC337" s="68">
        <f t="shared" si="225"/>
        <v>3.7024873753005991E-2</v>
      </c>
      <c r="AD337" s="69">
        <f t="shared" si="226"/>
        <v>2.5843845879626445E-2</v>
      </c>
      <c r="AE337" s="67">
        <f t="shared" si="227"/>
        <v>2.2362055746759091E-2</v>
      </c>
    </row>
    <row r="338" spans="1:31" ht="15" hidden="1" customHeight="1" x14ac:dyDescent="0.25">
      <c r="A338" s="60" t="s">
        <v>428</v>
      </c>
      <c r="B338" s="61">
        <v>7</v>
      </c>
      <c r="C338" s="61"/>
      <c r="D338" s="60" t="s">
        <v>297</v>
      </c>
      <c r="E338" s="60" t="s">
        <v>8</v>
      </c>
      <c r="F338" s="62">
        <v>2010</v>
      </c>
      <c r="G338" s="60">
        <v>4</v>
      </c>
      <c r="H338" s="60">
        <v>5</v>
      </c>
      <c r="I338" s="63">
        <f t="shared" ref="I338:I343" si="228">IF(H338="",M338+0.15*(X338+4.5%-$B$2)+($A$2-50%),M338+0.85*(0.6*X338+0.4*AA338+4.5%-$B$2)+($A$2-50%))</f>
        <v>0.39669610748072215</v>
      </c>
      <c r="J338" s="33" t="str">
        <f t="shared" si="205"/>
        <v>R</v>
      </c>
      <c r="K338" s="33" t="str">
        <f t="shared" si="211"/>
        <v>No projection</v>
      </c>
      <c r="L338" s="33" t="str">
        <f t="shared" si="212"/>
        <v>Safe R</v>
      </c>
      <c r="M338" s="64">
        <f>'Raw Data'!P333</f>
        <v>0.47125</v>
      </c>
      <c r="N338" s="64">
        <f t="shared" si="213"/>
        <v>0.47124999999999995</v>
      </c>
      <c r="O338" s="65">
        <f>'Raw Data'!M333</f>
        <v>0.18795533185646662</v>
      </c>
      <c r="P338" s="65">
        <f t="shared" si="216"/>
        <v>0.59397766592823331</v>
      </c>
      <c r="Q338" s="66">
        <f t="shared" si="217"/>
        <v>0.22795533185646663</v>
      </c>
      <c r="R338" s="66">
        <f>'Raw Data'!S333</f>
        <v>0.11086931115221715</v>
      </c>
      <c r="S338" s="66">
        <f>'Raw Data'!V333</f>
        <v>0.52900000000000003</v>
      </c>
      <c r="T338" s="67">
        <f t="shared" si="218"/>
        <v>-0.11550000000001148</v>
      </c>
      <c r="U338" s="66">
        <f t="shared" si="219"/>
        <v>0.24036931115222865</v>
      </c>
      <c r="V338" s="66">
        <f t="shared" si="215"/>
        <v>0.38602233407176667</v>
      </c>
      <c r="W338" s="66">
        <f t="shared" si="220"/>
        <v>0.37981534442388565</v>
      </c>
      <c r="X338" s="68">
        <f t="shared" si="202"/>
        <v>-8.5227665928233332E-2</v>
      </c>
      <c r="Y338" s="68">
        <f t="shared" si="221"/>
        <v>8.5227665928233332E-2</v>
      </c>
      <c r="Z338" s="68">
        <f t="shared" si="222"/>
        <v>4.0227665928233333E-2</v>
      </c>
      <c r="AA338" s="68">
        <f t="shared" si="223"/>
        <v>-9.1434655576114354E-2</v>
      </c>
      <c r="AB338" s="68">
        <f t="shared" si="224"/>
        <v>9.1434655576114354E-2</v>
      </c>
      <c r="AC338" s="68">
        <f t="shared" si="225"/>
        <v>4.6434655576114356E-2</v>
      </c>
      <c r="AD338" s="69">
        <f t="shared" si="226"/>
        <v>4.3331160752173845E-2</v>
      </c>
      <c r="AE338" s="67">
        <f t="shared" si="227"/>
        <v>6.2069896478810227E-3</v>
      </c>
    </row>
    <row r="339" spans="1:31" ht="15" hidden="1" customHeight="1" x14ac:dyDescent="0.25">
      <c r="A339" s="60" t="s">
        <v>428</v>
      </c>
      <c r="B339" s="61">
        <v>8</v>
      </c>
      <c r="C339" s="61"/>
      <c r="D339" s="60" t="s">
        <v>298</v>
      </c>
      <c r="E339" s="60" t="s">
        <v>8</v>
      </c>
      <c r="F339" s="62">
        <v>2010</v>
      </c>
      <c r="G339" s="60">
        <v>4</v>
      </c>
      <c r="H339" s="60">
        <v>6</v>
      </c>
      <c r="I339" s="63">
        <f t="shared" si="228"/>
        <v>0.41372775565806214</v>
      </c>
      <c r="J339" s="33" t="str">
        <f t="shared" si="205"/>
        <v>R</v>
      </c>
      <c r="K339" s="33" t="str">
        <f t="shared" si="211"/>
        <v>No projection</v>
      </c>
      <c r="L339" s="33" t="str">
        <f t="shared" si="212"/>
        <v>Safe R</v>
      </c>
      <c r="M339" s="64">
        <f>'Raw Data'!P334</f>
        <v>0.48025000000000001</v>
      </c>
      <c r="N339" s="64">
        <f t="shared" si="213"/>
        <v>0.48025000000000007</v>
      </c>
      <c r="O339" s="65">
        <f>'Raw Data'!M334</f>
        <v>0.13206979371901956</v>
      </c>
      <c r="P339" s="65">
        <f t="shared" si="216"/>
        <v>0.56603489685950981</v>
      </c>
      <c r="Q339" s="66">
        <f t="shared" si="217"/>
        <v>0.17206979371901956</v>
      </c>
      <c r="R339" s="66">
        <f>'Raw Data'!S334</f>
        <v>7.0452629079924334E-2</v>
      </c>
      <c r="S339" s="66">
        <f>'Raw Data'!V334</f>
        <v>0.50900000000000001</v>
      </c>
      <c r="T339" s="67">
        <f t="shared" si="218"/>
        <v>-5.7500000000004547E-2</v>
      </c>
      <c r="U339" s="66">
        <f t="shared" si="219"/>
        <v>0.23195262907992889</v>
      </c>
      <c r="V339" s="66">
        <f t="shared" si="215"/>
        <v>0.41396510314049023</v>
      </c>
      <c r="W339" s="66">
        <f t="shared" si="220"/>
        <v>0.38402368546003557</v>
      </c>
      <c r="X339" s="68">
        <f t="shared" si="202"/>
        <v>-6.6284896859509779E-2</v>
      </c>
      <c r="Y339" s="68">
        <f t="shared" si="221"/>
        <v>6.6284896859509779E-2</v>
      </c>
      <c r="Z339" s="68">
        <f t="shared" si="222"/>
        <v>2.128489685950978E-2</v>
      </c>
      <c r="AA339" s="68">
        <f t="shared" si="223"/>
        <v>-9.6226314539964442E-2</v>
      </c>
      <c r="AB339" s="68">
        <f t="shared" si="224"/>
        <v>9.6226314539964442E-2</v>
      </c>
      <c r="AC339" s="68">
        <f t="shared" si="225"/>
        <v>5.1226314539964443E-2</v>
      </c>
      <c r="AD339" s="69">
        <f t="shared" si="226"/>
        <v>3.6255605699737112E-2</v>
      </c>
      <c r="AE339" s="67">
        <f t="shared" si="227"/>
        <v>2.9941417680454663E-2</v>
      </c>
    </row>
    <row r="340" spans="1:31" ht="15" hidden="1" customHeight="1" x14ac:dyDescent="0.25">
      <c r="A340" s="60" t="s">
        <v>428</v>
      </c>
      <c r="B340" s="61">
        <v>9</v>
      </c>
      <c r="C340" s="61"/>
      <c r="D340" s="60" t="s">
        <v>985</v>
      </c>
      <c r="E340" s="60" t="s">
        <v>8</v>
      </c>
      <c r="F340" s="62">
        <v>2001</v>
      </c>
      <c r="G340" s="60">
        <v>4</v>
      </c>
      <c r="H340" s="60">
        <v>4</v>
      </c>
      <c r="I340" s="63">
        <f t="shared" si="228"/>
        <v>0.34927278277826118</v>
      </c>
      <c r="J340" s="33" t="str">
        <f t="shared" si="205"/>
        <v>R</v>
      </c>
      <c r="K340" s="33" t="str">
        <f t="shared" si="211"/>
        <v>R</v>
      </c>
      <c r="L340" s="33" t="str">
        <f t="shared" si="212"/>
        <v>Safe R</v>
      </c>
      <c r="M340" s="64">
        <f>'Raw Data'!P335</f>
        <v>0.34625</v>
      </c>
      <c r="N340" s="64">
        <f t="shared" si="213"/>
        <v>0.34624999999999995</v>
      </c>
      <c r="O340" s="65">
        <f>'Raw Data'!M335</f>
        <v>0.23349556150999801</v>
      </c>
      <c r="P340" s="65">
        <f t="shared" si="216"/>
        <v>0.61674778075499903</v>
      </c>
      <c r="Q340" s="66">
        <f t="shared" si="217"/>
        <v>0.27349556150999799</v>
      </c>
      <c r="R340" s="66">
        <f>'Raw Data'!S335</f>
        <v>0.46122558256876012</v>
      </c>
      <c r="S340" s="66">
        <f>'Raw Data'!V335</f>
        <v>0.32399999999999995</v>
      </c>
      <c r="T340" s="67">
        <f t="shared" si="218"/>
        <v>4.4499999999999318E-2</v>
      </c>
      <c r="U340" s="66">
        <f t="shared" si="219"/>
        <v>0.34072558256876079</v>
      </c>
      <c r="V340" s="66">
        <f t="shared" si="215"/>
        <v>0.36325221924500101</v>
      </c>
      <c r="W340" s="66">
        <f t="shared" si="220"/>
        <v>0.32963720871561963</v>
      </c>
      <c r="X340" s="68">
        <f t="shared" si="202"/>
        <v>1.7002219245001005E-2</v>
      </c>
      <c r="Y340" s="68">
        <f t="shared" si="221"/>
        <v>-1.7002219245001005E-2</v>
      </c>
      <c r="Z340" s="68">
        <f t="shared" si="222"/>
        <v>-6.2002219245001003E-2</v>
      </c>
      <c r="AA340" s="68">
        <f t="shared" si="223"/>
        <v>-1.6612791284380368E-2</v>
      </c>
      <c r="AB340" s="68">
        <f t="shared" si="224"/>
        <v>1.6612791284380368E-2</v>
      </c>
      <c r="AC340" s="68">
        <f t="shared" si="225"/>
        <v>-2.838720871561963E-2</v>
      </c>
      <c r="AD340" s="69">
        <f t="shared" si="226"/>
        <v>-4.5194713980310317E-2</v>
      </c>
      <c r="AE340" s="67">
        <f t="shared" si="227"/>
        <v>3.3615010529381373E-2</v>
      </c>
    </row>
    <row r="341" spans="1:31" ht="15" hidden="1" customHeight="1" x14ac:dyDescent="0.25">
      <c r="A341" s="60" t="s">
        <v>428</v>
      </c>
      <c r="B341" s="61">
        <v>10</v>
      </c>
      <c r="C341" s="61"/>
      <c r="D341" s="60" t="s">
        <v>299</v>
      </c>
      <c r="E341" s="60" t="s">
        <v>8</v>
      </c>
      <c r="F341" s="62">
        <v>2010</v>
      </c>
      <c r="G341" s="60">
        <v>4</v>
      </c>
      <c r="H341" s="60">
        <v>6</v>
      </c>
      <c r="I341" s="63">
        <f t="shared" si="228"/>
        <v>0.33998215691905981</v>
      </c>
      <c r="J341" s="33" t="str">
        <f t="shared" si="205"/>
        <v>R</v>
      </c>
      <c r="K341" s="33" t="str">
        <f t="shared" si="211"/>
        <v>R</v>
      </c>
      <c r="L341" s="33" t="str">
        <f t="shared" si="212"/>
        <v>Safe R</v>
      </c>
      <c r="M341" s="64">
        <f>'Raw Data'!P336</f>
        <v>0.37225000000000003</v>
      </c>
      <c r="N341" s="64">
        <f t="shared" si="213"/>
        <v>0.37224999999999997</v>
      </c>
      <c r="O341" s="65">
        <f>'Raw Data'!M336</f>
        <v>0.31168413747762885</v>
      </c>
      <c r="P341" s="65">
        <f t="shared" si="216"/>
        <v>0.65584206873881445</v>
      </c>
      <c r="Q341" s="66">
        <f t="shared" si="217"/>
        <v>0.35168413747762883</v>
      </c>
      <c r="R341" s="66">
        <f>'Raw Data'!S336</f>
        <v>0.1035346354361546</v>
      </c>
      <c r="S341" s="66">
        <f>'Raw Data'!V336</f>
        <v>0.41899999999999998</v>
      </c>
      <c r="T341" s="67">
        <f t="shared" si="218"/>
        <v>-9.3499999999991701E-2</v>
      </c>
      <c r="U341" s="66">
        <f t="shared" si="219"/>
        <v>0.30103463543614628</v>
      </c>
      <c r="V341" s="66">
        <f t="shared" si="215"/>
        <v>0.32415793126118558</v>
      </c>
      <c r="W341" s="66">
        <f t="shared" si="220"/>
        <v>0.34948268228192686</v>
      </c>
      <c r="X341" s="68">
        <f t="shared" si="202"/>
        <v>-4.8092068738814442E-2</v>
      </c>
      <c r="Y341" s="68">
        <f t="shared" si="221"/>
        <v>4.8092068738814442E-2</v>
      </c>
      <c r="Z341" s="68">
        <f t="shared" si="222"/>
        <v>3.0920687388144436E-3</v>
      </c>
      <c r="AA341" s="68">
        <f t="shared" si="223"/>
        <v>-2.2767317718073166E-2</v>
      </c>
      <c r="AB341" s="68">
        <f t="shared" si="224"/>
        <v>2.2767317718073166E-2</v>
      </c>
      <c r="AC341" s="68">
        <f t="shared" si="225"/>
        <v>-2.2232682281926833E-2</v>
      </c>
      <c r="AD341" s="69">
        <f t="shared" si="226"/>
        <v>-9.5703067715561946E-3</v>
      </c>
      <c r="AE341" s="67">
        <f t="shared" si="227"/>
        <v>2.5324751020741276E-2</v>
      </c>
    </row>
    <row r="342" spans="1:31" ht="15" hidden="1" customHeight="1" x14ac:dyDescent="0.25">
      <c r="A342" s="93" t="s">
        <v>428</v>
      </c>
      <c r="B342" s="61">
        <v>11</v>
      </c>
      <c r="C342" s="61"/>
      <c r="D342" s="93" t="s">
        <v>300</v>
      </c>
      <c r="E342" s="93" t="s">
        <v>8</v>
      </c>
      <c r="F342" s="62">
        <v>2010</v>
      </c>
      <c r="G342" s="93">
        <v>4</v>
      </c>
      <c r="H342" s="93">
        <v>6</v>
      </c>
      <c r="I342" s="63">
        <f t="shared" si="228"/>
        <v>0.36683998406840979</v>
      </c>
      <c r="J342" s="33" t="str">
        <f t="shared" si="205"/>
        <v>R</v>
      </c>
      <c r="K342" s="33" t="str">
        <f t="shared" si="211"/>
        <v>R</v>
      </c>
      <c r="L342" s="33" t="str">
        <f t="shared" si="212"/>
        <v>Safe R</v>
      </c>
      <c r="M342" s="64">
        <f>'Raw Data'!P337</f>
        <v>0.43374999999999997</v>
      </c>
      <c r="N342" s="64">
        <f t="shared" si="213"/>
        <v>0.43374999999999997</v>
      </c>
      <c r="O342" s="65">
        <f>'Raw Data'!M337</f>
        <v>0.17088478881338576</v>
      </c>
      <c r="P342" s="65">
        <f t="shared" si="216"/>
        <v>0.58544239440669288</v>
      </c>
      <c r="Q342" s="66">
        <f t="shared" si="217"/>
        <v>0.21088478881338577</v>
      </c>
      <c r="R342" s="66">
        <f>'Raw Data'!S337</f>
        <v>9.4011145789279216E-2</v>
      </c>
      <c r="S342" s="66">
        <f>'Raw Data'!V337</f>
        <v>0.53899999999999992</v>
      </c>
      <c r="T342" s="67">
        <f t="shared" si="218"/>
        <v>-0.21049999999999613</v>
      </c>
      <c r="U342" s="66">
        <f t="shared" si="219"/>
        <v>0.40851114578927539</v>
      </c>
      <c r="V342" s="66">
        <f t="shared" si="215"/>
        <v>0.3945576055933071</v>
      </c>
      <c r="W342" s="66">
        <f t="shared" si="220"/>
        <v>0.29574442710536231</v>
      </c>
      <c r="X342" s="68">
        <f t="shared" si="202"/>
        <v>-3.9192394406692865E-2</v>
      </c>
      <c r="Y342" s="68">
        <f t="shared" si="221"/>
        <v>3.9192394406692865E-2</v>
      </c>
      <c r="Z342" s="68">
        <f t="shared" si="222"/>
        <v>-5.807605593307133E-3</v>
      </c>
      <c r="AA342" s="68">
        <f t="shared" si="223"/>
        <v>-0.13800557289463766</v>
      </c>
      <c r="AB342" s="68">
        <f t="shared" si="224"/>
        <v>0.13800557289463766</v>
      </c>
      <c r="AC342" s="68">
        <f t="shared" si="225"/>
        <v>9.3005572894637664E-2</v>
      </c>
      <c r="AD342" s="69">
        <f t="shared" si="226"/>
        <v>4.3598983650665266E-2</v>
      </c>
      <c r="AE342" s="67">
        <f t="shared" si="227"/>
        <v>9.8813178487944797E-2</v>
      </c>
    </row>
    <row r="343" spans="1:31" ht="15" hidden="1" customHeight="1" x14ac:dyDescent="0.25">
      <c r="A343" s="60" t="s">
        <v>428</v>
      </c>
      <c r="B343" s="61">
        <v>12</v>
      </c>
      <c r="C343" s="61"/>
      <c r="D343" s="60" t="s">
        <v>301</v>
      </c>
      <c r="E343" s="60" t="s">
        <v>8</v>
      </c>
      <c r="F343" s="62">
        <v>2012</v>
      </c>
      <c r="G343" s="33">
        <v>6</v>
      </c>
      <c r="H343" s="60"/>
      <c r="I343" s="63">
        <f t="shared" si="228"/>
        <v>0.39270961336191251</v>
      </c>
      <c r="J343" s="33" t="s">
        <v>465</v>
      </c>
      <c r="K343" s="33" t="str">
        <f t="shared" si="211"/>
        <v>R</v>
      </c>
      <c r="L343" s="33" t="str">
        <f t="shared" si="212"/>
        <v>Safe R</v>
      </c>
      <c r="M343" s="64">
        <f>'Raw Data'!P338</f>
        <v>0.39624999999999999</v>
      </c>
      <c r="N343" s="64">
        <f t="shared" si="213"/>
        <v>0.39624999999999999</v>
      </c>
      <c r="O343" s="65">
        <f>'Raw Data'!M338</f>
        <v>3.4705155174499402E-2</v>
      </c>
      <c r="P343" s="65">
        <f t="shared" si="216"/>
        <v>0.51735257758724973</v>
      </c>
      <c r="Q343" s="66">
        <f t="shared" si="217"/>
        <v>0.25470515517449943</v>
      </c>
      <c r="R343" s="66"/>
      <c r="S343" s="66"/>
      <c r="T343" s="67"/>
      <c r="U343" s="66" t="str">
        <f t="shared" si="219"/>
        <v/>
      </c>
      <c r="V343" s="66">
        <f t="shared" si="215"/>
        <v>0.37264742241275028</v>
      </c>
      <c r="W343" s="66"/>
      <c r="X343" s="68">
        <f t="shared" si="202"/>
        <v>-2.3602577587249707E-2</v>
      </c>
      <c r="Y343" s="68">
        <f t="shared" si="221"/>
        <v>2.3602577587249707E-2</v>
      </c>
      <c r="Z343" s="68">
        <f t="shared" si="222"/>
        <v>-2.1397422412750292E-2</v>
      </c>
      <c r="AA343" s="68"/>
      <c r="AB343" s="68"/>
      <c r="AC343" s="68"/>
      <c r="AD343" s="69">
        <f>Z343</f>
        <v>-2.1397422412750292E-2</v>
      </c>
      <c r="AE343" s="67"/>
    </row>
    <row r="344" spans="1:31" ht="15" customHeight="1" x14ac:dyDescent="0.25">
      <c r="A344" s="60" t="s">
        <v>428</v>
      </c>
      <c r="B344" s="61">
        <v>13</v>
      </c>
      <c r="C344" s="61" t="s">
        <v>1027</v>
      </c>
      <c r="D344" s="60" t="s">
        <v>979</v>
      </c>
      <c r="E344" s="60" t="s">
        <v>14</v>
      </c>
      <c r="F344" s="62">
        <v>2004</v>
      </c>
      <c r="G344" s="60">
        <v>1</v>
      </c>
      <c r="H344" s="60">
        <v>1</v>
      </c>
      <c r="I344" s="63">
        <f>M344</f>
        <v>0.6472500000000001</v>
      </c>
      <c r="J344" s="33" t="str">
        <f t="shared" ref="J344:J375" si="229">IF(I344&lt;44%,"R",IF(I344&gt;56%,"D","No projection"))</f>
        <v>D</v>
      </c>
      <c r="K344" s="33" t="str">
        <f t="shared" si="211"/>
        <v>D</v>
      </c>
      <c r="L344" s="33" t="str">
        <f t="shared" si="212"/>
        <v>Safe D</v>
      </c>
      <c r="M344" s="64">
        <f>'Raw Data'!P339</f>
        <v>0.6472500000000001</v>
      </c>
      <c r="N344" s="64">
        <f t="shared" si="213"/>
        <v>0.6472500000000001</v>
      </c>
      <c r="O344" s="65">
        <f>'Raw Data'!M339</f>
        <v>0.38175031844618013</v>
      </c>
      <c r="P344" s="65">
        <f t="shared" si="216"/>
        <v>0.69087515922309006</v>
      </c>
      <c r="Q344" s="66">
        <f t="shared" si="217"/>
        <v>0.34175031844618015</v>
      </c>
      <c r="R344" s="66">
        <f>'Raw Data'!S339</f>
        <v>0.12683142142507964</v>
      </c>
      <c r="S344" s="66">
        <f>'Raw Data'!V339</f>
        <v>0.55400000000000005</v>
      </c>
      <c r="T344" s="67">
        <f>2*(M344-50)-2*(S344-50)</f>
        <v>0.18649999999999523</v>
      </c>
      <c r="U344" s="66">
        <f t="shared" si="219"/>
        <v>0.38933142142507488</v>
      </c>
      <c r="V344" s="66">
        <f>50%+Q344/2</f>
        <v>0.67087515922309005</v>
      </c>
      <c r="W344" s="66">
        <f>50%+U344/2</f>
        <v>0.69466571071253747</v>
      </c>
      <c r="X344" s="68">
        <f t="shared" si="202"/>
        <v>2.3625159223089942E-2</v>
      </c>
      <c r="Y344" s="68">
        <f t="shared" si="221"/>
        <v>2.3625159223089942E-2</v>
      </c>
      <c r="Z344" s="68">
        <f t="shared" si="222"/>
        <v>-2.1374840776910056E-2</v>
      </c>
      <c r="AA344" s="68">
        <f>W344-M344</f>
        <v>4.7415710712537362E-2</v>
      </c>
      <c r="AB344" s="68">
        <f>IF(E344="(D)",AA344,-(AA344))</f>
        <v>4.7415710712537362E-2</v>
      </c>
      <c r="AC344" s="68">
        <f>AB344-4.5%</f>
        <v>2.4157107125373639E-3</v>
      </c>
      <c r="AD344" s="69">
        <f>(Z344+AC344)/2</f>
        <v>-9.4795650321863462E-3</v>
      </c>
      <c r="AE344" s="67">
        <f>ABS(AC344-Z344)</f>
        <v>2.379055148944742E-2</v>
      </c>
    </row>
    <row r="345" spans="1:31" ht="15" hidden="1" customHeight="1" x14ac:dyDescent="0.25">
      <c r="A345" s="60" t="s">
        <v>428</v>
      </c>
      <c r="B345" s="61">
        <v>14</v>
      </c>
      <c r="C345" s="61"/>
      <c r="D345" s="60" t="s">
        <v>302</v>
      </c>
      <c r="E345" s="60" t="s">
        <v>14</v>
      </c>
      <c r="F345" s="62">
        <v>1994</v>
      </c>
      <c r="G345" s="60">
        <v>1</v>
      </c>
      <c r="H345" s="60">
        <v>1</v>
      </c>
      <c r="I345" s="63">
        <f>IF(H345="",M345+0.15*(X345-4.5%+$B$2)+($A$2-50%),M345+0.85*(0.6*X345+0.4*AA345-4.5%+$B$2)+($A$2-50%))</f>
        <v>0.7358275576177884</v>
      </c>
      <c r="J345" s="33" t="str">
        <f t="shared" si="229"/>
        <v>D</v>
      </c>
      <c r="K345" s="33" t="str">
        <f t="shared" si="211"/>
        <v>D</v>
      </c>
      <c r="L345" s="33" t="str">
        <f t="shared" si="212"/>
        <v>Safe D</v>
      </c>
      <c r="M345" s="64">
        <f>'Raw Data'!P340</f>
        <v>0.66775000000000007</v>
      </c>
      <c r="N345" s="64">
        <f t="shared" si="213"/>
        <v>0.66775000000000007</v>
      </c>
      <c r="O345" s="65">
        <f>'Raw Data'!M340</f>
        <v>0.53788678830646397</v>
      </c>
      <c r="P345" s="65">
        <f t="shared" si="216"/>
        <v>0.76894339415323198</v>
      </c>
      <c r="Q345" s="66">
        <f t="shared" si="217"/>
        <v>0.49788678830646399</v>
      </c>
      <c r="R345" s="66">
        <f>'Raw Data'!S340</f>
        <v>0.41887603882140989</v>
      </c>
      <c r="S345" s="66">
        <f>'Raw Data'!V340</f>
        <v>0.66900000000000004</v>
      </c>
      <c r="T345" s="67">
        <f>2*(M345-50)-2*(S345-50)</f>
        <v>-2.4999999999977263E-3</v>
      </c>
      <c r="U345" s="66">
        <f t="shared" si="219"/>
        <v>0.49237603882141218</v>
      </c>
      <c r="V345" s="66">
        <f>50%+Q345/2</f>
        <v>0.74894339415323197</v>
      </c>
      <c r="W345" s="66">
        <f>50%+U345/2</f>
        <v>0.74618801941070612</v>
      </c>
      <c r="X345" s="68">
        <f t="shared" si="202"/>
        <v>8.1193394153231901E-2</v>
      </c>
      <c r="Y345" s="68">
        <f t="shared" si="221"/>
        <v>8.1193394153231901E-2</v>
      </c>
      <c r="Z345" s="68">
        <f t="shared" si="222"/>
        <v>3.6193394153231903E-2</v>
      </c>
      <c r="AA345" s="68">
        <f>W345-M345</f>
        <v>7.843801941070605E-2</v>
      </c>
      <c r="AB345" s="68">
        <f>IF(E345="(D)",AA345,-(AA345))</f>
        <v>7.843801941070605E-2</v>
      </c>
      <c r="AC345" s="68">
        <f>AB345-4.5%</f>
        <v>3.3438019410706052E-2</v>
      </c>
      <c r="AD345" s="69">
        <f>(Z345+AC345)/2</f>
        <v>3.4815706781968978E-2</v>
      </c>
      <c r="AE345" s="67">
        <f>ABS(AC345-Z345)</f>
        <v>2.7553747425258512E-3</v>
      </c>
    </row>
    <row r="346" spans="1:31" ht="15" hidden="1" customHeight="1" x14ac:dyDescent="0.25">
      <c r="A346" s="60" t="s">
        <v>428</v>
      </c>
      <c r="B346" s="61">
        <v>15</v>
      </c>
      <c r="C346" s="61"/>
      <c r="D346" s="60" t="s">
        <v>303</v>
      </c>
      <c r="E346" s="60" t="s">
        <v>8</v>
      </c>
      <c r="F346" s="62">
        <v>2004</v>
      </c>
      <c r="G346" s="60">
        <v>4</v>
      </c>
      <c r="H346" s="60">
        <v>4</v>
      </c>
      <c r="I346" s="63">
        <f>IF(H346="",M346+0.15*(X346+4.5%-$B$2)+($A$2-50%),M346+0.85*(0.6*X346+0.4*AA346+4.5%-$B$2)+($A$2-50%))</f>
        <v>0.41516169144051263</v>
      </c>
      <c r="J346" s="33" t="str">
        <f t="shared" si="229"/>
        <v>R</v>
      </c>
      <c r="K346" s="33" t="str">
        <f t="shared" si="211"/>
        <v>No projection</v>
      </c>
      <c r="L346" s="33" t="str">
        <f t="shared" si="212"/>
        <v>Safe R</v>
      </c>
      <c r="M346" s="64">
        <f>'Raw Data'!P341</f>
        <v>0.46625</v>
      </c>
      <c r="N346" s="64">
        <f t="shared" si="213"/>
        <v>0.46625000000000005</v>
      </c>
      <c r="O346" s="65">
        <f>'Raw Data'!M341</f>
        <v>0.13501094973868416</v>
      </c>
      <c r="P346" s="65">
        <f t="shared" si="216"/>
        <v>0.56750547486934211</v>
      </c>
      <c r="Q346" s="66">
        <f t="shared" si="217"/>
        <v>0.17501094973868417</v>
      </c>
      <c r="R346" s="66">
        <f>'Raw Data'!S341</f>
        <v>0.15725303750660324</v>
      </c>
      <c r="S346" s="66">
        <f>'Raw Data'!V341</f>
        <v>0.52900000000000003</v>
      </c>
      <c r="T346" s="67">
        <f>2*(M346-50)-2*(S346-50)</f>
        <v>-0.12550000000000239</v>
      </c>
      <c r="U346" s="66">
        <f t="shared" si="219"/>
        <v>0.20675303750660562</v>
      </c>
      <c r="V346" s="66">
        <f>50%-Q346/2</f>
        <v>0.41249452513065793</v>
      </c>
      <c r="W346" s="66">
        <f>50%-U346/2</f>
        <v>0.39662348124669722</v>
      </c>
      <c r="X346" s="68">
        <f t="shared" si="202"/>
        <v>-5.3755474869342068E-2</v>
      </c>
      <c r="Y346" s="68">
        <f t="shared" si="221"/>
        <v>5.3755474869342068E-2</v>
      </c>
      <c r="Z346" s="68">
        <f t="shared" si="222"/>
        <v>8.7554748693420698E-3</v>
      </c>
      <c r="AA346" s="68">
        <f>W346-M346</f>
        <v>-6.962651875330278E-2</v>
      </c>
      <c r="AB346" s="68">
        <f>IF(E346="(D)",AA346,-(AA346))</f>
        <v>6.962651875330278E-2</v>
      </c>
      <c r="AC346" s="68">
        <f>AB346-4.5%</f>
        <v>2.4626518753302781E-2</v>
      </c>
      <c r="AD346" s="69">
        <f>(Z346+AC346)/2</f>
        <v>1.6690996811322426E-2</v>
      </c>
      <c r="AE346" s="67">
        <f>ABS(AC346-Z346)</f>
        <v>1.5871043883960712E-2</v>
      </c>
    </row>
    <row r="347" spans="1:31" ht="15" hidden="1" customHeight="1" x14ac:dyDescent="0.25">
      <c r="A347" s="60" t="s">
        <v>428</v>
      </c>
      <c r="B347" s="61">
        <v>16</v>
      </c>
      <c r="C347" s="61"/>
      <c r="D347" s="60" t="s">
        <v>304</v>
      </c>
      <c r="E347" s="60" t="s">
        <v>8</v>
      </c>
      <c r="F347" s="62">
        <v>1996</v>
      </c>
      <c r="G347" s="60">
        <v>4</v>
      </c>
      <c r="H347" s="60">
        <v>4</v>
      </c>
      <c r="I347" s="63">
        <f>IF(H347="",M347+0.15*(X347+4.5%-$B$2)+($A$2-50%),M347+0.85*(0.6*X347+0.4*AA347+4.5%-$B$2)+($A$2-50%))</f>
        <v>0.40044361466346556</v>
      </c>
      <c r="J347" s="33" t="str">
        <f t="shared" si="229"/>
        <v>R</v>
      </c>
      <c r="K347" s="33" t="str">
        <f t="shared" si="211"/>
        <v>No projection</v>
      </c>
      <c r="L347" s="33" t="str">
        <f t="shared" si="212"/>
        <v>Safe R</v>
      </c>
      <c r="M347" s="64">
        <f>'Raw Data'!P342</f>
        <v>0.45024999999999998</v>
      </c>
      <c r="N347" s="64">
        <f t="shared" si="213"/>
        <v>0.45025000000000004</v>
      </c>
      <c r="O347" s="65">
        <f>'Raw Data'!M342</f>
        <v>0.16832786664522381</v>
      </c>
      <c r="P347" s="65">
        <f t="shared" si="216"/>
        <v>0.58416393332261185</v>
      </c>
      <c r="Q347" s="66">
        <f t="shared" si="217"/>
        <v>0.20832786664522382</v>
      </c>
      <c r="R347" s="66">
        <f>'Raw Data'!S342</f>
        <v>0.30773693730589402</v>
      </c>
      <c r="S347" s="66">
        <f>'Raw Data'!V342</f>
        <v>0.44899999999999995</v>
      </c>
      <c r="T347" s="67">
        <f>2*(M347-50)-2*(S347-50)</f>
        <v>2.4999999999977263E-3</v>
      </c>
      <c r="U347" s="66">
        <f t="shared" si="219"/>
        <v>0.22923693730589628</v>
      </c>
      <c r="V347" s="66">
        <f>50%-Q347/2</f>
        <v>0.39583606667738808</v>
      </c>
      <c r="W347" s="66">
        <f>50%-U347/2</f>
        <v>0.38538153134705189</v>
      </c>
      <c r="X347" s="68">
        <f t="shared" si="202"/>
        <v>-5.4413933322611907E-2</v>
      </c>
      <c r="Y347" s="68">
        <f t="shared" si="221"/>
        <v>5.4413933322611907E-2</v>
      </c>
      <c r="Z347" s="68">
        <f t="shared" si="222"/>
        <v>9.4139333226119087E-3</v>
      </c>
      <c r="AA347" s="68">
        <f>W347-M347</f>
        <v>-6.4868468652948097E-2</v>
      </c>
      <c r="AB347" s="68">
        <f>IF(E347="(D)",AA347,-(AA347))</f>
        <v>6.4868468652948097E-2</v>
      </c>
      <c r="AC347" s="68">
        <f>AB347-4.5%</f>
        <v>1.9868468652948099E-2</v>
      </c>
      <c r="AD347" s="69">
        <f>(Z347+AC347)/2</f>
        <v>1.4641200987780004E-2</v>
      </c>
      <c r="AE347" s="67">
        <f>ABS(AC347-Z347)</f>
        <v>1.045453533033619E-2</v>
      </c>
    </row>
    <row r="348" spans="1:31" ht="15" hidden="1" customHeight="1" x14ac:dyDescent="0.25">
      <c r="A348" s="60" t="s">
        <v>428</v>
      </c>
      <c r="B348" s="61">
        <v>17</v>
      </c>
      <c r="C348" s="61"/>
      <c r="D348" s="60" t="s">
        <v>305</v>
      </c>
      <c r="E348" s="60" t="s">
        <v>14</v>
      </c>
      <c r="F348" s="62">
        <v>2012</v>
      </c>
      <c r="G348" s="60">
        <v>2</v>
      </c>
      <c r="H348" s="60"/>
      <c r="I348" s="63">
        <f>IF(H348="",M348+0.15*(X348-4.5%+$B$2)+($A$2-50%),M348+0.85*(0.6*X348+0.4*AA348-4.5%+$B$2)+($A$2-50%))</f>
        <v>0.55427909018464061</v>
      </c>
      <c r="J348" s="33" t="str">
        <f t="shared" si="229"/>
        <v>No projection</v>
      </c>
      <c r="K348" s="33" t="str">
        <f t="shared" si="211"/>
        <v>No projection</v>
      </c>
      <c r="L348" s="33" t="str">
        <f t="shared" si="212"/>
        <v>Lean D</v>
      </c>
      <c r="M348" s="64">
        <f>'Raw Data'!P343</f>
        <v>0.54125000000000001</v>
      </c>
      <c r="N348" s="64">
        <f t="shared" si="213"/>
        <v>0.54125000000000001</v>
      </c>
      <c r="O348" s="65">
        <f>'Raw Data'!M343</f>
        <v>0.2062212024618742</v>
      </c>
      <c r="P348" s="65">
        <f t="shared" si="216"/>
        <v>0.60311060123093707</v>
      </c>
      <c r="Q348" s="66">
        <f t="shared" si="217"/>
        <v>0.25622120246187419</v>
      </c>
      <c r="R348" s="66"/>
      <c r="S348" s="66"/>
      <c r="T348" s="67"/>
      <c r="U348" s="66" t="str">
        <f t="shared" si="219"/>
        <v/>
      </c>
      <c r="V348" s="66">
        <f>50%+Q348/2</f>
        <v>0.62811060123093709</v>
      </c>
      <c r="W348" s="66"/>
      <c r="X348" s="68">
        <f t="shared" si="202"/>
        <v>8.6860601230937085E-2</v>
      </c>
      <c r="Y348" s="68">
        <f t="shared" si="221"/>
        <v>8.6860601230937085E-2</v>
      </c>
      <c r="Z348" s="68">
        <f t="shared" si="222"/>
        <v>4.1860601230937086E-2</v>
      </c>
      <c r="AA348" s="68"/>
      <c r="AB348" s="68"/>
      <c r="AC348" s="68"/>
      <c r="AD348" s="69">
        <f>Z348</f>
        <v>4.1860601230937086E-2</v>
      </c>
      <c r="AE348" s="67"/>
    </row>
    <row r="349" spans="1:31" ht="15" hidden="1" customHeight="1" x14ac:dyDescent="0.25">
      <c r="A349" s="60" t="s">
        <v>428</v>
      </c>
      <c r="B349" s="61">
        <v>18</v>
      </c>
      <c r="C349" s="61"/>
      <c r="D349" s="60" t="s">
        <v>306</v>
      </c>
      <c r="E349" s="60" t="s">
        <v>8</v>
      </c>
      <c r="F349" s="62">
        <v>2002</v>
      </c>
      <c r="G349" s="60">
        <v>4</v>
      </c>
      <c r="H349" s="60">
        <v>4</v>
      </c>
      <c r="I349" s="63">
        <f>IF(H349="",M349+0.15*(X349+4.5%-$B$2)+($A$2-50%),M349+0.85*(0.6*X349+0.4*AA349+4.5%-$B$2)+($A$2-50%))</f>
        <v>0.35273490564176407</v>
      </c>
      <c r="J349" s="33" t="str">
        <f t="shared" si="229"/>
        <v>R</v>
      </c>
      <c r="K349" s="33" t="str">
        <f t="shared" si="211"/>
        <v>R</v>
      </c>
      <c r="L349" s="33" t="str">
        <f t="shared" si="212"/>
        <v>Safe R</v>
      </c>
      <c r="M349" s="64">
        <f>'Raw Data'!P344</f>
        <v>0.39624999999999999</v>
      </c>
      <c r="N349" s="64">
        <f t="shared" si="213"/>
        <v>0.39624999999999999</v>
      </c>
      <c r="O349" s="65">
        <f>'Raw Data'!M344</f>
        <v>0.27910456129582473</v>
      </c>
      <c r="P349" s="65">
        <f t="shared" si="216"/>
        <v>0.63955228064791236</v>
      </c>
      <c r="Q349" s="66">
        <f t="shared" si="217"/>
        <v>0.31910456129582471</v>
      </c>
      <c r="R349" s="66">
        <f>'Raw Data'!S344</f>
        <v>0.34656430134000976</v>
      </c>
      <c r="S349" s="66">
        <f>'Raw Data'!V344</f>
        <v>0.40899999999999997</v>
      </c>
      <c r="T349" s="67">
        <f>2*(M349-50)-2*(S349-50)</f>
        <v>-2.5499999999993861E-2</v>
      </c>
      <c r="U349" s="66">
        <f t="shared" si="219"/>
        <v>0.29606430134000361</v>
      </c>
      <c r="V349" s="66">
        <f>50%-Q349/2</f>
        <v>0.34044771935208762</v>
      </c>
      <c r="W349" s="66">
        <f>50%-U349/2</f>
        <v>0.35196784932999819</v>
      </c>
      <c r="X349" s="68">
        <f t="shared" si="202"/>
        <v>-5.5802280647912372E-2</v>
      </c>
      <c r="Y349" s="68">
        <f t="shared" si="221"/>
        <v>5.5802280647912372E-2</v>
      </c>
      <c r="Z349" s="68">
        <f t="shared" si="222"/>
        <v>1.0802280647912374E-2</v>
      </c>
      <c r="AA349" s="68">
        <f>W349-M349</f>
        <v>-4.4282150670001796E-2</v>
      </c>
      <c r="AB349" s="68">
        <f>IF(E349="(D)",AA349,-(AA349))</f>
        <v>4.4282150670001796E-2</v>
      </c>
      <c r="AC349" s="68">
        <f>AB349-4.5%</f>
        <v>-7.1784932999820195E-4</v>
      </c>
      <c r="AD349" s="69">
        <f>(Z349+AC349)/2</f>
        <v>5.042215658957086E-3</v>
      </c>
      <c r="AE349" s="67">
        <f>ABS(AC349-Z349)</f>
        <v>1.1520129977910576E-2</v>
      </c>
    </row>
    <row r="350" spans="1:31" ht="15" hidden="1" customHeight="1" x14ac:dyDescent="0.25">
      <c r="A350" s="60" t="s">
        <v>429</v>
      </c>
      <c r="B350" s="61">
        <v>1</v>
      </c>
      <c r="C350" s="61"/>
      <c r="D350" s="60" t="s">
        <v>307</v>
      </c>
      <c r="E350" s="60" t="s">
        <v>14</v>
      </c>
      <c r="F350" s="62">
        <v>2010</v>
      </c>
      <c r="G350" s="60">
        <v>1</v>
      </c>
      <c r="H350" s="60">
        <v>2</v>
      </c>
      <c r="I350" s="63">
        <f>IF(H350="",M350+0.15*(X350-4.5%+$B$2)+($A$2-50%),M350+0.85*(0.6*X350+0.4*AA350-4.5%+$B$2)+($A$2-50%))</f>
        <v>0.59352581157926942</v>
      </c>
      <c r="J350" s="33" t="str">
        <f t="shared" si="229"/>
        <v>D</v>
      </c>
      <c r="K350" s="33" t="str">
        <f t="shared" si="211"/>
        <v>D</v>
      </c>
      <c r="L350" s="33" t="str">
        <f t="shared" si="212"/>
        <v>Safe D</v>
      </c>
      <c r="M350" s="64">
        <f>'Raw Data'!P345</f>
        <v>0.65075000000000005</v>
      </c>
      <c r="N350" s="64">
        <f t="shared" si="213"/>
        <v>0.65074999999999994</v>
      </c>
      <c r="O350" s="65">
        <f>'Raw Data'!M345</f>
        <v>0.12932222158680318</v>
      </c>
      <c r="P350" s="65">
        <f t="shared" si="216"/>
        <v>0.56466111079340164</v>
      </c>
      <c r="Q350" s="66">
        <f t="shared" si="217"/>
        <v>8.9322221586803169E-2</v>
      </c>
      <c r="R350" s="66">
        <f>'Raw Data'!S345</f>
        <v>6.3653794556674637E-2</v>
      </c>
      <c r="S350" s="66">
        <f>'Raw Data'!V345</f>
        <v>0.624</v>
      </c>
      <c r="T350" s="67">
        <f>2*(M350-50)-2*(S350-50)</f>
        <v>5.3499999999999659E-2</v>
      </c>
      <c r="U350" s="66">
        <f t="shared" si="219"/>
        <v>0.28315379455667433</v>
      </c>
      <c r="V350" s="66">
        <f>50%+Q350/2</f>
        <v>0.54466111079340163</v>
      </c>
      <c r="W350" s="66">
        <f>50%+U350/2</f>
        <v>0.64157689727833711</v>
      </c>
      <c r="X350" s="68">
        <f t="shared" si="202"/>
        <v>-0.10608888920659842</v>
      </c>
      <c r="Y350" s="68">
        <f t="shared" si="221"/>
        <v>-0.10608888920659842</v>
      </c>
      <c r="Z350" s="68">
        <f t="shared" si="222"/>
        <v>-0.15108888920659841</v>
      </c>
      <c r="AA350" s="68">
        <f>W350-M350</f>
        <v>-9.1731027216629402E-3</v>
      </c>
      <c r="AB350" s="68">
        <f>IF(E350="(D)",AA350,-(AA350))</f>
        <v>-9.1731027216629402E-3</v>
      </c>
      <c r="AC350" s="68">
        <f>AB350-4.5%</f>
        <v>-5.4173102721662938E-2</v>
      </c>
      <c r="AD350" s="69">
        <f>(Z350+AC350)/2</f>
        <v>-0.10263099596413067</v>
      </c>
      <c r="AE350" s="67">
        <f>ABS(AC350-Z350)</f>
        <v>9.6915786484935471E-2</v>
      </c>
    </row>
    <row r="351" spans="1:31" ht="15" hidden="1" customHeight="1" x14ac:dyDescent="0.25">
      <c r="A351" s="60" t="s">
        <v>429</v>
      </c>
      <c r="B351" s="61">
        <v>2</v>
      </c>
      <c r="C351" s="61"/>
      <c r="D351" s="60" t="s">
        <v>308</v>
      </c>
      <c r="E351" s="60" t="s">
        <v>14</v>
      </c>
      <c r="F351" s="62">
        <v>2000</v>
      </c>
      <c r="G351" s="60">
        <v>1</v>
      </c>
      <c r="H351" s="60">
        <v>1</v>
      </c>
      <c r="I351" s="63">
        <f>IF(H351="",M351+0.15*(X351-4.5%+$B$2)+($A$2-50%),M351+0.85*(0.6*X351+0.4*AA351-4.5%+$B$2)+($A$2-50%))</f>
        <v>0.62739061590413769</v>
      </c>
      <c r="J351" s="33" t="str">
        <f t="shared" si="229"/>
        <v>D</v>
      </c>
      <c r="K351" s="33" t="str">
        <f t="shared" si="211"/>
        <v>D</v>
      </c>
      <c r="L351" s="33" t="str">
        <f t="shared" si="212"/>
        <v>Safe D</v>
      </c>
      <c r="M351" s="64">
        <f>'Raw Data'!P346</f>
        <v>0.58825000000000005</v>
      </c>
      <c r="N351" s="64">
        <f t="shared" si="213"/>
        <v>0.58824999999999994</v>
      </c>
      <c r="O351" s="65">
        <f>'Raw Data'!M346</f>
        <v>0.22683134245708403</v>
      </c>
      <c r="P351" s="65">
        <f t="shared" si="216"/>
        <v>0.61341567122854201</v>
      </c>
      <c r="Q351" s="66">
        <f t="shared" si="217"/>
        <v>0.18683134245708402</v>
      </c>
      <c r="R351" s="66">
        <f>'Raw Data'!S346</f>
        <v>0.30674190339753893</v>
      </c>
      <c r="S351" s="66">
        <f>'Raw Data'!V346</f>
        <v>0.58399999999999996</v>
      </c>
      <c r="T351" s="67">
        <f>2*(M351-50)-2*(S351-50)</f>
        <v>8.4999999999979536E-3</v>
      </c>
      <c r="U351" s="66">
        <f t="shared" si="219"/>
        <v>0.39124190339753689</v>
      </c>
      <c r="V351" s="66">
        <f>50%+Q351/2</f>
        <v>0.593415671228542</v>
      </c>
      <c r="W351" s="66">
        <f>50%+U351/2</f>
        <v>0.69562095169876847</v>
      </c>
      <c r="X351" s="68">
        <f t="shared" si="202"/>
        <v>5.1656712285419459E-3</v>
      </c>
      <c r="Y351" s="68">
        <f t="shared" si="221"/>
        <v>5.1656712285419459E-3</v>
      </c>
      <c r="Z351" s="68">
        <f t="shared" si="222"/>
        <v>-3.9834328771458052E-2</v>
      </c>
      <c r="AA351" s="68">
        <f>W351-M351</f>
        <v>0.10737095169876842</v>
      </c>
      <c r="AB351" s="68">
        <f>IF(E351="(D)",AA351,-(AA351))</f>
        <v>0.10737095169876842</v>
      </c>
      <c r="AC351" s="68">
        <f>AB351-4.5%</f>
        <v>6.2370951698768426E-2</v>
      </c>
      <c r="AD351" s="69">
        <f>(Z351+AC351)/2</f>
        <v>1.1268311463655187E-2</v>
      </c>
      <c r="AE351" s="67">
        <f>ABS(AC351-Z351)</f>
        <v>0.10220528047022648</v>
      </c>
    </row>
    <row r="352" spans="1:31" ht="15" hidden="1" customHeight="1" x14ac:dyDescent="0.25">
      <c r="A352" s="60" t="s">
        <v>430</v>
      </c>
      <c r="B352" s="61">
        <v>1</v>
      </c>
      <c r="C352" s="61"/>
      <c r="D352" s="60" t="s">
        <v>963</v>
      </c>
      <c r="E352" s="60" t="s">
        <v>8</v>
      </c>
      <c r="F352" s="62">
        <v>2013</v>
      </c>
      <c r="G352" s="60">
        <v>8</v>
      </c>
      <c r="H352" s="60"/>
      <c r="I352" s="63">
        <f>IF(H352="",M352+0.15*X352+($A$2-50%),M352+0.85*(0.6*X352+0.15*AA352)+($A$2-50%)-4.5%+$B$2)</f>
        <v>0.39329670013212831</v>
      </c>
      <c r="J352" s="33" t="str">
        <f t="shared" si="229"/>
        <v>R</v>
      </c>
      <c r="K352" s="33" t="str">
        <f t="shared" si="211"/>
        <v>R</v>
      </c>
      <c r="L352" s="33" t="str">
        <f t="shared" si="212"/>
        <v>Safe R</v>
      </c>
      <c r="M352" s="64">
        <f>'Raw Data'!P347</f>
        <v>0.39025000000000004</v>
      </c>
      <c r="N352" s="64">
        <f t="shared" si="213"/>
        <v>0.39024999999999999</v>
      </c>
      <c r="O352" s="65">
        <f>'Raw Data'!Z7</f>
        <v>8.8877331571623364E-2</v>
      </c>
      <c r="P352" s="65">
        <f t="shared" si="216"/>
        <v>0.54443866578581168</v>
      </c>
      <c r="Q352" s="66">
        <f t="shared" si="217"/>
        <v>0.17887733157162336</v>
      </c>
      <c r="R352" s="66"/>
      <c r="S352" s="66"/>
      <c r="T352" s="67"/>
      <c r="U352" s="66" t="str">
        <f t="shared" si="219"/>
        <v/>
      </c>
      <c r="V352" s="66">
        <f>50%-Q352/2</f>
        <v>0.41056133421418833</v>
      </c>
      <c r="W352" s="66"/>
      <c r="X352" s="68">
        <f t="shared" si="202"/>
        <v>2.0311334214188292E-2</v>
      </c>
      <c r="Y352" s="68">
        <f t="shared" si="221"/>
        <v>-2.0311334214188292E-2</v>
      </c>
      <c r="Z352" s="68">
        <f t="shared" si="222"/>
        <v>-6.5311334214188291E-2</v>
      </c>
      <c r="AA352" s="68"/>
      <c r="AB352" s="68"/>
      <c r="AC352" s="68"/>
      <c r="AD352" s="69">
        <f>Z352</f>
        <v>-6.5311334214188291E-2</v>
      </c>
      <c r="AE352" s="67"/>
    </row>
    <row r="353" spans="1:31" ht="15" hidden="1" customHeight="1" x14ac:dyDescent="0.25">
      <c r="A353" s="60" t="s">
        <v>430</v>
      </c>
      <c r="B353" s="61">
        <v>2</v>
      </c>
      <c r="C353" s="61"/>
      <c r="D353" s="60" t="s">
        <v>309</v>
      </c>
      <c r="E353" s="60" t="s">
        <v>8</v>
      </c>
      <c r="F353" s="62">
        <v>2001</v>
      </c>
      <c r="G353" s="60">
        <v>4</v>
      </c>
      <c r="H353" s="60">
        <v>4</v>
      </c>
      <c r="I353" s="63">
        <f>IF(H353="",M353+0.15*(X353+4.5%-$B$2)+($A$2-50%),M353+0.85*(0.6*X353+0.4*AA353+4.5%-$B$2)+($A$2-50%))</f>
        <v>0.38276848363869753</v>
      </c>
      <c r="J353" s="33" t="str">
        <f t="shared" si="229"/>
        <v>R</v>
      </c>
      <c r="K353" s="33" t="str">
        <f t="shared" si="211"/>
        <v>R</v>
      </c>
      <c r="L353" s="33" t="str">
        <f t="shared" si="212"/>
        <v>Safe R</v>
      </c>
      <c r="M353" s="64">
        <f>'Raw Data'!P348</f>
        <v>0.38224999999999998</v>
      </c>
      <c r="N353" s="64">
        <f t="shared" si="213"/>
        <v>0.38224999999999998</v>
      </c>
      <c r="O353" s="65">
        <f>'Raw Data'!M348</f>
        <v>1</v>
      </c>
      <c r="P353" s="65">
        <f t="shared" si="216"/>
        <v>1</v>
      </c>
      <c r="Q353" s="66">
        <f t="shared" si="217"/>
        <v>1.04</v>
      </c>
      <c r="R353" s="66">
        <f>'Raw Data'!S348</f>
        <v>9.9950096242960029E-2</v>
      </c>
      <c r="S353" s="66">
        <f>'Raw Data'!V348</f>
        <v>0.41899999999999998</v>
      </c>
      <c r="T353" s="67">
        <f>2*(M353-50)-2*(S353-50)</f>
        <v>-7.349999999999568E-2</v>
      </c>
      <c r="U353" s="66">
        <f t="shared" si="219"/>
        <v>9.7450096242955711E-2</v>
      </c>
      <c r="V353" s="66">
        <v>0</v>
      </c>
      <c r="W353" s="66">
        <f>50%-U353/2</f>
        <v>0.45127495187852212</v>
      </c>
      <c r="X353" s="68">
        <v>-4.4999999999999998E-2</v>
      </c>
      <c r="Y353" s="68">
        <f t="shared" si="221"/>
        <v>4.4999999999999998E-2</v>
      </c>
      <c r="Z353" s="68">
        <f t="shared" si="222"/>
        <v>0</v>
      </c>
      <c r="AA353" s="68">
        <f>W353-M353</f>
        <v>6.9024951878522145E-2</v>
      </c>
      <c r="AB353" s="68">
        <f>IF(E353="(D)",AA353,-(AA353))</f>
        <v>-6.9024951878522145E-2</v>
      </c>
      <c r="AC353" s="68">
        <f>AB353-4.5%</f>
        <v>-0.11402495187852214</v>
      </c>
      <c r="AD353" s="69">
        <f>(Z353+AC353)/2</f>
        <v>-5.7012475939261072E-2</v>
      </c>
      <c r="AE353" s="67">
        <f>ABS(AC353-Z353)</f>
        <v>0.11402495187852214</v>
      </c>
    </row>
    <row r="354" spans="1:31" ht="15" hidden="1" customHeight="1" x14ac:dyDescent="0.25">
      <c r="A354" s="60" t="s">
        <v>430</v>
      </c>
      <c r="B354" s="61">
        <v>3</v>
      </c>
      <c r="C354" s="61"/>
      <c r="D354" s="60" t="s">
        <v>310</v>
      </c>
      <c r="E354" s="60" t="s">
        <v>8</v>
      </c>
      <c r="F354" s="62">
        <v>2010</v>
      </c>
      <c r="G354" s="60">
        <v>4</v>
      </c>
      <c r="H354" s="60">
        <v>5</v>
      </c>
      <c r="I354" s="63">
        <f>IF(H354="",M354+0.15*(X354+4.5%-$B$2)+($A$2-50%),M354+0.85*(0.6*X354+0.4*AA354+4.5%-$B$2)+($A$2-50%))</f>
        <v>0.33420859230981165</v>
      </c>
      <c r="J354" s="33" t="str">
        <f t="shared" si="229"/>
        <v>R</v>
      </c>
      <c r="K354" s="33" t="str">
        <f t="shared" si="211"/>
        <v>R</v>
      </c>
      <c r="L354" s="33" t="str">
        <f t="shared" si="212"/>
        <v>Safe R</v>
      </c>
      <c r="M354" s="64">
        <f>'Raw Data'!P349</f>
        <v>0.32774999999999999</v>
      </c>
      <c r="N354" s="64">
        <f t="shared" si="213"/>
        <v>0.32774999999999999</v>
      </c>
      <c r="O354" s="65">
        <f>'Raw Data'!M349</f>
        <v>0.33344346245973405</v>
      </c>
      <c r="P354" s="65">
        <f t="shared" si="216"/>
        <v>0.666721731229867</v>
      </c>
      <c r="Q354" s="66">
        <f t="shared" si="217"/>
        <v>0.37344346245973403</v>
      </c>
      <c r="R354" s="66">
        <f>'Raw Data'!S349</f>
        <v>0.26659308684091704</v>
      </c>
      <c r="S354" s="66">
        <f>'Raw Data'!V349</f>
        <v>0.31899999999999995</v>
      </c>
      <c r="T354" s="67">
        <f>2*(M354-50)-2*(S354-50)</f>
        <v>1.7499999999998295E-2</v>
      </c>
      <c r="U354" s="66">
        <f t="shared" si="219"/>
        <v>0.26309308684091876</v>
      </c>
      <c r="V354" s="66">
        <f>50%-Q354/2</f>
        <v>0.31327826877013298</v>
      </c>
      <c r="W354" s="66">
        <f>50%-U354/2</f>
        <v>0.36845345657954065</v>
      </c>
      <c r="X354" s="68">
        <f>V354-M354</f>
        <v>-1.4471731229867002E-2</v>
      </c>
      <c r="Y354" s="68">
        <f t="shared" si="221"/>
        <v>1.4471731229867002E-2</v>
      </c>
      <c r="Z354" s="68">
        <f t="shared" si="222"/>
        <v>-3.0528268770132996E-2</v>
      </c>
      <c r="AA354" s="68">
        <f>W354-M354</f>
        <v>4.0703456579540664E-2</v>
      </c>
      <c r="AB354" s="68">
        <f>IF(E354="(D)",AA354,-(AA354))</f>
        <v>-4.0703456579540664E-2</v>
      </c>
      <c r="AC354" s="68">
        <f>AB354-4.5%</f>
        <v>-8.5703456579540663E-2</v>
      </c>
      <c r="AD354" s="69">
        <f>(Z354+AC354)/2</f>
        <v>-5.811586267483683E-2</v>
      </c>
      <c r="AE354" s="67">
        <f>ABS(AC354-Z354)</f>
        <v>5.5175187809407666E-2</v>
      </c>
    </row>
    <row r="355" spans="1:31" ht="15" hidden="1" customHeight="1" x14ac:dyDescent="0.25">
      <c r="A355" s="60" t="s">
        <v>430</v>
      </c>
      <c r="B355" s="61">
        <v>4</v>
      </c>
      <c r="C355" s="61"/>
      <c r="D355" s="60" t="s">
        <v>311</v>
      </c>
      <c r="E355" s="60" t="s">
        <v>8</v>
      </c>
      <c r="F355" s="62">
        <v>2010</v>
      </c>
      <c r="G355" s="60">
        <v>4</v>
      </c>
      <c r="H355" s="60">
        <v>5</v>
      </c>
      <c r="I355" s="63">
        <f>IF(H355="",M355+0.15*(X355+4.5%-$B$2)+($A$2-50%),M355+0.85*(0.6*X355+0.4*AA355+4.5%-$B$2)+($A$2-50%))</f>
        <v>0.31940488884713231</v>
      </c>
      <c r="J355" s="33" t="str">
        <f t="shared" si="229"/>
        <v>R</v>
      </c>
      <c r="K355" s="33" t="str">
        <f t="shared" si="211"/>
        <v>R</v>
      </c>
      <c r="L355" s="33" t="str">
        <f t="shared" si="212"/>
        <v>Safe R</v>
      </c>
      <c r="M355" s="64">
        <f>'Raw Data'!P350</f>
        <v>0.35075000000000001</v>
      </c>
      <c r="N355" s="64">
        <f t="shared" si="213"/>
        <v>0.35075000000000001</v>
      </c>
      <c r="O355" s="65">
        <f>'Raw Data'!M350</f>
        <v>0.31629206011437683</v>
      </c>
      <c r="P355" s="65">
        <f t="shared" si="216"/>
        <v>0.65814603005718841</v>
      </c>
      <c r="Q355" s="66">
        <f t="shared" si="217"/>
        <v>0.35629206011437681</v>
      </c>
      <c r="R355" s="66">
        <f>'Raw Data'!S350</f>
        <v>0.37569491661000676</v>
      </c>
      <c r="S355" s="66">
        <f>'Raw Data'!V350</f>
        <v>0.35399999999999998</v>
      </c>
      <c r="T355" s="67">
        <f>2*(M355-50)-2*(S355-50)</f>
        <v>-6.5000000000026148E-3</v>
      </c>
      <c r="U355" s="66">
        <f t="shared" si="219"/>
        <v>0.39619491661000938</v>
      </c>
      <c r="V355" s="66">
        <f>50%-Q355/2</f>
        <v>0.32185396994281157</v>
      </c>
      <c r="W355" s="66">
        <f>50%-U355/2</f>
        <v>0.30190254169499531</v>
      </c>
      <c r="X355" s="68">
        <f>V355-M355</f>
        <v>-2.8896030057188438E-2</v>
      </c>
      <c r="Y355" s="68">
        <f t="shared" si="221"/>
        <v>2.8896030057188438E-2</v>
      </c>
      <c r="Z355" s="68">
        <f t="shared" si="222"/>
        <v>-1.6103969942811561E-2</v>
      </c>
      <c r="AA355" s="68">
        <f>W355-M355</f>
        <v>-4.8847458305004698E-2</v>
      </c>
      <c r="AB355" s="68">
        <f>IF(E355="(D)",AA355,-(AA355))</f>
        <v>4.8847458305004698E-2</v>
      </c>
      <c r="AC355" s="68">
        <f>AB355-4.5%</f>
        <v>3.8474583050047001E-3</v>
      </c>
      <c r="AD355" s="69">
        <f>(Z355+AC355)/2</f>
        <v>-6.1282558189034303E-3</v>
      </c>
      <c r="AE355" s="67">
        <f>ABS(AC355-Z355)</f>
        <v>1.9951428247816261E-2</v>
      </c>
    </row>
    <row r="356" spans="1:31" ht="15" hidden="1" customHeight="1" x14ac:dyDescent="0.25">
      <c r="A356" s="60" t="s">
        <v>430</v>
      </c>
      <c r="B356" s="61">
        <v>5</v>
      </c>
      <c r="C356" s="61"/>
      <c r="D356" s="60" t="s">
        <v>312</v>
      </c>
      <c r="E356" s="60" t="s">
        <v>8</v>
      </c>
      <c r="F356" s="62">
        <v>2010</v>
      </c>
      <c r="G356" s="60">
        <v>4</v>
      </c>
      <c r="H356" s="60">
        <v>6</v>
      </c>
      <c r="I356" s="63">
        <f>IF(H356="",M356+0.15*(X356+4.5%-$B$2)+($A$2-50%),M356+0.85*(0.6*X356+0.4*AA356+4.5%-$B$2)+($A$2-50%))</f>
        <v>0.41276237989426995</v>
      </c>
      <c r="J356" s="33" t="str">
        <f t="shared" si="229"/>
        <v>R</v>
      </c>
      <c r="K356" s="33" t="str">
        <f t="shared" si="211"/>
        <v>R</v>
      </c>
      <c r="L356" s="33" t="str">
        <f t="shared" si="212"/>
        <v>Safe R</v>
      </c>
      <c r="M356" s="64">
        <f>'Raw Data'!P351</f>
        <v>0.42324999999999996</v>
      </c>
      <c r="N356" s="64">
        <f t="shared" si="213"/>
        <v>0.4232499999999999</v>
      </c>
      <c r="O356" s="65">
        <f>'Raw Data'!M351</f>
        <v>0.11117591362544871</v>
      </c>
      <c r="P356" s="65">
        <f t="shared" si="216"/>
        <v>0.55558795681272433</v>
      </c>
      <c r="Q356" s="66">
        <f t="shared" si="217"/>
        <v>0.15117591362544872</v>
      </c>
      <c r="R356" s="66">
        <f>'Raw Data'!S351</f>
        <v>0.10317801253671149</v>
      </c>
      <c r="S356" s="66">
        <f>'Raw Data'!V351</f>
        <v>0.42899999999999999</v>
      </c>
      <c r="T356" s="67">
        <f>2*(M356-50)-2*(S356-50)</f>
        <v>-1.1499999999998067E-2</v>
      </c>
      <c r="U356" s="66">
        <f t="shared" si="219"/>
        <v>0.21867801253670957</v>
      </c>
      <c r="V356" s="66">
        <f>50%-Q356/2</f>
        <v>0.42441204318727566</v>
      </c>
      <c r="W356" s="66">
        <f>50%-U356/2</f>
        <v>0.3906609937316452</v>
      </c>
      <c r="X356" s="68">
        <f>V356-M356</f>
        <v>1.1620431872756964E-3</v>
      </c>
      <c r="Y356" s="68">
        <f t="shared" si="221"/>
        <v>-1.1620431872756964E-3</v>
      </c>
      <c r="Z356" s="68">
        <f t="shared" si="222"/>
        <v>-4.6162043187275695E-2</v>
      </c>
      <c r="AA356" s="68">
        <f>W356-M356</f>
        <v>-3.2589006268354759E-2</v>
      </c>
      <c r="AB356" s="68">
        <f>IF(E356="(D)",AA356,-(AA356))</f>
        <v>3.2589006268354759E-2</v>
      </c>
      <c r="AC356" s="68">
        <f>AB356-4.5%</f>
        <v>-1.241099373164524E-2</v>
      </c>
      <c r="AD356" s="69">
        <f>(Z356+AC356)/2</f>
        <v>-2.9286518459460467E-2</v>
      </c>
      <c r="AE356" s="67">
        <f>ABS(AC356-Z356)</f>
        <v>3.3751049455630455E-2</v>
      </c>
    </row>
    <row r="357" spans="1:31" ht="15" hidden="1" customHeight="1" x14ac:dyDescent="0.25">
      <c r="A357" s="60" t="s">
        <v>430</v>
      </c>
      <c r="B357" s="61">
        <v>6</v>
      </c>
      <c r="C357" s="61"/>
      <c r="D357" s="60" t="s">
        <v>313</v>
      </c>
      <c r="E357" s="60" t="s">
        <v>14</v>
      </c>
      <c r="F357" s="62">
        <v>1992</v>
      </c>
      <c r="G357" s="60">
        <v>1</v>
      </c>
      <c r="H357" s="60">
        <v>1</v>
      </c>
      <c r="I357" s="63">
        <f>IF(H357="",M357+0.15*(X357-4.5%+$B$2)+($A$2-50%),M357+0.85*(0.6*X357+0.4*AA357-4.5%+$B$2)+($A$2-50%))</f>
        <v>0.73886415909549674</v>
      </c>
      <c r="J357" s="33" t="str">
        <f t="shared" si="229"/>
        <v>D</v>
      </c>
      <c r="K357" s="33" t="str">
        <f t="shared" si="211"/>
        <v>D</v>
      </c>
      <c r="L357" s="33" t="str">
        <f t="shared" si="212"/>
        <v>Safe D</v>
      </c>
      <c r="M357" s="64">
        <f>'Raw Data'!P352</f>
        <v>0.69474999999999998</v>
      </c>
      <c r="N357" s="64">
        <f t="shared" si="213"/>
        <v>0.69474999999999998</v>
      </c>
      <c r="O357" s="65">
        <f>'Raw Data'!M352</f>
        <v>1</v>
      </c>
      <c r="P357" s="65">
        <f t="shared" si="216"/>
        <v>1</v>
      </c>
      <c r="Q357" s="66">
        <f t="shared" si="217"/>
        <v>0.96</v>
      </c>
      <c r="R357" s="66">
        <f>'Raw Data'!S352</f>
        <v>0.26649505350292757</v>
      </c>
      <c r="S357" s="66">
        <f>'Raw Data'!V352</f>
        <v>0.60899999999999999</v>
      </c>
      <c r="T357" s="67">
        <f>2*(M357-50)-2*(S357-50)</f>
        <v>0.17149999999999466</v>
      </c>
      <c r="U357" s="66">
        <f t="shared" si="219"/>
        <v>0.51399505350292218</v>
      </c>
      <c r="V357" s="66">
        <v>1</v>
      </c>
      <c r="W357" s="66">
        <f>50%+U357/2</f>
        <v>0.75699752675146104</v>
      </c>
      <c r="X357" s="68">
        <v>4.4999999999999998E-2</v>
      </c>
      <c r="Y357" s="68">
        <f t="shared" si="221"/>
        <v>4.4999999999999998E-2</v>
      </c>
      <c r="Z357" s="68">
        <f t="shared" si="222"/>
        <v>0</v>
      </c>
      <c r="AA357" s="68">
        <f>W357-M357</f>
        <v>6.2247526751461058E-2</v>
      </c>
      <c r="AB357" s="68">
        <f>IF(E357="(D)",AA357,-(AA357))</f>
        <v>6.2247526751461058E-2</v>
      </c>
      <c r="AC357" s="68">
        <f>AB357-4.5%</f>
        <v>1.7247526751461059E-2</v>
      </c>
      <c r="AD357" s="69">
        <f>(Z357+AC357)/2</f>
        <v>8.6237633757305296E-3</v>
      </c>
      <c r="AE357" s="67">
        <f>ABS(AC357-Z357)</f>
        <v>1.7247526751461059E-2</v>
      </c>
    </row>
    <row r="358" spans="1:31" ht="15" hidden="1" customHeight="1" x14ac:dyDescent="0.25">
      <c r="A358" s="60" t="s">
        <v>430</v>
      </c>
      <c r="B358" s="61">
        <v>7</v>
      </c>
      <c r="C358" s="61"/>
      <c r="D358" s="60" t="s">
        <v>314</v>
      </c>
      <c r="E358" s="60" t="s">
        <v>8</v>
      </c>
      <c r="F358" s="62">
        <v>2012</v>
      </c>
      <c r="G358" s="60">
        <v>5</v>
      </c>
      <c r="H358" s="60"/>
      <c r="I358" s="63">
        <f t="shared" ref="I358:I363" si="230">IF(H358="",M358+0.15*(X358+4.5%-$B$2)+($A$2-50%),M358+0.85*(0.6*X358+0.4*AA358+4.5%-$B$2)+($A$2-50%))</f>
        <v>0.42260938136442344</v>
      </c>
      <c r="J358" s="33" t="str">
        <f t="shared" si="229"/>
        <v>R</v>
      </c>
      <c r="K358" s="33" t="str">
        <f t="shared" si="211"/>
        <v>R</v>
      </c>
      <c r="L358" s="33" t="str">
        <f t="shared" si="212"/>
        <v>Likely R</v>
      </c>
      <c r="M358" s="64">
        <f>'Raw Data'!P353</f>
        <v>0.43024999999999997</v>
      </c>
      <c r="N358" s="64">
        <f t="shared" si="213"/>
        <v>0.43025000000000002</v>
      </c>
      <c r="O358" s="65">
        <f>'Raw Data'!M353</f>
        <v>0.11137491514102016</v>
      </c>
      <c r="P358" s="65">
        <f t="shared" si="216"/>
        <v>0.55568745757051008</v>
      </c>
      <c r="Q358" s="66">
        <f t="shared" si="217"/>
        <v>0.24137491514102016</v>
      </c>
      <c r="R358" s="66"/>
      <c r="S358" s="66"/>
      <c r="T358" s="67"/>
      <c r="U358" s="66" t="str">
        <f t="shared" si="219"/>
        <v/>
      </c>
      <c r="V358" s="66">
        <f t="shared" ref="V358:V363" si="231">50%-Q358/2</f>
        <v>0.37931254242948992</v>
      </c>
      <c r="W358" s="66"/>
      <c r="X358" s="68">
        <f t="shared" ref="X358:X364" si="232">V358-M358</f>
        <v>-5.0937457570510047E-2</v>
      </c>
      <c r="Y358" s="68">
        <f t="shared" si="221"/>
        <v>5.0937457570510047E-2</v>
      </c>
      <c r="Z358" s="68">
        <f t="shared" si="222"/>
        <v>5.9374575705100491E-3</v>
      </c>
      <c r="AA358" s="68"/>
      <c r="AB358" s="68"/>
      <c r="AC358" s="68"/>
      <c r="AD358" s="69">
        <f>Z358</f>
        <v>5.9374575705100491E-3</v>
      </c>
      <c r="AE358" s="67"/>
    </row>
    <row r="359" spans="1:31" ht="15" hidden="1" customHeight="1" x14ac:dyDescent="0.25">
      <c r="A359" s="71" t="s">
        <v>431</v>
      </c>
      <c r="B359" s="72" t="s">
        <v>441</v>
      </c>
      <c r="C359" s="61"/>
      <c r="D359" s="71" t="s">
        <v>315</v>
      </c>
      <c r="E359" s="71" t="s">
        <v>8</v>
      </c>
      <c r="F359" s="62">
        <v>2010</v>
      </c>
      <c r="G359" s="71">
        <v>4</v>
      </c>
      <c r="H359" s="71">
        <v>6</v>
      </c>
      <c r="I359" s="63">
        <f t="shared" si="230"/>
        <v>0.40240650861256833</v>
      </c>
      <c r="J359" s="40" t="str">
        <f t="shared" si="229"/>
        <v>R</v>
      </c>
      <c r="K359" s="33" t="str">
        <f t="shared" si="211"/>
        <v>R</v>
      </c>
      <c r="L359" s="40" t="str">
        <f t="shared" si="212"/>
        <v>Safe R</v>
      </c>
      <c r="M359" s="68">
        <f>'Raw Data'!P354</f>
        <v>0.39074999999999999</v>
      </c>
      <c r="N359" s="68">
        <f t="shared" si="213"/>
        <v>0.39074999999999993</v>
      </c>
      <c r="O359" s="65">
        <f>'Raw Data'!M354</f>
        <v>0.14899468498653956</v>
      </c>
      <c r="P359" s="65">
        <f t="shared" si="216"/>
        <v>0.57449734249326978</v>
      </c>
      <c r="Q359" s="66">
        <f t="shared" si="217"/>
        <v>0.18899468498653957</v>
      </c>
      <c r="R359" s="66">
        <f>'Raw Data'!S354</f>
        <v>2.3690274799195443E-2</v>
      </c>
      <c r="S359" s="66">
        <f>'Raw Data'!V354</f>
        <v>0.42399999999999999</v>
      </c>
      <c r="T359" s="67">
        <f t="shared" ref="T359:T381" si="233">2*(M359-50)-2*(S359-50)</f>
        <v>-6.6500000000004889E-2</v>
      </c>
      <c r="U359" s="66">
        <f t="shared" si="219"/>
        <v>0.19419027479920034</v>
      </c>
      <c r="V359" s="66">
        <f t="shared" si="231"/>
        <v>0.4055026575067302</v>
      </c>
      <c r="W359" s="66">
        <f>50%-U359/2</f>
        <v>0.40290486260039982</v>
      </c>
      <c r="X359" s="68">
        <f t="shared" si="232"/>
        <v>1.4752657506730216E-2</v>
      </c>
      <c r="Y359" s="68">
        <f t="shared" si="221"/>
        <v>-1.4752657506730216E-2</v>
      </c>
      <c r="Z359" s="68">
        <f t="shared" si="222"/>
        <v>-5.9752657506730214E-2</v>
      </c>
      <c r="AA359" s="68">
        <f t="shared" ref="AA359:AA368" si="234">W359-M359</f>
        <v>1.2154862600399829E-2</v>
      </c>
      <c r="AB359" s="68">
        <f t="shared" ref="AB359:AB381" si="235">IF(E359="(D)",AA359,-(AA359))</f>
        <v>-1.2154862600399829E-2</v>
      </c>
      <c r="AC359" s="68">
        <f t="shared" ref="AC359:AC381" si="236">AB359-4.5%</f>
        <v>-5.7154862600399828E-2</v>
      </c>
      <c r="AD359" s="69">
        <f t="shared" ref="AD359:AD381" si="237">(Z359+AC359)/2</f>
        <v>-5.8453760053565021E-2</v>
      </c>
      <c r="AE359" s="67">
        <f t="shared" ref="AE359:AE381" si="238">ABS(AC359-Z359)</f>
        <v>2.5977949063303862E-3</v>
      </c>
    </row>
    <row r="360" spans="1:31" ht="15" hidden="1" customHeight="1" x14ac:dyDescent="0.25">
      <c r="A360" s="60" t="s">
        <v>432</v>
      </c>
      <c r="B360" s="61">
        <v>1</v>
      </c>
      <c r="C360" s="61"/>
      <c r="D360" s="60" t="s">
        <v>316</v>
      </c>
      <c r="E360" s="60" t="s">
        <v>8</v>
      </c>
      <c r="F360" s="62">
        <v>2008</v>
      </c>
      <c r="G360" s="60">
        <v>4</v>
      </c>
      <c r="H360" s="60">
        <v>4</v>
      </c>
      <c r="I360" s="63">
        <f t="shared" si="230"/>
        <v>0.20021530285521016</v>
      </c>
      <c r="J360" s="33" t="str">
        <f t="shared" si="229"/>
        <v>R</v>
      </c>
      <c r="K360" s="33" t="str">
        <f t="shared" si="211"/>
        <v>R</v>
      </c>
      <c r="L360" s="33" t="str">
        <f t="shared" si="212"/>
        <v>Safe R</v>
      </c>
      <c r="M360" s="64">
        <f>'Raw Data'!P355</f>
        <v>0.24575000000000002</v>
      </c>
      <c r="N360" s="64">
        <f t="shared" si="213"/>
        <v>0.24575000000000002</v>
      </c>
      <c r="O360" s="65">
        <f>'Raw Data'!M355</f>
        <v>0.58538590348607089</v>
      </c>
      <c r="P360" s="65">
        <f t="shared" si="216"/>
        <v>0.79269295174303545</v>
      </c>
      <c r="Q360" s="66">
        <f t="shared" si="217"/>
        <v>0.62538590348607093</v>
      </c>
      <c r="R360" s="66">
        <f>'Raw Data'!S355</f>
        <v>0.65052230444612924</v>
      </c>
      <c r="S360" s="66">
        <f>'Raw Data'!V355</f>
        <v>0.25900000000000001</v>
      </c>
      <c r="T360" s="67">
        <f t="shared" si="233"/>
        <v>-2.6499999999998636E-2</v>
      </c>
      <c r="U360" s="66">
        <f t="shared" si="219"/>
        <v>0.60102230444612792</v>
      </c>
      <c r="V360" s="66">
        <f t="shared" si="231"/>
        <v>0.18730704825696454</v>
      </c>
      <c r="W360" s="66">
        <f>50%-U360/2</f>
        <v>0.19948884777693604</v>
      </c>
      <c r="X360" s="68">
        <f t="shared" si="232"/>
        <v>-5.8442951743035487E-2</v>
      </c>
      <c r="Y360" s="68">
        <f t="shared" si="221"/>
        <v>5.8442951743035487E-2</v>
      </c>
      <c r="Z360" s="68">
        <f t="shared" si="222"/>
        <v>1.3442951743035489E-2</v>
      </c>
      <c r="AA360" s="68">
        <f t="shared" si="234"/>
        <v>-4.6261152223063984E-2</v>
      </c>
      <c r="AB360" s="68">
        <f t="shared" si="235"/>
        <v>4.6261152223063984E-2</v>
      </c>
      <c r="AC360" s="68">
        <f t="shared" si="236"/>
        <v>1.2611522230639854E-3</v>
      </c>
      <c r="AD360" s="69">
        <f t="shared" si="237"/>
        <v>7.3520519830497372E-3</v>
      </c>
      <c r="AE360" s="67">
        <f t="shared" si="238"/>
        <v>1.2181799519971503E-2</v>
      </c>
    </row>
    <row r="361" spans="1:31" ht="15" hidden="1" customHeight="1" x14ac:dyDescent="0.25">
      <c r="A361" s="60" t="s">
        <v>432</v>
      </c>
      <c r="B361" s="61">
        <v>2</v>
      </c>
      <c r="C361" s="61"/>
      <c r="D361" s="60" t="s">
        <v>317</v>
      </c>
      <c r="E361" s="60" t="s">
        <v>8</v>
      </c>
      <c r="F361" s="62">
        <v>1988</v>
      </c>
      <c r="G361" s="60">
        <v>4</v>
      </c>
      <c r="H361" s="60">
        <v>4</v>
      </c>
      <c r="I361" s="63">
        <f t="shared" si="230"/>
        <v>0.20459790377307796</v>
      </c>
      <c r="J361" s="33" t="str">
        <f t="shared" si="229"/>
        <v>R</v>
      </c>
      <c r="K361" s="33" t="str">
        <f t="shared" si="211"/>
        <v>R</v>
      </c>
      <c r="L361" s="33" t="str">
        <f t="shared" si="212"/>
        <v>Safe R</v>
      </c>
      <c r="M361" s="64">
        <f>'Raw Data'!P356</f>
        <v>0.29875000000000007</v>
      </c>
      <c r="N361" s="64">
        <f t="shared" si="213"/>
        <v>0.29875000000000007</v>
      </c>
      <c r="O361" s="65">
        <f>'Raw Data'!M356</f>
        <v>0.56628058675661053</v>
      </c>
      <c r="P361" s="65">
        <f t="shared" si="216"/>
        <v>0.78314029337830526</v>
      </c>
      <c r="Q361" s="66">
        <f t="shared" si="217"/>
        <v>0.60628058675661056</v>
      </c>
      <c r="R361" s="66">
        <f>'Raw Data'!S356</f>
        <v>0.69616498002344551</v>
      </c>
      <c r="S361" s="66">
        <f>'Raw Data'!V356</f>
        <v>0.314</v>
      </c>
      <c r="T361" s="67">
        <f t="shared" si="233"/>
        <v>-3.0500000000003524E-2</v>
      </c>
      <c r="U361" s="66">
        <f t="shared" si="219"/>
        <v>0.65066498002344908</v>
      </c>
      <c r="V361" s="66">
        <f t="shared" si="231"/>
        <v>0.19685970662169472</v>
      </c>
      <c r="W361" s="66">
        <f>50%-U361/2</f>
        <v>0.17466750998827546</v>
      </c>
      <c r="X361" s="68">
        <f t="shared" si="232"/>
        <v>-0.10189029337830535</v>
      </c>
      <c r="Y361" s="68">
        <f t="shared" si="221"/>
        <v>0.10189029337830535</v>
      </c>
      <c r="Z361" s="68">
        <f t="shared" si="222"/>
        <v>5.6890293378305354E-2</v>
      </c>
      <c r="AA361" s="68">
        <f t="shared" si="234"/>
        <v>-0.12408249001172461</v>
      </c>
      <c r="AB361" s="68">
        <f t="shared" si="235"/>
        <v>0.12408249001172461</v>
      </c>
      <c r="AC361" s="68">
        <f t="shared" si="236"/>
        <v>7.9082490011724613E-2</v>
      </c>
      <c r="AD361" s="69">
        <f t="shared" si="237"/>
        <v>6.7986391695014983E-2</v>
      </c>
      <c r="AE361" s="67">
        <f t="shared" si="238"/>
        <v>2.2192196633419259E-2</v>
      </c>
    </row>
    <row r="362" spans="1:31" ht="15" hidden="1" customHeight="1" x14ac:dyDescent="0.25">
      <c r="A362" s="60" t="s">
        <v>432</v>
      </c>
      <c r="B362" s="61">
        <v>3</v>
      </c>
      <c r="C362" s="61"/>
      <c r="D362" s="60" t="s">
        <v>318</v>
      </c>
      <c r="E362" s="60" t="s">
        <v>8</v>
      </c>
      <c r="F362" s="62">
        <v>2010</v>
      </c>
      <c r="G362" s="60">
        <v>4</v>
      </c>
      <c r="H362" s="60">
        <v>5</v>
      </c>
      <c r="I362" s="63">
        <f t="shared" si="230"/>
        <v>0.33756836237712384</v>
      </c>
      <c r="J362" s="33" t="str">
        <f t="shared" si="229"/>
        <v>R</v>
      </c>
      <c r="K362" s="33" t="str">
        <f t="shared" si="211"/>
        <v>R</v>
      </c>
      <c r="L362" s="33" t="str">
        <f t="shared" si="212"/>
        <v>Safe R</v>
      </c>
      <c r="M362" s="64">
        <f>'Raw Data'!P357</f>
        <v>0.33975</v>
      </c>
      <c r="N362" s="64">
        <f t="shared" si="213"/>
        <v>0.33975</v>
      </c>
      <c r="O362" s="65">
        <f>'Raw Data'!M357</f>
        <v>0.26809789333290479</v>
      </c>
      <c r="P362" s="65">
        <f t="shared" si="216"/>
        <v>0.6340489466664524</v>
      </c>
      <c r="Q362" s="66">
        <f t="shared" si="217"/>
        <v>0.30809789333290477</v>
      </c>
      <c r="R362" s="66">
        <f>'Raw Data'!S357</f>
        <v>0.33943632248815669</v>
      </c>
      <c r="S362" s="66">
        <f>'Raw Data'!V357</f>
        <v>0.33899999999999997</v>
      </c>
      <c r="T362" s="67">
        <f t="shared" si="233"/>
        <v>1.5000000000071623E-3</v>
      </c>
      <c r="U362" s="66">
        <f t="shared" si="219"/>
        <v>0.35193632248814954</v>
      </c>
      <c r="V362" s="66">
        <f t="shared" si="231"/>
        <v>0.34595105333354759</v>
      </c>
      <c r="W362" s="66">
        <f>50%-U362/2</f>
        <v>0.32403183875592523</v>
      </c>
      <c r="X362" s="68">
        <f t="shared" si="232"/>
        <v>6.2010533335475904E-3</v>
      </c>
      <c r="Y362" s="68">
        <f t="shared" si="221"/>
        <v>-6.2010533335475904E-3</v>
      </c>
      <c r="Z362" s="68">
        <f t="shared" si="222"/>
        <v>-5.1201053333547589E-2</v>
      </c>
      <c r="AA362" s="68">
        <f t="shared" si="234"/>
        <v>-1.5718161244074769E-2</v>
      </c>
      <c r="AB362" s="68">
        <f t="shared" si="235"/>
        <v>1.5718161244074769E-2</v>
      </c>
      <c r="AC362" s="68">
        <f t="shared" si="236"/>
        <v>-2.928183875592523E-2</v>
      </c>
      <c r="AD362" s="69">
        <f t="shared" si="237"/>
        <v>-4.0241446044736409E-2</v>
      </c>
      <c r="AE362" s="67">
        <f t="shared" si="238"/>
        <v>2.1919214577622359E-2</v>
      </c>
    </row>
    <row r="363" spans="1:31" ht="15" hidden="1" customHeight="1" x14ac:dyDescent="0.25">
      <c r="A363" s="60" t="s">
        <v>432</v>
      </c>
      <c r="B363" s="61">
        <v>4</v>
      </c>
      <c r="C363" s="61"/>
      <c r="D363" s="60" t="s">
        <v>319</v>
      </c>
      <c r="E363" s="60" t="s">
        <v>8</v>
      </c>
      <c r="F363" s="62">
        <v>2010</v>
      </c>
      <c r="G363" s="60">
        <v>4</v>
      </c>
      <c r="H363" s="60">
        <v>6</v>
      </c>
      <c r="I363" s="63">
        <f t="shared" si="230"/>
        <v>0.38478358964159542</v>
      </c>
      <c r="J363" s="33" t="str">
        <f t="shared" si="229"/>
        <v>R</v>
      </c>
      <c r="K363" s="33" t="str">
        <f t="shared" si="211"/>
        <v>R</v>
      </c>
      <c r="L363" s="33" t="str">
        <f t="shared" si="212"/>
        <v>Safe R</v>
      </c>
      <c r="M363" s="64">
        <f>'Raw Data'!P358</f>
        <v>0.31974999999999998</v>
      </c>
      <c r="N363" s="64">
        <f t="shared" si="213"/>
        <v>0.31974999999999998</v>
      </c>
      <c r="O363" s="90">
        <f>'Raw Data'!M358</f>
        <v>0.11512207814736114</v>
      </c>
      <c r="P363" s="65">
        <f t="shared" si="216"/>
        <v>0.5575610390736806</v>
      </c>
      <c r="Q363" s="66">
        <f t="shared" si="217"/>
        <v>0.15512207814736115</v>
      </c>
      <c r="R363" s="66">
        <f>'Raw Data'!S358</f>
        <v>0.19351635547545393</v>
      </c>
      <c r="S363" s="66">
        <f>'Raw Data'!V358</f>
        <v>0.314</v>
      </c>
      <c r="T363" s="67">
        <f t="shared" si="233"/>
        <v>1.1499999999998067E-2</v>
      </c>
      <c r="U363" s="66">
        <f t="shared" si="219"/>
        <v>0.2860163554754559</v>
      </c>
      <c r="V363" s="66">
        <f t="shared" si="231"/>
        <v>0.42243896092631944</v>
      </c>
      <c r="W363" s="66">
        <f>50%-U363/2</f>
        <v>0.35699182226227205</v>
      </c>
      <c r="X363" s="68">
        <f t="shared" si="232"/>
        <v>0.10268896092631946</v>
      </c>
      <c r="Y363" s="68">
        <f t="shared" si="221"/>
        <v>-0.10268896092631946</v>
      </c>
      <c r="Z363" s="68">
        <f t="shared" si="222"/>
        <v>-0.14768896092631945</v>
      </c>
      <c r="AA363" s="68">
        <f t="shared" si="234"/>
        <v>3.7241822262272073E-2</v>
      </c>
      <c r="AB363" s="68">
        <f t="shared" si="235"/>
        <v>-3.7241822262272073E-2</v>
      </c>
      <c r="AC363" s="68">
        <f t="shared" si="236"/>
        <v>-8.2241822262272071E-2</v>
      </c>
      <c r="AD363" s="69">
        <f t="shared" si="237"/>
        <v>-0.11496539159429575</v>
      </c>
      <c r="AE363" s="67">
        <f t="shared" si="238"/>
        <v>6.5447138664047375E-2</v>
      </c>
    </row>
    <row r="364" spans="1:31" ht="15" hidden="1" customHeight="1" x14ac:dyDescent="0.25">
      <c r="A364" s="60" t="s">
        <v>432</v>
      </c>
      <c r="B364" s="61">
        <v>5</v>
      </c>
      <c r="C364" s="61"/>
      <c r="D364" s="60" t="s">
        <v>320</v>
      </c>
      <c r="E364" s="60" t="s">
        <v>14</v>
      </c>
      <c r="F364" s="62">
        <v>2002</v>
      </c>
      <c r="G364" s="60">
        <v>1</v>
      </c>
      <c r="H364" s="60">
        <v>1</v>
      </c>
      <c r="I364" s="63">
        <f>IF(H364="",M364+0.15*(X364-4.5%+$B$2)+($A$2-50%),M364+0.85*(0.6*X364+0.4*AA364-4.5%+$B$2)+($A$2-50%))</f>
        <v>0.62516461330351358</v>
      </c>
      <c r="J364" s="33" t="str">
        <f t="shared" si="229"/>
        <v>D</v>
      </c>
      <c r="K364" s="33" t="str">
        <f t="shared" si="211"/>
        <v>No projection</v>
      </c>
      <c r="L364" s="33" t="str">
        <f t="shared" si="212"/>
        <v>Safe D</v>
      </c>
      <c r="M364" s="64">
        <f>'Raw Data'!P359</f>
        <v>0.54774999999999996</v>
      </c>
      <c r="N364" s="64">
        <f t="shared" si="213"/>
        <v>0.54774999999999996</v>
      </c>
      <c r="O364" s="65">
        <f>'Raw Data'!M359</f>
        <v>0.33111249859420389</v>
      </c>
      <c r="P364" s="65">
        <f t="shared" si="216"/>
        <v>0.66555624929710189</v>
      </c>
      <c r="Q364" s="66">
        <f t="shared" si="217"/>
        <v>0.29111249859420391</v>
      </c>
      <c r="R364" s="66">
        <f>'Raw Data'!S359</f>
        <v>0.14396133036466208</v>
      </c>
      <c r="S364" s="66">
        <f>'Raw Data'!V359</f>
        <v>0.52900000000000003</v>
      </c>
      <c r="T364" s="67">
        <f t="shared" si="233"/>
        <v>3.7499999999994316E-2</v>
      </c>
      <c r="U364" s="66">
        <f t="shared" si="219"/>
        <v>0.2574613303646564</v>
      </c>
      <c r="V364" s="66">
        <f>50%+Q364/2</f>
        <v>0.64555624929710198</v>
      </c>
      <c r="W364" s="66">
        <f>50%+U364/2</f>
        <v>0.62873066518232823</v>
      </c>
      <c r="X364" s="68">
        <f t="shared" si="232"/>
        <v>9.7806249297102021E-2</v>
      </c>
      <c r="Y364" s="68">
        <f t="shared" si="221"/>
        <v>9.7806249297102021E-2</v>
      </c>
      <c r="Z364" s="68">
        <f t="shared" si="222"/>
        <v>5.2806249297102023E-2</v>
      </c>
      <c r="AA364" s="68">
        <f t="shared" si="234"/>
        <v>8.0980665182328271E-2</v>
      </c>
      <c r="AB364" s="68">
        <f t="shared" si="235"/>
        <v>8.0980665182328271E-2</v>
      </c>
      <c r="AC364" s="68">
        <f t="shared" si="236"/>
        <v>3.5980665182328272E-2</v>
      </c>
      <c r="AD364" s="69">
        <f t="shared" si="237"/>
        <v>4.4393457239715148E-2</v>
      </c>
      <c r="AE364" s="67">
        <f t="shared" si="238"/>
        <v>1.6825584114773751E-2</v>
      </c>
    </row>
    <row r="365" spans="1:31" ht="15" hidden="1" customHeight="1" x14ac:dyDescent="0.25">
      <c r="A365" s="60" t="s">
        <v>432</v>
      </c>
      <c r="B365" s="61">
        <v>6</v>
      </c>
      <c r="C365" s="61"/>
      <c r="D365" s="60" t="s">
        <v>321</v>
      </c>
      <c r="E365" s="60" t="s">
        <v>8</v>
      </c>
      <c r="F365" s="62">
        <v>2010</v>
      </c>
      <c r="G365" s="60">
        <v>4</v>
      </c>
      <c r="H365" s="60">
        <v>5</v>
      </c>
      <c r="I365" s="63">
        <f>IF(H365="",M365+0.15*(X365+4.5%-$B$2)+($A$2-50%),M365+0.85*(0.6*X365+0.4*AA365+4.5%-$B$2)+($A$2-50%))</f>
        <v>0.24553427299606903</v>
      </c>
      <c r="J365" s="33" t="str">
        <f t="shared" si="229"/>
        <v>R</v>
      </c>
      <c r="K365" s="33" t="str">
        <f t="shared" si="211"/>
        <v>R</v>
      </c>
      <c r="L365" s="33" t="str">
        <f t="shared" si="212"/>
        <v>Safe R</v>
      </c>
      <c r="M365" s="64">
        <f>'Raw Data'!P360</f>
        <v>0.28275000000000006</v>
      </c>
      <c r="N365" s="64">
        <f t="shared" si="213"/>
        <v>0.28275000000000006</v>
      </c>
      <c r="O365" s="65">
        <f>'Raw Data'!M360</f>
        <v>1</v>
      </c>
      <c r="P365" s="65">
        <f t="shared" si="216"/>
        <v>1</v>
      </c>
      <c r="Q365" s="66">
        <f t="shared" si="217"/>
        <v>1.04</v>
      </c>
      <c r="R365" s="66">
        <f>'Raw Data'!S360</f>
        <v>0.39191604119959705</v>
      </c>
      <c r="S365" s="66">
        <f>'Raw Data'!V360</f>
        <v>0.33899999999999997</v>
      </c>
      <c r="T365" s="67">
        <f t="shared" si="233"/>
        <v>-0.11249999999999716</v>
      </c>
      <c r="U365" s="66">
        <f t="shared" si="219"/>
        <v>0.51841604119959417</v>
      </c>
      <c r="V365" s="66">
        <v>0</v>
      </c>
      <c r="W365" s="66">
        <f>50%-U365/2</f>
        <v>0.24079197940020292</v>
      </c>
      <c r="X365" s="68">
        <v>-4.4999999999999998E-2</v>
      </c>
      <c r="Y365" s="68">
        <f t="shared" si="221"/>
        <v>4.4999999999999998E-2</v>
      </c>
      <c r="Z365" s="68">
        <f t="shared" si="222"/>
        <v>0</v>
      </c>
      <c r="AA365" s="68">
        <f t="shared" si="234"/>
        <v>-4.1958020599797141E-2</v>
      </c>
      <c r="AB365" s="68">
        <f t="shared" si="235"/>
        <v>4.1958020599797141E-2</v>
      </c>
      <c r="AC365" s="68">
        <f t="shared" si="236"/>
        <v>-3.0419794002028572E-3</v>
      </c>
      <c r="AD365" s="69">
        <f t="shared" si="237"/>
        <v>-1.5209897001014286E-3</v>
      </c>
      <c r="AE365" s="67">
        <f t="shared" si="238"/>
        <v>3.0419794002028572E-3</v>
      </c>
    </row>
    <row r="366" spans="1:31" ht="15" hidden="1" customHeight="1" x14ac:dyDescent="0.25">
      <c r="A366" s="60" t="s">
        <v>432</v>
      </c>
      <c r="B366" s="61">
        <v>7</v>
      </c>
      <c r="C366" s="61"/>
      <c r="D366" s="60" t="s">
        <v>322</v>
      </c>
      <c r="E366" s="60" t="s">
        <v>8</v>
      </c>
      <c r="F366" s="62">
        <v>2002</v>
      </c>
      <c r="G366" s="60">
        <v>4</v>
      </c>
      <c r="H366" s="60">
        <v>4</v>
      </c>
      <c r="I366" s="63">
        <f>IF(H366="",M366+0.15*(X366+4.5%-$B$2)+($A$2-50%),M366+0.85*(0.6*X366+0.4*AA366+4.5%-$B$2)+($A$2-50%))</f>
        <v>0.26821508145819867</v>
      </c>
      <c r="J366" s="33" t="str">
        <f t="shared" si="229"/>
        <v>R</v>
      </c>
      <c r="K366" s="33" t="str">
        <f t="shared" si="211"/>
        <v>R</v>
      </c>
      <c r="L366" s="33" t="str">
        <f t="shared" si="212"/>
        <v>Safe R</v>
      </c>
      <c r="M366" s="64">
        <f>'Raw Data'!P361</f>
        <v>0.31674999999999998</v>
      </c>
      <c r="N366" s="64">
        <f t="shared" si="213"/>
        <v>0.31674999999999998</v>
      </c>
      <c r="O366" s="65">
        <f>'Raw Data'!M361</f>
        <v>0.49528045202918058</v>
      </c>
      <c r="P366" s="65">
        <f t="shared" si="216"/>
        <v>0.74764022601459024</v>
      </c>
      <c r="Q366" s="66">
        <f t="shared" si="217"/>
        <v>0.53528045202918062</v>
      </c>
      <c r="R366" s="66">
        <f>'Raw Data'!S361</f>
        <v>0.49032884279035743</v>
      </c>
      <c r="S366" s="66">
        <f>'Raw Data'!V361</f>
        <v>0.309</v>
      </c>
      <c r="T366" s="67">
        <f t="shared" si="233"/>
        <v>1.5500000000002956E-2</v>
      </c>
      <c r="U366" s="66">
        <f t="shared" si="219"/>
        <v>0.39882884279035447</v>
      </c>
      <c r="V366" s="66">
        <f>50%-Q366/2</f>
        <v>0.23235977398540969</v>
      </c>
      <c r="W366" s="66">
        <f>50%-U366/2</f>
        <v>0.30058557860482277</v>
      </c>
      <c r="X366" s="68">
        <f>V366-M366</f>
        <v>-8.4390226014590286E-2</v>
      </c>
      <c r="Y366" s="68">
        <f t="shared" si="221"/>
        <v>8.4390226014590286E-2</v>
      </c>
      <c r="Z366" s="68">
        <f t="shared" si="222"/>
        <v>3.9390226014590288E-2</v>
      </c>
      <c r="AA366" s="68">
        <f t="shared" si="234"/>
        <v>-1.6164421395177209E-2</v>
      </c>
      <c r="AB366" s="68">
        <f t="shared" si="235"/>
        <v>1.6164421395177209E-2</v>
      </c>
      <c r="AC366" s="68">
        <f t="shared" si="236"/>
        <v>-2.883557860482279E-2</v>
      </c>
      <c r="AD366" s="69">
        <f t="shared" si="237"/>
        <v>5.277323704883749E-3</v>
      </c>
      <c r="AE366" s="67">
        <f t="shared" si="238"/>
        <v>6.8225804619413077E-2</v>
      </c>
    </row>
    <row r="367" spans="1:31" ht="15" hidden="1" customHeight="1" x14ac:dyDescent="0.25">
      <c r="A367" s="60" t="s">
        <v>432</v>
      </c>
      <c r="B367" s="61">
        <v>8</v>
      </c>
      <c r="C367" s="61"/>
      <c r="D367" s="60" t="s">
        <v>323</v>
      </c>
      <c r="E367" s="60" t="s">
        <v>8</v>
      </c>
      <c r="F367" s="62">
        <v>2010</v>
      </c>
      <c r="G367" s="60">
        <v>4</v>
      </c>
      <c r="H367" s="60">
        <v>5</v>
      </c>
      <c r="I367" s="63">
        <f>IF(H367="",M367+0.15*(X367+4.5%-$B$2)+($A$2-50%),M367+0.85*(0.6*X367+0.4*AA367+4.5%-$B$2)+($A$2-50%))</f>
        <v>0.29056527582627106</v>
      </c>
      <c r="J367" s="33" t="str">
        <f t="shared" si="229"/>
        <v>R</v>
      </c>
      <c r="K367" s="33" t="str">
        <f t="shared" si="211"/>
        <v>R</v>
      </c>
      <c r="L367" s="33" t="str">
        <f t="shared" si="212"/>
        <v>Safe R</v>
      </c>
      <c r="M367" s="64">
        <f>'Raw Data'!P362</f>
        <v>0.31425000000000003</v>
      </c>
      <c r="N367" s="64">
        <f t="shared" si="213"/>
        <v>0.31425000000000003</v>
      </c>
      <c r="O367" s="65">
        <f>'Raw Data'!M362</f>
        <v>0.41208447818706945</v>
      </c>
      <c r="P367" s="65">
        <f t="shared" si="216"/>
        <v>0.7060422390935347</v>
      </c>
      <c r="Q367" s="66">
        <f t="shared" si="217"/>
        <v>0.45208447818706943</v>
      </c>
      <c r="R367" s="66">
        <f>'Raw Data'!S362</f>
        <v>0.20644518962368452</v>
      </c>
      <c r="S367" s="66">
        <f>'Raw Data'!V362</f>
        <v>0.39899999999999997</v>
      </c>
      <c r="T367" s="67">
        <f t="shared" si="233"/>
        <v>-0.16949999999999932</v>
      </c>
      <c r="U367" s="66">
        <f t="shared" si="219"/>
        <v>0.38994518962368385</v>
      </c>
      <c r="V367" s="66">
        <f>50%-Q367/2</f>
        <v>0.27395776090646529</v>
      </c>
      <c r="W367" s="66">
        <f>50%-U367/2</f>
        <v>0.30502740518815807</v>
      </c>
      <c r="X367" s="68">
        <f>V367-M367</f>
        <v>-4.0292239093534743E-2</v>
      </c>
      <c r="Y367" s="68">
        <f t="shared" si="221"/>
        <v>4.0292239093534743E-2</v>
      </c>
      <c r="Z367" s="68">
        <f t="shared" si="222"/>
        <v>-4.7077609064652554E-3</v>
      </c>
      <c r="AA367" s="68">
        <f t="shared" si="234"/>
        <v>-9.2225948118419554E-3</v>
      </c>
      <c r="AB367" s="68">
        <f t="shared" si="235"/>
        <v>9.2225948118419554E-3</v>
      </c>
      <c r="AC367" s="68">
        <f t="shared" si="236"/>
        <v>-3.5777405188158043E-2</v>
      </c>
      <c r="AD367" s="69">
        <f t="shared" si="237"/>
        <v>-2.0242583047311649E-2</v>
      </c>
      <c r="AE367" s="67">
        <f t="shared" si="238"/>
        <v>3.1069644281692788E-2</v>
      </c>
    </row>
    <row r="368" spans="1:31" ht="15" hidden="1" customHeight="1" x14ac:dyDescent="0.25">
      <c r="A368" s="60" t="s">
        <v>432</v>
      </c>
      <c r="B368" s="61">
        <v>9</v>
      </c>
      <c r="C368" s="61"/>
      <c r="D368" s="60" t="s">
        <v>324</v>
      </c>
      <c r="E368" s="60" t="s">
        <v>14</v>
      </c>
      <c r="F368" s="62">
        <v>2006</v>
      </c>
      <c r="G368" s="60">
        <v>1</v>
      </c>
      <c r="H368" s="60">
        <v>1</v>
      </c>
      <c r="I368" s="63">
        <f>IF(H368="",M368+0.15*(X368-4.5%+$B$2)+($A$2-50%),M368+0.85*(0.6*X368+0.4*AA368-4.5%+$B$2)+($A$2-50%))</f>
        <v>0.76873149897917559</v>
      </c>
      <c r="J368" s="33" t="str">
        <f t="shared" si="229"/>
        <v>D</v>
      </c>
      <c r="K368" s="33" t="str">
        <f t="shared" si="211"/>
        <v>D</v>
      </c>
      <c r="L368" s="33" t="str">
        <f t="shared" si="212"/>
        <v>Safe D</v>
      </c>
      <c r="M368" s="64">
        <f>'Raw Data'!P363</f>
        <v>0.76774999999999993</v>
      </c>
      <c r="N368" s="64">
        <f t="shared" si="213"/>
        <v>0.76774999999999993</v>
      </c>
      <c r="O368" s="65">
        <f>'Raw Data'!M363</f>
        <v>0.51852807014716085</v>
      </c>
      <c r="P368" s="65">
        <f t="shared" ref="P368:P399" si="239">O368/2+50%</f>
        <v>0.75926403507358042</v>
      </c>
      <c r="Q368" s="66">
        <f t="shared" ref="Q368:Q399" si="240">IF(G368=1,O368-4%,IF(G368=2,O368+5%,IF(G368=3,O368+14%,IF(G368=4,O368+4%,IF(G368=5,O368+13%,IF(G368=6,O368+22%,IF(G368=7,O368+9%,O368+9%)))))))</f>
        <v>0.47852807014716087</v>
      </c>
      <c r="R368" s="66">
        <f>'Raw Data'!S363</f>
        <v>0.49323141818616967</v>
      </c>
      <c r="S368" s="66">
        <f>'Raw Data'!V363</f>
        <v>0.73899999999999999</v>
      </c>
      <c r="T368" s="67">
        <f t="shared" si="233"/>
        <v>5.7500000000004547E-2</v>
      </c>
      <c r="U368" s="66">
        <f t="shared" ref="U368:U399" si="241">IF(H368=1,R368+T368+7.6%,IF(H368=2,R368+T368+16.6%,IF(H368=3,R368+T368+25.6%,IF(H368=4,R368-T368-7.6%,IF(H368=5,R368-T368+1.4%,IF(H368=6,R368-T368+10.4%,IF(H368=7,R368+T368+9%,IF(H368=8,R368-T368+9%,""))))))))</f>
        <v>0.62673141818617417</v>
      </c>
      <c r="V368" s="66">
        <f>50%+Q368/2</f>
        <v>0.73926403507358041</v>
      </c>
      <c r="W368" s="66">
        <f>50%+U368/2</f>
        <v>0.81336570909308703</v>
      </c>
      <c r="X368" s="68">
        <f>V368-M368</f>
        <v>-2.8485964926419527E-2</v>
      </c>
      <c r="Y368" s="68">
        <f t="shared" ref="Y368:Y399" si="242">IF(E368="(D)",X368,-X368)</f>
        <v>-2.8485964926419527E-2</v>
      </c>
      <c r="Z368" s="68">
        <f t="shared" ref="Z368:Z399" si="243">Y368-4.5%</f>
        <v>-7.3485964926419525E-2</v>
      </c>
      <c r="AA368" s="68">
        <f t="shared" si="234"/>
        <v>4.5615709093087098E-2</v>
      </c>
      <c r="AB368" s="68">
        <f t="shared" si="235"/>
        <v>4.5615709093087098E-2</v>
      </c>
      <c r="AC368" s="68">
        <f t="shared" si="236"/>
        <v>6.1570909308709953E-4</v>
      </c>
      <c r="AD368" s="69">
        <f t="shared" si="237"/>
        <v>-3.6435127916666213E-2</v>
      </c>
      <c r="AE368" s="67">
        <f t="shared" si="238"/>
        <v>7.4101674019506625E-2</v>
      </c>
    </row>
    <row r="369" spans="1:31" ht="15" hidden="1" customHeight="1" x14ac:dyDescent="0.25">
      <c r="A369" s="60" t="s">
        <v>433</v>
      </c>
      <c r="B369" s="61">
        <v>1</v>
      </c>
      <c r="C369" s="61"/>
      <c r="D369" s="60" t="s">
        <v>325</v>
      </c>
      <c r="E369" s="60" t="s">
        <v>8</v>
      </c>
      <c r="F369" s="62">
        <v>2004</v>
      </c>
      <c r="G369" s="60">
        <v>4</v>
      </c>
      <c r="H369" s="60">
        <v>4</v>
      </c>
      <c r="I369" s="63">
        <f>IF(H369="",M369+0.15*(X369+4.5%-$B$2)+($A$2-50%),M369+0.85*(0.6*X369+0.4*AA369+4.5%-$B$2)+($A$2-50%))</f>
        <v>0.24164399350014665</v>
      </c>
      <c r="J369" s="33" t="str">
        <f t="shared" si="229"/>
        <v>R</v>
      </c>
      <c r="K369" s="33" t="str">
        <f t="shared" si="211"/>
        <v>R</v>
      </c>
      <c r="L369" s="33" t="str">
        <f t="shared" si="212"/>
        <v>Safe R</v>
      </c>
      <c r="M369" s="64">
        <f>'Raw Data'!P364</f>
        <v>0.26025000000000004</v>
      </c>
      <c r="N369" s="64">
        <f t="shared" si="213"/>
        <v>0.26025000000000009</v>
      </c>
      <c r="O369" s="65">
        <f>'Raw Data'!M364</f>
        <v>0.45246473137197402</v>
      </c>
      <c r="P369" s="65">
        <f t="shared" si="239"/>
        <v>0.72623236568598704</v>
      </c>
      <c r="Q369" s="66">
        <f t="shared" si="240"/>
        <v>0.492464731371974</v>
      </c>
      <c r="R369" s="66">
        <f>'Raw Data'!S364</f>
        <v>1</v>
      </c>
      <c r="S369" s="66">
        <f>'Raw Data'!V364</f>
        <v>0.27400000000000002</v>
      </c>
      <c r="T369" s="67">
        <f t="shared" si="233"/>
        <v>-2.7500000000003411E-2</v>
      </c>
      <c r="U369" s="66">
        <f t="shared" si="241"/>
        <v>0.95150000000000345</v>
      </c>
      <c r="V369" s="66">
        <f>50%-Q369/2</f>
        <v>0.253767634314013</v>
      </c>
      <c r="W369" s="66">
        <f t="shared" ref="W369:W376" si="244">50%-U369/2</f>
        <v>2.4249999999998273E-2</v>
      </c>
      <c r="X369" s="68">
        <f>V369-M369</f>
        <v>-6.4823656859870349E-3</v>
      </c>
      <c r="Y369" s="68">
        <f t="shared" si="242"/>
        <v>6.4823656859870349E-3</v>
      </c>
      <c r="Z369" s="68">
        <f t="shared" si="243"/>
        <v>-3.8517634314012963E-2</v>
      </c>
      <c r="AA369" s="68">
        <v>-4.4999999999999998E-2</v>
      </c>
      <c r="AB369" s="68">
        <f t="shared" si="235"/>
        <v>4.4999999999999998E-2</v>
      </c>
      <c r="AC369" s="68">
        <f t="shared" si="236"/>
        <v>0</v>
      </c>
      <c r="AD369" s="69">
        <f t="shared" si="237"/>
        <v>-1.9258817157006482E-2</v>
      </c>
      <c r="AE369" s="67">
        <f t="shared" si="238"/>
        <v>3.8517634314012963E-2</v>
      </c>
    </row>
    <row r="370" spans="1:31" ht="15" hidden="1" customHeight="1" x14ac:dyDescent="0.25">
      <c r="A370" s="60" t="s">
        <v>433</v>
      </c>
      <c r="B370" s="61">
        <v>2</v>
      </c>
      <c r="C370" s="61"/>
      <c r="D370" s="60" t="s">
        <v>326</v>
      </c>
      <c r="E370" s="60" t="s">
        <v>8</v>
      </c>
      <c r="F370" s="62">
        <v>2004</v>
      </c>
      <c r="G370" s="60">
        <v>4</v>
      </c>
      <c r="H370" s="60">
        <v>4</v>
      </c>
      <c r="I370" s="63">
        <f>IF(H370="",M370+0.15*(X370+4.5%-$B$2)+($A$2-50%),M370+0.85*(0.6*X370+0.4*AA370+4.5%-$B$2)+($A$2-50%))</f>
        <v>0.31414512740656858</v>
      </c>
      <c r="J370" s="33" t="str">
        <f t="shared" si="229"/>
        <v>R</v>
      </c>
      <c r="K370" s="33" t="str">
        <f t="shared" si="211"/>
        <v>R</v>
      </c>
      <c r="L370" s="33" t="str">
        <f t="shared" si="212"/>
        <v>Safe R</v>
      </c>
      <c r="M370" s="64">
        <f>'Raw Data'!P365</f>
        <v>0.34425000000000006</v>
      </c>
      <c r="N370" s="64">
        <f t="shared" si="213"/>
        <v>0.34425000000000006</v>
      </c>
      <c r="O370" s="65">
        <f>'Raw Data'!M365</f>
        <v>0.32955832389580969</v>
      </c>
      <c r="P370" s="65">
        <f t="shared" si="239"/>
        <v>0.66477916194790487</v>
      </c>
      <c r="Q370" s="66">
        <f t="shared" si="240"/>
        <v>0.36955832389580967</v>
      </c>
      <c r="R370" s="66">
        <f>'Raw Data'!S365</f>
        <v>1</v>
      </c>
      <c r="S370" s="66">
        <f>'Raw Data'!V365</f>
        <v>0.36399999999999999</v>
      </c>
      <c r="T370" s="67">
        <f t="shared" si="233"/>
        <v>-3.9499999999989654E-2</v>
      </c>
      <c r="U370" s="66">
        <f t="shared" si="241"/>
        <v>0.9634999999999897</v>
      </c>
      <c r="V370" s="66">
        <f>50%-Q370/2</f>
        <v>0.31522083805209516</v>
      </c>
      <c r="W370" s="66">
        <f t="shared" si="244"/>
        <v>1.8250000000005151E-2</v>
      </c>
      <c r="X370" s="68">
        <f>V370-M370</f>
        <v>-2.9029161947904891E-2</v>
      </c>
      <c r="Y370" s="68">
        <f t="shared" si="242"/>
        <v>2.9029161947904891E-2</v>
      </c>
      <c r="Z370" s="68">
        <f t="shared" si="243"/>
        <v>-1.5970838052095107E-2</v>
      </c>
      <c r="AA370" s="68">
        <v>-4.4999999999999998E-2</v>
      </c>
      <c r="AB370" s="68">
        <f t="shared" si="235"/>
        <v>4.4999999999999998E-2</v>
      </c>
      <c r="AC370" s="68">
        <f t="shared" si="236"/>
        <v>0</v>
      </c>
      <c r="AD370" s="69">
        <f t="shared" si="237"/>
        <v>-7.9854190260475535E-3</v>
      </c>
      <c r="AE370" s="67">
        <f t="shared" si="238"/>
        <v>1.5970838052095107E-2</v>
      </c>
    </row>
    <row r="371" spans="1:31" ht="15" hidden="1" customHeight="1" x14ac:dyDescent="0.25">
      <c r="A371" s="60" t="s">
        <v>433</v>
      </c>
      <c r="B371" s="61">
        <v>3</v>
      </c>
      <c r="C371" s="61"/>
      <c r="D371" s="60" t="s">
        <v>327</v>
      </c>
      <c r="E371" s="60" t="s">
        <v>8</v>
      </c>
      <c r="F371" s="62">
        <v>1991</v>
      </c>
      <c r="G371" s="60">
        <v>4</v>
      </c>
      <c r="H371" s="60">
        <v>4</v>
      </c>
      <c r="I371" s="63">
        <f>IF(H371="",M371+0.15*(X371+4.5%-$B$2)+($A$2-50%),M371+0.85*(0.6*X371+0.4*AA371+4.5%-$B$2)+($A$2-50%))</f>
        <v>0.29712284188206134</v>
      </c>
      <c r="J371" s="33" t="str">
        <f t="shared" si="229"/>
        <v>R</v>
      </c>
      <c r="K371" s="33" t="str">
        <f t="shared" si="211"/>
        <v>R</v>
      </c>
      <c r="L371" s="33" t="str">
        <f t="shared" si="212"/>
        <v>Safe R</v>
      </c>
      <c r="M371" s="64">
        <f>'Raw Data'!P366</f>
        <v>0.33025000000000004</v>
      </c>
      <c r="N371" s="64">
        <f t="shared" si="213"/>
        <v>0.33025000000000004</v>
      </c>
      <c r="O371" s="65">
        <f>'Raw Data'!M366</f>
        <v>1</v>
      </c>
      <c r="P371" s="65">
        <f t="shared" si="239"/>
        <v>1</v>
      </c>
      <c r="Q371" s="66">
        <f t="shared" si="240"/>
        <v>1.04</v>
      </c>
      <c r="R371" s="66">
        <f>'Raw Data'!S366</f>
        <v>0.35786563598786802</v>
      </c>
      <c r="S371" s="66">
        <f>'Raw Data'!V366</f>
        <v>0.38900000000000001</v>
      </c>
      <c r="T371" s="67">
        <f t="shared" si="233"/>
        <v>-0.11750000000000682</v>
      </c>
      <c r="U371" s="66">
        <f t="shared" si="241"/>
        <v>0.39936563598787483</v>
      </c>
      <c r="V371" s="66">
        <v>0</v>
      </c>
      <c r="W371" s="66">
        <f t="shared" si="244"/>
        <v>0.30031718200606261</v>
      </c>
      <c r="X371" s="68">
        <v>-4.4999999999999998E-2</v>
      </c>
      <c r="Y371" s="68">
        <f t="shared" si="242"/>
        <v>4.4999999999999998E-2</v>
      </c>
      <c r="Z371" s="68">
        <f t="shared" si="243"/>
        <v>0</v>
      </c>
      <c r="AA371" s="68">
        <f>W371-M371</f>
        <v>-2.9932817993937433E-2</v>
      </c>
      <c r="AB371" s="68">
        <f t="shared" si="235"/>
        <v>2.9932817993937433E-2</v>
      </c>
      <c r="AC371" s="68">
        <f t="shared" si="236"/>
        <v>-1.5067182006062566E-2</v>
      </c>
      <c r="AD371" s="69">
        <f t="shared" si="237"/>
        <v>-7.5335910030312828E-3</v>
      </c>
      <c r="AE371" s="67">
        <f t="shared" si="238"/>
        <v>1.5067182006062566E-2</v>
      </c>
    </row>
    <row r="372" spans="1:31" ht="15" customHeight="1" x14ac:dyDescent="0.25">
      <c r="A372" s="60" t="s">
        <v>433</v>
      </c>
      <c r="B372" s="61">
        <v>4</v>
      </c>
      <c r="C372" s="61"/>
      <c r="D372" s="60" t="s">
        <v>1035</v>
      </c>
      <c r="E372" s="60" t="s">
        <v>8</v>
      </c>
      <c r="F372" s="62">
        <v>1980</v>
      </c>
      <c r="G372" s="60">
        <v>4</v>
      </c>
      <c r="H372" s="60">
        <v>4</v>
      </c>
      <c r="I372" s="63">
        <f>M372</f>
        <v>0.23475000000000001</v>
      </c>
      <c r="J372" s="33" t="str">
        <f t="shared" si="229"/>
        <v>R</v>
      </c>
      <c r="K372" s="33" t="str">
        <f t="shared" si="211"/>
        <v>R</v>
      </c>
      <c r="L372" s="33" t="str">
        <f t="shared" si="212"/>
        <v>Safe R</v>
      </c>
      <c r="M372" s="64">
        <f>'Raw Data'!P367</f>
        <v>0.23475000000000001</v>
      </c>
      <c r="N372" s="64">
        <f t="shared" si="213"/>
        <v>0.23475000000000001</v>
      </c>
      <c r="O372" s="65">
        <f>'Raw Data'!M367</f>
        <v>0.50419320441511273</v>
      </c>
      <c r="P372" s="65">
        <f t="shared" si="239"/>
        <v>0.75209660220755636</v>
      </c>
      <c r="Q372" s="66">
        <f t="shared" si="240"/>
        <v>0.54419320441511276</v>
      </c>
      <c r="R372" s="66">
        <f>'Raw Data'!S367</f>
        <v>0.53782294586409352</v>
      </c>
      <c r="S372" s="66">
        <f>'Raw Data'!V367</f>
        <v>0.26900000000000002</v>
      </c>
      <c r="T372" s="67">
        <f t="shared" si="233"/>
        <v>-6.8500000000000227E-2</v>
      </c>
      <c r="U372" s="66">
        <f t="shared" si="241"/>
        <v>0.53032294586409379</v>
      </c>
      <c r="V372" s="66">
        <f>50%-Q372/2</f>
        <v>0.22790339779244362</v>
      </c>
      <c r="W372" s="66">
        <f t="shared" si="244"/>
        <v>0.23483852706795311</v>
      </c>
      <c r="X372" s="68">
        <f t="shared" ref="X372:X380" si="245">V372-M372</f>
        <v>-6.8466022075563959E-3</v>
      </c>
      <c r="Y372" s="68">
        <f t="shared" si="242"/>
        <v>6.8466022075563959E-3</v>
      </c>
      <c r="Z372" s="68">
        <f t="shared" si="243"/>
        <v>-3.8153397792443602E-2</v>
      </c>
      <c r="AA372" s="68">
        <f>W372-M372</f>
        <v>8.8527067953092509E-5</v>
      </c>
      <c r="AB372" s="68">
        <f t="shared" si="235"/>
        <v>-8.8527067953092509E-5</v>
      </c>
      <c r="AC372" s="68">
        <f t="shared" si="236"/>
        <v>-4.5088527067953091E-2</v>
      </c>
      <c r="AD372" s="69">
        <f t="shared" si="237"/>
        <v>-4.1620962430198347E-2</v>
      </c>
      <c r="AE372" s="67">
        <f t="shared" si="238"/>
        <v>6.9351292755094884E-3</v>
      </c>
    </row>
    <row r="373" spans="1:31" ht="15" hidden="1" customHeight="1" x14ac:dyDescent="0.25">
      <c r="A373" s="60" t="s">
        <v>433</v>
      </c>
      <c r="B373" s="61">
        <v>5</v>
      </c>
      <c r="C373" s="61"/>
      <c r="D373" s="60" t="s">
        <v>328</v>
      </c>
      <c r="E373" s="60" t="s">
        <v>8</v>
      </c>
      <c r="F373" s="62">
        <v>2002</v>
      </c>
      <c r="G373" s="60">
        <v>4</v>
      </c>
      <c r="H373" s="60">
        <v>4</v>
      </c>
      <c r="I373" s="63">
        <f>IF(H373="",M373+0.15*(X373+4.5%-$B$2)+($A$2-50%),M373+0.85*(0.6*X373+0.4*AA373+4.5%-$B$2)+($A$2-50%))</f>
        <v>0.32167747284181825</v>
      </c>
      <c r="J373" s="33" t="str">
        <f t="shared" si="229"/>
        <v>R</v>
      </c>
      <c r="K373" s="33" t="str">
        <f t="shared" si="211"/>
        <v>R</v>
      </c>
      <c r="L373" s="33" t="str">
        <f t="shared" si="212"/>
        <v>Safe R</v>
      </c>
      <c r="M373" s="64">
        <f>'Raw Data'!P368</f>
        <v>0.33024999999999999</v>
      </c>
      <c r="N373" s="64">
        <f t="shared" si="213"/>
        <v>0.33024999999999993</v>
      </c>
      <c r="O373" s="65">
        <f>'Raw Data'!M368</f>
        <v>0.31934530105426795</v>
      </c>
      <c r="P373" s="65">
        <f t="shared" si="239"/>
        <v>0.65967265052713397</v>
      </c>
      <c r="Q373" s="66">
        <f t="shared" si="240"/>
        <v>0.35934530105426793</v>
      </c>
      <c r="R373" s="66">
        <f>'Raw Data'!S368</f>
        <v>0.4386586787608413</v>
      </c>
      <c r="S373" s="66">
        <f>'Raw Data'!V368</f>
        <v>0.32899999999999996</v>
      </c>
      <c r="T373" s="67">
        <f t="shared" si="233"/>
        <v>2.4999999999977263E-3</v>
      </c>
      <c r="U373" s="66">
        <f t="shared" si="241"/>
        <v>0.36015867876084356</v>
      </c>
      <c r="V373" s="66">
        <f>50%-Q373/2</f>
        <v>0.32032734947286601</v>
      </c>
      <c r="W373" s="66">
        <f t="shared" si="244"/>
        <v>0.31992066061957825</v>
      </c>
      <c r="X373" s="68">
        <f t="shared" si="245"/>
        <v>-9.9226505271339804E-3</v>
      </c>
      <c r="Y373" s="68">
        <f t="shared" si="242"/>
        <v>9.9226505271339804E-3</v>
      </c>
      <c r="Z373" s="68">
        <f t="shared" si="243"/>
        <v>-3.5077349472866018E-2</v>
      </c>
      <c r="AA373" s="68">
        <f>W373-M373</f>
        <v>-1.0329339380421743E-2</v>
      </c>
      <c r="AB373" s="68">
        <f t="shared" si="235"/>
        <v>1.0329339380421743E-2</v>
      </c>
      <c r="AC373" s="68">
        <f t="shared" si="236"/>
        <v>-3.4670660619578256E-2</v>
      </c>
      <c r="AD373" s="69">
        <f t="shared" si="237"/>
        <v>-3.4874005046222137E-2</v>
      </c>
      <c r="AE373" s="67">
        <f t="shared" si="238"/>
        <v>4.0668885328776216E-4</v>
      </c>
    </row>
    <row r="374" spans="1:31" ht="15" hidden="1" customHeight="1" x14ac:dyDescent="0.25">
      <c r="A374" s="60" t="s">
        <v>433</v>
      </c>
      <c r="B374" s="61">
        <v>6</v>
      </c>
      <c r="C374" s="61"/>
      <c r="D374" s="60" t="s">
        <v>329</v>
      </c>
      <c r="E374" s="60" t="s">
        <v>8</v>
      </c>
      <c r="F374" s="62">
        <v>1984</v>
      </c>
      <c r="G374" s="60">
        <v>4</v>
      </c>
      <c r="H374" s="60">
        <v>4</v>
      </c>
      <c r="I374" s="63">
        <f>IF(H374="",M374+0.15*(X374+4.5%-$B$2)+($A$2-50%),M374+0.85*(0.6*X374+0.4*AA374+4.5%-$B$2)+($A$2-50%))</f>
        <v>0.38757370234835425</v>
      </c>
      <c r="J374" s="33" t="str">
        <f t="shared" si="229"/>
        <v>R</v>
      </c>
      <c r="K374" s="33" t="str">
        <f t="shared" si="211"/>
        <v>R</v>
      </c>
      <c r="L374" s="33" t="str">
        <f t="shared" si="212"/>
        <v>Safe R</v>
      </c>
      <c r="M374" s="64">
        <f>'Raw Data'!P369</f>
        <v>0.39524999999999999</v>
      </c>
      <c r="N374" s="64">
        <f t="shared" si="213"/>
        <v>0.39524999999999999</v>
      </c>
      <c r="O374" s="65">
        <f>'Raw Data'!M369</f>
        <v>0.19321847024749877</v>
      </c>
      <c r="P374" s="65">
        <f t="shared" si="239"/>
        <v>0.59660923512374942</v>
      </c>
      <c r="Q374" s="66">
        <f t="shared" si="240"/>
        <v>0.23321847024749878</v>
      </c>
      <c r="R374" s="66">
        <f>'Raw Data'!S369</f>
        <v>0.35757698669725646</v>
      </c>
      <c r="S374" s="66">
        <f>'Raw Data'!V369</f>
        <v>0.36399999999999999</v>
      </c>
      <c r="T374" s="67">
        <f t="shared" si="233"/>
        <v>6.25E-2</v>
      </c>
      <c r="U374" s="66">
        <f t="shared" si="241"/>
        <v>0.21907698669725645</v>
      </c>
      <c r="V374" s="66">
        <f>50%-Q374/2</f>
        <v>0.38339076487625062</v>
      </c>
      <c r="W374" s="66">
        <f t="shared" si="244"/>
        <v>0.3904615066513718</v>
      </c>
      <c r="X374" s="68">
        <f t="shared" si="245"/>
        <v>-1.1859235123749368E-2</v>
      </c>
      <c r="Y374" s="68">
        <f t="shared" si="242"/>
        <v>1.1859235123749368E-2</v>
      </c>
      <c r="Z374" s="68">
        <f t="shared" si="243"/>
        <v>-3.3140764876250631E-2</v>
      </c>
      <c r="AA374" s="68">
        <f>W374-M374</f>
        <v>-4.7884933486281867E-3</v>
      </c>
      <c r="AB374" s="68">
        <f t="shared" si="235"/>
        <v>4.7884933486281867E-3</v>
      </c>
      <c r="AC374" s="68">
        <f t="shared" si="236"/>
        <v>-4.0211506651371812E-2</v>
      </c>
      <c r="AD374" s="69">
        <f t="shared" si="237"/>
        <v>-3.6676135763811221E-2</v>
      </c>
      <c r="AE374" s="67">
        <f t="shared" si="238"/>
        <v>7.070741775121181E-3</v>
      </c>
    </row>
    <row r="375" spans="1:31" ht="15" hidden="1" customHeight="1" x14ac:dyDescent="0.25">
      <c r="A375" s="60" t="s">
        <v>433</v>
      </c>
      <c r="B375" s="61">
        <v>7</v>
      </c>
      <c r="C375" s="61"/>
      <c r="D375" s="60" t="s">
        <v>330</v>
      </c>
      <c r="E375" s="60" t="s">
        <v>8</v>
      </c>
      <c r="F375" s="62">
        <v>2000</v>
      </c>
      <c r="G375" s="60">
        <v>4</v>
      </c>
      <c r="H375" s="60">
        <v>4</v>
      </c>
      <c r="I375" s="63">
        <f>IF(H375="",M375+0.15*(X375+4.5%-$B$2)+($A$2-50%),M375+0.85*(0.6*X375+0.4*AA375+4.5%-$B$2)+($A$2-50%))</f>
        <v>0.34896108250199265</v>
      </c>
      <c r="J375" s="33" t="str">
        <f t="shared" si="229"/>
        <v>R</v>
      </c>
      <c r="K375" s="33" t="str">
        <f t="shared" si="211"/>
        <v>R</v>
      </c>
      <c r="L375" s="33" t="str">
        <f t="shared" si="212"/>
        <v>Safe R</v>
      </c>
      <c r="M375" s="64">
        <f>'Raw Data'!P370</f>
        <v>0.37425000000000003</v>
      </c>
      <c r="N375" s="64">
        <f t="shared" si="213"/>
        <v>0.37424999999999997</v>
      </c>
      <c r="O375" s="65">
        <f>'Raw Data'!M370</f>
        <v>0.25067222548238199</v>
      </c>
      <c r="P375" s="65">
        <f t="shared" si="239"/>
        <v>0.62533611274119094</v>
      </c>
      <c r="Q375" s="66">
        <f t="shared" si="240"/>
        <v>0.29067222548238197</v>
      </c>
      <c r="R375" s="66">
        <f>'Raw Data'!S370</f>
        <v>1</v>
      </c>
      <c r="S375" s="66">
        <f>'Raw Data'!V370</f>
        <v>0.379</v>
      </c>
      <c r="T375" s="67">
        <f t="shared" si="233"/>
        <v>-9.4999999999885176E-3</v>
      </c>
      <c r="U375" s="66">
        <f t="shared" si="241"/>
        <v>0.93349999999998856</v>
      </c>
      <c r="V375" s="66">
        <f>50%-Q375/2</f>
        <v>0.35466388725880904</v>
      </c>
      <c r="W375" s="66">
        <f t="shared" si="244"/>
        <v>3.3250000000005719E-2</v>
      </c>
      <c r="X375" s="68">
        <f t="shared" si="245"/>
        <v>-1.9586112741190986E-2</v>
      </c>
      <c r="Y375" s="68">
        <f t="shared" si="242"/>
        <v>1.9586112741190986E-2</v>
      </c>
      <c r="Z375" s="68">
        <f t="shared" si="243"/>
        <v>-2.5413887258809012E-2</v>
      </c>
      <c r="AA375" s="68">
        <v>-4.4999999999999998E-2</v>
      </c>
      <c r="AB375" s="68">
        <f t="shared" si="235"/>
        <v>4.4999999999999998E-2</v>
      </c>
      <c r="AC375" s="68">
        <f t="shared" si="236"/>
        <v>0</v>
      </c>
      <c r="AD375" s="69">
        <f t="shared" si="237"/>
        <v>-1.2706943629404506E-2</v>
      </c>
      <c r="AE375" s="67">
        <f t="shared" si="238"/>
        <v>2.5413887258809012E-2</v>
      </c>
    </row>
    <row r="376" spans="1:31" ht="15" hidden="1" customHeight="1" x14ac:dyDescent="0.25">
      <c r="A376" s="60" t="s">
        <v>433</v>
      </c>
      <c r="B376" s="61">
        <v>8</v>
      </c>
      <c r="C376" s="61"/>
      <c r="D376" s="60" t="s">
        <v>331</v>
      </c>
      <c r="E376" s="60" t="s">
        <v>8</v>
      </c>
      <c r="F376" s="62">
        <v>1996</v>
      </c>
      <c r="G376" s="60">
        <v>4</v>
      </c>
      <c r="H376" s="60">
        <v>4</v>
      </c>
      <c r="I376" s="63">
        <f>IF(H376="",M376+0.15*(X376+4.5%-$B$2)+($A$2-50%),M376+0.85*(0.6*X376+0.4*AA376+4.5%-$B$2)+($A$2-50%))</f>
        <v>0.19571745322565143</v>
      </c>
      <c r="J376" s="33" t="str">
        <f t="shared" ref="J376:J407" si="246">IF(I376&lt;44%,"R",IF(I376&gt;56%,"D","No projection"))</f>
        <v>R</v>
      </c>
      <c r="K376" s="33" t="str">
        <f t="shared" si="211"/>
        <v>R</v>
      </c>
      <c r="L376" s="33" t="str">
        <f t="shared" si="212"/>
        <v>Safe R</v>
      </c>
      <c r="M376" s="64">
        <f>'Raw Data'!P371</f>
        <v>0.20424999999999999</v>
      </c>
      <c r="N376" s="64">
        <f t="shared" si="213"/>
        <v>0.20425000000000004</v>
      </c>
      <c r="O376" s="65">
        <f>'Raw Data'!M371</f>
        <v>0.58341697471174325</v>
      </c>
      <c r="P376" s="65">
        <f t="shared" si="239"/>
        <v>0.79170848735587163</v>
      </c>
      <c r="Q376" s="66">
        <f t="shared" si="240"/>
        <v>0.62341697471174329</v>
      </c>
      <c r="R376" s="66">
        <f>'Raw Data'!S371</f>
        <v>0.63031598954621049</v>
      </c>
      <c r="S376" s="66">
        <f>'Raw Data'!V371</f>
        <v>0.22399999999999998</v>
      </c>
      <c r="T376" s="67">
        <f t="shared" si="233"/>
        <v>-3.9499999999989654E-2</v>
      </c>
      <c r="U376" s="66">
        <f t="shared" si="241"/>
        <v>0.59381598954620018</v>
      </c>
      <c r="V376" s="66">
        <f>50%-Q376/2</f>
        <v>0.18829151264412836</v>
      </c>
      <c r="W376" s="66">
        <f t="shared" si="244"/>
        <v>0.20309200522689991</v>
      </c>
      <c r="X376" s="68">
        <f t="shared" si="245"/>
        <v>-1.5958487355871631E-2</v>
      </c>
      <c r="Y376" s="68">
        <f t="shared" si="242"/>
        <v>1.5958487355871631E-2</v>
      </c>
      <c r="Z376" s="68">
        <f t="shared" si="243"/>
        <v>-2.9041512644128367E-2</v>
      </c>
      <c r="AA376" s="68">
        <f>W376-M376</f>
        <v>-1.1579947731000795E-3</v>
      </c>
      <c r="AB376" s="68">
        <f t="shared" si="235"/>
        <v>1.1579947731000795E-3</v>
      </c>
      <c r="AC376" s="68">
        <f t="shared" si="236"/>
        <v>-4.3842005226899919E-2</v>
      </c>
      <c r="AD376" s="69">
        <f t="shared" si="237"/>
        <v>-3.6441758935514143E-2</v>
      </c>
      <c r="AE376" s="67">
        <f t="shared" si="238"/>
        <v>1.4800492582771552E-2</v>
      </c>
    </row>
    <row r="377" spans="1:31" ht="15" hidden="1" customHeight="1" x14ac:dyDescent="0.25">
      <c r="A377" s="60" t="s">
        <v>433</v>
      </c>
      <c r="B377" s="61">
        <v>9</v>
      </c>
      <c r="C377" s="61"/>
      <c r="D377" s="60" t="s">
        <v>332</v>
      </c>
      <c r="E377" s="60" t="s">
        <v>14</v>
      </c>
      <c r="F377" s="62">
        <v>2004</v>
      </c>
      <c r="G377" s="60">
        <v>1</v>
      </c>
      <c r="H377" s="60">
        <v>1</v>
      </c>
      <c r="I377" s="63">
        <f>IF(H377="",M377+0.15*(X377-4.5%+$B$2)+($A$2-50%),M377+0.85*(0.6*X377+0.4*AA377-4.5%+$B$2)+($A$2-50%))</f>
        <v>0.79697192305837017</v>
      </c>
      <c r="J377" s="33" t="str">
        <f t="shared" si="246"/>
        <v>D</v>
      </c>
      <c r="K377" s="33" t="str">
        <f t="shared" si="211"/>
        <v>D</v>
      </c>
      <c r="L377" s="33" t="str">
        <f t="shared" si="212"/>
        <v>Safe D</v>
      </c>
      <c r="M377" s="64">
        <f>'Raw Data'!P372</f>
        <v>0.76524999999999999</v>
      </c>
      <c r="N377" s="64">
        <f t="shared" si="213"/>
        <v>0.76524999999999999</v>
      </c>
      <c r="O377" s="65">
        <f>'Raw Data'!M372</f>
        <v>0.59893238039220043</v>
      </c>
      <c r="P377" s="65">
        <f t="shared" si="239"/>
        <v>0.79946619019610021</v>
      </c>
      <c r="Q377" s="66">
        <f t="shared" si="240"/>
        <v>0.55893238039220039</v>
      </c>
      <c r="R377" s="66">
        <f>'Raw Data'!S372</f>
        <v>0.53595097681387704</v>
      </c>
      <c r="S377" s="66">
        <f>'Raw Data'!V372</f>
        <v>0.73399999999999999</v>
      </c>
      <c r="T377" s="67">
        <f t="shared" si="233"/>
        <v>6.25E-2</v>
      </c>
      <c r="U377" s="66">
        <f t="shared" si="241"/>
        <v>0.674450976813877</v>
      </c>
      <c r="V377" s="66">
        <f>50%+Q377/2</f>
        <v>0.77946619019610019</v>
      </c>
      <c r="W377" s="66">
        <f>50%+U377/2</f>
        <v>0.83722548840693856</v>
      </c>
      <c r="X377" s="68">
        <f t="shared" si="245"/>
        <v>1.4216190196100209E-2</v>
      </c>
      <c r="Y377" s="68">
        <f t="shared" si="242"/>
        <v>1.4216190196100209E-2</v>
      </c>
      <c r="Z377" s="68">
        <f t="shared" si="243"/>
        <v>-3.0783809803899789E-2</v>
      </c>
      <c r="AA377" s="68">
        <f>W377-M377</f>
        <v>7.197548840693857E-2</v>
      </c>
      <c r="AB377" s="68">
        <f t="shared" si="235"/>
        <v>7.197548840693857E-2</v>
      </c>
      <c r="AC377" s="68">
        <f t="shared" si="236"/>
        <v>2.6975488406938572E-2</v>
      </c>
      <c r="AD377" s="69">
        <f t="shared" si="237"/>
        <v>-1.9041606984806086E-3</v>
      </c>
      <c r="AE377" s="67">
        <f t="shared" si="238"/>
        <v>5.7759298210838361E-2</v>
      </c>
    </row>
    <row r="378" spans="1:31" ht="15" hidden="1" customHeight="1" x14ac:dyDescent="0.25">
      <c r="A378" s="60" t="s">
        <v>433</v>
      </c>
      <c r="B378" s="61">
        <v>10</v>
      </c>
      <c r="C378" s="61"/>
      <c r="D378" s="60" t="s">
        <v>333</v>
      </c>
      <c r="E378" s="60" t="s">
        <v>8</v>
      </c>
      <c r="F378" s="62">
        <v>2004</v>
      </c>
      <c r="G378" s="60">
        <v>4</v>
      </c>
      <c r="H378" s="60">
        <v>4</v>
      </c>
      <c r="I378" s="63">
        <f>IF(H378="",M378+0.15*(X378+4.5%-$B$2)+($A$2-50%),M378+0.85*(0.6*X378+0.4*AA378+4.5%-$B$2)+($A$2-50%))</f>
        <v>0.3554797632706968</v>
      </c>
      <c r="J378" s="33" t="str">
        <f t="shared" si="246"/>
        <v>R</v>
      </c>
      <c r="K378" s="33" t="str">
        <f t="shared" si="211"/>
        <v>R</v>
      </c>
      <c r="L378" s="33" t="str">
        <f t="shared" si="212"/>
        <v>Safe R</v>
      </c>
      <c r="M378" s="64">
        <f>'Raw Data'!P373</f>
        <v>0.37924999999999998</v>
      </c>
      <c r="N378" s="64">
        <f t="shared" si="213"/>
        <v>0.37924999999999998</v>
      </c>
      <c r="O378" s="65">
        <f>'Raw Data'!M373</f>
        <v>0.2507818218111651</v>
      </c>
      <c r="P378" s="65">
        <f t="shared" si="239"/>
        <v>0.62539091090558252</v>
      </c>
      <c r="Q378" s="66">
        <f t="shared" si="240"/>
        <v>0.29078182181116508</v>
      </c>
      <c r="R378" s="66">
        <f>'Raw Data'!S373</f>
        <v>0.32390218922033026</v>
      </c>
      <c r="S378" s="66">
        <f>'Raw Data'!V373</f>
        <v>0.40899999999999997</v>
      </c>
      <c r="T378" s="67">
        <f t="shared" si="233"/>
        <v>-5.9499999999999886E-2</v>
      </c>
      <c r="U378" s="66">
        <f t="shared" si="241"/>
        <v>0.30740218922033014</v>
      </c>
      <c r="V378" s="66">
        <f>50%-Q378/2</f>
        <v>0.35460908909441746</v>
      </c>
      <c r="W378" s="66">
        <f>50%-U378/2</f>
        <v>0.34629890538983493</v>
      </c>
      <c r="X378" s="68">
        <f t="shared" si="245"/>
        <v>-2.4640910905582514E-2</v>
      </c>
      <c r="Y378" s="68">
        <f t="shared" si="242"/>
        <v>2.4640910905582514E-2</v>
      </c>
      <c r="Z378" s="68">
        <f t="shared" si="243"/>
        <v>-2.0359089094417485E-2</v>
      </c>
      <c r="AA378" s="68">
        <f>W378-M378</f>
        <v>-3.2951094610165044E-2</v>
      </c>
      <c r="AB378" s="68">
        <f t="shared" si="235"/>
        <v>3.2951094610165044E-2</v>
      </c>
      <c r="AC378" s="68">
        <f t="shared" si="236"/>
        <v>-1.2048905389834955E-2</v>
      </c>
      <c r="AD378" s="69">
        <f t="shared" si="237"/>
        <v>-1.620399724212622E-2</v>
      </c>
      <c r="AE378" s="67">
        <f t="shared" si="238"/>
        <v>8.31018370458253E-3</v>
      </c>
    </row>
    <row r="379" spans="1:31" ht="15" hidden="1" customHeight="1" x14ac:dyDescent="0.25">
      <c r="A379" s="60" t="s">
        <v>433</v>
      </c>
      <c r="B379" s="61">
        <v>11</v>
      </c>
      <c r="C379" s="61"/>
      <c r="D379" s="60" t="s">
        <v>334</v>
      </c>
      <c r="E379" s="60" t="s">
        <v>8</v>
      </c>
      <c r="F379" s="62">
        <v>2004</v>
      </c>
      <c r="G379" s="60">
        <v>4</v>
      </c>
      <c r="H379" s="60">
        <v>4</v>
      </c>
      <c r="I379" s="63">
        <f>IF(H379="",M379+0.15*(X379+4.5%-$B$2)+($A$2-50%),M379+0.85*(0.6*X379+0.4*AA379+4.5%-$B$2)+($A$2-50%))</f>
        <v>0.17484782280281944</v>
      </c>
      <c r="J379" s="33" t="str">
        <f t="shared" si="246"/>
        <v>R</v>
      </c>
      <c r="K379" s="33" t="str">
        <f t="shared" si="211"/>
        <v>R</v>
      </c>
      <c r="L379" s="33" t="str">
        <f t="shared" si="212"/>
        <v>Safe R</v>
      </c>
      <c r="M379" s="64">
        <f>'Raw Data'!P374</f>
        <v>0.18274999999999997</v>
      </c>
      <c r="N379" s="64">
        <f t="shared" si="213"/>
        <v>0.18274999999999997</v>
      </c>
      <c r="O379" s="65">
        <f>'Raw Data'!M374</f>
        <v>0.61795441304981069</v>
      </c>
      <c r="P379" s="65">
        <f t="shared" si="239"/>
        <v>0.80897720652490535</v>
      </c>
      <c r="Q379" s="66">
        <f t="shared" si="240"/>
        <v>0.65795441304981073</v>
      </c>
      <c r="R379" s="66">
        <f>'Raw Data'!S374</f>
        <v>0.67930177570281258</v>
      </c>
      <c r="S379" s="66">
        <f>'Raw Data'!V374</f>
        <v>0.20399999999999996</v>
      </c>
      <c r="T379" s="67">
        <f t="shared" si="233"/>
        <v>-4.2500000000003979E-2</v>
      </c>
      <c r="U379" s="66">
        <f t="shared" si="241"/>
        <v>0.64580177570281661</v>
      </c>
      <c r="V379" s="66">
        <f>50%-Q379/2</f>
        <v>0.17102279347509464</v>
      </c>
      <c r="W379" s="66">
        <f>50%-U379/2</f>
        <v>0.1770991121485917</v>
      </c>
      <c r="X379" s="68">
        <f t="shared" si="245"/>
        <v>-1.1727206524905331E-2</v>
      </c>
      <c r="Y379" s="68">
        <f t="shared" si="242"/>
        <v>1.1727206524905331E-2</v>
      </c>
      <c r="Z379" s="68">
        <f t="shared" si="243"/>
        <v>-3.3272793475094667E-2</v>
      </c>
      <c r="AA379" s="68">
        <f>W379-M379</f>
        <v>-5.6508878514082705E-3</v>
      </c>
      <c r="AB379" s="68">
        <f t="shared" si="235"/>
        <v>5.6508878514082705E-3</v>
      </c>
      <c r="AC379" s="68">
        <f t="shared" si="236"/>
        <v>-3.9349112148591728E-2</v>
      </c>
      <c r="AD379" s="69">
        <f t="shared" si="237"/>
        <v>-3.6310952811843197E-2</v>
      </c>
      <c r="AE379" s="67">
        <f t="shared" si="238"/>
        <v>6.0763186734970609E-3</v>
      </c>
    </row>
    <row r="380" spans="1:31" ht="15" hidden="1" customHeight="1" x14ac:dyDescent="0.25">
      <c r="A380" s="60" t="s">
        <v>433</v>
      </c>
      <c r="B380" s="61">
        <v>12</v>
      </c>
      <c r="C380" s="61"/>
      <c r="D380" s="60" t="s">
        <v>335</v>
      </c>
      <c r="E380" s="60" t="s">
        <v>8</v>
      </c>
      <c r="F380" s="62">
        <v>1996</v>
      </c>
      <c r="G380" s="60">
        <v>4</v>
      </c>
      <c r="H380" s="60">
        <v>4</v>
      </c>
      <c r="I380" s="63">
        <f>IF(H380="",M380+0.15*(X380+4.5%-$B$2)+($A$2-50%),M380+0.85*(0.6*X380+0.4*AA380+4.5%-$B$2)+($A$2-50%))</f>
        <v>0.26797060835079933</v>
      </c>
      <c r="J380" s="33" t="str">
        <f t="shared" si="246"/>
        <v>R</v>
      </c>
      <c r="K380" s="33" t="str">
        <f t="shared" si="211"/>
        <v>R</v>
      </c>
      <c r="L380" s="33" t="str">
        <f t="shared" si="212"/>
        <v>Safe R</v>
      </c>
      <c r="M380" s="64">
        <f>'Raw Data'!P375</f>
        <v>0.30525000000000002</v>
      </c>
      <c r="N380" s="64">
        <f t="shared" si="213"/>
        <v>0.30525000000000002</v>
      </c>
      <c r="O380" s="65">
        <f>'Raw Data'!M375</f>
        <v>0.45327205258781533</v>
      </c>
      <c r="P380" s="65">
        <f t="shared" si="239"/>
        <v>0.72663602629390767</v>
      </c>
      <c r="Q380" s="66">
        <f t="shared" si="240"/>
        <v>0.49327205258781531</v>
      </c>
      <c r="R380" s="66">
        <f>'Raw Data'!S375</f>
        <v>0.48163246023122247</v>
      </c>
      <c r="S380" s="66">
        <f>'Raw Data'!V375</f>
        <v>0.32899999999999996</v>
      </c>
      <c r="T380" s="67">
        <f t="shared" si="233"/>
        <v>-4.7499999999999432E-2</v>
      </c>
      <c r="U380" s="66">
        <f t="shared" si="241"/>
        <v>0.45313246023122195</v>
      </c>
      <c r="V380" s="66">
        <f>50%-Q380/2</f>
        <v>0.25336397370609232</v>
      </c>
      <c r="W380" s="66">
        <f>50%-U380/2</f>
        <v>0.27343376988438906</v>
      </c>
      <c r="X380" s="68">
        <f t="shared" si="245"/>
        <v>-5.1886026293907705E-2</v>
      </c>
      <c r="Y380" s="68">
        <f t="shared" si="242"/>
        <v>5.1886026293907705E-2</v>
      </c>
      <c r="Z380" s="68">
        <f t="shared" si="243"/>
        <v>6.8860262939077072E-3</v>
      </c>
      <c r="AA380" s="68">
        <f>W380-M380</f>
        <v>-3.1816230115610966E-2</v>
      </c>
      <c r="AB380" s="68">
        <f t="shared" si="235"/>
        <v>3.1816230115610966E-2</v>
      </c>
      <c r="AC380" s="68">
        <f t="shared" si="236"/>
        <v>-1.3183769884389032E-2</v>
      </c>
      <c r="AD380" s="69">
        <f t="shared" si="237"/>
        <v>-3.1488717952406625E-3</v>
      </c>
      <c r="AE380" s="67">
        <f t="shared" si="238"/>
        <v>2.0069796178296739E-2</v>
      </c>
    </row>
    <row r="381" spans="1:31" ht="15" hidden="1" customHeight="1" x14ac:dyDescent="0.25">
      <c r="A381" s="71" t="s">
        <v>433</v>
      </c>
      <c r="B381" s="72">
        <v>13</v>
      </c>
      <c r="C381" s="61"/>
      <c r="D381" s="71" t="s">
        <v>336</v>
      </c>
      <c r="E381" s="71" t="s">
        <v>8</v>
      </c>
      <c r="F381" s="62">
        <v>1994</v>
      </c>
      <c r="G381" s="71">
        <v>4</v>
      </c>
      <c r="H381" s="71">
        <v>4</v>
      </c>
      <c r="I381" s="63">
        <f>IF(H381="",M381+0.15*(X381+4.5%-$B$2)+($A$2-50%),M381+0.85*(0.6*X381+0.4*AA381+4.5%-$B$2)+($A$2-50%))</f>
        <v>0.13400000000000001</v>
      </c>
      <c r="J381" s="40" t="str">
        <f t="shared" si="246"/>
        <v>R</v>
      </c>
      <c r="K381" s="33" t="str">
        <f t="shared" si="211"/>
        <v>R</v>
      </c>
      <c r="L381" s="40" t="str">
        <f t="shared" si="212"/>
        <v>Safe R</v>
      </c>
      <c r="M381" s="68">
        <f>'Raw Data'!P376</f>
        <v>0.17225000000000001</v>
      </c>
      <c r="N381" s="68">
        <f t="shared" si="213"/>
        <v>0.17225000000000001</v>
      </c>
      <c r="O381" s="65">
        <f>'Raw Data'!M376</f>
        <v>1</v>
      </c>
      <c r="P381" s="65">
        <f t="shared" si="239"/>
        <v>1</v>
      </c>
      <c r="Q381" s="66">
        <f t="shared" si="240"/>
        <v>1.04</v>
      </c>
      <c r="R381" s="66">
        <f>'Raw Data'!S376</f>
        <v>1</v>
      </c>
      <c r="S381" s="66">
        <f>'Raw Data'!V376</f>
        <v>0.19399999999999995</v>
      </c>
      <c r="T381" s="67">
        <f t="shared" si="233"/>
        <v>-4.3500000000008754E-2</v>
      </c>
      <c r="U381" s="66">
        <f t="shared" si="241"/>
        <v>0.9675000000000088</v>
      </c>
      <c r="V381" s="66">
        <v>0</v>
      </c>
      <c r="W381" s="66">
        <f>50%-U381/2</f>
        <v>1.6249999999995601E-2</v>
      </c>
      <c r="X381" s="68">
        <v>-4.4999999999999998E-2</v>
      </c>
      <c r="Y381" s="68">
        <f t="shared" si="242"/>
        <v>4.4999999999999998E-2</v>
      </c>
      <c r="Z381" s="68">
        <f t="shared" si="243"/>
        <v>0</v>
      </c>
      <c r="AA381" s="68">
        <v>-4.4999999999999998E-2</v>
      </c>
      <c r="AB381" s="68">
        <f t="shared" si="235"/>
        <v>4.4999999999999998E-2</v>
      </c>
      <c r="AC381" s="68">
        <f t="shared" si="236"/>
        <v>0</v>
      </c>
      <c r="AD381" s="69">
        <f t="shared" si="237"/>
        <v>0</v>
      </c>
      <c r="AE381" s="67">
        <f t="shared" si="238"/>
        <v>0</v>
      </c>
    </row>
    <row r="382" spans="1:31" ht="15" hidden="1" customHeight="1" x14ac:dyDescent="0.25">
      <c r="A382" s="60" t="s">
        <v>433</v>
      </c>
      <c r="B382" s="61">
        <v>14</v>
      </c>
      <c r="C382" s="61"/>
      <c r="D382" s="60" t="s">
        <v>337</v>
      </c>
      <c r="E382" s="60" t="s">
        <v>8</v>
      </c>
      <c r="F382" s="62">
        <v>2012</v>
      </c>
      <c r="G382" s="60">
        <v>5</v>
      </c>
      <c r="H382" s="60"/>
      <c r="I382" s="63">
        <f>IF(H382="",M382+0.15*(X382+4.5%-$B$2)+($A$2-50%),M382+0.85*(0.6*X382+0.4*AA382+4.5%-$B$2)+($A$2-50%))</f>
        <v>0.38296919138776814</v>
      </c>
      <c r="J382" s="33" t="str">
        <f t="shared" si="246"/>
        <v>R</v>
      </c>
      <c r="K382" s="33" t="str">
        <f t="shared" si="211"/>
        <v>R</v>
      </c>
      <c r="L382" s="33" t="str">
        <f t="shared" si="212"/>
        <v>Safe R</v>
      </c>
      <c r="M382" s="64">
        <f>'Raw Data'!P377</f>
        <v>0.38175000000000003</v>
      </c>
      <c r="N382" s="64">
        <f t="shared" si="213"/>
        <v>0.38175000000000003</v>
      </c>
      <c r="O382" s="65">
        <f>'Raw Data'!M377</f>
        <v>9.0244114829758304E-2</v>
      </c>
      <c r="P382" s="65">
        <f t="shared" si="239"/>
        <v>0.54512205741487918</v>
      </c>
      <c r="Q382" s="66">
        <f t="shared" si="240"/>
        <v>0.22024411482975831</v>
      </c>
      <c r="R382" s="66"/>
      <c r="S382" s="66"/>
      <c r="T382" s="67"/>
      <c r="U382" s="66" t="str">
        <f t="shared" si="241"/>
        <v/>
      </c>
      <c r="V382" s="66">
        <f>50%-Q382/2</f>
        <v>0.38987794258512087</v>
      </c>
      <c r="W382" s="66"/>
      <c r="X382" s="68">
        <f>V382-M382</f>
        <v>8.1279425851208398E-3</v>
      </c>
      <c r="Y382" s="68">
        <f t="shared" si="242"/>
        <v>-8.1279425851208398E-3</v>
      </c>
      <c r="Z382" s="68">
        <f t="shared" si="243"/>
        <v>-5.3127942585120838E-2</v>
      </c>
      <c r="AA382" s="68"/>
      <c r="AB382" s="68"/>
      <c r="AC382" s="68"/>
      <c r="AD382" s="69">
        <f>Z382</f>
        <v>-5.3127942585120838E-2</v>
      </c>
      <c r="AE382" s="67"/>
    </row>
    <row r="383" spans="1:31" ht="15" hidden="1" customHeight="1" x14ac:dyDescent="0.25">
      <c r="A383" s="60" t="s">
        <v>433</v>
      </c>
      <c r="B383" s="61">
        <v>15</v>
      </c>
      <c r="C383" s="61"/>
      <c r="D383" s="60" t="s">
        <v>338</v>
      </c>
      <c r="E383" s="60" t="s">
        <v>14</v>
      </c>
      <c r="F383" s="62">
        <v>1996</v>
      </c>
      <c r="G383" s="60">
        <v>1</v>
      </c>
      <c r="H383" s="60">
        <v>1</v>
      </c>
      <c r="I383" s="63">
        <f>IF(H383="",M383+0.15*(X383-4.5%+$B$2)+($A$2-50%),M383+0.85*(0.6*X383+0.4*AA383-4.5%+$B$2)+($A$2-50%))</f>
        <v>0.59773933787682365</v>
      </c>
      <c r="J383" s="33" t="str">
        <f t="shared" si="246"/>
        <v>D</v>
      </c>
      <c r="K383" s="33" t="str">
        <f t="shared" si="211"/>
        <v>D</v>
      </c>
      <c r="L383" s="33" t="str">
        <f t="shared" si="212"/>
        <v>Safe D</v>
      </c>
      <c r="M383" s="64">
        <f>'Raw Data'!P378</f>
        <v>0.56025000000000003</v>
      </c>
      <c r="N383" s="64">
        <f t="shared" si="213"/>
        <v>0.56024999999999991</v>
      </c>
      <c r="O383" s="65">
        <f>'Raw Data'!M378</f>
        <v>0.24582845024833971</v>
      </c>
      <c r="P383" s="65">
        <f t="shared" si="239"/>
        <v>0.62291422512416983</v>
      </c>
      <c r="Q383" s="66">
        <f t="shared" si="240"/>
        <v>0.20582845024833971</v>
      </c>
      <c r="R383" s="66">
        <f>'Raw Data'!S378</f>
        <v>0.14453284154997537</v>
      </c>
      <c r="S383" s="66">
        <f>'Raw Data'!V378</f>
        <v>0.56399999999999995</v>
      </c>
      <c r="T383" s="67">
        <f>2*(M383-50)-2*(S383-50)</f>
        <v>-7.4999999999931788E-3</v>
      </c>
      <c r="U383" s="66">
        <f t="shared" si="241"/>
        <v>0.2130328415499822</v>
      </c>
      <c r="V383" s="66">
        <f>50%+Q383/2</f>
        <v>0.60291422512416981</v>
      </c>
      <c r="W383" s="66">
        <f>50%+U383/2</f>
        <v>0.60651642077499113</v>
      </c>
      <c r="X383" s="68">
        <f>V383-M383</f>
        <v>4.2664225124169786E-2</v>
      </c>
      <c r="Y383" s="68">
        <f t="shared" si="242"/>
        <v>4.2664225124169786E-2</v>
      </c>
      <c r="Z383" s="68">
        <f t="shared" si="243"/>
        <v>-2.3357748758302127E-3</v>
      </c>
      <c r="AA383" s="68">
        <f>W383-M383</f>
        <v>4.6266420774991102E-2</v>
      </c>
      <c r="AB383" s="68">
        <f>IF(E383="(D)",AA383,-(AA383))</f>
        <v>4.6266420774991102E-2</v>
      </c>
      <c r="AC383" s="68">
        <f>AB383-4.5%</f>
        <v>1.2664207749911033E-3</v>
      </c>
      <c r="AD383" s="69">
        <f>(Z383+AC383)/2</f>
        <v>-5.3467705041955471E-4</v>
      </c>
      <c r="AE383" s="67">
        <f>ABS(AC383-Z383)</f>
        <v>3.602195650821316E-3</v>
      </c>
    </row>
    <row r="384" spans="1:31" ht="15" hidden="1" customHeight="1" x14ac:dyDescent="0.25">
      <c r="A384" s="60" t="s">
        <v>433</v>
      </c>
      <c r="B384" s="61">
        <v>16</v>
      </c>
      <c r="C384" s="61"/>
      <c r="D384" s="60" t="s">
        <v>339</v>
      </c>
      <c r="E384" s="60" t="s">
        <v>14</v>
      </c>
      <c r="F384" s="62">
        <v>2012</v>
      </c>
      <c r="G384" s="60">
        <v>2</v>
      </c>
      <c r="H384" s="60"/>
      <c r="I384" s="63">
        <f>IF(H384="",M384+0.15*(X384-4.5%+$B$2)+($A$2-50%),M384+0.85*(0.6*X384+0.4*AA384-4.5%+$B$2)+($A$2-50%))</f>
        <v>0.63838848625086919</v>
      </c>
      <c r="J384" s="33" t="str">
        <f t="shared" si="246"/>
        <v>D</v>
      </c>
      <c r="K384" s="33" t="str">
        <f t="shared" si="211"/>
        <v>D</v>
      </c>
      <c r="L384" s="33" t="str">
        <f t="shared" si="212"/>
        <v>Safe D</v>
      </c>
      <c r="M384" s="64">
        <f>'Raw Data'!P379</f>
        <v>0.62925000000000009</v>
      </c>
      <c r="N384" s="64">
        <f t="shared" si="213"/>
        <v>0.62925000000000009</v>
      </c>
      <c r="O384" s="65">
        <f>'Raw Data'!M379</f>
        <v>0.33034648334492217</v>
      </c>
      <c r="P384" s="65">
        <f t="shared" si="239"/>
        <v>0.66517324167246106</v>
      </c>
      <c r="Q384" s="66">
        <f t="shared" si="240"/>
        <v>0.38034648334492216</v>
      </c>
      <c r="R384" s="66"/>
      <c r="S384" s="66"/>
      <c r="T384" s="67"/>
      <c r="U384" s="66" t="str">
        <f t="shared" si="241"/>
        <v/>
      </c>
      <c r="V384" s="66">
        <f>50%+Q384/2</f>
        <v>0.69017324167246108</v>
      </c>
      <c r="W384" s="66"/>
      <c r="X384" s="68">
        <f>V384-M384</f>
        <v>6.0923241672460993E-2</v>
      </c>
      <c r="Y384" s="68">
        <f t="shared" si="242"/>
        <v>6.0923241672460993E-2</v>
      </c>
      <c r="Z384" s="68">
        <f t="shared" si="243"/>
        <v>1.5923241672460994E-2</v>
      </c>
      <c r="AA384" s="68"/>
      <c r="AB384" s="68"/>
      <c r="AC384" s="68"/>
      <c r="AD384" s="69">
        <f>Z384</f>
        <v>1.5923241672460994E-2</v>
      </c>
      <c r="AE384" s="67"/>
    </row>
    <row r="385" spans="1:31" ht="15" hidden="1" customHeight="1" x14ac:dyDescent="0.25">
      <c r="A385" s="60" t="s">
        <v>433</v>
      </c>
      <c r="B385" s="61">
        <v>17</v>
      </c>
      <c r="C385" s="61"/>
      <c r="D385" s="60" t="s">
        <v>340</v>
      </c>
      <c r="E385" s="60" t="s">
        <v>8</v>
      </c>
      <c r="F385" s="62">
        <v>2010</v>
      </c>
      <c r="G385" s="60">
        <v>4</v>
      </c>
      <c r="H385" s="60">
        <v>6</v>
      </c>
      <c r="I385" s="63">
        <f>IF(H385="",M385+0.15*(X385+4.5%-$B$2)+($A$2-50%),M385+0.85*(0.6*X385+0.4*AA385+4.5%-$B$2)+($A$2-50%))</f>
        <v>0.35480629759871296</v>
      </c>
      <c r="J385" s="33" t="str">
        <f t="shared" si="246"/>
        <v>R</v>
      </c>
      <c r="K385" s="33" t="str">
        <f t="shared" si="211"/>
        <v>R</v>
      </c>
      <c r="L385" s="33" t="str">
        <f t="shared" si="212"/>
        <v>Safe R</v>
      </c>
      <c r="M385" s="64">
        <f>'Raw Data'!P380</f>
        <v>0.36725000000000002</v>
      </c>
      <c r="N385" s="64">
        <f t="shared" si="213"/>
        <v>0.36725000000000008</v>
      </c>
      <c r="O385" s="65">
        <f>'Raw Data'!M380</f>
        <v>1</v>
      </c>
      <c r="P385" s="65">
        <f t="shared" si="239"/>
        <v>1</v>
      </c>
      <c r="Q385" s="66">
        <f t="shared" si="240"/>
        <v>1.04</v>
      </c>
      <c r="R385" s="66">
        <f>'Raw Data'!S380</f>
        <v>0.25619824941932973</v>
      </c>
      <c r="S385" s="66">
        <f>'Raw Data'!V380</f>
        <v>0.28899999999999998</v>
      </c>
      <c r="T385" s="67">
        <f>2*(M385-50)-2*(S385-50)</f>
        <v>0.15649999999999409</v>
      </c>
      <c r="U385" s="66">
        <f t="shared" si="241"/>
        <v>0.20369824941933565</v>
      </c>
      <c r="V385" s="66">
        <v>0</v>
      </c>
      <c r="W385" s="66">
        <f>50%-U385/2</f>
        <v>0.39815087529033216</v>
      </c>
      <c r="X385" s="68">
        <v>-4.4999999999999998E-2</v>
      </c>
      <c r="Y385" s="68">
        <f t="shared" si="242"/>
        <v>4.4999999999999998E-2</v>
      </c>
      <c r="Z385" s="68">
        <f t="shared" si="243"/>
        <v>0</v>
      </c>
      <c r="AA385" s="68">
        <f>W385-M385</f>
        <v>3.0900875290332142E-2</v>
      </c>
      <c r="AB385" s="68">
        <f>IF(E385="(D)",AA385,-(AA385))</f>
        <v>-3.0900875290332142E-2</v>
      </c>
      <c r="AC385" s="68">
        <f>AB385-4.5%</f>
        <v>-7.590087529033214E-2</v>
      </c>
      <c r="AD385" s="69">
        <f>(Z385+AC385)/2</f>
        <v>-3.795043764516607E-2</v>
      </c>
      <c r="AE385" s="67">
        <f>ABS(AC385-Z385)</f>
        <v>7.590087529033214E-2</v>
      </c>
    </row>
    <row r="386" spans="1:31" ht="15" hidden="1" customHeight="1" x14ac:dyDescent="0.25">
      <c r="A386" s="60" t="s">
        <v>433</v>
      </c>
      <c r="B386" s="61">
        <v>18</v>
      </c>
      <c r="C386" s="61"/>
      <c r="D386" s="60" t="s">
        <v>341</v>
      </c>
      <c r="E386" s="60" t="s">
        <v>14</v>
      </c>
      <c r="F386" s="62">
        <v>1994</v>
      </c>
      <c r="G386" s="60">
        <v>1</v>
      </c>
      <c r="H386" s="60">
        <v>1</v>
      </c>
      <c r="I386" s="63">
        <f>IF(H386="",M386+0.15*(X386-4.5%+$B$2)+($A$2-50%),M386+0.85*(0.6*X386+0.4*AA386-4.5%+$B$2)+($A$2-50%))</f>
        <v>0.7544576573825289</v>
      </c>
      <c r="J386" s="33" t="str">
        <f t="shared" si="246"/>
        <v>D</v>
      </c>
      <c r="K386" s="33" t="str">
        <f t="shared" si="211"/>
        <v>D</v>
      </c>
      <c r="L386" s="33" t="str">
        <f t="shared" si="212"/>
        <v>Safe D</v>
      </c>
      <c r="M386" s="64">
        <f>'Raw Data'!P381</f>
        <v>0.74724999999999997</v>
      </c>
      <c r="N386" s="64">
        <f t="shared" si="213"/>
        <v>0.74724999999999997</v>
      </c>
      <c r="O386" s="65">
        <f>'Raw Data'!M381</f>
        <v>0.53726384844247721</v>
      </c>
      <c r="P386" s="65">
        <f t="shared" si="239"/>
        <v>0.7686319242212386</v>
      </c>
      <c r="Q386" s="66">
        <f t="shared" si="240"/>
        <v>0.49726384844247723</v>
      </c>
      <c r="R386" s="66">
        <f>'Raw Data'!S381</f>
        <v>0.44025221193938774</v>
      </c>
      <c r="S386" s="66">
        <f>'Raw Data'!V381</f>
        <v>0.73899999999999999</v>
      </c>
      <c r="T386" s="67">
        <f>2*(M386-50)-2*(S386-50)</f>
        <v>1.6500000000007731E-2</v>
      </c>
      <c r="U386" s="66">
        <f t="shared" si="241"/>
        <v>0.53275221193939548</v>
      </c>
      <c r="V386" s="66">
        <f>50%+Q386/2</f>
        <v>0.74863192422123859</v>
      </c>
      <c r="W386" s="66">
        <f>50%+U386/2</f>
        <v>0.76637610596969774</v>
      </c>
      <c r="X386" s="68">
        <f>V386-M386</f>
        <v>1.3819242212386174E-3</v>
      </c>
      <c r="Y386" s="68">
        <f t="shared" si="242"/>
        <v>1.3819242212386174E-3</v>
      </c>
      <c r="Z386" s="68">
        <f t="shared" si="243"/>
        <v>-4.3618075778761381E-2</v>
      </c>
      <c r="AA386" s="68">
        <f>W386-M386</f>
        <v>1.9126105969697771E-2</v>
      </c>
      <c r="AB386" s="68">
        <f>IF(E386="(D)",AA386,-(AA386))</f>
        <v>1.9126105969697771E-2</v>
      </c>
      <c r="AC386" s="68">
        <f>AB386-4.5%</f>
        <v>-2.5873894030302227E-2</v>
      </c>
      <c r="AD386" s="69">
        <f>(Z386+AC386)/2</f>
        <v>-3.4745984904531804E-2</v>
      </c>
      <c r="AE386" s="67">
        <f>ABS(AC386-Z386)</f>
        <v>1.7744181748459154E-2</v>
      </c>
    </row>
    <row r="387" spans="1:31" ht="15" hidden="1" customHeight="1" x14ac:dyDescent="0.25">
      <c r="A387" s="60" t="s">
        <v>433</v>
      </c>
      <c r="B387" s="61">
        <v>19</v>
      </c>
      <c r="C387" s="61"/>
      <c r="D387" s="60" t="s">
        <v>342</v>
      </c>
      <c r="E387" s="60" t="s">
        <v>8</v>
      </c>
      <c r="F387" s="62">
        <v>2003</v>
      </c>
      <c r="G387" s="60">
        <v>4</v>
      </c>
      <c r="H387" s="60">
        <v>4</v>
      </c>
      <c r="I387" s="63">
        <f>IF(H387="",M387+0.15*(X387+4.5%-$B$2)+($A$2-50%),M387+0.85*(0.6*X387+0.4*AA387+4.5%-$B$2)+($A$2-50%))</f>
        <v>0.21369184230477675</v>
      </c>
      <c r="J387" s="33" t="str">
        <f t="shared" si="246"/>
        <v>R</v>
      </c>
      <c r="K387" s="33" t="str">
        <f t="shared" si="211"/>
        <v>R</v>
      </c>
      <c r="L387" s="33" t="str">
        <f t="shared" si="212"/>
        <v>Safe R</v>
      </c>
      <c r="M387" s="64">
        <f>'Raw Data'!P382</f>
        <v>0.23775000000000002</v>
      </c>
      <c r="N387" s="64">
        <f t="shared" si="213"/>
        <v>0.23775000000000002</v>
      </c>
      <c r="O387" s="65">
        <f>'Raw Data'!M382</f>
        <v>1</v>
      </c>
      <c r="P387" s="65">
        <f t="shared" si="239"/>
        <v>1</v>
      </c>
      <c r="Q387" s="66">
        <f t="shared" si="240"/>
        <v>1.04</v>
      </c>
      <c r="R387" s="66">
        <f>'Raw Data'!S382</f>
        <v>0.60451857467778614</v>
      </c>
      <c r="S387" s="66">
        <f>'Raw Data'!V382</f>
        <v>0.23899999999999999</v>
      </c>
      <c r="T387" s="67">
        <f>2*(M387-50)-2*(S387-50)</f>
        <v>-2.4999999999977263E-3</v>
      </c>
      <c r="U387" s="66">
        <f t="shared" si="241"/>
        <v>0.53101857467778391</v>
      </c>
      <c r="V387" s="66">
        <v>0</v>
      </c>
      <c r="W387" s="66">
        <f>50%-U387/2</f>
        <v>0.23449071266110805</v>
      </c>
      <c r="X387" s="68">
        <v>-4.4999999999999998E-2</v>
      </c>
      <c r="Y387" s="68">
        <f t="shared" si="242"/>
        <v>4.4999999999999998E-2</v>
      </c>
      <c r="Z387" s="68">
        <f t="shared" si="243"/>
        <v>0</v>
      </c>
      <c r="AA387" s="68">
        <f>W387-M387</f>
        <v>-3.2592873388919696E-3</v>
      </c>
      <c r="AB387" s="68">
        <f>IF(E387="(D)",AA387,-(AA387))</f>
        <v>3.2592873388919696E-3</v>
      </c>
      <c r="AC387" s="68">
        <f>AB387-4.5%</f>
        <v>-4.1740712661108029E-2</v>
      </c>
      <c r="AD387" s="69">
        <f>(Z387+AC387)/2</f>
        <v>-2.0870356330554014E-2</v>
      </c>
      <c r="AE387" s="67">
        <f>ABS(AC387-Z387)</f>
        <v>4.1740712661108029E-2</v>
      </c>
    </row>
    <row r="388" spans="1:31" ht="15" hidden="1" customHeight="1" x14ac:dyDescent="0.25">
      <c r="A388" s="60" t="s">
        <v>433</v>
      </c>
      <c r="B388" s="61">
        <v>20</v>
      </c>
      <c r="C388" s="61"/>
      <c r="D388" s="60" t="s">
        <v>343</v>
      </c>
      <c r="E388" s="60" t="s">
        <v>14</v>
      </c>
      <c r="F388" s="62">
        <v>2012</v>
      </c>
      <c r="G388" s="60">
        <v>2</v>
      </c>
      <c r="H388" s="60"/>
      <c r="I388" s="63">
        <f>IF(H388="",M388+0.15*(X388-4.5%+$B$2)+($A$2-50%),M388+0.85*(0.6*X388+0.4*AA388-4.5%+$B$2)+($A$2-50%))</f>
        <v>0.59241094328805788</v>
      </c>
      <c r="J388" s="33" t="str">
        <f t="shared" si="246"/>
        <v>D</v>
      </c>
      <c r="K388" s="33" t="str">
        <f t="shared" si="211"/>
        <v>D</v>
      </c>
      <c r="L388" s="33" t="str">
        <f t="shared" si="212"/>
        <v>Safe D</v>
      </c>
      <c r="M388" s="64">
        <f>'Raw Data'!P383</f>
        <v>0.57674999999999998</v>
      </c>
      <c r="N388" s="64">
        <f t="shared" si="213"/>
        <v>0.5767500000000001</v>
      </c>
      <c r="O388" s="65">
        <f>'Raw Data'!M383</f>
        <v>0.31231257717410471</v>
      </c>
      <c r="P388" s="65">
        <f t="shared" si="239"/>
        <v>0.65615628858705233</v>
      </c>
      <c r="Q388" s="66">
        <f t="shared" si="240"/>
        <v>0.3623125771741047</v>
      </c>
      <c r="R388" s="66"/>
      <c r="S388" s="66"/>
      <c r="T388" s="67"/>
      <c r="U388" s="66" t="str">
        <f t="shared" si="241"/>
        <v/>
      </c>
      <c r="V388" s="66">
        <f>50%+Q388/2</f>
        <v>0.68115628858705235</v>
      </c>
      <c r="W388" s="66"/>
      <c r="X388" s="68">
        <f t="shared" ref="X388:X396" si="247">V388-M388</f>
        <v>0.10440628858705236</v>
      </c>
      <c r="Y388" s="68">
        <f t="shared" si="242"/>
        <v>0.10440628858705236</v>
      </c>
      <c r="Z388" s="68">
        <f t="shared" si="243"/>
        <v>5.9406288587052367E-2</v>
      </c>
      <c r="AA388" s="68"/>
      <c r="AB388" s="68"/>
      <c r="AC388" s="68"/>
      <c r="AD388" s="69">
        <f>Z388</f>
        <v>5.9406288587052367E-2</v>
      </c>
      <c r="AE388" s="67"/>
    </row>
    <row r="389" spans="1:31" ht="15" hidden="1" customHeight="1" x14ac:dyDescent="0.25">
      <c r="A389" s="60" t="s">
        <v>433</v>
      </c>
      <c r="B389" s="61">
        <v>21</v>
      </c>
      <c r="C389" s="61"/>
      <c r="D389" s="60" t="s">
        <v>344</v>
      </c>
      <c r="E389" s="60" t="s">
        <v>8</v>
      </c>
      <c r="F389" s="62">
        <v>1986</v>
      </c>
      <c r="G389" s="60">
        <v>4</v>
      </c>
      <c r="H389" s="60">
        <v>4</v>
      </c>
      <c r="I389" s="63">
        <f>IF(H389="",M389+0.15*(X389+4.5%-$B$2)+($A$2-50%),M389+0.85*(0.6*X389+0.4*AA389+4.5%-$B$2)+($A$2-50%))</f>
        <v>0.34183861104319863</v>
      </c>
      <c r="J389" s="33" t="str">
        <f t="shared" si="246"/>
        <v>R</v>
      </c>
      <c r="K389" s="33" t="str">
        <f t="shared" si="211"/>
        <v>R</v>
      </c>
      <c r="L389" s="33" t="str">
        <f t="shared" si="212"/>
        <v>Safe R</v>
      </c>
      <c r="M389" s="64">
        <f>'Raw Data'!P384</f>
        <v>0.37125000000000002</v>
      </c>
      <c r="N389" s="64">
        <f t="shared" si="213"/>
        <v>0.37125000000000008</v>
      </c>
      <c r="O389" s="65">
        <f>'Raw Data'!M384</f>
        <v>0.26216082148605824</v>
      </c>
      <c r="P389" s="65">
        <f t="shared" si="239"/>
        <v>0.63108041074302912</v>
      </c>
      <c r="Q389" s="66">
        <f t="shared" si="240"/>
        <v>0.30216082148605822</v>
      </c>
      <c r="R389" s="66">
        <f>'Raw Data'!S384</f>
        <v>0.42401693810504953</v>
      </c>
      <c r="S389" s="66">
        <f>'Raw Data'!V384</f>
        <v>0.379</v>
      </c>
      <c r="T389" s="67">
        <f>2*(M389-50)-2*(S389-50)</f>
        <v>-1.5499999999988745E-2</v>
      </c>
      <c r="U389" s="66">
        <f t="shared" si="241"/>
        <v>0.36351693810503827</v>
      </c>
      <c r="V389" s="66">
        <f>50%-Q389/2</f>
        <v>0.34891958925697086</v>
      </c>
      <c r="W389" s="66">
        <f>50%-U389/2</f>
        <v>0.31824153094748087</v>
      </c>
      <c r="X389" s="68">
        <f t="shared" si="247"/>
        <v>-2.2330410743029161E-2</v>
      </c>
      <c r="Y389" s="68">
        <f t="shared" si="242"/>
        <v>2.2330410743029161E-2</v>
      </c>
      <c r="Z389" s="68">
        <f t="shared" si="243"/>
        <v>-2.2669589256970837E-2</v>
      </c>
      <c r="AA389" s="68">
        <f>W389-M389</f>
        <v>-5.3008469052519158E-2</v>
      </c>
      <c r="AB389" s="68">
        <f>IF(E389="(D)",AA389,-(AA389))</f>
        <v>5.3008469052519158E-2</v>
      </c>
      <c r="AC389" s="68">
        <f>AB389-4.5%</f>
        <v>8.0084690525191599E-3</v>
      </c>
      <c r="AD389" s="69">
        <f>(Z389+AC389)/2</f>
        <v>-7.3305601022258388E-3</v>
      </c>
      <c r="AE389" s="67">
        <f>ABS(AC389-Z389)</f>
        <v>3.0678058309489997E-2</v>
      </c>
    </row>
    <row r="390" spans="1:31" ht="15" hidden="1" customHeight="1" x14ac:dyDescent="0.25">
      <c r="A390" s="60" t="s">
        <v>433</v>
      </c>
      <c r="B390" s="61">
        <v>22</v>
      </c>
      <c r="C390" s="61"/>
      <c r="D390" s="60" t="s">
        <v>345</v>
      </c>
      <c r="E390" s="60" t="s">
        <v>8</v>
      </c>
      <c r="F390" s="62">
        <v>2008</v>
      </c>
      <c r="G390" s="60">
        <v>4</v>
      </c>
      <c r="H390" s="60">
        <v>4</v>
      </c>
      <c r="I390" s="63">
        <f>IF(H390="",M390+0.15*(X390+4.5%-$B$2)+($A$2-50%),M390+0.85*(0.6*X390+0.4*AA390+4.5%-$B$2)+($A$2-50%))</f>
        <v>0.32118023430881953</v>
      </c>
      <c r="J390" s="33" t="str">
        <f t="shared" si="246"/>
        <v>R</v>
      </c>
      <c r="K390" s="33" t="str">
        <f t="shared" si="211"/>
        <v>R</v>
      </c>
      <c r="L390" s="33" t="str">
        <f t="shared" si="212"/>
        <v>Safe R</v>
      </c>
      <c r="M390" s="64">
        <f>'Raw Data'!P385</f>
        <v>0.35375000000000001</v>
      </c>
      <c r="N390" s="64">
        <f t="shared" si="213"/>
        <v>0.35375000000000001</v>
      </c>
      <c r="O390" s="65">
        <f>'Raw Data'!M385</f>
        <v>0.33405847943505029</v>
      </c>
      <c r="P390" s="65">
        <f t="shared" si="239"/>
        <v>0.66702923971752515</v>
      </c>
      <c r="Q390" s="66">
        <f t="shared" si="240"/>
        <v>0.37405847943505027</v>
      </c>
      <c r="R390" s="66">
        <f>'Raw Data'!S385</f>
        <v>0.38724913785436899</v>
      </c>
      <c r="S390" s="66">
        <f>'Raw Data'!V385</f>
        <v>0.379</v>
      </c>
      <c r="T390" s="67">
        <f>2*(M390-50)-2*(S390-50)</f>
        <v>-5.0499999999999545E-2</v>
      </c>
      <c r="U390" s="66">
        <f t="shared" si="241"/>
        <v>0.36174913785436852</v>
      </c>
      <c r="V390" s="66">
        <f>50%-Q390/2</f>
        <v>0.31297076028247484</v>
      </c>
      <c r="W390" s="66">
        <f>50%-U390/2</f>
        <v>0.31912543107281577</v>
      </c>
      <c r="X390" s="68">
        <f t="shared" si="247"/>
        <v>-4.0779239717525173E-2</v>
      </c>
      <c r="Y390" s="68">
        <f t="shared" si="242"/>
        <v>4.0779239717525173E-2</v>
      </c>
      <c r="Z390" s="68">
        <f t="shared" si="243"/>
        <v>-4.2207602824748253E-3</v>
      </c>
      <c r="AA390" s="68">
        <f>W390-M390</f>
        <v>-3.4624568927184241E-2</v>
      </c>
      <c r="AB390" s="68">
        <f>IF(E390="(D)",AA390,-(AA390))</f>
        <v>3.4624568927184241E-2</v>
      </c>
      <c r="AC390" s="68">
        <f>AB390-4.5%</f>
        <v>-1.0375431072815758E-2</v>
      </c>
      <c r="AD390" s="69">
        <f>(Z390+AC390)/2</f>
        <v>-7.2980956776452915E-3</v>
      </c>
      <c r="AE390" s="67">
        <f>ABS(AC390-Z390)</f>
        <v>6.1546707903409326E-3</v>
      </c>
    </row>
    <row r="391" spans="1:31" ht="15" hidden="1" customHeight="1" x14ac:dyDescent="0.25">
      <c r="A391" s="60" t="s">
        <v>433</v>
      </c>
      <c r="B391" s="61">
        <v>23</v>
      </c>
      <c r="C391" s="61"/>
      <c r="D391" s="60" t="s">
        <v>346</v>
      </c>
      <c r="E391" s="60" t="s">
        <v>14</v>
      </c>
      <c r="F391" s="62">
        <v>2012</v>
      </c>
      <c r="G391" s="60">
        <v>3</v>
      </c>
      <c r="H391" s="60"/>
      <c r="I391" s="63">
        <f>IF(H391="",M391+0.15*(X391-4.5%+$B$2)+($A$2-50%),M391+0.85*(0.6*X391+0.4*AA391-4.5%+$B$2)+($A$2-50%))</f>
        <v>0.48680405547895755</v>
      </c>
      <c r="J391" s="33" t="str">
        <f t="shared" si="246"/>
        <v>No projection</v>
      </c>
      <c r="K391" s="33" t="str">
        <f t="shared" si="211"/>
        <v>No projection</v>
      </c>
      <c r="L391" s="33" t="str">
        <f t="shared" si="212"/>
        <v>Toss Up</v>
      </c>
      <c r="M391" s="64">
        <f>'Raw Data'!P386</f>
        <v>0.46775</v>
      </c>
      <c r="N391" s="64">
        <f t="shared" si="213"/>
        <v>0.46775</v>
      </c>
      <c r="O391" s="65">
        <f>'Raw Data'!M386</f>
        <v>4.9554073052767655E-2</v>
      </c>
      <c r="P391" s="65">
        <f t="shared" si="239"/>
        <v>0.52477703652638386</v>
      </c>
      <c r="Q391" s="66">
        <f t="shared" si="240"/>
        <v>0.18955407305276767</v>
      </c>
      <c r="R391" s="66"/>
      <c r="S391" s="66"/>
      <c r="T391" s="67"/>
      <c r="U391" s="66" t="str">
        <f t="shared" si="241"/>
        <v/>
      </c>
      <c r="V391" s="66">
        <f>50%+Q391/2</f>
        <v>0.59477703652638381</v>
      </c>
      <c r="W391" s="66"/>
      <c r="X391" s="68">
        <f t="shared" si="247"/>
        <v>0.12702703652638381</v>
      </c>
      <c r="Y391" s="68">
        <f t="shared" si="242"/>
        <v>0.12702703652638381</v>
      </c>
      <c r="Z391" s="68">
        <f t="shared" si="243"/>
        <v>8.2027036526383809E-2</v>
      </c>
      <c r="AA391" s="68"/>
      <c r="AB391" s="68"/>
      <c r="AC391" s="68"/>
      <c r="AD391" s="69">
        <f>Z391</f>
        <v>8.2027036526383809E-2</v>
      </c>
      <c r="AE391" s="67"/>
    </row>
    <row r="392" spans="1:31" ht="15" hidden="1" customHeight="1" x14ac:dyDescent="0.25">
      <c r="A392" s="60" t="s">
        <v>433</v>
      </c>
      <c r="B392" s="61">
        <v>24</v>
      </c>
      <c r="C392" s="61"/>
      <c r="D392" s="60" t="s">
        <v>347</v>
      </c>
      <c r="E392" s="60" t="s">
        <v>8</v>
      </c>
      <c r="F392" s="62">
        <v>2004</v>
      </c>
      <c r="G392" s="60">
        <v>4</v>
      </c>
      <c r="H392" s="60">
        <v>4</v>
      </c>
      <c r="I392" s="63">
        <f>IF(H392="",M392+0.15*(X392+4.5%-$B$2)+($A$2-50%),M392+0.85*(0.6*X392+0.4*AA392+4.5%-$B$2)+($A$2-50%))</f>
        <v>0.34440462222358625</v>
      </c>
      <c r="J392" s="33" t="str">
        <f t="shared" si="246"/>
        <v>R</v>
      </c>
      <c r="K392" s="33" t="str">
        <f t="shared" ref="K392:K442" si="248">IF(M392&lt;44%,"R",IF(M392&gt;56%,"D","No projection"))</f>
        <v>R</v>
      </c>
      <c r="L392" s="33" t="str">
        <f t="shared" ref="L392:L442" si="249">IF(I392&lt;42%,"Safe R",IF(AND(I392&gt;42%,I392&lt;44%),"Likely R",IF(AND(I392&gt;44%,I392&lt;47%),"Lean R",IF(AND(I392&gt;47%,I392&lt;53%),"Toss Up",IF(AND(I392&gt;53%,I392&lt;56%),"Lean D",IF(AND(I392&gt;56%,I392&lt;58%),"Likely D","Safe D"))))))</f>
        <v>Safe R</v>
      </c>
      <c r="M392" s="64">
        <f>'Raw Data'!P387</f>
        <v>0.36875000000000002</v>
      </c>
      <c r="N392" s="64">
        <f t="shared" ref="N392:N455" si="250">M392+$A$2-50%</f>
        <v>0.36875000000000002</v>
      </c>
      <c r="O392" s="65">
        <f>'Raw Data'!M387</f>
        <v>0.25797206971142661</v>
      </c>
      <c r="P392" s="65">
        <f t="shared" si="239"/>
        <v>0.62898603485571325</v>
      </c>
      <c r="Q392" s="66">
        <f t="shared" si="240"/>
        <v>0.29797206971142659</v>
      </c>
      <c r="R392" s="66">
        <f>'Raw Data'!S387</f>
        <v>1</v>
      </c>
      <c r="S392" s="66">
        <f>'Raw Data'!V387</f>
        <v>0.40899999999999997</v>
      </c>
      <c r="T392" s="67">
        <f>2*(M392-50)-2*(S392-50)</f>
        <v>-8.0500000000000682E-2</v>
      </c>
      <c r="U392" s="66">
        <f t="shared" si="241"/>
        <v>1.0045000000000006</v>
      </c>
      <c r="V392" s="66">
        <f>50%-Q392/2</f>
        <v>0.35101396514428673</v>
      </c>
      <c r="W392" s="66">
        <f>50%-U392/2</f>
        <v>-2.2500000000003073E-3</v>
      </c>
      <c r="X392" s="68">
        <f t="shared" si="247"/>
        <v>-1.773603485571329E-2</v>
      </c>
      <c r="Y392" s="68">
        <f t="shared" si="242"/>
        <v>1.773603485571329E-2</v>
      </c>
      <c r="Z392" s="68">
        <f t="shared" si="243"/>
        <v>-2.7263965144286709E-2</v>
      </c>
      <c r="AA392" s="68">
        <v>-4.4999999999999998E-2</v>
      </c>
      <c r="AB392" s="68">
        <f>IF(E392="(D)",AA392,-(AA392))</f>
        <v>4.4999999999999998E-2</v>
      </c>
      <c r="AC392" s="68">
        <f>AB392-4.5%</f>
        <v>0</v>
      </c>
      <c r="AD392" s="69">
        <f>(Z392+AC392)/2</f>
        <v>-1.3631982572143354E-2</v>
      </c>
      <c r="AE392" s="67">
        <f>ABS(AC392-Z392)</f>
        <v>2.7263965144286709E-2</v>
      </c>
    </row>
    <row r="393" spans="1:31" ht="15" hidden="1" customHeight="1" x14ac:dyDescent="0.25">
      <c r="A393" s="60" t="s">
        <v>433</v>
      </c>
      <c r="B393" s="61">
        <v>25</v>
      </c>
      <c r="C393" s="61"/>
      <c r="D393" s="60" t="s">
        <v>348</v>
      </c>
      <c r="E393" s="60" t="s">
        <v>8</v>
      </c>
      <c r="F393" s="62">
        <v>2012</v>
      </c>
      <c r="G393" s="60">
        <v>5</v>
      </c>
      <c r="H393" s="60"/>
      <c r="I393" s="63">
        <f>IF(H393="",M393+0.15*(X393+4.5%-$B$2)+($A$2-50%),M393+0.85*(0.6*X393+0.4*AA393+4.5%-$B$2)+($A$2-50%))</f>
        <v>0.36353891303660618</v>
      </c>
      <c r="J393" s="33" t="str">
        <f t="shared" si="246"/>
        <v>R</v>
      </c>
      <c r="K393" s="33" t="str">
        <f t="shared" si="248"/>
        <v>R</v>
      </c>
      <c r="L393" s="33" t="str">
        <f t="shared" si="249"/>
        <v>Safe R</v>
      </c>
      <c r="M393" s="64">
        <f>'Raw Data'!P388</f>
        <v>0.37024999999999997</v>
      </c>
      <c r="N393" s="64">
        <f t="shared" si="250"/>
        <v>0.37024999999999997</v>
      </c>
      <c r="O393" s="65">
        <f>'Raw Data'!M388</f>
        <v>0.21898115951191754</v>
      </c>
      <c r="P393" s="65">
        <f t="shared" si="239"/>
        <v>0.60949057975595877</v>
      </c>
      <c r="Q393" s="66">
        <f t="shared" si="240"/>
        <v>0.34898115951191755</v>
      </c>
      <c r="R393" s="66"/>
      <c r="S393" s="66"/>
      <c r="T393" s="67"/>
      <c r="U393" s="66" t="str">
        <f t="shared" si="241"/>
        <v/>
      </c>
      <c r="V393" s="66">
        <f>50%-Q393/2</f>
        <v>0.32550942024404123</v>
      </c>
      <c r="W393" s="66"/>
      <c r="X393" s="68">
        <f t="shared" si="247"/>
        <v>-4.4740579755958743E-2</v>
      </c>
      <c r="Y393" s="68">
        <f t="shared" si="242"/>
        <v>4.4740579755958743E-2</v>
      </c>
      <c r="Z393" s="68">
        <f t="shared" si="243"/>
        <v>-2.5942024404125574E-4</v>
      </c>
      <c r="AA393" s="68"/>
      <c r="AB393" s="68"/>
      <c r="AC393" s="68"/>
      <c r="AD393" s="69">
        <f>Z393</f>
        <v>-2.5942024404125574E-4</v>
      </c>
      <c r="AE393" s="67"/>
    </row>
    <row r="394" spans="1:31" ht="15" hidden="1" customHeight="1" x14ac:dyDescent="0.25">
      <c r="A394" s="60" t="s">
        <v>433</v>
      </c>
      <c r="B394" s="61">
        <v>26</v>
      </c>
      <c r="C394" s="61"/>
      <c r="D394" s="60" t="s">
        <v>349</v>
      </c>
      <c r="E394" s="60" t="s">
        <v>8</v>
      </c>
      <c r="F394" s="62">
        <v>2002</v>
      </c>
      <c r="G394" s="60">
        <v>4</v>
      </c>
      <c r="H394" s="60">
        <v>4</v>
      </c>
      <c r="I394" s="63">
        <f>IF(H394="",M394+0.15*(X394+4.5%-$B$2)+($A$2-50%),M394+0.85*(0.6*X394+0.4*AA394+4.5%-$B$2)+($A$2-50%))</f>
        <v>0.27661879229082553</v>
      </c>
      <c r="J394" s="33" t="str">
        <f t="shared" si="246"/>
        <v>R</v>
      </c>
      <c r="K394" s="33" t="str">
        <f t="shared" si="248"/>
        <v>R</v>
      </c>
      <c r="L394" s="33" t="str">
        <f t="shared" si="249"/>
        <v>Safe R</v>
      </c>
      <c r="M394" s="64">
        <f>'Raw Data'!P389</f>
        <v>0.29625000000000001</v>
      </c>
      <c r="N394" s="64">
        <f t="shared" si="250"/>
        <v>0.29625000000000001</v>
      </c>
      <c r="O394" s="65">
        <f>'Raw Data'!M389</f>
        <v>0.40818482216526686</v>
      </c>
      <c r="P394" s="65">
        <f t="shared" si="239"/>
        <v>0.70409241108263343</v>
      </c>
      <c r="Q394" s="66">
        <f t="shared" si="240"/>
        <v>0.44818482216526684</v>
      </c>
      <c r="R394" s="66">
        <f>'Raw Data'!S389</f>
        <v>0.37245045915901404</v>
      </c>
      <c r="S394" s="66">
        <f>'Raw Data'!V389</f>
        <v>0.379</v>
      </c>
      <c r="T394" s="67">
        <f t="shared" ref="T394:T400" si="251">2*(M394-50)-2*(S394-50)</f>
        <v>-0.16549999999999443</v>
      </c>
      <c r="U394" s="66">
        <f t="shared" si="241"/>
        <v>0.46195045915900851</v>
      </c>
      <c r="V394" s="66">
        <f>50%-Q394/2</f>
        <v>0.27590758891736655</v>
      </c>
      <c r="W394" s="66">
        <f>50%-U394/2</f>
        <v>0.26902477042049577</v>
      </c>
      <c r="X394" s="68">
        <f t="shared" si="247"/>
        <v>-2.034241108263346E-2</v>
      </c>
      <c r="Y394" s="68">
        <f t="shared" si="242"/>
        <v>2.034241108263346E-2</v>
      </c>
      <c r="Z394" s="68">
        <f t="shared" si="243"/>
        <v>-2.4657588917366538E-2</v>
      </c>
      <c r="AA394" s="68">
        <f>W394-M394</f>
        <v>-2.722522957950424E-2</v>
      </c>
      <c r="AB394" s="68">
        <f t="shared" ref="AB394:AB400" si="252">IF(E394="(D)",AA394,-(AA394))</f>
        <v>2.722522957950424E-2</v>
      </c>
      <c r="AC394" s="68">
        <f t="shared" ref="AC394:AC400" si="253">AB394-4.5%</f>
        <v>-1.7774770420495759E-2</v>
      </c>
      <c r="AD394" s="69">
        <f t="shared" ref="AD394:AD400" si="254">(Z394+AC394)/2</f>
        <v>-2.1216179668931148E-2</v>
      </c>
      <c r="AE394" s="67">
        <f t="shared" ref="AE394:AE400" si="255">ABS(AC394-Z394)</f>
        <v>6.8828184968707795E-3</v>
      </c>
    </row>
    <row r="395" spans="1:31" ht="15" hidden="1" customHeight="1" x14ac:dyDescent="0.25">
      <c r="A395" s="60" t="s">
        <v>433</v>
      </c>
      <c r="B395" s="61">
        <v>27</v>
      </c>
      <c r="C395" s="61"/>
      <c r="D395" s="60" t="s">
        <v>350</v>
      </c>
      <c r="E395" s="60" t="s">
        <v>8</v>
      </c>
      <c r="F395" s="62">
        <v>2010</v>
      </c>
      <c r="G395" s="60">
        <v>4</v>
      </c>
      <c r="H395" s="60">
        <v>6</v>
      </c>
      <c r="I395" s="63">
        <f>IF(H395="",M395+0.15*(X395+4.5%-$B$2)+($A$2-50%),M395+0.85*(0.6*X395+0.4*AA395+4.5%-$B$2)+($A$2-50%))</f>
        <v>0.36045589177221538</v>
      </c>
      <c r="J395" s="33" t="str">
        <f t="shared" si="246"/>
        <v>R</v>
      </c>
      <c r="K395" s="33" t="str">
        <f t="shared" si="248"/>
        <v>R</v>
      </c>
      <c r="L395" s="33" t="str">
        <f t="shared" si="249"/>
        <v>Safe R</v>
      </c>
      <c r="M395" s="64">
        <f>'Raw Data'!P390</f>
        <v>0.36925000000000002</v>
      </c>
      <c r="N395" s="64">
        <f t="shared" si="250"/>
        <v>0.36925000000000008</v>
      </c>
      <c r="O395" s="65">
        <f>'Raw Data'!M390</f>
        <v>0.1827184570680962</v>
      </c>
      <c r="P395" s="65">
        <f t="shared" si="239"/>
        <v>0.5913592285340481</v>
      </c>
      <c r="Q395" s="66">
        <f t="shared" si="240"/>
        <v>0.2227184570680962</v>
      </c>
      <c r="R395" s="66">
        <f>'Raw Data'!S390</f>
        <v>7.9023627965859045E-3</v>
      </c>
      <c r="S395" s="66">
        <f>'Raw Data'!V390</f>
        <v>0.499</v>
      </c>
      <c r="T395" s="67">
        <f t="shared" si="251"/>
        <v>-0.25950000000000273</v>
      </c>
      <c r="U395" s="66">
        <f t="shared" si="241"/>
        <v>0.37140236279658867</v>
      </c>
      <c r="V395" s="66">
        <f>50%-Q395/2</f>
        <v>0.38864077146595188</v>
      </c>
      <c r="W395" s="66">
        <f>50%-U395/2</f>
        <v>0.31429881860170567</v>
      </c>
      <c r="X395" s="68">
        <f t="shared" si="247"/>
        <v>1.9390771465951862E-2</v>
      </c>
      <c r="Y395" s="68">
        <f t="shared" si="242"/>
        <v>-1.9390771465951862E-2</v>
      </c>
      <c r="Z395" s="68">
        <f t="shared" si="243"/>
        <v>-6.439077146595186E-2</v>
      </c>
      <c r="AA395" s="68">
        <f>W395-M395</f>
        <v>-5.4951181398294358E-2</v>
      </c>
      <c r="AB395" s="68">
        <f t="shared" si="252"/>
        <v>5.4951181398294358E-2</v>
      </c>
      <c r="AC395" s="68">
        <f t="shared" si="253"/>
        <v>9.9511813982943592E-3</v>
      </c>
      <c r="AD395" s="69">
        <f t="shared" si="254"/>
        <v>-2.721979503382875E-2</v>
      </c>
      <c r="AE395" s="67">
        <f t="shared" si="255"/>
        <v>7.4341952864246219E-2</v>
      </c>
    </row>
    <row r="396" spans="1:31" ht="15" hidden="1" customHeight="1" x14ac:dyDescent="0.25">
      <c r="A396" s="60" t="s">
        <v>433</v>
      </c>
      <c r="B396" s="61">
        <v>28</v>
      </c>
      <c r="C396" s="61"/>
      <c r="D396" s="60" t="s">
        <v>351</v>
      </c>
      <c r="E396" s="60" t="s">
        <v>14</v>
      </c>
      <c r="F396" s="62">
        <v>2004</v>
      </c>
      <c r="G396" s="60">
        <v>1</v>
      </c>
      <c r="H396" s="60">
        <v>1</v>
      </c>
      <c r="I396" s="63">
        <f>IF(H396="",M396+0.15*(X396-4.5%+$B$2)+($A$2-50%),M396+0.85*(0.6*X396+0.4*AA396-4.5%+$B$2)+($A$2-50%))</f>
        <v>0.66209821375535383</v>
      </c>
      <c r="J396" s="33" t="str">
        <f t="shared" si="246"/>
        <v>D</v>
      </c>
      <c r="K396" s="33" t="str">
        <f t="shared" si="248"/>
        <v>D</v>
      </c>
      <c r="L396" s="33" t="str">
        <f t="shared" si="249"/>
        <v>Safe D</v>
      </c>
      <c r="M396" s="64">
        <f>'Raw Data'!P391</f>
        <v>0.58875</v>
      </c>
      <c r="N396" s="64">
        <f t="shared" si="250"/>
        <v>0.58875000000000011</v>
      </c>
      <c r="O396" s="65">
        <f>'Raw Data'!M391</f>
        <v>0.39036256297715827</v>
      </c>
      <c r="P396" s="65">
        <f t="shared" si="239"/>
        <v>0.69518128148857916</v>
      </c>
      <c r="Q396" s="66">
        <f t="shared" si="240"/>
        <v>0.35036256297715829</v>
      </c>
      <c r="R396" s="66">
        <f>'Raw Data'!S391</f>
        <v>0.1441662364481156</v>
      </c>
      <c r="S396" s="66">
        <f>'Raw Data'!V391</f>
        <v>0.52400000000000002</v>
      </c>
      <c r="T396" s="67">
        <f t="shared" si="251"/>
        <v>0.12949999999999307</v>
      </c>
      <c r="U396" s="66">
        <f t="shared" si="241"/>
        <v>0.34966623644810868</v>
      </c>
      <c r="V396" s="66">
        <f>50%+Q396/2</f>
        <v>0.67518128148857914</v>
      </c>
      <c r="W396" s="66">
        <f>50%+U396/2</f>
        <v>0.67483311822405434</v>
      </c>
      <c r="X396" s="68">
        <f t="shared" si="247"/>
        <v>8.6431281488579148E-2</v>
      </c>
      <c r="Y396" s="68">
        <f t="shared" si="242"/>
        <v>8.6431281488579148E-2</v>
      </c>
      <c r="Z396" s="68">
        <f t="shared" si="243"/>
        <v>4.143128148857915E-2</v>
      </c>
      <c r="AA396" s="68">
        <f>W396-M396</f>
        <v>8.6083118224054345E-2</v>
      </c>
      <c r="AB396" s="68">
        <f t="shared" si="252"/>
        <v>8.6083118224054345E-2</v>
      </c>
      <c r="AC396" s="68">
        <f t="shared" si="253"/>
        <v>4.1083118224054346E-2</v>
      </c>
      <c r="AD396" s="69">
        <f t="shared" si="254"/>
        <v>4.1257199856316748E-2</v>
      </c>
      <c r="AE396" s="67">
        <f t="shared" si="255"/>
        <v>3.481632645248034E-4</v>
      </c>
    </row>
    <row r="397" spans="1:31" ht="15" hidden="1" customHeight="1" x14ac:dyDescent="0.25">
      <c r="A397" s="60" t="s">
        <v>433</v>
      </c>
      <c r="B397" s="61">
        <v>29</v>
      </c>
      <c r="C397" s="61"/>
      <c r="D397" s="60" t="s">
        <v>352</v>
      </c>
      <c r="E397" s="60" t="s">
        <v>14</v>
      </c>
      <c r="F397" s="62">
        <v>1992</v>
      </c>
      <c r="G397" s="60">
        <v>1</v>
      </c>
      <c r="H397" s="60">
        <v>1</v>
      </c>
      <c r="I397" s="63">
        <f>IF(H397="",M397+0.15*(X397-4.5%+$B$2)+($A$2-50%),M397+0.85*(0.6*X397+0.4*AA397-4.5%+$B$2)+($A$2-50%))</f>
        <v>0.70512597595913151</v>
      </c>
      <c r="J397" s="33" t="str">
        <f t="shared" si="246"/>
        <v>D</v>
      </c>
      <c r="K397" s="33" t="str">
        <f t="shared" si="248"/>
        <v>D</v>
      </c>
      <c r="L397" s="33" t="str">
        <f t="shared" si="249"/>
        <v>Safe D</v>
      </c>
      <c r="M397" s="64">
        <f>'Raw Data'!P392</f>
        <v>0.64524999999999999</v>
      </c>
      <c r="N397" s="64">
        <f t="shared" si="250"/>
        <v>0.64524999999999988</v>
      </c>
      <c r="O397" s="65">
        <f>'Raw Data'!M392</f>
        <v>1</v>
      </c>
      <c r="P397" s="65">
        <f t="shared" si="239"/>
        <v>1</v>
      </c>
      <c r="Q397" s="66">
        <f t="shared" si="240"/>
        <v>0.96</v>
      </c>
      <c r="R397" s="66">
        <f>'Raw Data'!S392</f>
        <v>0.30921162328902096</v>
      </c>
      <c r="S397" s="66">
        <f>'Raw Data'!V392</f>
        <v>0.58399999999999996</v>
      </c>
      <c r="T397" s="67">
        <f t="shared" si="251"/>
        <v>0.12249999999998806</v>
      </c>
      <c r="U397" s="66">
        <f t="shared" si="241"/>
        <v>0.50771162328900898</v>
      </c>
      <c r="V397" s="66">
        <v>1</v>
      </c>
      <c r="W397" s="66">
        <f>50%+U397/2</f>
        <v>0.75385581164450444</v>
      </c>
      <c r="X397" s="68">
        <v>4.4999999999999998E-2</v>
      </c>
      <c r="Y397" s="68">
        <f t="shared" si="242"/>
        <v>4.4999999999999998E-2</v>
      </c>
      <c r="Z397" s="68">
        <f t="shared" si="243"/>
        <v>0</v>
      </c>
      <c r="AA397" s="68">
        <f>W397-M397</f>
        <v>0.10860581164450445</v>
      </c>
      <c r="AB397" s="68">
        <f t="shared" si="252"/>
        <v>0.10860581164450445</v>
      </c>
      <c r="AC397" s="68">
        <f t="shared" si="253"/>
        <v>6.3605811644504448E-2</v>
      </c>
      <c r="AD397" s="69">
        <f t="shared" si="254"/>
        <v>3.1802905822252224E-2</v>
      </c>
      <c r="AE397" s="67">
        <f t="shared" si="255"/>
        <v>6.3605811644504448E-2</v>
      </c>
    </row>
    <row r="398" spans="1:31" ht="15" hidden="1" customHeight="1" x14ac:dyDescent="0.25">
      <c r="A398" s="60" t="s">
        <v>433</v>
      </c>
      <c r="B398" s="61">
        <v>30</v>
      </c>
      <c r="C398" s="61"/>
      <c r="D398" s="60" t="s">
        <v>353</v>
      </c>
      <c r="E398" s="60" t="s">
        <v>14</v>
      </c>
      <c r="F398" s="62">
        <v>1992</v>
      </c>
      <c r="G398" s="60">
        <v>1</v>
      </c>
      <c r="H398" s="60">
        <v>1</v>
      </c>
      <c r="I398" s="63">
        <f>IF(H398="",M398+0.15*(X398-4.5%+$B$2)+($A$2-50%),M398+0.85*(0.6*X398+0.4*AA398-4.5%+$B$2)+($A$2-50%))</f>
        <v>0.79420425198660549</v>
      </c>
      <c r="J398" s="33" t="str">
        <f t="shared" si="246"/>
        <v>D</v>
      </c>
      <c r="K398" s="33" t="str">
        <f t="shared" si="248"/>
        <v>D</v>
      </c>
      <c r="L398" s="33" t="str">
        <f t="shared" si="249"/>
        <v>Safe D</v>
      </c>
      <c r="M398" s="64">
        <f>'Raw Data'!P393</f>
        <v>0.78074999999999994</v>
      </c>
      <c r="N398" s="64">
        <f t="shared" si="250"/>
        <v>0.78074999999999983</v>
      </c>
      <c r="O398" s="65">
        <f>'Raw Data'!M393</f>
        <v>0.61162798366316351</v>
      </c>
      <c r="P398" s="65">
        <f t="shared" si="239"/>
        <v>0.80581399183158176</v>
      </c>
      <c r="Q398" s="66">
        <f t="shared" si="240"/>
        <v>0.57162798366316347</v>
      </c>
      <c r="R398" s="66">
        <f>'Raw Data'!S393</f>
        <v>0.55595068324999541</v>
      </c>
      <c r="S398" s="66">
        <f>'Raw Data'!V393</f>
        <v>0.78399999999999992</v>
      </c>
      <c r="T398" s="67">
        <f t="shared" si="251"/>
        <v>-6.5000000000026148E-3</v>
      </c>
      <c r="U398" s="66">
        <f t="shared" si="241"/>
        <v>0.62545068324999276</v>
      </c>
      <c r="V398" s="66">
        <f>50%+Q398/2</f>
        <v>0.78581399183158174</v>
      </c>
      <c r="W398" s="66">
        <f>50%+U398/2</f>
        <v>0.81272534162499643</v>
      </c>
      <c r="X398" s="68">
        <f t="shared" ref="X398:X442" si="256">V398-M398</f>
        <v>5.0639918315817933E-3</v>
      </c>
      <c r="Y398" s="68">
        <f t="shared" si="242"/>
        <v>5.0639918315817933E-3</v>
      </c>
      <c r="Z398" s="68">
        <f t="shared" si="243"/>
        <v>-3.9936008168418205E-2</v>
      </c>
      <c r="AA398" s="68">
        <f>W398-M398</f>
        <v>3.1975341624996489E-2</v>
      </c>
      <c r="AB398" s="68">
        <f t="shared" si="252"/>
        <v>3.1975341624996489E-2</v>
      </c>
      <c r="AC398" s="68">
        <f t="shared" si="253"/>
        <v>-1.3024658375003509E-2</v>
      </c>
      <c r="AD398" s="69">
        <f t="shared" si="254"/>
        <v>-2.6480333271710857E-2</v>
      </c>
      <c r="AE398" s="67">
        <f t="shared" si="255"/>
        <v>2.6911349793414696E-2</v>
      </c>
    </row>
    <row r="399" spans="1:31" ht="15" hidden="1" customHeight="1" x14ac:dyDescent="0.25">
      <c r="A399" s="60" t="s">
        <v>433</v>
      </c>
      <c r="B399" s="61">
        <v>31</v>
      </c>
      <c r="C399" s="61"/>
      <c r="D399" s="60" t="s">
        <v>354</v>
      </c>
      <c r="E399" s="60" t="s">
        <v>8</v>
      </c>
      <c r="F399" s="62">
        <v>2002</v>
      </c>
      <c r="G399" s="93">
        <v>4</v>
      </c>
      <c r="H399" s="60">
        <v>4</v>
      </c>
      <c r="I399" s="63">
        <f>IF(H399="",M399+0.15*(X399+4.5%-$B$2)+($A$2-50%),M399+0.85*(0.6*X399+0.4*AA399+4.5%-$B$2)+($A$2-50%))</f>
        <v>0.34322475336691116</v>
      </c>
      <c r="J399" s="33" t="str">
        <f t="shared" si="246"/>
        <v>R</v>
      </c>
      <c r="K399" s="33" t="str">
        <f t="shared" si="248"/>
        <v>R</v>
      </c>
      <c r="L399" s="33" t="str">
        <f t="shared" si="249"/>
        <v>Safe R</v>
      </c>
      <c r="M399" s="64">
        <f>'Raw Data'!P394</f>
        <v>0.37424999999999997</v>
      </c>
      <c r="N399" s="64">
        <f t="shared" si="250"/>
        <v>0.37424999999999997</v>
      </c>
      <c r="O399" s="65">
        <f>'Raw Data'!M394</f>
        <v>0.27316763385525022</v>
      </c>
      <c r="P399" s="65">
        <f t="shared" si="239"/>
        <v>0.63658381692762511</v>
      </c>
      <c r="Q399" s="66">
        <f t="shared" si="240"/>
        <v>0.3131676338552502</v>
      </c>
      <c r="R399" s="66">
        <f>'Raw Data'!S394</f>
        <v>1</v>
      </c>
      <c r="S399" s="66">
        <f>'Raw Data'!V394</f>
        <v>0.38400000000000001</v>
      </c>
      <c r="T399" s="67">
        <f t="shared" si="251"/>
        <v>-1.9499999999993634E-2</v>
      </c>
      <c r="U399" s="66">
        <f t="shared" si="241"/>
        <v>0.94349999999999368</v>
      </c>
      <c r="V399" s="66">
        <f>50%-Q399/2</f>
        <v>0.34341618307237487</v>
      </c>
      <c r="W399" s="66">
        <f>50%-U399/2</f>
        <v>2.8250000000003161E-2</v>
      </c>
      <c r="X399" s="68">
        <f t="shared" si="256"/>
        <v>-3.0833816927625102E-2</v>
      </c>
      <c r="Y399" s="68">
        <f t="shared" si="242"/>
        <v>3.0833816927625102E-2</v>
      </c>
      <c r="Z399" s="68">
        <f t="shared" si="243"/>
        <v>-1.4166183072374897E-2</v>
      </c>
      <c r="AA399" s="68">
        <v>-4.4999999999999998E-2</v>
      </c>
      <c r="AB399" s="68">
        <f t="shared" si="252"/>
        <v>4.4999999999999998E-2</v>
      </c>
      <c r="AC399" s="68">
        <f t="shared" si="253"/>
        <v>0</v>
      </c>
      <c r="AD399" s="69">
        <f t="shared" si="254"/>
        <v>-7.0830915361874483E-3</v>
      </c>
      <c r="AE399" s="67">
        <f t="shared" si="255"/>
        <v>1.4166183072374897E-2</v>
      </c>
    </row>
    <row r="400" spans="1:31" ht="15" hidden="1" customHeight="1" x14ac:dyDescent="0.25">
      <c r="A400" s="60" t="s">
        <v>433</v>
      </c>
      <c r="B400" s="61">
        <v>32</v>
      </c>
      <c r="C400" s="61"/>
      <c r="D400" s="60" t="s">
        <v>355</v>
      </c>
      <c r="E400" s="60" t="s">
        <v>8</v>
      </c>
      <c r="F400" s="62">
        <v>1996</v>
      </c>
      <c r="G400" s="60">
        <v>4</v>
      </c>
      <c r="H400" s="60">
        <v>4</v>
      </c>
      <c r="I400" s="63">
        <f>IF(H400="",M400+0.15*(X400+4.5%-$B$2)+($A$2-50%),M400+0.85*(0.6*X400+0.4*AA400+4.5%-$B$2)+($A$2-50%))</f>
        <v>0.3820276467994882</v>
      </c>
      <c r="J400" s="33" t="str">
        <f t="shared" si="246"/>
        <v>R</v>
      </c>
      <c r="K400" s="33" t="str">
        <f t="shared" si="248"/>
        <v>R</v>
      </c>
      <c r="L400" s="33" t="str">
        <f t="shared" si="249"/>
        <v>Safe R</v>
      </c>
      <c r="M400" s="64">
        <f>'Raw Data'!P395</f>
        <v>0.40325</v>
      </c>
      <c r="N400" s="64">
        <f t="shared" si="250"/>
        <v>0.40325</v>
      </c>
      <c r="O400" s="65">
        <f>'Raw Data'!M395</f>
        <v>0.19258683993315467</v>
      </c>
      <c r="P400" s="65">
        <f t="shared" ref="P400:P431" si="257">O400/2+50%</f>
        <v>0.59629341996657736</v>
      </c>
      <c r="Q400" s="66">
        <f t="shared" ref="Q400:Q431" si="258">IF(G400=1,O400-4%,IF(G400=2,O400+5%,IF(G400=3,O400+14%,IF(G400=4,O400+4%,IF(G400=5,O400+13%,IF(G400=6,O400+22%,IF(G400=7,O400+9%,O400+9%)))))))</f>
        <v>0.23258683993315468</v>
      </c>
      <c r="R400" s="66">
        <f>'Raw Data'!S395</f>
        <v>0.28420711186798037</v>
      </c>
      <c r="S400" s="66">
        <f>'Raw Data'!V395</f>
        <v>0.42899999999999999</v>
      </c>
      <c r="T400" s="67">
        <f t="shared" si="251"/>
        <v>-5.150000000000432E-2</v>
      </c>
      <c r="U400" s="66">
        <f t="shared" ref="U400:U431" si="259">IF(H400=1,R400+T400+7.6%,IF(H400=2,R400+T400+16.6%,IF(H400=3,R400+T400+25.6%,IF(H400=4,R400-T400-7.6%,IF(H400=5,R400-T400+1.4%,IF(H400=6,R400-T400+10.4%,IF(H400=7,R400+T400+9%,IF(H400=8,R400-T400+9%,""))))))))</f>
        <v>0.25970711186798467</v>
      </c>
      <c r="V400" s="66">
        <f>50%-Q400/2</f>
        <v>0.38370658003342267</v>
      </c>
      <c r="W400" s="66">
        <f>50%-U400/2</f>
        <v>0.37014644406600766</v>
      </c>
      <c r="X400" s="68">
        <f t="shared" si="256"/>
        <v>-1.9543419966577324E-2</v>
      </c>
      <c r="Y400" s="68">
        <f t="shared" ref="Y400:Y431" si="260">IF(E400="(D)",X400,-X400)</f>
        <v>1.9543419966577324E-2</v>
      </c>
      <c r="Z400" s="68">
        <f t="shared" ref="Z400:Z431" si="261">Y400-4.5%</f>
        <v>-2.5456580033422674E-2</v>
      </c>
      <c r="AA400" s="68">
        <f>W400-M400</f>
        <v>-3.3103555933992335E-2</v>
      </c>
      <c r="AB400" s="68">
        <f t="shared" si="252"/>
        <v>3.3103555933992335E-2</v>
      </c>
      <c r="AC400" s="68">
        <f t="shared" si="253"/>
        <v>-1.1896444066007664E-2</v>
      </c>
      <c r="AD400" s="69">
        <f t="shared" si="254"/>
        <v>-1.8676512049715169E-2</v>
      </c>
      <c r="AE400" s="67">
        <f t="shared" si="255"/>
        <v>1.356013596741501E-2</v>
      </c>
    </row>
    <row r="401" spans="1:31" ht="15" hidden="1" customHeight="1" x14ac:dyDescent="0.25">
      <c r="A401" s="60" t="s">
        <v>433</v>
      </c>
      <c r="B401" s="61">
        <v>33</v>
      </c>
      <c r="C401" s="61"/>
      <c r="D401" s="60" t="s">
        <v>356</v>
      </c>
      <c r="E401" s="60" t="s">
        <v>14</v>
      </c>
      <c r="F401" s="62">
        <v>2012</v>
      </c>
      <c r="G401" s="60">
        <v>2</v>
      </c>
      <c r="H401" s="60"/>
      <c r="I401" s="63">
        <f>IF(H401="",M401+0.15*(X401-4.5%+$B$2)+($A$2-50%),M401+0.85*(0.6*X401+0.4*AA401-4.5%+$B$2)+($A$2-50%))</f>
        <v>0.71387855412339851</v>
      </c>
      <c r="J401" s="33" t="str">
        <f t="shared" si="246"/>
        <v>D</v>
      </c>
      <c r="K401" s="33" t="str">
        <f t="shared" si="248"/>
        <v>D</v>
      </c>
      <c r="L401" s="33" t="str">
        <f t="shared" si="249"/>
        <v>Safe D</v>
      </c>
      <c r="M401" s="64">
        <f>'Raw Data'!P396</f>
        <v>0.70524999999999993</v>
      </c>
      <c r="N401" s="64">
        <f t="shared" si="250"/>
        <v>0.70524999999999993</v>
      </c>
      <c r="O401" s="65">
        <f>'Raw Data'!M396</f>
        <v>0.47554738831198101</v>
      </c>
      <c r="P401" s="65">
        <f t="shared" si="257"/>
        <v>0.73777369415599048</v>
      </c>
      <c r="Q401" s="66">
        <f t="shared" si="258"/>
        <v>0.525547388311981</v>
      </c>
      <c r="R401" s="66"/>
      <c r="S401" s="66"/>
      <c r="T401" s="67"/>
      <c r="U401" s="66" t="str">
        <f t="shared" si="259"/>
        <v/>
      </c>
      <c r="V401" s="66">
        <f>50%+Q401/2</f>
        <v>0.7627736941559905</v>
      </c>
      <c r="W401" s="66"/>
      <c r="X401" s="68">
        <f t="shared" si="256"/>
        <v>5.7523694155990568E-2</v>
      </c>
      <c r="Y401" s="68">
        <f t="shared" si="260"/>
        <v>5.7523694155990568E-2</v>
      </c>
      <c r="Z401" s="68">
        <f t="shared" si="261"/>
        <v>1.252369415599057E-2</v>
      </c>
      <c r="AA401" s="68"/>
      <c r="AB401" s="68"/>
      <c r="AC401" s="68"/>
      <c r="AD401" s="69">
        <f>Z401</f>
        <v>1.252369415599057E-2</v>
      </c>
      <c r="AE401" s="67"/>
    </row>
    <row r="402" spans="1:31" ht="15" hidden="1" customHeight="1" x14ac:dyDescent="0.25">
      <c r="A402" s="60" t="s">
        <v>433</v>
      </c>
      <c r="B402" s="61">
        <v>34</v>
      </c>
      <c r="C402" s="61"/>
      <c r="D402" s="60" t="s">
        <v>357</v>
      </c>
      <c r="E402" s="60" t="s">
        <v>14</v>
      </c>
      <c r="F402" s="62">
        <v>2012</v>
      </c>
      <c r="G402" s="60">
        <v>2</v>
      </c>
      <c r="H402" s="60"/>
      <c r="I402" s="63">
        <f>IF(H402="",M402+0.15*(X402-4.5%+$B$2)+($A$2-50%),M402+0.85*(0.6*X402+0.4*AA402-4.5%+$B$2)+($A$2-50%))</f>
        <v>0.60263074376645509</v>
      </c>
      <c r="J402" s="33" t="str">
        <f t="shared" si="246"/>
        <v>D</v>
      </c>
      <c r="K402" s="33" t="str">
        <f t="shared" si="248"/>
        <v>D</v>
      </c>
      <c r="L402" s="33" t="str">
        <f t="shared" si="249"/>
        <v>Safe D</v>
      </c>
      <c r="M402" s="64">
        <f>'Raw Data'!P397</f>
        <v>0.59325000000000006</v>
      </c>
      <c r="N402" s="64">
        <f t="shared" si="250"/>
        <v>0.59325000000000006</v>
      </c>
      <c r="O402" s="65">
        <f>'Raw Data'!M397</f>
        <v>0.2615765835527335</v>
      </c>
      <c r="P402" s="65">
        <f t="shared" si="257"/>
        <v>0.63078829177636675</v>
      </c>
      <c r="Q402" s="66">
        <f t="shared" si="258"/>
        <v>0.31157658355273349</v>
      </c>
      <c r="R402" s="66"/>
      <c r="S402" s="66"/>
      <c r="T402" s="67"/>
      <c r="U402" s="66" t="str">
        <f t="shared" si="259"/>
        <v/>
      </c>
      <c r="V402" s="66">
        <f>50%+Q402/2</f>
        <v>0.65578829177636677</v>
      </c>
      <c r="W402" s="66"/>
      <c r="X402" s="68">
        <f t="shared" si="256"/>
        <v>6.2538291776366717E-2</v>
      </c>
      <c r="Y402" s="68">
        <f t="shared" si="260"/>
        <v>6.2538291776366717E-2</v>
      </c>
      <c r="Z402" s="68">
        <f t="shared" si="261"/>
        <v>1.7538291776366718E-2</v>
      </c>
      <c r="AA402" s="68"/>
      <c r="AB402" s="68"/>
      <c r="AC402" s="68"/>
      <c r="AD402" s="69">
        <f>Z402</f>
        <v>1.7538291776366718E-2</v>
      </c>
      <c r="AE402" s="67"/>
    </row>
    <row r="403" spans="1:31" ht="15" hidden="1" customHeight="1" x14ac:dyDescent="0.25">
      <c r="A403" s="60" t="s">
        <v>433</v>
      </c>
      <c r="B403" s="61">
        <v>35</v>
      </c>
      <c r="C403" s="61"/>
      <c r="D403" s="60" t="s">
        <v>358</v>
      </c>
      <c r="E403" s="60" t="s">
        <v>14</v>
      </c>
      <c r="F403" s="62">
        <v>1994</v>
      </c>
      <c r="G403" s="60">
        <v>1</v>
      </c>
      <c r="H403" s="60">
        <v>1</v>
      </c>
      <c r="I403" s="63">
        <f>IF(H403="",M403+0.15*(X403-4.5%+$B$2)+($A$2-50%),M403+0.85*(0.6*X403+0.4*AA403-4.5%+$B$2)+($A$2-50%))</f>
        <v>0.64151216458179672</v>
      </c>
      <c r="J403" s="33" t="str">
        <f t="shared" si="246"/>
        <v>D</v>
      </c>
      <c r="K403" s="33" t="str">
        <f t="shared" si="248"/>
        <v>D</v>
      </c>
      <c r="L403" s="33" t="str">
        <f t="shared" si="249"/>
        <v>Safe D</v>
      </c>
      <c r="M403" s="64">
        <f>'Raw Data'!P398</f>
        <v>0.62275000000000003</v>
      </c>
      <c r="N403" s="64">
        <f t="shared" si="250"/>
        <v>0.62274999999999991</v>
      </c>
      <c r="O403" s="65">
        <f>'Raw Data'!M398</f>
        <v>0.33265203128942716</v>
      </c>
      <c r="P403" s="65">
        <f t="shared" si="257"/>
        <v>0.66632601564471361</v>
      </c>
      <c r="Q403" s="66">
        <f t="shared" si="258"/>
        <v>0.29265203128942718</v>
      </c>
      <c r="R403" s="66">
        <f>'Raw Data'!S398</f>
        <v>8.1637627076416475E-2</v>
      </c>
      <c r="S403" s="66">
        <f>'Raw Data'!V398</f>
        <v>0.55899999999999994</v>
      </c>
      <c r="T403" s="67">
        <f>2*(M403-50)-2*(S403-50)</f>
        <v>0.12750000000001194</v>
      </c>
      <c r="U403" s="66">
        <f t="shared" si="259"/>
        <v>0.28513762707642842</v>
      </c>
      <c r="V403" s="66">
        <f>50%+Q403/2</f>
        <v>0.64632601564471359</v>
      </c>
      <c r="W403" s="66">
        <f>50%+U403/2</f>
        <v>0.64256881353821416</v>
      </c>
      <c r="X403" s="68">
        <f t="shared" si="256"/>
        <v>2.3576015644713566E-2</v>
      </c>
      <c r="Y403" s="68">
        <f t="shared" si="260"/>
        <v>2.3576015644713566E-2</v>
      </c>
      <c r="Z403" s="68">
        <f t="shared" si="261"/>
        <v>-2.1423984355286432E-2</v>
      </c>
      <c r="AA403" s="68">
        <f>W403-M403</f>
        <v>1.9818813538214131E-2</v>
      </c>
      <c r="AB403" s="68">
        <f>IF(E403="(D)",AA403,-(AA403))</f>
        <v>1.9818813538214131E-2</v>
      </c>
      <c r="AC403" s="68">
        <f>AB403-4.5%</f>
        <v>-2.5181186461785868E-2</v>
      </c>
      <c r="AD403" s="69">
        <f>(Z403+AC403)/2</f>
        <v>-2.330258540853615E-2</v>
      </c>
      <c r="AE403" s="67">
        <f>ABS(AC403-Z403)</f>
        <v>3.7572021064994354E-3</v>
      </c>
    </row>
    <row r="404" spans="1:31" ht="15" customHeight="1" x14ac:dyDescent="0.25">
      <c r="A404" s="60" t="s">
        <v>433</v>
      </c>
      <c r="B404" s="61">
        <v>36</v>
      </c>
      <c r="C404" s="61" t="s">
        <v>1027</v>
      </c>
      <c r="D404" s="60" t="s">
        <v>1007</v>
      </c>
      <c r="E404" s="60" t="s">
        <v>8</v>
      </c>
      <c r="F404" s="62">
        <v>2012</v>
      </c>
      <c r="G404" s="60">
        <v>5</v>
      </c>
      <c r="H404" s="60"/>
      <c r="I404" s="63">
        <f>M404</f>
        <v>0.24325000000000002</v>
      </c>
      <c r="J404" s="33" t="str">
        <f t="shared" si="246"/>
        <v>R</v>
      </c>
      <c r="K404" s="33" t="str">
        <f t="shared" si="248"/>
        <v>R</v>
      </c>
      <c r="L404" s="33" t="str">
        <f t="shared" si="249"/>
        <v>Safe R</v>
      </c>
      <c r="M404" s="64">
        <f>'Raw Data'!P399</f>
        <v>0.24325000000000002</v>
      </c>
      <c r="N404" s="64">
        <f t="shared" si="250"/>
        <v>0.24324999999999997</v>
      </c>
      <c r="O404" s="65">
        <f>'Raw Data'!M399</f>
        <v>0.45380315362033508</v>
      </c>
      <c r="P404" s="65">
        <f t="shared" si="257"/>
        <v>0.72690157681016754</v>
      </c>
      <c r="Q404" s="66">
        <f t="shared" si="258"/>
        <v>0.58380315362033508</v>
      </c>
      <c r="R404" s="66"/>
      <c r="S404" s="66"/>
      <c r="T404" s="67"/>
      <c r="U404" s="66" t="str">
        <f t="shared" si="259"/>
        <v/>
      </c>
      <c r="V404" s="66">
        <f>50%-Q404/2</f>
        <v>0.20809842318983246</v>
      </c>
      <c r="W404" s="66"/>
      <c r="X404" s="68">
        <f t="shared" si="256"/>
        <v>-3.5151576810167562E-2</v>
      </c>
      <c r="Y404" s="68">
        <f t="shared" si="260"/>
        <v>3.5151576810167562E-2</v>
      </c>
      <c r="Z404" s="68">
        <f t="shared" si="261"/>
        <v>-9.8484231898324365E-3</v>
      </c>
      <c r="AA404" s="68"/>
      <c r="AB404" s="68"/>
      <c r="AC404" s="68"/>
      <c r="AD404" s="69">
        <f>Z404</f>
        <v>-9.8484231898324365E-3</v>
      </c>
      <c r="AE404" s="67"/>
    </row>
    <row r="405" spans="1:31" ht="15" hidden="1" customHeight="1" x14ac:dyDescent="0.25">
      <c r="A405" s="60" t="s">
        <v>434</v>
      </c>
      <c r="B405" s="61">
        <v>1</v>
      </c>
      <c r="C405" s="61"/>
      <c r="D405" s="60" t="s">
        <v>359</v>
      </c>
      <c r="E405" s="60" t="s">
        <v>8</v>
      </c>
      <c r="F405" s="62">
        <v>2002</v>
      </c>
      <c r="G405" s="60">
        <v>4</v>
      </c>
      <c r="H405" s="60">
        <v>4</v>
      </c>
      <c r="I405" s="63">
        <f>IF(H405="",M405+0.15*(X405+4.5%-$B$2)+($A$2-50%),M405+0.85*(0.6*X405+0.4*AA405+4.5%-$B$2)+($A$2-50%))</f>
        <v>0.21111400643802661</v>
      </c>
      <c r="J405" s="33" t="str">
        <f t="shared" si="246"/>
        <v>R</v>
      </c>
      <c r="K405" s="33" t="str">
        <f t="shared" si="248"/>
        <v>R</v>
      </c>
      <c r="L405" s="33" t="str">
        <f t="shared" si="249"/>
        <v>Safe R</v>
      </c>
      <c r="M405" s="64">
        <f>'Raw Data'!P400</f>
        <v>0.19574999999999998</v>
      </c>
      <c r="N405" s="64">
        <f t="shared" si="250"/>
        <v>0.19574999999999998</v>
      </c>
      <c r="O405" s="65">
        <f>'Raw Data'!M400</f>
        <v>0.48656066548636584</v>
      </c>
      <c r="P405" s="65">
        <f t="shared" si="257"/>
        <v>0.74328033274318295</v>
      </c>
      <c r="Q405" s="66">
        <f t="shared" si="258"/>
        <v>0.52656066548636582</v>
      </c>
      <c r="R405" s="66">
        <f>'Raw Data'!S400</f>
        <v>0.4905324933114697</v>
      </c>
      <c r="S405" s="66">
        <f>'Raw Data'!V400</f>
        <v>0.309</v>
      </c>
      <c r="T405" s="67">
        <f>2*(M405-50)-2*(S405-50)</f>
        <v>-0.22650000000000148</v>
      </c>
      <c r="U405" s="66">
        <f t="shared" si="259"/>
        <v>0.64103249331147116</v>
      </c>
      <c r="V405" s="66">
        <f>50%-Q405/2</f>
        <v>0.23671966725681709</v>
      </c>
      <c r="W405" s="66">
        <f>50%-U405/2</f>
        <v>0.17948375334426442</v>
      </c>
      <c r="X405" s="68">
        <f t="shared" si="256"/>
        <v>4.0969667256817111E-2</v>
      </c>
      <c r="Y405" s="68">
        <f t="shared" si="260"/>
        <v>-4.0969667256817111E-2</v>
      </c>
      <c r="Z405" s="68">
        <f t="shared" si="261"/>
        <v>-8.5969667256817109E-2</v>
      </c>
      <c r="AA405" s="68">
        <f>W405-M405</f>
        <v>-1.6266246655735561E-2</v>
      </c>
      <c r="AB405" s="68">
        <f>IF(E405="(D)",AA405,-(AA405))</f>
        <v>1.6266246655735561E-2</v>
      </c>
      <c r="AC405" s="68">
        <f>AB405-4.5%</f>
        <v>-2.8733753344264437E-2</v>
      </c>
      <c r="AD405" s="69">
        <f>(Z405+AC405)/2</f>
        <v>-5.7351710300540773E-2</v>
      </c>
      <c r="AE405" s="67">
        <f>ABS(AC405-Z405)</f>
        <v>5.7235913912552672E-2</v>
      </c>
    </row>
    <row r="406" spans="1:31" ht="15" hidden="1" customHeight="1" x14ac:dyDescent="0.25">
      <c r="A406" s="60" t="s">
        <v>434</v>
      </c>
      <c r="B406" s="61">
        <v>2</v>
      </c>
      <c r="C406" s="61"/>
      <c r="D406" s="60" t="s">
        <v>360</v>
      </c>
      <c r="E406" s="60" t="s">
        <v>8</v>
      </c>
      <c r="F406" s="62">
        <v>2012</v>
      </c>
      <c r="G406" s="60">
        <v>5</v>
      </c>
      <c r="H406" s="60"/>
      <c r="I406" s="63">
        <f>IF(H406="",M406+0.15*(X406+4.5%-$B$2)+($A$2-50%),M406+0.85*(0.6*X406+0.4*AA406+4.5%-$B$2)+($A$2-50%))</f>
        <v>0.28647573091388684</v>
      </c>
      <c r="J406" s="33" t="str">
        <f t="shared" si="246"/>
        <v>R</v>
      </c>
      <c r="K406" s="33" t="str">
        <f t="shared" si="248"/>
        <v>R</v>
      </c>
      <c r="L406" s="33" t="str">
        <f t="shared" si="249"/>
        <v>Safe R</v>
      </c>
      <c r="M406" s="64">
        <f>'Raw Data'!P401</f>
        <v>0.28674999999999995</v>
      </c>
      <c r="N406" s="64">
        <f t="shared" si="250"/>
        <v>0.28674999999999995</v>
      </c>
      <c r="O406" s="65">
        <f>'Raw Data'!M401</f>
        <v>0.30015692114817483</v>
      </c>
      <c r="P406" s="65">
        <f t="shared" si="257"/>
        <v>0.65007846057408747</v>
      </c>
      <c r="Q406" s="66">
        <f t="shared" si="258"/>
        <v>0.43015692114817483</v>
      </c>
      <c r="R406" s="66"/>
      <c r="S406" s="66"/>
      <c r="T406" s="67"/>
      <c r="U406" s="66" t="str">
        <f t="shared" si="259"/>
        <v/>
      </c>
      <c r="V406" s="66">
        <f>50%-Q406/2</f>
        <v>0.28492153942591258</v>
      </c>
      <c r="W406" s="66"/>
      <c r="X406" s="68">
        <f t="shared" si="256"/>
        <v>-1.828460574087365E-3</v>
      </c>
      <c r="Y406" s="68">
        <f t="shared" si="260"/>
        <v>1.828460574087365E-3</v>
      </c>
      <c r="Z406" s="68">
        <f t="shared" si="261"/>
        <v>-4.3171539425912633E-2</v>
      </c>
      <c r="AA406" s="68"/>
      <c r="AB406" s="68"/>
      <c r="AC406" s="68"/>
      <c r="AD406" s="69">
        <f>Z406</f>
        <v>-4.3171539425912633E-2</v>
      </c>
      <c r="AE406" s="67"/>
    </row>
    <row r="407" spans="1:31" ht="15" hidden="1" customHeight="1" x14ac:dyDescent="0.25">
      <c r="A407" s="60" t="s">
        <v>434</v>
      </c>
      <c r="B407" s="61">
        <v>3</v>
      </c>
      <c r="C407" s="61"/>
      <c r="D407" s="60" t="s">
        <v>361</v>
      </c>
      <c r="E407" s="60" t="s">
        <v>8</v>
      </c>
      <c r="F407" s="62">
        <v>2008</v>
      </c>
      <c r="G407" s="60">
        <v>4</v>
      </c>
      <c r="H407" s="60">
        <v>4</v>
      </c>
      <c r="I407" s="63">
        <f>IF(H407="",M407+0.15*(X407+4.5%-$B$2)+($A$2-50%),M407+0.85*(0.6*X407+0.4*AA407+4.5%-$B$2)+($A$2-50%))</f>
        <v>0.20193249633064814</v>
      </c>
      <c r="J407" s="33" t="str">
        <f t="shared" si="246"/>
        <v>R</v>
      </c>
      <c r="K407" s="33" t="str">
        <f t="shared" si="248"/>
        <v>R</v>
      </c>
      <c r="L407" s="33" t="str">
        <f t="shared" si="249"/>
        <v>Safe R</v>
      </c>
      <c r="M407" s="64">
        <f>'Raw Data'!P402</f>
        <v>0.18675000000000008</v>
      </c>
      <c r="N407" s="64">
        <f t="shared" si="250"/>
        <v>0.18675000000000008</v>
      </c>
      <c r="O407" s="65">
        <f>'Raw Data'!M402</f>
        <v>0.53211557059029779</v>
      </c>
      <c r="P407" s="65">
        <f t="shared" si="257"/>
        <v>0.7660577852951489</v>
      </c>
      <c r="Q407" s="66">
        <f t="shared" si="258"/>
        <v>0.57211557059029783</v>
      </c>
      <c r="R407" s="66">
        <f>'Raw Data'!S402</f>
        <v>0.52026784216956945</v>
      </c>
      <c r="S407" s="66">
        <f>'Raw Data'!V402</f>
        <v>0.27399999999999997</v>
      </c>
      <c r="T407" s="67">
        <f t="shared" ref="T407:T425" si="262">2*(M407-50)-2*(S407-50)</f>
        <v>-0.17449999999999477</v>
      </c>
      <c r="U407" s="66">
        <f t="shared" si="259"/>
        <v>0.61876784216956426</v>
      </c>
      <c r="V407" s="66">
        <f>50%-Q407/2</f>
        <v>0.21394221470485109</v>
      </c>
      <c r="W407" s="66">
        <f>50%-U407/2</f>
        <v>0.19061607891521787</v>
      </c>
      <c r="X407" s="68">
        <f t="shared" si="256"/>
        <v>2.7192214704851003E-2</v>
      </c>
      <c r="Y407" s="68">
        <f t="shared" si="260"/>
        <v>-2.7192214704851003E-2</v>
      </c>
      <c r="Z407" s="68">
        <f t="shared" si="261"/>
        <v>-7.2192214704851002E-2</v>
      </c>
      <c r="AA407" s="68">
        <f t="shared" ref="AA407:AA414" si="263">W407-M407</f>
        <v>3.8660789152177855E-3</v>
      </c>
      <c r="AB407" s="68">
        <f t="shared" ref="AB407:AB425" si="264">IF(E407="(D)",AA407,-(AA407))</f>
        <v>-3.8660789152177855E-3</v>
      </c>
      <c r="AC407" s="68">
        <f t="shared" ref="AC407:AC425" si="265">AB407-4.5%</f>
        <v>-4.8866078915217784E-2</v>
      </c>
      <c r="AD407" s="69">
        <f t="shared" ref="AD407:AD425" si="266">(Z407+AC407)/2</f>
        <v>-6.0529146810034393E-2</v>
      </c>
      <c r="AE407" s="67">
        <f t="shared" ref="AE407:AE420" si="267">ABS(AC407-Z407)</f>
        <v>2.3326135789633218E-2</v>
      </c>
    </row>
    <row r="408" spans="1:31" ht="15" customHeight="1" x14ac:dyDescent="0.25">
      <c r="A408" s="60" t="s">
        <v>434</v>
      </c>
      <c r="B408" s="61">
        <v>4</v>
      </c>
      <c r="C408" s="61" t="s">
        <v>1027</v>
      </c>
      <c r="D408" s="60" t="s">
        <v>1009</v>
      </c>
      <c r="E408" s="60" t="s">
        <v>14</v>
      </c>
      <c r="F408" s="62">
        <v>2000</v>
      </c>
      <c r="G408" s="60">
        <v>1</v>
      </c>
      <c r="H408" s="60">
        <v>1</v>
      </c>
      <c r="I408" s="63">
        <f>M408</f>
        <v>0.29574999999999996</v>
      </c>
      <c r="J408" s="33" t="str">
        <f t="shared" ref="J408:J439" si="268">IF(I408&lt;44%,"R",IF(I408&gt;56%,"D","No projection"))</f>
        <v>R</v>
      </c>
      <c r="K408" s="33" t="str">
        <f t="shared" si="248"/>
        <v>R</v>
      </c>
      <c r="L408" s="33" t="str">
        <f t="shared" si="249"/>
        <v>Safe R</v>
      </c>
      <c r="M408" s="64">
        <f>'Raw Data'!P403</f>
        <v>0.29574999999999996</v>
      </c>
      <c r="N408" s="64">
        <f t="shared" si="250"/>
        <v>0.29574999999999996</v>
      </c>
      <c r="O408" s="65">
        <f>'Raw Data'!M403</f>
        <v>3.2155687118465281E-3</v>
      </c>
      <c r="P408" s="65">
        <f t="shared" si="257"/>
        <v>0.50160778435592324</v>
      </c>
      <c r="Q408" s="66">
        <f t="shared" si="258"/>
        <v>-3.6784431288153473E-2</v>
      </c>
      <c r="R408" s="66">
        <f>'Raw Data'!S403</f>
        <v>4.882779975606355E-2</v>
      </c>
      <c r="S408" s="66">
        <f>'Raw Data'!V403</f>
        <v>0.374</v>
      </c>
      <c r="T408" s="67">
        <f t="shared" si="262"/>
        <v>-0.1565000000000083</v>
      </c>
      <c r="U408" s="66">
        <f t="shared" si="259"/>
        <v>-3.1672200243944751E-2</v>
      </c>
      <c r="V408" s="66">
        <f>50%+Q408/2</f>
        <v>0.48160778435592327</v>
      </c>
      <c r="W408" s="66">
        <f>50%+U408/2</f>
        <v>0.4841638998780276</v>
      </c>
      <c r="X408" s="68">
        <f t="shared" si="256"/>
        <v>0.18585778435592332</v>
      </c>
      <c r="Y408" s="68">
        <f t="shared" si="260"/>
        <v>0.18585778435592332</v>
      </c>
      <c r="Z408" s="68">
        <f t="shared" si="261"/>
        <v>0.14085778435592333</v>
      </c>
      <c r="AA408" s="68">
        <f t="shared" si="263"/>
        <v>0.18841389987802765</v>
      </c>
      <c r="AB408" s="68">
        <f t="shared" si="264"/>
        <v>0.18841389987802765</v>
      </c>
      <c r="AC408" s="68">
        <f t="shared" si="265"/>
        <v>0.14341389987802766</v>
      </c>
      <c r="AD408" s="69">
        <f t="shared" si="266"/>
        <v>0.1421358421169755</v>
      </c>
      <c r="AE408" s="67">
        <f t="shared" si="267"/>
        <v>2.5561155221043297E-3</v>
      </c>
    </row>
    <row r="409" spans="1:31" ht="15" hidden="1" customHeight="1" x14ac:dyDescent="0.25">
      <c r="A409" s="71" t="s">
        <v>435</v>
      </c>
      <c r="B409" s="72" t="s">
        <v>441</v>
      </c>
      <c r="C409" s="61"/>
      <c r="D409" s="71" t="s">
        <v>370</v>
      </c>
      <c r="E409" s="71" t="s">
        <v>14</v>
      </c>
      <c r="F409" s="62">
        <v>2006</v>
      </c>
      <c r="G409" s="71">
        <v>1</v>
      </c>
      <c r="H409" s="71">
        <v>1</v>
      </c>
      <c r="I409" s="63">
        <f>IF(H409="",M409+0.15*(X409-4.5%+$B$2)+($A$2-50%),M409+0.85*(0.6*X409+0.4*AA409-4.5%+$B$2)+($A$2-50%))</f>
        <v>0.71817214257741246</v>
      </c>
      <c r="J409" s="40" t="str">
        <f t="shared" si="268"/>
        <v>D</v>
      </c>
      <c r="K409" s="33" t="str">
        <f t="shared" si="248"/>
        <v>D</v>
      </c>
      <c r="L409" s="40" t="str">
        <f t="shared" si="249"/>
        <v>Safe D</v>
      </c>
      <c r="M409" s="68">
        <f>'Raw Data'!P404</f>
        <v>0.65975000000000006</v>
      </c>
      <c r="N409" s="68">
        <f t="shared" si="250"/>
        <v>0.65975000000000006</v>
      </c>
      <c r="O409" s="65">
        <f>'Raw Data'!M404</f>
        <v>0.51206949486193132</v>
      </c>
      <c r="P409" s="65">
        <f t="shared" si="257"/>
        <v>0.75603474743096566</v>
      </c>
      <c r="Q409" s="66">
        <f t="shared" si="258"/>
        <v>0.47206949486193134</v>
      </c>
      <c r="R409" s="66">
        <f>'Raw Data'!S404</f>
        <v>0.336805419927173</v>
      </c>
      <c r="S409" s="66">
        <f>'Raw Data'!V404</f>
        <v>0.64900000000000002</v>
      </c>
      <c r="T409" s="67">
        <f t="shared" si="262"/>
        <v>2.1500000000003183E-2</v>
      </c>
      <c r="U409" s="66">
        <f t="shared" si="259"/>
        <v>0.4343054199271762</v>
      </c>
      <c r="V409" s="66">
        <f>50%+Q409/2</f>
        <v>0.73603474743096564</v>
      </c>
      <c r="W409" s="66">
        <f>50%+U409/2</f>
        <v>0.71715270996358815</v>
      </c>
      <c r="X409" s="68">
        <f t="shared" si="256"/>
        <v>7.6284747430965583E-2</v>
      </c>
      <c r="Y409" s="68">
        <f t="shared" si="260"/>
        <v>7.6284747430965583E-2</v>
      </c>
      <c r="Z409" s="68">
        <f t="shared" si="261"/>
        <v>3.1284747430965584E-2</v>
      </c>
      <c r="AA409" s="68">
        <f t="shared" si="263"/>
        <v>5.7402709963588094E-2</v>
      </c>
      <c r="AB409" s="68">
        <f t="shared" si="264"/>
        <v>5.7402709963588094E-2</v>
      </c>
      <c r="AC409" s="68">
        <f t="shared" si="265"/>
        <v>1.2402709963588096E-2</v>
      </c>
      <c r="AD409" s="69">
        <f t="shared" si="266"/>
        <v>2.184372869727684E-2</v>
      </c>
      <c r="AE409" s="67">
        <f t="shared" si="267"/>
        <v>1.8882037467377488E-2</v>
      </c>
    </row>
    <row r="410" spans="1:31" ht="15" hidden="1" customHeight="1" x14ac:dyDescent="0.25">
      <c r="A410" s="60" t="s">
        <v>436</v>
      </c>
      <c r="B410" s="61">
        <v>1</v>
      </c>
      <c r="C410" s="61"/>
      <c r="D410" s="60" t="s">
        <v>362</v>
      </c>
      <c r="E410" s="60" t="s">
        <v>8</v>
      </c>
      <c r="F410" s="62">
        <v>2007</v>
      </c>
      <c r="G410" s="60">
        <v>4</v>
      </c>
      <c r="H410" s="60">
        <v>4</v>
      </c>
      <c r="I410" s="63">
        <f>IF(H410="",M410+0.15*(X410+4.5%-$B$2)+($A$2-50%),M410+0.85*(0.6*X410+0.4*AA410+4.5%-$B$2)+($A$2-50%))</f>
        <v>0.40292892213519838</v>
      </c>
      <c r="J410" s="33" t="str">
        <f t="shared" si="268"/>
        <v>R</v>
      </c>
      <c r="K410" s="33" t="str">
        <f t="shared" si="248"/>
        <v>No projection</v>
      </c>
      <c r="L410" s="33" t="str">
        <f t="shared" si="249"/>
        <v>Safe R</v>
      </c>
      <c r="M410" s="64">
        <f>'Raw Data'!P405</f>
        <v>0.44374999999999998</v>
      </c>
      <c r="N410" s="64">
        <f t="shared" si="250"/>
        <v>0.44374999999999998</v>
      </c>
      <c r="O410" s="65">
        <f>'Raw Data'!M405</f>
        <v>0.15467645545459502</v>
      </c>
      <c r="P410" s="65">
        <f t="shared" si="257"/>
        <v>0.57733822772729748</v>
      </c>
      <c r="Q410" s="66">
        <f t="shared" si="258"/>
        <v>0.19467645545459503</v>
      </c>
      <c r="R410" s="66">
        <f>'Raw Data'!S405</f>
        <v>0.29485930425812362</v>
      </c>
      <c r="S410" s="66">
        <f>'Raw Data'!V405</f>
        <v>0.44899999999999995</v>
      </c>
      <c r="T410" s="67">
        <f t="shared" si="262"/>
        <v>-1.0499999999993292E-2</v>
      </c>
      <c r="U410" s="66">
        <f t="shared" si="259"/>
        <v>0.2293593042581169</v>
      </c>
      <c r="V410" s="66">
        <f>50%-Q410/2</f>
        <v>0.4026617722727025</v>
      </c>
      <c r="W410" s="66">
        <f>50%-U410/2</f>
        <v>0.38532034787094155</v>
      </c>
      <c r="X410" s="68">
        <f t="shared" si="256"/>
        <v>-4.1088227727297477E-2</v>
      </c>
      <c r="Y410" s="68">
        <f t="shared" si="260"/>
        <v>4.1088227727297477E-2</v>
      </c>
      <c r="Z410" s="68">
        <f t="shared" si="261"/>
        <v>-3.9117722727025211E-3</v>
      </c>
      <c r="AA410" s="68">
        <f t="shared" si="263"/>
        <v>-5.8429652129058429E-2</v>
      </c>
      <c r="AB410" s="68">
        <f t="shared" si="264"/>
        <v>5.8429652129058429E-2</v>
      </c>
      <c r="AC410" s="68">
        <f t="shared" si="265"/>
        <v>1.3429652129058431E-2</v>
      </c>
      <c r="AD410" s="69">
        <f t="shared" si="266"/>
        <v>4.7589399281779549E-3</v>
      </c>
      <c r="AE410" s="67">
        <f t="shared" si="267"/>
        <v>1.7341424401760952E-2</v>
      </c>
    </row>
    <row r="411" spans="1:31" ht="15" hidden="1" customHeight="1" x14ac:dyDescent="0.25">
      <c r="A411" s="60" t="s">
        <v>436</v>
      </c>
      <c r="B411" s="61">
        <v>2</v>
      </c>
      <c r="C411" s="61"/>
      <c r="D411" s="60" t="s">
        <v>363</v>
      </c>
      <c r="E411" s="60" t="s">
        <v>8</v>
      </c>
      <c r="F411" s="62">
        <v>2010</v>
      </c>
      <c r="G411" s="60">
        <v>4</v>
      </c>
      <c r="H411" s="60">
        <v>6</v>
      </c>
      <c r="I411" s="63">
        <f>IF(H411="",M411+0.15*(X411+4.5%-$B$2)+($A$2-50%),M411+0.85*(0.6*X411+0.4*AA411+4.5%-$B$2)+($A$2-50%))</f>
        <v>0.43665913138284934</v>
      </c>
      <c r="J411" s="33" t="str">
        <f t="shared" si="268"/>
        <v>R</v>
      </c>
      <c r="K411" s="33" t="str">
        <f t="shared" si="248"/>
        <v>No projection</v>
      </c>
      <c r="L411" s="33" t="str">
        <f t="shared" si="249"/>
        <v>Likely R</v>
      </c>
      <c r="M411" s="64">
        <f>'Raw Data'!P406</f>
        <v>0.48825000000000002</v>
      </c>
      <c r="N411" s="64">
        <f t="shared" si="250"/>
        <v>0.48825000000000007</v>
      </c>
      <c r="O411" s="65">
        <f>'Raw Data'!M406</f>
        <v>7.6698868770220807E-2</v>
      </c>
      <c r="P411" s="65">
        <f t="shared" si="257"/>
        <v>0.5383494343851104</v>
      </c>
      <c r="Q411" s="66">
        <f t="shared" si="258"/>
        <v>0.11669886877022081</v>
      </c>
      <c r="R411" s="66">
        <f>'Raw Data'!S406</f>
        <v>0.11167739459262194</v>
      </c>
      <c r="S411" s="66">
        <f>'Raw Data'!V406</f>
        <v>0.47399999999999998</v>
      </c>
      <c r="T411" s="67">
        <f t="shared" si="262"/>
        <v>2.8500000000008185E-2</v>
      </c>
      <c r="U411" s="66">
        <f t="shared" si="259"/>
        <v>0.18717739459261376</v>
      </c>
      <c r="V411" s="66">
        <f>50%-Q411/2</f>
        <v>0.44165056561488958</v>
      </c>
      <c r="W411" s="66">
        <f>50%-U411/2</f>
        <v>0.40641130270369313</v>
      </c>
      <c r="X411" s="68">
        <f t="shared" si="256"/>
        <v>-4.6599434385110439E-2</v>
      </c>
      <c r="Y411" s="68">
        <f t="shared" si="260"/>
        <v>4.6599434385110439E-2</v>
      </c>
      <c r="Z411" s="68">
        <f t="shared" si="261"/>
        <v>1.5994343851104403E-3</v>
      </c>
      <c r="AA411" s="68">
        <f t="shared" si="263"/>
        <v>-8.1838697296306884E-2</v>
      </c>
      <c r="AB411" s="68">
        <f t="shared" si="264"/>
        <v>8.1838697296306884E-2</v>
      </c>
      <c r="AC411" s="68">
        <f t="shared" si="265"/>
        <v>3.6838697296306885E-2</v>
      </c>
      <c r="AD411" s="69">
        <f t="shared" si="266"/>
        <v>1.9219065840708663E-2</v>
      </c>
      <c r="AE411" s="67">
        <f t="shared" si="267"/>
        <v>3.5239262911196445E-2</v>
      </c>
    </row>
    <row r="412" spans="1:31" ht="15" hidden="1" customHeight="1" x14ac:dyDescent="0.25">
      <c r="A412" s="60" t="s">
        <v>436</v>
      </c>
      <c r="B412" s="61">
        <v>3</v>
      </c>
      <c r="C412" s="61"/>
      <c r="D412" s="60" t="s">
        <v>364</v>
      </c>
      <c r="E412" s="60" t="s">
        <v>14</v>
      </c>
      <c r="F412" s="62">
        <v>1992</v>
      </c>
      <c r="G412" s="60">
        <v>1</v>
      </c>
      <c r="H412" s="60">
        <v>1</v>
      </c>
      <c r="I412" s="63">
        <f>IF(H412="",M412+0.15*(X412-4.5%+$B$2)+($A$2-50%),M412+0.85*(0.6*X412+0.4*AA412-4.5%+$B$2)+($A$2-50%))</f>
        <v>0.79711716961208912</v>
      </c>
      <c r="J412" s="33" t="str">
        <f t="shared" si="268"/>
        <v>D</v>
      </c>
      <c r="K412" s="33" t="str">
        <f t="shared" si="248"/>
        <v>D</v>
      </c>
      <c r="L412" s="33" t="str">
        <f t="shared" si="249"/>
        <v>Safe D</v>
      </c>
      <c r="M412" s="64">
        <f>'Raw Data'!P407</f>
        <v>0.77575000000000005</v>
      </c>
      <c r="N412" s="64">
        <f t="shared" si="250"/>
        <v>0.77574999999999994</v>
      </c>
      <c r="O412" s="65">
        <f>'Raw Data'!M407</f>
        <v>0.62951623550121028</v>
      </c>
      <c r="P412" s="65">
        <f t="shared" si="257"/>
        <v>0.81475811775060514</v>
      </c>
      <c r="Q412" s="66">
        <f t="shared" si="258"/>
        <v>0.58951623550121024</v>
      </c>
      <c r="R412" s="66">
        <f>'Raw Data'!S407</f>
        <v>0.44066487976046248</v>
      </c>
      <c r="S412" s="66">
        <f>'Raw Data'!V407</f>
        <v>0.72399999999999998</v>
      </c>
      <c r="T412" s="67">
        <f t="shared" si="262"/>
        <v>0.10350000000001103</v>
      </c>
      <c r="U412" s="66">
        <f t="shared" si="259"/>
        <v>0.62016487976047341</v>
      </c>
      <c r="V412" s="66">
        <f>50%+Q412/2</f>
        <v>0.79475811775060512</v>
      </c>
      <c r="W412" s="66">
        <f>50%+U412/2</f>
        <v>0.81008243988023665</v>
      </c>
      <c r="X412" s="68">
        <f t="shared" si="256"/>
        <v>1.9008117750605069E-2</v>
      </c>
      <c r="Y412" s="68">
        <f t="shared" si="260"/>
        <v>1.9008117750605069E-2</v>
      </c>
      <c r="Z412" s="68">
        <f t="shared" si="261"/>
        <v>-2.5991882249394929E-2</v>
      </c>
      <c r="AA412" s="68">
        <f t="shared" si="263"/>
        <v>3.4332439880236598E-2</v>
      </c>
      <c r="AB412" s="68">
        <f t="shared" si="264"/>
        <v>3.4332439880236598E-2</v>
      </c>
      <c r="AC412" s="68">
        <f t="shared" si="265"/>
        <v>-1.06675601197634E-2</v>
      </c>
      <c r="AD412" s="69">
        <f t="shared" si="266"/>
        <v>-1.8329721184579165E-2</v>
      </c>
      <c r="AE412" s="67">
        <f t="shared" si="267"/>
        <v>1.5324322129631529E-2</v>
      </c>
    </row>
    <row r="413" spans="1:31" ht="15" hidden="1" customHeight="1" x14ac:dyDescent="0.25">
      <c r="A413" s="60" t="s">
        <v>436</v>
      </c>
      <c r="B413" s="61">
        <v>4</v>
      </c>
      <c r="C413" s="61"/>
      <c r="D413" s="60" t="s">
        <v>365</v>
      </c>
      <c r="E413" s="60" t="s">
        <v>8</v>
      </c>
      <c r="F413" s="62">
        <v>2001</v>
      </c>
      <c r="G413" s="60">
        <v>4</v>
      </c>
      <c r="H413" s="60">
        <v>4</v>
      </c>
      <c r="I413" s="63">
        <f>IF(H413="",M413+0.15*(X413+4.5%-$B$2)+($A$2-50%),M413+0.85*(0.6*X413+0.4*AA413+4.5%-$B$2)+($A$2-50%))</f>
        <v>0.42242529880806456</v>
      </c>
      <c r="J413" s="33" t="str">
        <f t="shared" si="268"/>
        <v>R</v>
      </c>
      <c r="K413" s="33" t="str">
        <f t="shared" si="248"/>
        <v>No projection</v>
      </c>
      <c r="L413" s="33" t="str">
        <f t="shared" si="249"/>
        <v>Likely R</v>
      </c>
      <c r="M413" s="64">
        <f>'Raw Data'!P408</f>
        <v>0.47425</v>
      </c>
      <c r="N413" s="64">
        <f t="shared" si="250"/>
        <v>0.47425000000000006</v>
      </c>
      <c r="O413" s="65">
        <f>'Raw Data'!M408</f>
        <v>0.14049936763552912</v>
      </c>
      <c r="P413" s="65">
        <f t="shared" si="257"/>
        <v>0.57024968381776453</v>
      </c>
      <c r="Q413" s="66">
        <f t="shared" si="258"/>
        <v>0.18049936763552912</v>
      </c>
      <c r="R413" s="66">
        <f>'Raw Data'!S408</f>
        <v>0.2493521320286729</v>
      </c>
      <c r="S413" s="66">
        <f>'Raw Data'!V408</f>
        <v>0.46899999999999997</v>
      </c>
      <c r="T413" s="67">
        <f t="shared" si="262"/>
        <v>1.0499999999993292E-2</v>
      </c>
      <c r="U413" s="66">
        <f t="shared" si="259"/>
        <v>0.1628521320286796</v>
      </c>
      <c r="V413" s="66">
        <f>50%-Q413/2</f>
        <v>0.40975031618223545</v>
      </c>
      <c r="W413" s="66">
        <f>50%-U413/2</f>
        <v>0.41857393398566023</v>
      </c>
      <c r="X413" s="68">
        <f t="shared" si="256"/>
        <v>-6.4499683817764553E-2</v>
      </c>
      <c r="Y413" s="68">
        <f t="shared" si="260"/>
        <v>6.4499683817764553E-2</v>
      </c>
      <c r="Z413" s="68">
        <f t="shared" si="261"/>
        <v>1.9499683817764554E-2</v>
      </c>
      <c r="AA413" s="68">
        <f t="shared" si="263"/>
        <v>-5.5676066014339776E-2</v>
      </c>
      <c r="AB413" s="68">
        <f t="shared" si="264"/>
        <v>5.5676066014339776E-2</v>
      </c>
      <c r="AC413" s="68">
        <f t="shared" si="265"/>
        <v>1.0676066014339777E-2</v>
      </c>
      <c r="AD413" s="69">
        <f t="shared" si="266"/>
        <v>1.5087874916052166E-2</v>
      </c>
      <c r="AE413" s="67">
        <f t="shared" si="267"/>
        <v>8.823617803424777E-3</v>
      </c>
    </row>
    <row r="414" spans="1:31" ht="15" hidden="1" customHeight="1" x14ac:dyDescent="0.25">
      <c r="A414" s="60" t="s">
        <v>436</v>
      </c>
      <c r="B414" s="61">
        <v>5</v>
      </c>
      <c r="C414" s="61"/>
      <c r="D414" s="60" t="s">
        <v>366</v>
      </c>
      <c r="E414" s="60" t="s">
        <v>8</v>
      </c>
      <c r="F414" s="62">
        <v>2010</v>
      </c>
      <c r="G414" s="60">
        <v>4</v>
      </c>
      <c r="H414" s="60">
        <v>6</v>
      </c>
      <c r="I414" s="63">
        <f>IF(H414="",M414+0.15*(X414+4.5%-$B$2)+($A$2-50%),M414+0.85*(0.6*X414+0.4*AA414+4.5%-$B$2)+($A$2-50%))</f>
        <v>0.42457744174119222</v>
      </c>
      <c r="J414" s="33" t="str">
        <f t="shared" si="268"/>
        <v>R</v>
      </c>
      <c r="K414" s="33" t="str">
        <f t="shared" si="248"/>
        <v>No projection</v>
      </c>
      <c r="L414" s="33" t="str">
        <f t="shared" si="249"/>
        <v>Likely R</v>
      </c>
      <c r="M414" s="64">
        <f>'Raw Data'!P409</f>
        <v>0.44774999999999998</v>
      </c>
      <c r="N414" s="64">
        <f t="shared" si="250"/>
        <v>0.44774999999999998</v>
      </c>
      <c r="O414" s="65">
        <f>'Raw Data'!M409</f>
        <v>0.1279721117516941</v>
      </c>
      <c r="P414" s="65">
        <f t="shared" si="257"/>
        <v>0.56398605587584705</v>
      </c>
      <c r="Q414" s="66">
        <f t="shared" si="258"/>
        <v>0.1679721117516941</v>
      </c>
      <c r="R414" s="66">
        <f>'Raw Data'!S409</f>
        <v>3.9100998600742232E-2</v>
      </c>
      <c r="S414" s="66">
        <f>'Raw Data'!V409</f>
        <v>0.44899999999999995</v>
      </c>
      <c r="T414" s="67">
        <f t="shared" si="262"/>
        <v>-2.4999999999977263E-3</v>
      </c>
      <c r="U414" s="66">
        <f t="shared" si="259"/>
        <v>0.14560099860073997</v>
      </c>
      <c r="V414" s="66">
        <f>50%-Q414/2</f>
        <v>0.41601394412415293</v>
      </c>
      <c r="W414" s="66">
        <f>50%-U414/2</f>
        <v>0.42719950069963003</v>
      </c>
      <c r="X414" s="68">
        <f t="shared" si="256"/>
        <v>-3.1736055875847047E-2</v>
      </c>
      <c r="Y414" s="68">
        <f t="shared" si="260"/>
        <v>3.1736055875847047E-2</v>
      </c>
      <c r="Z414" s="68">
        <f t="shared" si="261"/>
        <v>-1.3263944124152952E-2</v>
      </c>
      <c r="AA414" s="68">
        <f t="shared" si="263"/>
        <v>-2.0550499300369951E-2</v>
      </c>
      <c r="AB414" s="68">
        <f t="shared" si="264"/>
        <v>2.0550499300369951E-2</v>
      </c>
      <c r="AC414" s="68">
        <f t="shared" si="265"/>
        <v>-2.4449500699630047E-2</v>
      </c>
      <c r="AD414" s="69">
        <f t="shared" si="266"/>
        <v>-1.8856722411891499E-2</v>
      </c>
      <c r="AE414" s="67">
        <f t="shared" si="267"/>
        <v>1.1185556575477096E-2</v>
      </c>
    </row>
    <row r="415" spans="1:31" ht="15" hidden="1" customHeight="1" x14ac:dyDescent="0.25">
      <c r="A415" s="60" t="s">
        <v>436</v>
      </c>
      <c r="B415" s="61">
        <v>6</v>
      </c>
      <c r="C415" s="61"/>
      <c r="D415" s="60" t="s">
        <v>367</v>
      </c>
      <c r="E415" s="60" t="s">
        <v>8</v>
      </c>
      <c r="F415" s="62">
        <v>1992</v>
      </c>
      <c r="G415" s="60">
        <v>4</v>
      </c>
      <c r="H415" s="60">
        <v>4</v>
      </c>
      <c r="I415" s="63">
        <f>IF(H415="",M415+0.15*(X415+4.5%-$B$2)+($A$2-50%),M415+0.85*(0.6*X415+0.4*AA415+4.5%-$B$2)+($A$2-50%))</f>
        <v>0.3394176626110611</v>
      </c>
      <c r="J415" s="33" t="str">
        <f t="shared" si="268"/>
        <v>R</v>
      </c>
      <c r="K415" s="33" t="str">
        <f t="shared" si="248"/>
        <v>R</v>
      </c>
      <c r="L415" s="33" t="str">
        <f t="shared" si="249"/>
        <v>Safe R</v>
      </c>
      <c r="M415" s="64">
        <f>'Raw Data'!P410</f>
        <v>0.38425000000000004</v>
      </c>
      <c r="N415" s="64">
        <f t="shared" si="250"/>
        <v>0.38424999999999998</v>
      </c>
      <c r="O415" s="65">
        <f>'Raw Data'!M410</f>
        <v>0.30731308779976052</v>
      </c>
      <c r="P415" s="65">
        <f t="shared" si="257"/>
        <v>0.65365654389988026</v>
      </c>
      <c r="Q415" s="66">
        <f t="shared" si="258"/>
        <v>0.3473130877997605</v>
      </c>
      <c r="R415" s="66">
        <f>'Raw Data'!S410</f>
        <v>1</v>
      </c>
      <c r="S415" s="66">
        <f>'Raw Data'!V410</f>
        <v>0.38900000000000001</v>
      </c>
      <c r="T415" s="67">
        <f t="shared" si="262"/>
        <v>-9.5000000000027285E-3</v>
      </c>
      <c r="U415" s="66">
        <f t="shared" si="259"/>
        <v>0.93350000000000277</v>
      </c>
      <c r="V415" s="66">
        <f>50%-Q415/2</f>
        <v>0.32634345610011972</v>
      </c>
      <c r="W415" s="66">
        <f>50%-U415/2</f>
        <v>3.3249999999998614E-2</v>
      </c>
      <c r="X415" s="68">
        <f t="shared" si="256"/>
        <v>-5.7906543899880314E-2</v>
      </c>
      <c r="Y415" s="68">
        <f t="shared" si="260"/>
        <v>5.7906543899880314E-2</v>
      </c>
      <c r="Z415" s="68">
        <f t="shared" si="261"/>
        <v>1.2906543899880316E-2</v>
      </c>
      <c r="AA415" s="68">
        <v>-4.4999999999999998E-2</v>
      </c>
      <c r="AB415" s="68">
        <f t="shared" si="264"/>
        <v>4.4999999999999998E-2</v>
      </c>
      <c r="AC415" s="68">
        <f t="shared" si="265"/>
        <v>0</v>
      </c>
      <c r="AD415" s="69">
        <f t="shared" si="266"/>
        <v>6.4532719499401578E-3</v>
      </c>
      <c r="AE415" s="67">
        <f t="shared" si="267"/>
        <v>1.2906543899880316E-2</v>
      </c>
    </row>
    <row r="416" spans="1:31" ht="15" customHeight="1" x14ac:dyDescent="0.25">
      <c r="A416" s="60" t="s">
        <v>436</v>
      </c>
      <c r="B416" s="61">
        <v>7</v>
      </c>
      <c r="C416" s="61"/>
      <c r="D416" s="60" t="s">
        <v>1033</v>
      </c>
      <c r="E416" s="60" t="s">
        <v>8</v>
      </c>
      <c r="F416" s="62">
        <v>2000</v>
      </c>
      <c r="G416" s="60">
        <v>4</v>
      </c>
      <c r="H416" s="60">
        <v>4</v>
      </c>
      <c r="I416" s="63">
        <f>M416</f>
        <v>0.40475000000000005</v>
      </c>
      <c r="J416" s="33" t="str">
        <f t="shared" si="268"/>
        <v>R</v>
      </c>
      <c r="K416" s="33" t="str">
        <f t="shared" si="248"/>
        <v>R</v>
      </c>
      <c r="L416" s="33" t="str">
        <f t="shared" si="249"/>
        <v>Safe R</v>
      </c>
      <c r="M416" s="64">
        <f>'Raw Data'!P411</f>
        <v>0.40475000000000005</v>
      </c>
      <c r="N416" s="64">
        <f t="shared" si="250"/>
        <v>0.40475000000000005</v>
      </c>
      <c r="O416" s="65">
        <f>'Raw Data'!M411</f>
        <v>0.17052979697896298</v>
      </c>
      <c r="P416" s="65">
        <f t="shared" si="257"/>
        <v>0.58526489848948149</v>
      </c>
      <c r="Q416" s="66">
        <f t="shared" si="258"/>
        <v>0.21052979697896299</v>
      </c>
      <c r="R416" s="66">
        <f>'Raw Data'!S411</f>
        <v>0.26899116263055206</v>
      </c>
      <c r="S416" s="66">
        <f>'Raw Data'!V411</f>
        <v>0.42899999999999999</v>
      </c>
      <c r="T416" s="67">
        <f t="shared" si="262"/>
        <v>-4.8500000000004206E-2</v>
      </c>
      <c r="U416" s="66">
        <f t="shared" si="259"/>
        <v>0.24149116263055626</v>
      </c>
      <c r="V416" s="66">
        <f>50%-Q416/2</f>
        <v>0.39473510151051849</v>
      </c>
      <c r="W416" s="66">
        <f>50%-U416/2</f>
        <v>0.37925441868472187</v>
      </c>
      <c r="X416" s="68">
        <f t="shared" si="256"/>
        <v>-1.0014898489481561E-2</v>
      </c>
      <c r="Y416" s="68">
        <f t="shared" si="260"/>
        <v>1.0014898489481561E-2</v>
      </c>
      <c r="Z416" s="68">
        <f t="shared" si="261"/>
        <v>-3.4985101510518438E-2</v>
      </c>
      <c r="AA416" s="68">
        <f t="shared" ref="AA416:AA425" si="269">W416-M416</f>
        <v>-2.5495581315278182E-2</v>
      </c>
      <c r="AB416" s="68">
        <f t="shared" si="264"/>
        <v>2.5495581315278182E-2</v>
      </c>
      <c r="AC416" s="68">
        <f t="shared" si="265"/>
        <v>-1.9504418684721817E-2</v>
      </c>
      <c r="AD416" s="69">
        <f t="shared" si="266"/>
        <v>-2.7244760097620127E-2</v>
      </c>
      <c r="AE416" s="67">
        <f t="shared" si="267"/>
        <v>1.5480682825796621E-2</v>
      </c>
    </row>
    <row r="417" spans="1:31" ht="15" customHeight="1" x14ac:dyDescent="0.25">
      <c r="A417" s="60" t="s">
        <v>436</v>
      </c>
      <c r="B417" s="61">
        <v>8</v>
      </c>
      <c r="C417" s="61" t="s">
        <v>1027</v>
      </c>
      <c r="D417" s="60" t="s">
        <v>1028</v>
      </c>
      <c r="E417" s="60" t="s">
        <v>14</v>
      </c>
      <c r="F417" s="62">
        <v>1990</v>
      </c>
      <c r="G417" s="60">
        <v>1</v>
      </c>
      <c r="H417" s="60">
        <v>1</v>
      </c>
      <c r="I417" s="63">
        <f>M417</f>
        <v>0.66474999999999995</v>
      </c>
      <c r="J417" s="33" t="str">
        <f t="shared" si="268"/>
        <v>D</v>
      </c>
      <c r="K417" s="33" t="str">
        <f t="shared" si="248"/>
        <v>D</v>
      </c>
      <c r="L417" s="33" t="str">
        <f t="shared" si="249"/>
        <v>Safe D</v>
      </c>
      <c r="M417" s="64">
        <f>'Raw Data'!P412</f>
        <v>0.66474999999999995</v>
      </c>
      <c r="N417" s="64">
        <f t="shared" si="250"/>
        <v>0.66474999999999995</v>
      </c>
      <c r="O417" s="65">
        <f>'Raw Data'!M412</f>
        <v>0.35748331174057568</v>
      </c>
      <c r="P417" s="65">
        <f t="shared" si="257"/>
        <v>0.6787416558702879</v>
      </c>
      <c r="Q417" s="66">
        <f t="shared" si="258"/>
        <v>0.3174833117405757</v>
      </c>
      <c r="R417" s="66">
        <f>'Raw Data'!S412</f>
        <v>0.24131826882574692</v>
      </c>
      <c r="S417" s="66">
        <f>'Raw Data'!V412</f>
        <v>0.65900000000000003</v>
      </c>
      <c r="T417" s="67">
        <f t="shared" si="262"/>
        <v>1.1499999999998067E-2</v>
      </c>
      <c r="U417" s="66">
        <f t="shared" si="259"/>
        <v>0.328818268825745</v>
      </c>
      <c r="V417" s="66">
        <f>50%+Q417/2</f>
        <v>0.65874165587028788</v>
      </c>
      <c r="W417" s="66">
        <f>50%+U417/2</f>
        <v>0.66440913441287253</v>
      </c>
      <c r="X417" s="68">
        <f t="shared" si="256"/>
        <v>-6.0083441297120732E-3</v>
      </c>
      <c r="Y417" s="68">
        <f t="shared" si="260"/>
        <v>-6.0083441297120732E-3</v>
      </c>
      <c r="Z417" s="68">
        <f t="shared" si="261"/>
        <v>-5.1008344129712072E-2</v>
      </c>
      <c r="AA417" s="68">
        <f t="shared" si="269"/>
        <v>-3.4086558712742576E-4</v>
      </c>
      <c r="AB417" s="68">
        <f t="shared" si="264"/>
        <v>-3.4086558712742576E-4</v>
      </c>
      <c r="AC417" s="68">
        <f t="shared" si="265"/>
        <v>-4.5340865587127424E-2</v>
      </c>
      <c r="AD417" s="69">
        <f t="shared" si="266"/>
        <v>-4.8174604858419748E-2</v>
      </c>
      <c r="AE417" s="67">
        <f t="shared" si="267"/>
        <v>5.6674785425846474E-3</v>
      </c>
    </row>
    <row r="418" spans="1:31" ht="15" hidden="1" customHeight="1" x14ac:dyDescent="0.25">
      <c r="A418" s="60" t="s">
        <v>436</v>
      </c>
      <c r="B418" s="61">
        <v>9</v>
      </c>
      <c r="C418" s="61"/>
      <c r="D418" s="60" t="s">
        <v>368</v>
      </c>
      <c r="E418" s="60" t="s">
        <v>8</v>
      </c>
      <c r="F418" s="62">
        <v>2010</v>
      </c>
      <c r="G418" s="60">
        <v>4</v>
      </c>
      <c r="H418" s="60">
        <v>6</v>
      </c>
      <c r="I418" s="63">
        <f>IF(H418="",M418+0.15*(X418+4.5%-$B$2)+($A$2-50%),M418+0.85*(0.6*X418+0.4*AA418+4.5%-$B$2)+($A$2-50%))</f>
        <v>0.37180634334915397</v>
      </c>
      <c r="J418" s="33" t="str">
        <f t="shared" si="268"/>
        <v>R</v>
      </c>
      <c r="K418" s="33" t="str">
        <f t="shared" si="248"/>
        <v>R</v>
      </c>
      <c r="L418" s="33" t="str">
        <f t="shared" si="249"/>
        <v>Safe R</v>
      </c>
      <c r="M418" s="64">
        <f>'Raw Data'!P413</f>
        <v>0.33975</v>
      </c>
      <c r="N418" s="64">
        <f t="shared" si="250"/>
        <v>0.33975</v>
      </c>
      <c r="O418" s="65">
        <f>'Raw Data'!M413</f>
        <v>0.22730199613651003</v>
      </c>
      <c r="P418" s="65">
        <f t="shared" si="257"/>
        <v>0.61365099806825496</v>
      </c>
      <c r="Q418" s="66">
        <f t="shared" si="258"/>
        <v>0.26730199613651001</v>
      </c>
      <c r="R418" s="66">
        <f>'Raw Data'!S413</f>
        <v>4.9230280211981226E-2</v>
      </c>
      <c r="S418" s="66">
        <f>'Raw Data'!V413</f>
        <v>0.36899999999999999</v>
      </c>
      <c r="T418" s="67">
        <f t="shared" si="262"/>
        <v>-5.8499999999995111E-2</v>
      </c>
      <c r="U418" s="66">
        <f t="shared" si="259"/>
        <v>0.21173028021197635</v>
      </c>
      <c r="V418" s="66">
        <f>50%-Q418/2</f>
        <v>0.36634900193174502</v>
      </c>
      <c r="W418" s="66">
        <f>50%-U418/2</f>
        <v>0.39413485989401181</v>
      </c>
      <c r="X418" s="68">
        <f t="shared" si="256"/>
        <v>2.6599001931745025E-2</v>
      </c>
      <c r="Y418" s="68">
        <f t="shared" si="260"/>
        <v>-2.6599001931745025E-2</v>
      </c>
      <c r="Z418" s="68">
        <f t="shared" si="261"/>
        <v>-7.1599001931745024E-2</v>
      </c>
      <c r="AA418" s="68">
        <f t="shared" si="269"/>
        <v>5.4384859894011817E-2</v>
      </c>
      <c r="AB418" s="68">
        <f t="shared" si="264"/>
        <v>-5.4384859894011817E-2</v>
      </c>
      <c r="AC418" s="68">
        <f t="shared" si="265"/>
        <v>-9.9384859894011815E-2</v>
      </c>
      <c r="AD418" s="69">
        <f t="shared" si="266"/>
        <v>-8.5491930912878419E-2</v>
      </c>
      <c r="AE418" s="67">
        <f t="shared" si="267"/>
        <v>2.7785857962266791E-2</v>
      </c>
    </row>
    <row r="419" spans="1:31" ht="15" customHeight="1" x14ac:dyDescent="0.25">
      <c r="A419" s="60" t="s">
        <v>436</v>
      </c>
      <c r="B419" s="61">
        <v>10</v>
      </c>
      <c r="C419" s="61" t="s">
        <v>1027</v>
      </c>
      <c r="D419" s="60" t="s">
        <v>1010</v>
      </c>
      <c r="E419" s="60" t="s">
        <v>8</v>
      </c>
      <c r="F419" s="62">
        <v>1980</v>
      </c>
      <c r="G419" s="60">
        <v>4</v>
      </c>
      <c r="H419" s="60">
        <v>4</v>
      </c>
      <c r="I419" s="63">
        <f>M419</f>
        <v>0.47525000000000001</v>
      </c>
      <c r="J419" s="33" t="str">
        <f t="shared" si="268"/>
        <v>No projection</v>
      </c>
      <c r="K419" s="33" t="str">
        <f t="shared" si="248"/>
        <v>No projection</v>
      </c>
      <c r="L419" s="33" t="str">
        <f t="shared" si="249"/>
        <v>Toss Up</v>
      </c>
      <c r="M419" s="64">
        <f>'Raw Data'!P414</f>
        <v>0.47525000000000001</v>
      </c>
      <c r="N419" s="64">
        <f t="shared" si="250"/>
        <v>0.47524999999999995</v>
      </c>
      <c r="O419" s="65">
        <f>'Raw Data'!M414</f>
        <v>0.20225129331408581</v>
      </c>
      <c r="P419" s="65">
        <f t="shared" si="257"/>
        <v>0.60112564665704293</v>
      </c>
      <c r="Q419" s="66">
        <f t="shared" si="258"/>
        <v>0.24225129331408582</v>
      </c>
      <c r="R419" s="66">
        <f>'Raw Data'!S414</f>
        <v>0.28721774985273907</v>
      </c>
      <c r="S419" s="66">
        <f>'Raw Data'!V414</f>
        <v>0.499</v>
      </c>
      <c r="T419" s="67">
        <f t="shared" si="262"/>
        <v>-4.7499999999999432E-2</v>
      </c>
      <c r="U419" s="66">
        <f t="shared" si="259"/>
        <v>0.25871774985273849</v>
      </c>
      <c r="V419" s="66">
        <f>50%-Q419/2</f>
        <v>0.3788743533429571</v>
      </c>
      <c r="W419" s="66">
        <f>50%-U419/2</f>
        <v>0.37064112507363078</v>
      </c>
      <c r="X419" s="68">
        <f t="shared" si="256"/>
        <v>-9.6375646657042902E-2</v>
      </c>
      <c r="Y419" s="68">
        <f t="shared" si="260"/>
        <v>9.6375646657042902E-2</v>
      </c>
      <c r="Z419" s="68">
        <f t="shared" si="261"/>
        <v>5.1375646657042903E-2</v>
      </c>
      <c r="AA419" s="68">
        <f t="shared" si="269"/>
        <v>-0.10460887492636922</v>
      </c>
      <c r="AB419" s="68">
        <f t="shared" si="264"/>
        <v>0.10460887492636922</v>
      </c>
      <c r="AC419" s="68">
        <f t="shared" si="265"/>
        <v>5.9608874926369224E-2</v>
      </c>
      <c r="AD419" s="69">
        <f t="shared" si="266"/>
        <v>5.5492260791706063E-2</v>
      </c>
      <c r="AE419" s="67">
        <f t="shared" si="267"/>
        <v>8.2332282693263203E-3</v>
      </c>
    </row>
    <row r="420" spans="1:31" ht="15" hidden="1" customHeight="1" x14ac:dyDescent="0.25">
      <c r="A420" s="60" t="s">
        <v>436</v>
      </c>
      <c r="B420" s="61">
        <v>11</v>
      </c>
      <c r="C420" s="61"/>
      <c r="D420" s="60" t="s">
        <v>369</v>
      </c>
      <c r="E420" s="60" t="s">
        <v>14</v>
      </c>
      <c r="F420" s="62">
        <v>2008</v>
      </c>
      <c r="G420" s="60">
        <v>1</v>
      </c>
      <c r="H420" s="60">
        <v>1</v>
      </c>
      <c r="I420" s="63">
        <f>IF(H420="",M420+0.15*(X420-4.5%+$B$2)+($A$2-50%),M420+0.85*(0.6*X420+0.4*AA420-4.5%+$B$2)+($A$2-50%))</f>
        <v>0.61239321133196711</v>
      </c>
      <c r="J420" s="33" t="str">
        <f t="shared" si="268"/>
        <v>D</v>
      </c>
      <c r="K420" s="33" t="str">
        <f t="shared" si="248"/>
        <v>D</v>
      </c>
      <c r="L420" s="33" t="str">
        <f t="shared" si="249"/>
        <v>Safe D</v>
      </c>
      <c r="M420" s="64">
        <f>'Raw Data'!P415</f>
        <v>0.61175000000000002</v>
      </c>
      <c r="N420" s="64">
        <f t="shared" si="250"/>
        <v>0.61175000000000002</v>
      </c>
      <c r="O420" s="65">
        <f>'Raw Data'!M415</f>
        <v>0.26441586314249443</v>
      </c>
      <c r="P420" s="65">
        <f t="shared" si="257"/>
        <v>0.63220793157124722</v>
      </c>
      <c r="Q420" s="66">
        <f t="shared" si="258"/>
        <v>0.22441586314249443</v>
      </c>
      <c r="R420" s="66">
        <f>'Raw Data'!S415</f>
        <v>4.4098013566544747E-3</v>
      </c>
      <c r="S420" s="66">
        <f>'Raw Data'!V415</f>
        <v>0.53899999999999992</v>
      </c>
      <c r="T420" s="67">
        <f t="shared" si="262"/>
        <v>0.14549999999999841</v>
      </c>
      <c r="U420" s="66">
        <f t="shared" si="259"/>
        <v>0.2259098013566529</v>
      </c>
      <c r="V420" s="66">
        <f>50%+Q420/2</f>
        <v>0.6122079315712472</v>
      </c>
      <c r="W420" s="66">
        <f>50%+U420/2</f>
        <v>0.61295490067832648</v>
      </c>
      <c r="X420" s="68">
        <f t="shared" si="256"/>
        <v>4.579315712471832E-4</v>
      </c>
      <c r="Y420" s="68">
        <f t="shared" si="260"/>
        <v>4.579315712471832E-4</v>
      </c>
      <c r="Z420" s="68">
        <f t="shared" si="261"/>
        <v>-4.4542068428752815E-2</v>
      </c>
      <c r="AA420" s="68">
        <f t="shared" si="269"/>
        <v>1.2049006783264593E-3</v>
      </c>
      <c r="AB420" s="68">
        <f t="shared" si="264"/>
        <v>1.2049006783264593E-3</v>
      </c>
      <c r="AC420" s="68">
        <f t="shared" si="265"/>
        <v>-4.3795099321673539E-2</v>
      </c>
      <c r="AD420" s="69">
        <f t="shared" si="266"/>
        <v>-4.4168583875213177E-2</v>
      </c>
      <c r="AE420" s="67">
        <f t="shared" si="267"/>
        <v>7.4696910707927611E-4</v>
      </c>
    </row>
    <row r="421" spans="1:31" ht="15" hidden="1" customHeight="1" x14ac:dyDescent="0.25">
      <c r="A421" s="60" t="s">
        <v>437</v>
      </c>
      <c r="B421" s="61">
        <v>1</v>
      </c>
      <c r="C421" s="61"/>
      <c r="D421" s="60" t="s">
        <v>371</v>
      </c>
      <c r="E421" s="60" t="s">
        <v>14</v>
      </c>
      <c r="F421" s="62">
        <v>2012</v>
      </c>
      <c r="G421" s="60">
        <v>2</v>
      </c>
      <c r="H421" s="60">
        <v>7</v>
      </c>
      <c r="I421" s="63">
        <f>IF(H421="",M421+0.15*(X421-4.5%+$B$2)+($A$2-50%),M421+0.15*(X421+AA421-4.5%+$B$2)+($A$2-50%))</f>
        <v>0.5444719782016002</v>
      </c>
      <c r="J421" s="33" t="str">
        <f t="shared" si="268"/>
        <v>No projection</v>
      </c>
      <c r="K421" s="33" t="str">
        <f t="shared" si="248"/>
        <v>No projection</v>
      </c>
      <c r="L421" s="33" t="str">
        <f t="shared" si="249"/>
        <v>Lean D</v>
      </c>
      <c r="M421" s="64">
        <f>'Raw Data'!P416</f>
        <v>0.53475000000000006</v>
      </c>
      <c r="N421" s="64">
        <f t="shared" si="250"/>
        <v>0.53475000000000006</v>
      </c>
      <c r="O421" s="65">
        <f>'Raw Data'!M416</f>
        <v>7.8723507976551754E-2</v>
      </c>
      <c r="P421" s="65">
        <f t="shared" si="257"/>
        <v>0.5393617539882759</v>
      </c>
      <c r="Q421" s="66">
        <f t="shared" si="258"/>
        <v>0.12872350797655174</v>
      </c>
      <c r="R421" s="66">
        <f>'Raw Data'!Z10</f>
        <v>0.20840286804478175</v>
      </c>
      <c r="S421" s="66">
        <f>'Raw Data'!V416</f>
        <v>0.59399999999999997</v>
      </c>
      <c r="T421" s="67">
        <f t="shared" si="262"/>
        <v>-0.11849999999999739</v>
      </c>
      <c r="U421" s="92">
        <f>R421+T421+5%</f>
        <v>0.13990286804478436</v>
      </c>
      <c r="V421" s="66">
        <f>50%+Q421/2</f>
        <v>0.56436175398827593</v>
      </c>
      <c r="W421" s="66">
        <f>50%+U421/2</f>
        <v>0.56995143402239212</v>
      </c>
      <c r="X421" s="68">
        <f t="shared" si="256"/>
        <v>2.9611753988275868E-2</v>
      </c>
      <c r="Y421" s="68">
        <f t="shared" si="260"/>
        <v>2.9611753988275868E-2</v>
      </c>
      <c r="Z421" s="68">
        <f t="shared" si="261"/>
        <v>-1.538824601172413E-2</v>
      </c>
      <c r="AA421" s="68">
        <f t="shared" si="269"/>
        <v>3.5201434022392064E-2</v>
      </c>
      <c r="AB421" s="68">
        <f t="shared" si="264"/>
        <v>3.5201434022392064E-2</v>
      </c>
      <c r="AC421" s="68">
        <f t="shared" si="265"/>
        <v>-9.7985659776079342E-3</v>
      </c>
      <c r="AD421" s="69">
        <f t="shared" si="266"/>
        <v>-1.2593405994666032E-2</v>
      </c>
      <c r="AE421" s="67"/>
    </row>
    <row r="422" spans="1:31" ht="15" hidden="1" customHeight="1" x14ac:dyDescent="0.25">
      <c r="A422" s="60" t="s">
        <v>437</v>
      </c>
      <c r="B422" s="61">
        <v>2</v>
      </c>
      <c r="C422" s="61"/>
      <c r="D422" s="60" t="s">
        <v>372</v>
      </c>
      <c r="E422" s="60" t="s">
        <v>14</v>
      </c>
      <c r="F422" s="62">
        <v>2000</v>
      </c>
      <c r="G422" s="60">
        <v>1</v>
      </c>
      <c r="H422" s="60">
        <v>1</v>
      </c>
      <c r="I422" s="63">
        <f>IF(H422="",M422+0.15*(X422-4.5%+$B$2)+($A$2-50%),M422+0.85*(0.6*X422+0.4*AA422-4.5%+$B$2)+($A$2-50%))</f>
        <v>0.59413634952926853</v>
      </c>
      <c r="J422" s="33" t="str">
        <f t="shared" si="268"/>
        <v>D</v>
      </c>
      <c r="K422" s="33" t="str">
        <f t="shared" si="248"/>
        <v>D</v>
      </c>
      <c r="L422" s="33" t="str">
        <f t="shared" si="249"/>
        <v>Safe D</v>
      </c>
      <c r="M422" s="64">
        <f>'Raw Data'!P417</f>
        <v>0.58674999999999999</v>
      </c>
      <c r="N422" s="64">
        <f t="shared" si="250"/>
        <v>0.58674999999999988</v>
      </c>
      <c r="O422" s="65">
        <f>'Raw Data'!M417</f>
        <v>0.22283495042856055</v>
      </c>
      <c r="P422" s="65">
        <f t="shared" si="257"/>
        <v>0.61141747521428025</v>
      </c>
      <c r="Q422" s="66">
        <f t="shared" si="258"/>
        <v>0.18283495042856054</v>
      </c>
      <c r="R422" s="66">
        <f>'Raw Data'!S417</f>
        <v>2.1446689235202987E-2</v>
      </c>
      <c r="S422" s="66">
        <f>'Raw Data'!V417</f>
        <v>0.53400000000000003</v>
      </c>
      <c r="T422" s="67">
        <f t="shared" si="262"/>
        <v>0.10550000000000637</v>
      </c>
      <c r="U422" s="66">
        <f t="shared" ref="U422:U442" si="270">IF(H422=1,R422+T422+7.6%,IF(H422=2,R422+T422+16.6%,IF(H422=3,R422+T422+25.6%,IF(H422=4,R422-T422-7.6%,IF(H422=5,R422-T422+1.4%,IF(H422=6,R422-T422+10.4%,IF(H422=7,R422+T422+9%,IF(H422=8,R422-T422+9%,""))))))))</f>
        <v>0.20294668923520937</v>
      </c>
      <c r="V422" s="66">
        <f>50%+Q422/2</f>
        <v>0.59141747521428023</v>
      </c>
      <c r="W422" s="66">
        <f>50%+U422/2</f>
        <v>0.60147334461760471</v>
      </c>
      <c r="X422" s="68">
        <f t="shared" si="256"/>
        <v>4.6674752142802367E-3</v>
      </c>
      <c r="Y422" s="68">
        <f t="shared" si="260"/>
        <v>4.6674752142802367E-3</v>
      </c>
      <c r="Z422" s="68">
        <f t="shared" si="261"/>
        <v>-4.0332524785719762E-2</v>
      </c>
      <c r="AA422" s="68">
        <f t="shared" si="269"/>
        <v>1.4723344617604717E-2</v>
      </c>
      <c r="AB422" s="68">
        <f t="shared" si="264"/>
        <v>1.4723344617604717E-2</v>
      </c>
      <c r="AC422" s="68">
        <f t="shared" si="265"/>
        <v>-3.0276655382395282E-2</v>
      </c>
      <c r="AD422" s="69">
        <f t="shared" si="266"/>
        <v>-3.5304590084057522E-2</v>
      </c>
      <c r="AE422" s="67">
        <f>ABS(AC422-Z422)</f>
        <v>1.005586940332448E-2</v>
      </c>
    </row>
    <row r="423" spans="1:31" ht="15" hidden="1" customHeight="1" x14ac:dyDescent="0.25">
      <c r="A423" s="60" t="s">
        <v>437</v>
      </c>
      <c r="B423" s="61">
        <v>3</v>
      </c>
      <c r="C423" s="61"/>
      <c r="D423" s="60" t="s">
        <v>373</v>
      </c>
      <c r="E423" s="60" t="s">
        <v>8</v>
      </c>
      <c r="F423" s="62">
        <v>2010</v>
      </c>
      <c r="G423" s="60">
        <v>4</v>
      </c>
      <c r="H423" s="60">
        <v>5</v>
      </c>
      <c r="I423" s="63">
        <f>IF(H423="",M423+0.15*(X423+4.5%-$B$2)+($A$2-50%),M423+0.85*(0.6*X423+0.4*AA423+4.5%-$B$2)+($A$2-50%))</f>
        <v>0.41282209256005131</v>
      </c>
      <c r="J423" s="33" t="str">
        <f t="shared" si="268"/>
        <v>R</v>
      </c>
      <c r="K423" s="33" t="str">
        <f t="shared" si="248"/>
        <v>No projection</v>
      </c>
      <c r="L423" s="33" t="str">
        <f t="shared" si="249"/>
        <v>Safe R</v>
      </c>
      <c r="M423" s="64">
        <f>'Raw Data'!P418</f>
        <v>0.47225</v>
      </c>
      <c r="N423" s="64">
        <f t="shared" si="250"/>
        <v>0.47225000000000006</v>
      </c>
      <c r="O423" s="65">
        <f>'Raw Data'!M418</f>
        <v>0.20759211117311588</v>
      </c>
      <c r="P423" s="65">
        <f t="shared" si="257"/>
        <v>0.60379605558655791</v>
      </c>
      <c r="Q423" s="66">
        <f t="shared" si="258"/>
        <v>0.24759211117311589</v>
      </c>
      <c r="R423" s="66">
        <f>'Raw Data'!S418</f>
        <v>5.9437759357676978E-2</v>
      </c>
      <c r="S423" s="66">
        <f>'Raw Data'!V418</f>
        <v>0.49399999999999999</v>
      </c>
      <c r="T423" s="67">
        <f t="shared" si="262"/>
        <v>-4.3499999999994543E-2</v>
      </c>
      <c r="U423" s="66">
        <f t="shared" si="270"/>
        <v>0.11693775935767152</v>
      </c>
      <c r="V423" s="66">
        <f>50%-Q423/2</f>
        <v>0.37620394441344207</v>
      </c>
      <c r="W423" s="66">
        <f>50%-U423/2</f>
        <v>0.44153112032116426</v>
      </c>
      <c r="X423" s="68">
        <f t="shared" si="256"/>
        <v>-9.6046055586557932E-2</v>
      </c>
      <c r="Y423" s="68">
        <f t="shared" si="260"/>
        <v>9.6046055586557932E-2</v>
      </c>
      <c r="Z423" s="68">
        <f t="shared" si="261"/>
        <v>5.1046055586557934E-2</v>
      </c>
      <c r="AA423" s="68">
        <f t="shared" si="269"/>
        <v>-3.0718879678835742E-2</v>
      </c>
      <c r="AB423" s="68">
        <f t="shared" si="264"/>
        <v>3.0718879678835742E-2</v>
      </c>
      <c r="AC423" s="68">
        <f t="shared" si="265"/>
        <v>-1.4281120321164256E-2</v>
      </c>
      <c r="AD423" s="69">
        <f t="shared" si="266"/>
        <v>1.8382467632696839E-2</v>
      </c>
      <c r="AE423" s="67">
        <f>ABS(AC423-Z423)</f>
        <v>6.532717590772219E-2</v>
      </c>
    </row>
    <row r="424" spans="1:31" ht="15" customHeight="1" x14ac:dyDescent="0.25">
      <c r="A424" s="60" t="s">
        <v>437</v>
      </c>
      <c r="B424" s="61">
        <v>4</v>
      </c>
      <c r="C424" s="61" t="s">
        <v>1027</v>
      </c>
      <c r="D424" s="60" t="s">
        <v>1023</v>
      </c>
      <c r="E424" s="60" t="s">
        <v>8</v>
      </c>
      <c r="F424" s="62">
        <v>1994</v>
      </c>
      <c r="G424" s="60">
        <v>4</v>
      </c>
      <c r="H424" s="60">
        <v>4</v>
      </c>
      <c r="I424" s="63">
        <f>M424</f>
        <v>0.37175000000000002</v>
      </c>
      <c r="J424" s="33" t="str">
        <f t="shared" si="268"/>
        <v>R</v>
      </c>
      <c r="K424" s="33" t="str">
        <f t="shared" si="248"/>
        <v>R</v>
      </c>
      <c r="L424" s="33" t="str">
        <f t="shared" si="249"/>
        <v>Safe R</v>
      </c>
      <c r="M424" s="64">
        <f>'Raw Data'!P419</f>
        <v>0.37175000000000002</v>
      </c>
      <c r="N424" s="64">
        <f t="shared" si="250"/>
        <v>0.37175000000000002</v>
      </c>
      <c r="O424" s="65">
        <f>'Raw Data'!M419</f>
        <v>0.32440123411885025</v>
      </c>
      <c r="P424" s="65">
        <f t="shared" si="257"/>
        <v>0.66220061705942512</v>
      </c>
      <c r="Q424" s="66">
        <f t="shared" si="258"/>
        <v>0.36440123411885023</v>
      </c>
      <c r="R424" s="66">
        <f>'Raw Data'!S419</f>
        <v>0.35284140199137676</v>
      </c>
      <c r="S424" s="66">
        <f>'Raw Data'!V419</f>
        <v>0.374</v>
      </c>
      <c r="T424" s="67">
        <f t="shared" si="262"/>
        <v>-4.500000000007276E-3</v>
      </c>
      <c r="U424" s="66">
        <f t="shared" si="270"/>
        <v>0.28134140199138402</v>
      </c>
      <c r="V424" s="66">
        <f>50%-Q424/2</f>
        <v>0.31779938294057486</v>
      </c>
      <c r="W424" s="66">
        <f>50%-U424/2</f>
        <v>0.35932929900430799</v>
      </c>
      <c r="X424" s="68">
        <f t="shared" si="256"/>
        <v>-5.3950617059425166E-2</v>
      </c>
      <c r="Y424" s="68">
        <f t="shared" si="260"/>
        <v>5.3950617059425166E-2</v>
      </c>
      <c r="Z424" s="68">
        <f t="shared" si="261"/>
        <v>8.9506170594251672E-3</v>
      </c>
      <c r="AA424" s="68">
        <f t="shared" si="269"/>
        <v>-1.2420700995692036E-2</v>
      </c>
      <c r="AB424" s="68">
        <f t="shared" si="264"/>
        <v>1.2420700995692036E-2</v>
      </c>
      <c r="AC424" s="68">
        <f t="shared" si="265"/>
        <v>-3.2579299004307963E-2</v>
      </c>
      <c r="AD424" s="69">
        <f t="shared" si="266"/>
        <v>-1.1814340972441398E-2</v>
      </c>
      <c r="AE424" s="67">
        <f>ABS(AC424-Z424)</f>
        <v>4.152991606373313E-2</v>
      </c>
    </row>
    <row r="425" spans="1:31" ht="15" hidden="1" customHeight="1" x14ac:dyDescent="0.25">
      <c r="A425" s="60" t="s">
        <v>437</v>
      </c>
      <c r="B425" s="61">
        <v>5</v>
      </c>
      <c r="C425" s="61"/>
      <c r="D425" s="60" t="s">
        <v>374</v>
      </c>
      <c r="E425" s="60" t="s">
        <v>8</v>
      </c>
      <c r="F425" s="62">
        <v>2004</v>
      </c>
      <c r="G425" s="60">
        <v>4</v>
      </c>
      <c r="H425" s="60">
        <v>4</v>
      </c>
      <c r="I425" s="63">
        <f>IF(H425="",M425+0.15*(X425+4.5%-$B$2)+($A$2-50%),M425+0.85*(0.6*X425+0.4*AA425+4.5%-$B$2)+($A$2-50%))</f>
        <v>0.38446902273505318</v>
      </c>
      <c r="J425" s="33" t="str">
        <f t="shared" si="268"/>
        <v>R</v>
      </c>
      <c r="K425" s="33" t="str">
        <f t="shared" si="248"/>
        <v>R</v>
      </c>
      <c r="L425" s="33" t="str">
        <f t="shared" si="249"/>
        <v>Safe R</v>
      </c>
      <c r="M425" s="64">
        <f>'Raw Data'!P420</f>
        <v>0.43175000000000002</v>
      </c>
      <c r="N425" s="64">
        <f t="shared" si="250"/>
        <v>0.43175000000000008</v>
      </c>
      <c r="O425" s="65">
        <f>'Raw Data'!M420</f>
        <v>0.23836436816623352</v>
      </c>
      <c r="P425" s="65">
        <f t="shared" si="257"/>
        <v>0.61918218408311676</v>
      </c>
      <c r="Q425" s="66">
        <f t="shared" si="258"/>
        <v>0.2783643681662335</v>
      </c>
      <c r="R425" s="66">
        <f>'Raw Data'!S420</f>
        <v>0.27332684342681435</v>
      </c>
      <c r="S425" s="66">
        <f>'Raw Data'!V420</f>
        <v>0.434</v>
      </c>
      <c r="T425" s="67">
        <f t="shared" si="262"/>
        <v>-4.4999999999930651E-3</v>
      </c>
      <c r="U425" s="66">
        <f t="shared" si="270"/>
        <v>0.2018268434268074</v>
      </c>
      <c r="V425" s="66">
        <f>50%-Q425/2</f>
        <v>0.36081781591688322</v>
      </c>
      <c r="W425" s="66">
        <f>50%-U425/2</f>
        <v>0.39908657828659633</v>
      </c>
      <c r="X425" s="68">
        <f t="shared" si="256"/>
        <v>-7.09321840831168E-2</v>
      </c>
      <c r="Y425" s="68">
        <f t="shared" si="260"/>
        <v>7.09321840831168E-2</v>
      </c>
      <c r="Z425" s="68">
        <f t="shared" si="261"/>
        <v>2.5932184083116802E-2</v>
      </c>
      <c r="AA425" s="68">
        <f t="shared" si="269"/>
        <v>-3.2663421713403695E-2</v>
      </c>
      <c r="AB425" s="68">
        <f t="shared" si="264"/>
        <v>3.2663421713403695E-2</v>
      </c>
      <c r="AC425" s="68">
        <f t="shared" si="265"/>
        <v>-1.2336578286596303E-2</v>
      </c>
      <c r="AD425" s="69">
        <f t="shared" si="266"/>
        <v>6.7978028982602495E-3</v>
      </c>
      <c r="AE425" s="67">
        <f>ABS(AC425-Z425)</f>
        <v>3.8268762369713105E-2</v>
      </c>
    </row>
    <row r="426" spans="1:31" ht="15" hidden="1" customHeight="1" x14ac:dyDescent="0.25">
      <c r="A426" s="60" t="s">
        <v>437</v>
      </c>
      <c r="B426" s="61">
        <v>6</v>
      </c>
      <c r="C426" s="61"/>
      <c r="D426" s="60" t="s">
        <v>375</v>
      </c>
      <c r="E426" s="60" t="s">
        <v>14</v>
      </c>
      <c r="F426" s="62">
        <v>2012</v>
      </c>
      <c r="G426" s="60">
        <v>2</v>
      </c>
      <c r="H426" s="60"/>
      <c r="I426" s="63">
        <f>IF(H426="",M426+0.15*(X426-4.5%+$B$2)+($A$2-50%),M426+0.85*(0.6*X426+0.4*AA426-4.5%+$B$2)+($A$2-50%))</f>
        <v>0.56420930453623108</v>
      </c>
      <c r="J426" s="33" t="str">
        <f t="shared" si="268"/>
        <v>D</v>
      </c>
      <c r="K426" s="33" t="str">
        <f t="shared" si="248"/>
        <v>No projection</v>
      </c>
      <c r="L426" s="33" t="str">
        <f t="shared" si="249"/>
        <v>Likely D</v>
      </c>
      <c r="M426" s="64">
        <f>'Raw Data'!P421</f>
        <v>0.55525000000000002</v>
      </c>
      <c r="N426" s="64">
        <f t="shared" si="250"/>
        <v>0.55525000000000002</v>
      </c>
      <c r="O426" s="65">
        <f>'Raw Data'!M421</f>
        <v>0.17995739381641412</v>
      </c>
      <c r="P426" s="65">
        <f t="shared" si="257"/>
        <v>0.58997869690820703</v>
      </c>
      <c r="Q426" s="66">
        <f t="shared" si="258"/>
        <v>0.22995739381641411</v>
      </c>
      <c r="R426" s="66"/>
      <c r="S426" s="66"/>
      <c r="T426" s="67"/>
      <c r="U426" s="66" t="str">
        <f t="shared" si="270"/>
        <v/>
      </c>
      <c r="V426" s="66">
        <f>50%+Q426/2</f>
        <v>0.61497869690820706</v>
      </c>
      <c r="W426" s="66"/>
      <c r="X426" s="68">
        <f t="shared" si="256"/>
        <v>5.9728696908207035E-2</v>
      </c>
      <c r="Y426" s="68">
        <f t="shared" si="260"/>
        <v>5.9728696908207035E-2</v>
      </c>
      <c r="Z426" s="68">
        <f t="shared" si="261"/>
        <v>1.4728696908207037E-2</v>
      </c>
      <c r="AA426" s="68"/>
      <c r="AB426" s="68"/>
      <c r="AC426" s="68"/>
      <c r="AD426" s="69">
        <f>Z426</f>
        <v>1.4728696908207037E-2</v>
      </c>
      <c r="AE426" s="67"/>
    </row>
    <row r="427" spans="1:31" ht="15" hidden="1" customHeight="1" x14ac:dyDescent="0.25">
      <c r="A427" s="60" t="s">
        <v>437</v>
      </c>
      <c r="B427" s="61">
        <v>7</v>
      </c>
      <c r="C427" s="61"/>
      <c r="D427" s="60" t="s">
        <v>376</v>
      </c>
      <c r="E427" s="60" t="s">
        <v>14</v>
      </c>
      <c r="F427" s="62">
        <v>1988</v>
      </c>
      <c r="G427" s="60">
        <v>1</v>
      </c>
      <c r="H427" s="60">
        <v>1</v>
      </c>
      <c r="I427" s="63">
        <f>IF(H427="",M427+0.15*(X427-4.5%+$B$2)+($A$2-50%),M427+0.85*(0.6*X427+0.4*AA427-4.5%+$B$2)+($A$2-50%))</f>
        <v>0.79659796371936575</v>
      </c>
      <c r="J427" s="33" t="str">
        <f t="shared" si="268"/>
        <v>D</v>
      </c>
      <c r="K427" s="33" t="str">
        <f t="shared" si="248"/>
        <v>D</v>
      </c>
      <c r="L427" s="33" t="str">
        <f t="shared" si="249"/>
        <v>Safe D</v>
      </c>
      <c r="M427" s="64">
        <f>'Raw Data'!P422</f>
        <v>0.78625</v>
      </c>
      <c r="N427" s="64">
        <f t="shared" si="250"/>
        <v>0.78624999999999989</v>
      </c>
      <c r="O427" s="65">
        <f>'Raw Data'!M422</f>
        <v>0.59308024987986552</v>
      </c>
      <c r="P427" s="65">
        <f t="shared" si="257"/>
        <v>0.79654012493993276</v>
      </c>
      <c r="Q427" s="66">
        <f t="shared" si="258"/>
        <v>0.55308024987986548</v>
      </c>
      <c r="R427" s="66">
        <f>'Raw Data'!S422</f>
        <v>1</v>
      </c>
      <c r="S427" s="66">
        <f>'Raw Data'!V422</f>
        <v>0.80899999999999994</v>
      </c>
      <c r="T427" s="67">
        <f>2*(M427-50)-2*(S427-50)</f>
        <v>-4.5499999999989882E-2</v>
      </c>
      <c r="U427" s="66">
        <f t="shared" si="270"/>
        <v>1.0305000000000102</v>
      </c>
      <c r="V427" s="66">
        <f>50%+Q427/2</f>
        <v>0.77654012493993274</v>
      </c>
      <c r="W427" s="66">
        <f>50%+U427/2</f>
        <v>1.0152500000000051</v>
      </c>
      <c r="X427" s="68">
        <f t="shared" si="256"/>
        <v>-9.7098750600672634E-3</v>
      </c>
      <c r="Y427" s="68">
        <f t="shared" si="260"/>
        <v>-9.7098750600672634E-3</v>
      </c>
      <c r="Z427" s="68">
        <f t="shared" si="261"/>
        <v>-5.4709875060067262E-2</v>
      </c>
      <c r="AA427" s="68">
        <v>4.4999999999999998E-2</v>
      </c>
      <c r="AB427" s="68">
        <f>IF(E427="(D)",AA427,-(AA427))</f>
        <v>4.4999999999999998E-2</v>
      </c>
      <c r="AC427" s="68">
        <f>AB427-4.5%</f>
        <v>0</v>
      </c>
      <c r="AD427" s="69">
        <f>(Z427+AC427)/2</f>
        <v>-2.7354937530033631E-2</v>
      </c>
      <c r="AE427" s="67">
        <f>ABS(AC427-Z427)</f>
        <v>5.4709875060067262E-2</v>
      </c>
    </row>
    <row r="428" spans="1:31" ht="15" hidden="1" customHeight="1" x14ac:dyDescent="0.25">
      <c r="A428" s="60" t="s">
        <v>437</v>
      </c>
      <c r="B428" s="61">
        <v>8</v>
      </c>
      <c r="C428" s="61"/>
      <c r="D428" s="60" t="s">
        <v>377</v>
      </c>
      <c r="E428" s="60" t="s">
        <v>8</v>
      </c>
      <c r="F428" s="62">
        <v>2004</v>
      </c>
      <c r="G428" s="60">
        <v>4</v>
      </c>
      <c r="H428" s="60">
        <v>4</v>
      </c>
      <c r="I428" s="63">
        <f>IF(H428="",M428+0.15*(X428+4.5%-$B$2)+($A$2-50%),M428+0.85*(0.6*X428+0.4*AA428+4.5%-$B$2)+($A$2-50%))</f>
        <v>0.4277446408969145</v>
      </c>
      <c r="J428" s="33" t="str">
        <f t="shared" si="268"/>
        <v>R</v>
      </c>
      <c r="K428" s="33" t="str">
        <f t="shared" si="248"/>
        <v>No projection</v>
      </c>
      <c r="L428" s="33" t="str">
        <f t="shared" si="249"/>
        <v>Likely R</v>
      </c>
      <c r="M428" s="64">
        <f>'Raw Data'!P423</f>
        <v>0.48875000000000002</v>
      </c>
      <c r="N428" s="64">
        <f t="shared" si="250"/>
        <v>0.48875000000000002</v>
      </c>
      <c r="O428" s="65">
        <f>'Raw Data'!M423</f>
        <v>0.19304842927604354</v>
      </c>
      <c r="P428" s="65">
        <f t="shared" si="257"/>
        <v>0.59652421463802174</v>
      </c>
      <c r="Q428" s="66">
        <f t="shared" si="258"/>
        <v>0.23304842927604355</v>
      </c>
      <c r="R428" s="66">
        <f>'Raw Data'!S423</f>
        <v>4.1032409633499745E-2</v>
      </c>
      <c r="S428" s="66">
        <f>'Raw Data'!V423</f>
        <v>0.53899999999999992</v>
      </c>
      <c r="T428" s="67">
        <f>2*(M428-50)-2*(S428-50)</f>
        <v>-0.1004999999999967</v>
      </c>
      <c r="U428" s="66">
        <f t="shared" si="270"/>
        <v>6.553240963349645E-2</v>
      </c>
      <c r="V428" s="66">
        <f>50%-Q428/2</f>
        <v>0.38347578536197824</v>
      </c>
      <c r="W428" s="66">
        <f>50%-U428/2</f>
        <v>0.46723379518325175</v>
      </c>
      <c r="X428" s="68">
        <f t="shared" si="256"/>
        <v>-0.10527421463802178</v>
      </c>
      <c r="Y428" s="68">
        <f t="shared" si="260"/>
        <v>0.10527421463802178</v>
      </c>
      <c r="Z428" s="68">
        <f t="shared" si="261"/>
        <v>6.0274214638021781E-2</v>
      </c>
      <c r="AA428" s="68">
        <f>W428-M428</f>
        <v>-2.1516204816748263E-2</v>
      </c>
      <c r="AB428" s="68">
        <f>IF(E428="(D)",AA428,-(AA428))</f>
        <v>2.1516204816748263E-2</v>
      </c>
      <c r="AC428" s="68">
        <f>AB428-4.5%</f>
        <v>-2.3483795183251735E-2</v>
      </c>
      <c r="AD428" s="69">
        <f>(Z428+AC428)/2</f>
        <v>1.8395209727385023E-2</v>
      </c>
      <c r="AE428" s="67">
        <f>ABS(AC428-Z428)</f>
        <v>8.3758009821273516E-2</v>
      </c>
    </row>
    <row r="429" spans="1:31" ht="15" hidden="1" customHeight="1" x14ac:dyDescent="0.25">
      <c r="A429" s="60" t="s">
        <v>437</v>
      </c>
      <c r="B429" s="61">
        <v>9</v>
      </c>
      <c r="C429" s="61"/>
      <c r="D429" s="60" t="s">
        <v>378</v>
      </c>
      <c r="E429" s="60" t="s">
        <v>14</v>
      </c>
      <c r="F429" s="62">
        <v>1996</v>
      </c>
      <c r="G429" s="60">
        <v>1</v>
      </c>
      <c r="H429" s="60">
        <v>1</v>
      </c>
      <c r="I429" s="63">
        <f>IF(H429="",M429+0.15*(X429-4.5%+$B$2)+($A$2-50%),M429+0.85*(0.6*X429+0.4*AA429-4.5%+$B$2)+($A$2-50%))</f>
        <v>0.69478796724401737</v>
      </c>
      <c r="J429" s="33" t="str">
        <f t="shared" si="268"/>
        <v>D</v>
      </c>
      <c r="K429" s="33" t="str">
        <f t="shared" si="248"/>
        <v>D</v>
      </c>
      <c r="L429" s="33" t="str">
        <f t="shared" si="249"/>
        <v>Safe D</v>
      </c>
      <c r="M429" s="64">
        <f>'Raw Data'!P424</f>
        <v>0.67425000000000002</v>
      </c>
      <c r="N429" s="64">
        <f t="shared" si="250"/>
        <v>0.67425000000000002</v>
      </c>
      <c r="O429" s="65">
        <f>'Raw Data'!M424</f>
        <v>0.43234665602541966</v>
      </c>
      <c r="P429" s="65">
        <f t="shared" si="257"/>
        <v>0.71617332801270983</v>
      </c>
      <c r="Q429" s="66">
        <f t="shared" si="258"/>
        <v>0.39234665602541968</v>
      </c>
      <c r="R429" s="66">
        <f>'Raw Data'!S424</f>
        <v>9.7041587985496058E-2</v>
      </c>
      <c r="S429" s="66">
        <f>'Raw Data'!V424</f>
        <v>0.55899999999999994</v>
      </c>
      <c r="T429" s="67">
        <f>2*(M429-50)-2*(S429-50)</f>
        <v>0.23050000000000637</v>
      </c>
      <c r="U429" s="66">
        <f t="shared" si="270"/>
        <v>0.40354158798550244</v>
      </c>
      <c r="V429" s="66">
        <f>50%+Q429/2</f>
        <v>0.69617332801270981</v>
      </c>
      <c r="W429" s="66">
        <f>50%+U429/2</f>
        <v>0.70177079399275122</v>
      </c>
      <c r="X429" s="68">
        <f t="shared" si="256"/>
        <v>2.1923328012709797E-2</v>
      </c>
      <c r="Y429" s="68">
        <f t="shared" si="260"/>
        <v>2.1923328012709797E-2</v>
      </c>
      <c r="Z429" s="68">
        <f t="shared" si="261"/>
        <v>-2.3076671987290201E-2</v>
      </c>
      <c r="AA429" s="68">
        <f>W429-M429</f>
        <v>2.7520793992751202E-2</v>
      </c>
      <c r="AB429" s="68">
        <f>IF(E429="(D)",AA429,-(AA429))</f>
        <v>2.7520793992751202E-2</v>
      </c>
      <c r="AC429" s="68">
        <f>AB429-4.5%</f>
        <v>-1.7479206007248796E-2</v>
      </c>
      <c r="AD429" s="69">
        <f>(Z429+AC429)/2</f>
        <v>-2.0277938997269498E-2</v>
      </c>
      <c r="AE429" s="67">
        <f>ABS(AC429-Z429)</f>
        <v>5.5974659800414051E-3</v>
      </c>
    </row>
    <row r="430" spans="1:31" ht="15" hidden="1" customHeight="1" x14ac:dyDescent="0.25">
      <c r="A430" s="60" t="s">
        <v>437</v>
      </c>
      <c r="B430" s="61">
        <v>10</v>
      </c>
      <c r="C430" s="61"/>
      <c r="D430" s="60" t="s">
        <v>379</v>
      </c>
      <c r="E430" s="60" t="s">
        <v>14</v>
      </c>
      <c r="F430" s="62">
        <v>2012</v>
      </c>
      <c r="G430" s="60">
        <v>2</v>
      </c>
      <c r="H430" s="60"/>
      <c r="I430" s="63">
        <f>IF(H430="",M430+0.15*(X430-4.5%+$B$2)+($A$2-50%),M430+0.85*(0.6*X430+0.4*AA430-4.5%+$B$2)+($A$2-50%))</f>
        <v>0.56482480878502384</v>
      </c>
      <c r="J430" s="33" t="str">
        <f t="shared" si="268"/>
        <v>D</v>
      </c>
      <c r="K430" s="33" t="str">
        <f t="shared" si="248"/>
        <v>No projection</v>
      </c>
      <c r="L430" s="33" t="str">
        <f t="shared" si="249"/>
        <v>Likely D</v>
      </c>
      <c r="M430" s="64">
        <f>'Raw Data'!P425</f>
        <v>0.55674999999999997</v>
      </c>
      <c r="N430" s="64">
        <f t="shared" si="250"/>
        <v>0.55675000000000008</v>
      </c>
      <c r="O430" s="65">
        <f>'Raw Data'!M425</f>
        <v>0.17116411713365204</v>
      </c>
      <c r="P430" s="65">
        <f t="shared" si="257"/>
        <v>0.58558205856682599</v>
      </c>
      <c r="Q430" s="66">
        <f t="shared" si="258"/>
        <v>0.22116411713365203</v>
      </c>
      <c r="R430" s="66"/>
      <c r="S430" s="66"/>
      <c r="T430" s="67"/>
      <c r="U430" s="66" t="str">
        <f t="shared" si="270"/>
        <v/>
      </c>
      <c r="V430" s="66">
        <f>50%+Q430/2</f>
        <v>0.61058205856682601</v>
      </c>
      <c r="W430" s="66"/>
      <c r="X430" s="68">
        <f t="shared" si="256"/>
        <v>5.3832058566826047E-2</v>
      </c>
      <c r="Y430" s="68">
        <f t="shared" si="260"/>
        <v>5.3832058566826047E-2</v>
      </c>
      <c r="Z430" s="68">
        <f t="shared" si="261"/>
        <v>8.8320585668260482E-3</v>
      </c>
      <c r="AA430" s="68"/>
      <c r="AB430" s="68"/>
      <c r="AC430" s="68"/>
      <c r="AD430" s="69">
        <f>Z430</f>
        <v>8.8320585668260482E-3</v>
      </c>
      <c r="AE430" s="67"/>
    </row>
    <row r="431" spans="1:31" ht="15" hidden="1" customHeight="1" x14ac:dyDescent="0.25">
      <c r="A431" s="60" t="s">
        <v>438</v>
      </c>
      <c r="B431" s="61">
        <v>1</v>
      </c>
      <c r="C431" s="61"/>
      <c r="D431" s="60" t="s">
        <v>387</v>
      </c>
      <c r="E431" s="60" t="s">
        <v>8</v>
      </c>
      <c r="F431" s="62">
        <v>2010</v>
      </c>
      <c r="G431" s="60">
        <v>4</v>
      </c>
      <c r="H431" s="60">
        <v>5</v>
      </c>
      <c r="I431" s="63">
        <f>IF(H431="",M431+0.15*(X431+4.5%-$B$2)+($A$2-50%),M431+0.85*(0.6*X431+0.4*AA431+4.5%-$B$2)+($A$2-50%))</f>
        <v>0.38528583819079948</v>
      </c>
      <c r="J431" s="33" t="str">
        <f t="shared" si="268"/>
        <v>R</v>
      </c>
      <c r="K431" s="33" t="str">
        <f t="shared" si="248"/>
        <v>R</v>
      </c>
      <c r="L431" s="33" t="str">
        <f t="shared" si="249"/>
        <v>Safe R</v>
      </c>
      <c r="M431" s="64">
        <f>'Raw Data'!P426</f>
        <v>0.34725</v>
      </c>
      <c r="N431" s="64">
        <f t="shared" si="250"/>
        <v>0.34725000000000006</v>
      </c>
      <c r="O431" s="65">
        <f>'Raw Data'!M426</f>
        <v>0.24966962563798445</v>
      </c>
      <c r="P431" s="65">
        <f t="shared" si="257"/>
        <v>0.62483481281899222</v>
      </c>
      <c r="Q431" s="66">
        <f t="shared" si="258"/>
        <v>0.28966962563798443</v>
      </c>
      <c r="R431" s="66">
        <f>'Raw Data'!S426</f>
        <v>8.0053368912608724E-3</v>
      </c>
      <c r="S431" s="66">
        <f>'Raw Data'!V426</f>
        <v>0.38900000000000001</v>
      </c>
      <c r="T431" s="67">
        <f>2*(M431-50)-2*(S431-50)</f>
        <v>-8.3500000000000796E-2</v>
      </c>
      <c r="U431" s="66">
        <f t="shared" si="270"/>
        <v>0.10550533689126167</v>
      </c>
      <c r="V431" s="66">
        <f>50%-Q431/2</f>
        <v>0.35516518718100776</v>
      </c>
      <c r="W431" s="66">
        <f>50%-U431/2</f>
        <v>0.44724733155436919</v>
      </c>
      <c r="X431" s="68">
        <f t="shared" si="256"/>
        <v>7.9151871810077545E-3</v>
      </c>
      <c r="Y431" s="68">
        <f t="shared" si="260"/>
        <v>-7.9151871810077545E-3</v>
      </c>
      <c r="Z431" s="68">
        <f t="shared" si="261"/>
        <v>-5.2915187181007753E-2</v>
      </c>
      <c r="AA431" s="68">
        <f>W431-M431</f>
        <v>9.9997331554369184E-2</v>
      </c>
      <c r="AB431" s="68">
        <f>IF(E431="(D)",AA431,-(AA431))</f>
        <v>-9.9997331554369184E-2</v>
      </c>
      <c r="AC431" s="68">
        <f>AB431-4.5%</f>
        <v>-0.14499733155436917</v>
      </c>
      <c r="AD431" s="69">
        <f>(Z431+AC431)/2</f>
        <v>-9.8956259367688454E-2</v>
      </c>
      <c r="AE431" s="67">
        <f>ABS(AC431-Z431)</f>
        <v>9.2082144373361416E-2</v>
      </c>
    </row>
    <row r="432" spans="1:31" ht="15" customHeight="1" x14ac:dyDescent="0.25">
      <c r="A432" s="60" t="s">
        <v>438</v>
      </c>
      <c r="B432" s="61">
        <v>2</v>
      </c>
      <c r="C432" s="61" t="s">
        <v>1027</v>
      </c>
      <c r="D432" s="60" t="s">
        <v>971</v>
      </c>
      <c r="E432" s="60" t="s">
        <v>8</v>
      </c>
      <c r="F432" s="62">
        <v>2000</v>
      </c>
      <c r="G432" s="60">
        <v>4</v>
      </c>
      <c r="H432" s="60">
        <v>4</v>
      </c>
      <c r="I432" s="63">
        <f>M432</f>
        <v>0.37075000000000002</v>
      </c>
      <c r="J432" s="33" t="str">
        <f t="shared" si="268"/>
        <v>R</v>
      </c>
      <c r="K432" s="33" t="str">
        <f t="shared" si="248"/>
        <v>R</v>
      </c>
      <c r="L432" s="33" t="str">
        <f t="shared" si="249"/>
        <v>Safe R</v>
      </c>
      <c r="M432" s="64">
        <f>'Raw Data'!P427</f>
        <v>0.37075000000000002</v>
      </c>
      <c r="N432" s="64">
        <f t="shared" si="250"/>
        <v>0.37075000000000002</v>
      </c>
      <c r="O432" s="65">
        <f>'Raw Data'!M427</f>
        <v>0.39532381397564009</v>
      </c>
      <c r="P432" s="65">
        <f t="shared" ref="P432:P463" si="271">O432/2+50%</f>
        <v>0.69766190698782005</v>
      </c>
      <c r="Q432" s="66">
        <f t="shared" ref="Q432:Q442" si="272">IF(G432=1,O432-4%,IF(G432=2,O432+5%,IF(G432=3,O432+14%,IF(G432=4,O432+4%,IF(G432=5,O432+13%,IF(G432=6,O432+22%,IF(G432=7,O432+9%,O432+9%)))))))</f>
        <v>0.43532381397564007</v>
      </c>
      <c r="R432" s="66">
        <f>'Raw Data'!S427</f>
        <v>0.39497841212221219</v>
      </c>
      <c r="S432" s="66">
        <f>'Raw Data'!V427</f>
        <v>0.40899999999999997</v>
      </c>
      <c r="T432" s="67">
        <f>2*(M432-50)-2*(S432-50)</f>
        <v>-7.6499999999995794E-2</v>
      </c>
      <c r="U432" s="66">
        <f t="shared" si="270"/>
        <v>0.39547841212220797</v>
      </c>
      <c r="V432" s="66">
        <f>50%-Q432/2</f>
        <v>0.28233809301217994</v>
      </c>
      <c r="W432" s="66">
        <f>50%-U432/2</f>
        <v>0.30226079393889604</v>
      </c>
      <c r="X432" s="68">
        <f t="shared" si="256"/>
        <v>-8.8411906987820088E-2</v>
      </c>
      <c r="Y432" s="68">
        <f t="shared" ref="Y432:Y463" si="273">IF(E432="(D)",X432,-X432)</f>
        <v>8.8411906987820088E-2</v>
      </c>
      <c r="Z432" s="68">
        <f t="shared" ref="Z432:Z463" si="274">Y432-4.5%</f>
        <v>4.341190698782009E-2</v>
      </c>
      <c r="AA432" s="68">
        <f>W432-M432</f>
        <v>-6.848920606110398E-2</v>
      </c>
      <c r="AB432" s="68">
        <f>IF(E432="(D)",AA432,-(AA432))</f>
        <v>6.848920606110398E-2</v>
      </c>
      <c r="AC432" s="68">
        <f>AB432-4.5%</f>
        <v>2.3489206061103982E-2</v>
      </c>
      <c r="AD432" s="69">
        <f>(Z432+AC432)/2</f>
        <v>3.3450556524462036E-2</v>
      </c>
      <c r="AE432" s="67">
        <f>ABS(AC432-Z432)</f>
        <v>1.9922700926716108E-2</v>
      </c>
    </row>
    <row r="433" spans="1:31" ht="15" hidden="1" customHeight="1" x14ac:dyDescent="0.25">
      <c r="A433" s="71" t="s">
        <v>438</v>
      </c>
      <c r="B433" s="72">
        <v>3</v>
      </c>
      <c r="C433" s="61"/>
      <c r="D433" s="71" t="s">
        <v>388</v>
      </c>
      <c r="E433" s="71" t="s">
        <v>14</v>
      </c>
      <c r="F433" s="62">
        <v>1976</v>
      </c>
      <c r="G433" s="71">
        <v>1</v>
      </c>
      <c r="H433" s="71">
        <v>1</v>
      </c>
      <c r="I433" s="63">
        <f>IF(H433="",M433+0.15*(X433-4.5%+$B$2)+($A$2-50%),M433+0.85*(0.6*X433+0.4*AA433-4.5%+$B$2)+($A$2-50%))</f>
        <v>0.49133587412982127</v>
      </c>
      <c r="J433" s="40" t="str">
        <f t="shared" si="268"/>
        <v>No projection</v>
      </c>
      <c r="K433" s="33" t="str">
        <f t="shared" si="248"/>
        <v>R</v>
      </c>
      <c r="L433" s="40" t="str">
        <f t="shared" si="249"/>
        <v>Toss Up</v>
      </c>
      <c r="M433" s="68">
        <f>'Raw Data'!P428</f>
        <v>0.31974999999999998</v>
      </c>
      <c r="N433" s="68">
        <f t="shared" si="250"/>
        <v>0.31974999999999998</v>
      </c>
      <c r="O433" s="65">
        <f>'Raw Data'!M428</f>
        <v>7.9870482994656655E-2</v>
      </c>
      <c r="P433" s="65">
        <f t="shared" si="271"/>
        <v>0.5399352414973283</v>
      </c>
      <c r="Q433" s="66">
        <f t="shared" si="272"/>
        <v>3.9870482994656654E-2</v>
      </c>
      <c r="R433" s="66">
        <f>'Raw Data'!S428</f>
        <v>0.12077294685990342</v>
      </c>
      <c r="S433" s="66">
        <f>'Raw Data'!V428</f>
        <v>0.39399999999999996</v>
      </c>
      <c r="T433" s="67">
        <f>2*(M433-50)-2*(S433-50)</f>
        <v>-0.14849999999999852</v>
      </c>
      <c r="U433" s="66">
        <f t="shared" si="270"/>
        <v>4.8272946859904894E-2</v>
      </c>
      <c r="V433" s="66">
        <f>50%+Q433/2</f>
        <v>0.51993524149732828</v>
      </c>
      <c r="W433" s="66">
        <f>50%+U433/2</f>
        <v>0.5241364734299524</v>
      </c>
      <c r="X433" s="68">
        <f t="shared" si="256"/>
        <v>0.2001852414973283</v>
      </c>
      <c r="Y433" s="68">
        <f t="shared" si="273"/>
        <v>0.2001852414973283</v>
      </c>
      <c r="Z433" s="68">
        <f t="shared" si="274"/>
        <v>0.15518524149732832</v>
      </c>
      <c r="AA433" s="68">
        <f>W433-M433</f>
        <v>0.20438647342995242</v>
      </c>
      <c r="AB433" s="68">
        <f>IF(E433="(D)",AA433,-(AA433))</f>
        <v>0.20438647342995242</v>
      </c>
      <c r="AC433" s="68">
        <f>AB433-4.5%</f>
        <v>0.15938647342995244</v>
      </c>
      <c r="AD433" s="69">
        <f>(Z433+AC433)/2</f>
        <v>0.15728585746364038</v>
      </c>
      <c r="AE433" s="67">
        <f>ABS(AC433-Z433)</f>
        <v>4.2012319326241165E-3</v>
      </c>
    </row>
    <row r="434" spans="1:31" ht="15" hidden="1" customHeight="1" x14ac:dyDescent="0.25">
      <c r="A434" s="60" t="s">
        <v>439</v>
      </c>
      <c r="B434" s="61">
        <v>1</v>
      </c>
      <c r="C434" s="61"/>
      <c r="D434" s="60" t="s">
        <v>380</v>
      </c>
      <c r="E434" s="60" t="s">
        <v>8</v>
      </c>
      <c r="F434" s="62">
        <v>1998</v>
      </c>
      <c r="G434" s="60">
        <v>4</v>
      </c>
      <c r="H434" s="60">
        <v>4</v>
      </c>
      <c r="I434" s="63">
        <f>IF(H434="",M434+0.15*(X434+4.5%-$B$2)+($A$2-50%),M434+0.85*(0.6*X434+0.4*AA434+4.5%-$B$2)+($A$2-50%))</f>
        <v>0.39439094816780401</v>
      </c>
      <c r="J434" s="33" t="str">
        <f t="shared" si="268"/>
        <v>R</v>
      </c>
      <c r="K434" s="33" t="str">
        <f t="shared" si="248"/>
        <v>No projection</v>
      </c>
      <c r="L434" s="33" t="str">
        <f t="shared" si="249"/>
        <v>Safe R</v>
      </c>
      <c r="M434" s="64">
        <f>'Raw Data'!P429</f>
        <v>0.45974999999999999</v>
      </c>
      <c r="N434" s="64">
        <f t="shared" si="250"/>
        <v>0.45974999999999999</v>
      </c>
      <c r="O434" s="65">
        <f>'Raw Data'!M429</f>
        <v>0.11706986737710995</v>
      </c>
      <c r="P434" s="65">
        <f t="shared" si="271"/>
        <v>0.558534933688555</v>
      </c>
      <c r="Q434" s="66">
        <f t="shared" si="272"/>
        <v>0.15706986737710996</v>
      </c>
      <c r="R434" s="66">
        <f>'Raw Data'!S429</f>
        <v>0.38761020971195959</v>
      </c>
      <c r="S434" s="66">
        <f>'Raw Data'!V429</f>
        <v>0.47899999999999998</v>
      </c>
      <c r="T434" s="67">
        <f>2*(M434-50)-2*(S434-50)</f>
        <v>-3.8499999999999091E-2</v>
      </c>
      <c r="U434" s="66">
        <f t="shared" si="270"/>
        <v>0.35011020971195866</v>
      </c>
      <c r="V434" s="66">
        <f>50%-Q434/2</f>
        <v>0.42146506631144504</v>
      </c>
      <c r="W434" s="66">
        <f>50%-U434/2</f>
        <v>0.3249448951440207</v>
      </c>
      <c r="X434" s="68">
        <f t="shared" si="256"/>
        <v>-3.8284933688554956E-2</v>
      </c>
      <c r="Y434" s="68">
        <f t="shared" si="273"/>
        <v>3.8284933688554956E-2</v>
      </c>
      <c r="Z434" s="68">
        <f t="shared" si="274"/>
        <v>-6.7150663114450421E-3</v>
      </c>
      <c r="AA434" s="68">
        <f>W434-M434</f>
        <v>-0.1348051048559793</v>
      </c>
      <c r="AB434" s="68">
        <f>IF(E434="(D)",AA434,-(AA434))</f>
        <v>0.1348051048559793</v>
      </c>
      <c r="AC434" s="68">
        <f>AB434-4.5%</f>
        <v>8.9805104855979298E-2</v>
      </c>
      <c r="AD434" s="69">
        <f>(Z434+AC434)/2</f>
        <v>4.1545019272267128E-2</v>
      </c>
      <c r="AE434" s="67">
        <f>ABS(AC434-Z434)</f>
        <v>9.652017116742434E-2</v>
      </c>
    </row>
    <row r="435" spans="1:31" ht="15" hidden="1" customHeight="1" x14ac:dyDescent="0.25">
      <c r="A435" s="71" t="s">
        <v>439</v>
      </c>
      <c r="B435" s="72">
        <v>2</v>
      </c>
      <c r="C435" s="61"/>
      <c r="D435" s="71" t="s">
        <v>381</v>
      </c>
      <c r="E435" s="71" t="s">
        <v>14</v>
      </c>
      <c r="F435" s="62">
        <v>2012</v>
      </c>
      <c r="G435" s="71">
        <v>2</v>
      </c>
      <c r="H435" s="71"/>
      <c r="I435" s="63">
        <f>IF(H435="",M435+0.15*(X435-4.5%+$B$2)+($A$2-50%),M435+0.85*(0.6*X435+0.4*AA435-4.5%+$B$2)+($A$2-50%))</f>
        <v>0.67509540748644592</v>
      </c>
      <c r="J435" s="40" t="str">
        <f t="shared" si="268"/>
        <v>D</v>
      </c>
      <c r="K435" s="33" t="str">
        <f t="shared" si="248"/>
        <v>D</v>
      </c>
      <c r="L435" s="40" t="str">
        <f t="shared" si="249"/>
        <v>Safe D</v>
      </c>
      <c r="M435" s="68">
        <f>'Raw Data'!P430</f>
        <v>0.66974999999999996</v>
      </c>
      <c r="N435" s="68">
        <f t="shared" si="250"/>
        <v>0.66975000000000007</v>
      </c>
      <c r="O435" s="65">
        <f>'Raw Data'!M430</f>
        <v>0.36077209981927943</v>
      </c>
      <c r="P435" s="65">
        <f t="shared" si="271"/>
        <v>0.68038604990963969</v>
      </c>
      <c r="Q435" s="66">
        <f t="shared" si="272"/>
        <v>0.41077209981927942</v>
      </c>
      <c r="R435" s="66"/>
      <c r="S435" s="66"/>
      <c r="T435" s="67"/>
      <c r="U435" s="66" t="str">
        <f t="shared" si="270"/>
        <v/>
      </c>
      <c r="V435" s="66">
        <f>50%+Q435/2</f>
        <v>0.70538604990963971</v>
      </c>
      <c r="W435" s="66"/>
      <c r="X435" s="68">
        <f t="shared" si="256"/>
        <v>3.5636049909639755E-2</v>
      </c>
      <c r="Y435" s="68">
        <f t="shared" si="273"/>
        <v>3.5636049909639755E-2</v>
      </c>
      <c r="Z435" s="68">
        <f t="shared" si="274"/>
        <v>-9.363950090360243E-3</v>
      </c>
      <c r="AA435" s="68"/>
      <c r="AB435" s="68"/>
      <c r="AC435" s="68"/>
      <c r="AD435" s="69">
        <f>Z435</f>
        <v>-9.363950090360243E-3</v>
      </c>
      <c r="AE435" s="67"/>
    </row>
    <row r="436" spans="1:31" ht="15" hidden="1" customHeight="1" x14ac:dyDescent="0.25">
      <c r="A436" s="93" t="s">
        <v>439</v>
      </c>
      <c r="B436" s="61">
        <v>3</v>
      </c>
      <c r="C436" s="61"/>
      <c r="D436" s="93" t="s">
        <v>382</v>
      </c>
      <c r="E436" s="93" t="s">
        <v>14</v>
      </c>
      <c r="F436" s="62">
        <v>1996</v>
      </c>
      <c r="G436" s="93">
        <v>1</v>
      </c>
      <c r="H436" s="93">
        <v>1</v>
      </c>
      <c r="I436" s="63">
        <f>IF(H436="",M436+0.15*(X436-4.5%+$B$2)+($A$2-50%),M436+0.85*(0.6*X436+0.4*AA436-4.5%+$B$2)+($A$2-50%))</f>
        <v>0.5823716090665364</v>
      </c>
      <c r="J436" s="33" t="str">
        <f t="shared" si="268"/>
        <v>D</v>
      </c>
      <c r="K436" s="33" t="str">
        <f t="shared" si="248"/>
        <v>No projection</v>
      </c>
      <c r="L436" s="33" t="str">
        <f t="shared" si="249"/>
        <v>Safe D</v>
      </c>
      <c r="M436" s="64">
        <f>'Raw Data'!P431</f>
        <v>0.53575000000000006</v>
      </c>
      <c r="N436" s="64">
        <f t="shared" si="250"/>
        <v>0.53575000000000017</v>
      </c>
      <c r="O436" s="65">
        <f>'Raw Data'!M431</f>
        <v>0.28282831258746405</v>
      </c>
      <c r="P436" s="65">
        <f t="shared" si="271"/>
        <v>0.641414156293732</v>
      </c>
      <c r="Q436" s="66">
        <f t="shared" si="272"/>
        <v>0.24282831258746404</v>
      </c>
      <c r="R436" s="66">
        <f>'Raw Data'!S431</f>
        <v>3.9252290333722628E-2</v>
      </c>
      <c r="S436" s="66">
        <f>'Raw Data'!V431</f>
        <v>0.54899999999999993</v>
      </c>
      <c r="T436" s="67">
        <f t="shared" ref="T436:T442" si="275">2*(M436-50)-2*(S436-50)</f>
        <v>-2.6499999999998636E-2</v>
      </c>
      <c r="U436" s="66">
        <f t="shared" si="270"/>
        <v>8.875229033372399E-2</v>
      </c>
      <c r="V436" s="66">
        <f>50%+Q436/2</f>
        <v>0.62141415629373198</v>
      </c>
      <c r="W436" s="66">
        <f>50%+U436/2</f>
        <v>0.54437614516686195</v>
      </c>
      <c r="X436" s="68">
        <f t="shared" si="256"/>
        <v>8.5664156293731919E-2</v>
      </c>
      <c r="Y436" s="68">
        <f t="shared" si="273"/>
        <v>8.5664156293731919E-2</v>
      </c>
      <c r="Z436" s="68">
        <f t="shared" si="274"/>
        <v>4.0664156293731921E-2</v>
      </c>
      <c r="AA436" s="68">
        <f t="shared" ref="AA436:AA442" si="276">W436-M436</f>
        <v>8.6261451668618871E-3</v>
      </c>
      <c r="AB436" s="68">
        <f t="shared" ref="AB436:AB442" si="277">IF(E436="(D)",AA436,-(AA436))</f>
        <v>8.6261451668618871E-3</v>
      </c>
      <c r="AC436" s="68">
        <f t="shared" ref="AC436:AC442" si="278">AB436-4.5%</f>
        <v>-3.6373854833138111E-2</v>
      </c>
      <c r="AD436" s="69">
        <f t="shared" ref="AD436:AD442" si="279">(Z436+AC436)/2</f>
        <v>2.1451507302969047E-3</v>
      </c>
      <c r="AE436" s="67">
        <f t="shared" ref="AE436:AE442" si="280">ABS(AC436-Z436)</f>
        <v>7.7038011126870032E-2</v>
      </c>
    </row>
    <row r="437" spans="1:31" ht="15" hidden="1" customHeight="1" x14ac:dyDescent="0.25">
      <c r="A437" s="93" t="s">
        <v>439</v>
      </c>
      <c r="B437" s="61">
        <v>4</v>
      </c>
      <c r="C437" s="61"/>
      <c r="D437" s="93" t="s">
        <v>383</v>
      </c>
      <c r="E437" s="93" t="s">
        <v>14</v>
      </c>
      <c r="F437" s="62">
        <v>2004</v>
      </c>
      <c r="G437" s="93">
        <v>1</v>
      </c>
      <c r="H437" s="93">
        <v>1</v>
      </c>
      <c r="I437" s="63">
        <f>IF(H437="",M437+0.15*(X437-4.5%+$B$2)+($A$2-50%),M437+0.85*(0.6*X437+0.4*AA437-4.5%+$B$2)+($A$2-50%))</f>
        <v>0.73762032293839974</v>
      </c>
      <c r="J437" s="33" t="str">
        <f t="shared" si="268"/>
        <v>D</v>
      </c>
      <c r="K437" s="33" t="str">
        <f t="shared" si="248"/>
        <v>D</v>
      </c>
      <c r="L437" s="33" t="str">
        <f t="shared" si="249"/>
        <v>Safe D</v>
      </c>
      <c r="M437" s="64">
        <f>'Raw Data'!P432</f>
        <v>0.73825000000000007</v>
      </c>
      <c r="N437" s="64">
        <f t="shared" si="250"/>
        <v>0.73825000000000007</v>
      </c>
      <c r="O437" s="65">
        <f>'Raw Data'!M432</f>
        <v>0.48876105858677898</v>
      </c>
      <c r="P437" s="65">
        <f t="shared" si="271"/>
        <v>0.74438052929338949</v>
      </c>
      <c r="Q437" s="66">
        <f t="shared" si="272"/>
        <v>0.448761058586779</v>
      </c>
      <c r="R437" s="66">
        <f>'Raw Data'!S432</f>
        <v>0.39990442940453663</v>
      </c>
      <c r="S437" s="66">
        <f>'Raw Data'!V432</f>
        <v>0.71899999999999997</v>
      </c>
      <c r="T437" s="67">
        <f t="shared" si="275"/>
        <v>3.8499999999999091E-2</v>
      </c>
      <c r="U437" s="66">
        <f t="shared" si="270"/>
        <v>0.51440442940453568</v>
      </c>
      <c r="V437" s="66">
        <f>50%+Q437/2</f>
        <v>0.72438052929338947</v>
      </c>
      <c r="W437" s="66">
        <f>50%+U437/2</f>
        <v>0.7572022147022679</v>
      </c>
      <c r="X437" s="68">
        <f t="shared" si="256"/>
        <v>-1.3869470706610598E-2</v>
      </c>
      <c r="Y437" s="68">
        <f t="shared" si="273"/>
        <v>-1.3869470706610598E-2</v>
      </c>
      <c r="Z437" s="68">
        <f t="shared" si="274"/>
        <v>-5.8869470706610597E-2</v>
      </c>
      <c r="AA437" s="68">
        <f t="shared" si="276"/>
        <v>1.8952214702267822E-2</v>
      </c>
      <c r="AB437" s="68">
        <f t="shared" si="277"/>
        <v>1.8952214702267822E-2</v>
      </c>
      <c r="AC437" s="68">
        <f t="shared" si="278"/>
        <v>-2.6047785297732176E-2</v>
      </c>
      <c r="AD437" s="69">
        <f t="shared" si="279"/>
        <v>-4.2458628002171386E-2</v>
      </c>
      <c r="AE437" s="67">
        <f t="shared" si="280"/>
        <v>3.282168540887842E-2</v>
      </c>
    </row>
    <row r="438" spans="1:31" ht="15" hidden="1" customHeight="1" x14ac:dyDescent="0.25">
      <c r="A438" s="60" t="s">
        <v>439</v>
      </c>
      <c r="B438" s="61">
        <v>5</v>
      </c>
      <c r="C438" s="61"/>
      <c r="D438" s="60" t="s">
        <v>384</v>
      </c>
      <c r="E438" s="60" t="s">
        <v>8</v>
      </c>
      <c r="F438" s="62">
        <v>1978</v>
      </c>
      <c r="G438" s="60">
        <v>4</v>
      </c>
      <c r="H438" s="60">
        <v>4</v>
      </c>
      <c r="I438" s="63">
        <f>IF(H438="",M438+0.15*(X438+4.5%-$B$2)+($A$2-50%),M438+0.85*(0.6*X438+0.4*AA438+4.5%-$B$2)+($A$2-50%))</f>
        <v>0.31165179940196175</v>
      </c>
      <c r="J438" s="33" t="str">
        <f t="shared" si="268"/>
        <v>R</v>
      </c>
      <c r="K438" s="33" t="str">
        <f t="shared" si="248"/>
        <v>R</v>
      </c>
      <c r="L438" s="33" t="str">
        <f t="shared" si="249"/>
        <v>Safe R</v>
      </c>
      <c r="M438" s="64">
        <f>'Raw Data'!P433</f>
        <v>0.36275000000000002</v>
      </c>
      <c r="N438" s="64">
        <f t="shared" si="250"/>
        <v>0.36275000000000002</v>
      </c>
      <c r="O438" s="65">
        <f>'Raw Data'!M433</f>
        <v>0.3575172241759374</v>
      </c>
      <c r="P438" s="65">
        <f t="shared" si="271"/>
        <v>0.67875861208796873</v>
      </c>
      <c r="Q438" s="66">
        <f t="shared" si="272"/>
        <v>0.39751722417593738</v>
      </c>
      <c r="R438" s="66">
        <f>'Raw Data'!S433</f>
        <v>0.43405181431279055</v>
      </c>
      <c r="S438" s="66">
        <f>'Raw Data'!V433</f>
        <v>0.379</v>
      </c>
      <c r="T438" s="67">
        <f t="shared" si="275"/>
        <v>-3.2499999999998863E-2</v>
      </c>
      <c r="U438" s="66">
        <f t="shared" si="270"/>
        <v>0.3905518143127894</v>
      </c>
      <c r="V438" s="66">
        <f>50%-Q438/2</f>
        <v>0.30124138791203131</v>
      </c>
      <c r="W438" s="66">
        <f>50%-U438/2</f>
        <v>0.3047240928436053</v>
      </c>
      <c r="X438" s="68">
        <f t="shared" si="256"/>
        <v>-6.1508612087968706E-2</v>
      </c>
      <c r="Y438" s="68">
        <f t="shared" si="273"/>
        <v>6.1508612087968706E-2</v>
      </c>
      <c r="Z438" s="68">
        <f t="shared" si="274"/>
        <v>1.6508612087968708E-2</v>
      </c>
      <c r="AA438" s="68">
        <f t="shared" si="276"/>
        <v>-5.8025907156394718E-2</v>
      </c>
      <c r="AB438" s="68">
        <f t="shared" si="277"/>
        <v>5.8025907156394718E-2</v>
      </c>
      <c r="AC438" s="68">
        <f t="shared" si="278"/>
        <v>1.302590715639472E-2</v>
      </c>
      <c r="AD438" s="69">
        <f t="shared" si="279"/>
        <v>1.4767259622181714E-2</v>
      </c>
      <c r="AE438" s="67">
        <f t="shared" si="280"/>
        <v>3.4827049315739877E-3</v>
      </c>
    </row>
    <row r="439" spans="1:31" ht="15" customHeight="1" x14ac:dyDescent="0.25">
      <c r="A439" s="93" t="s">
        <v>439</v>
      </c>
      <c r="B439" s="61">
        <v>6</v>
      </c>
      <c r="C439" s="61"/>
      <c r="D439" s="93" t="s">
        <v>1032</v>
      </c>
      <c r="E439" s="93" t="s">
        <v>8</v>
      </c>
      <c r="F439" s="62">
        <v>1979</v>
      </c>
      <c r="G439" s="93">
        <v>4</v>
      </c>
      <c r="H439" s="93">
        <v>4</v>
      </c>
      <c r="I439" s="63">
        <f>M439</f>
        <v>0.44424999999999998</v>
      </c>
      <c r="J439" s="33" t="str">
        <f t="shared" si="268"/>
        <v>No projection</v>
      </c>
      <c r="K439" s="33" t="str">
        <f t="shared" si="248"/>
        <v>No projection</v>
      </c>
      <c r="L439" s="33" t="str">
        <f t="shared" si="249"/>
        <v>Lean R</v>
      </c>
      <c r="M439" s="64">
        <f>'Raw Data'!P434</f>
        <v>0.44424999999999998</v>
      </c>
      <c r="N439" s="64">
        <f t="shared" si="250"/>
        <v>0.44425000000000003</v>
      </c>
      <c r="O439" s="65">
        <f>'Raw Data'!M434</f>
        <v>0.24358271583639651</v>
      </c>
      <c r="P439" s="65">
        <f t="shared" si="271"/>
        <v>0.62179135791819828</v>
      </c>
      <c r="Q439" s="66">
        <f t="shared" si="272"/>
        <v>0.28358271583639649</v>
      </c>
      <c r="R439" s="66">
        <f>'Raw Data'!S434</f>
        <v>0.41417415192764762</v>
      </c>
      <c r="S439" s="66">
        <f>'Raw Data'!V434</f>
        <v>0.46899999999999997</v>
      </c>
      <c r="T439" s="67">
        <f t="shared" si="275"/>
        <v>-4.9500000000008981E-2</v>
      </c>
      <c r="U439" s="66">
        <f t="shared" si="270"/>
        <v>0.38767415192765659</v>
      </c>
      <c r="V439" s="66">
        <f>50%-Q439/2</f>
        <v>0.35820864208180175</v>
      </c>
      <c r="W439" s="66">
        <f>50%-U439/2</f>
        <v>0.30616292403617174</v>
      </c>
      <c r="X439" s="68">
        <f t="shared" si="256"/>
        <v>-8.6041357918198225E-2</v>
      </c>
      <c r="Y439" s="68">
        <f t="shared" si="273"/>
        <v>8.6041357918198225E-2</v>
      </c>
      <c r="Z439" s="68">
        <f t="shared" si="274"/>
        <v>4.1041357918198226E-2</v>
      </c>
      <c r="AA439" s="68">
        <f t="shared" si="276"/>
        <v>-0.13808707596382824</v>
      </c>
      <c r="AB439" s="68">
        <f t="shared" si="277"/>
        <v>0.13808707596382824</v>
      </c>
      <c r="AC439" s="68">
        <f t="shared" si="278"/>
        <v>9.3087075963828245E-2</v>
      </c>
      <c r="AD439" s="69">
        <f t="shared" si="279"/>
        <v>6.7064216941013235E-2</v>
      </c>
      <c r="AE439" s="67">
        <f t="shared" si="280"/>
        <v>5.2045718045630018E-2</v>
      </c>
    </row>
    <row r="440" spans="1:31" ht="15" hidden="1" customHeight="1" x14ac:dyDescent="0.25">
      <c r="A440" s="93" t="s">
        <v>439</v>
      </c>
      <c r="B440" s="61">
        <v>7</v>
      </c>
      <c r="C440" s="61"/>
      <c r="D440" s="93" t="s">
        <v>385</v>
      </c>
      <c r="E440" s="93" t="s">
        <v>8</v>
      </c>
      <c r="F440" s="62">
        <v>2010</v>
      </c>
      <c r="G440" s="93">
        <v>4</v>
      </c>
      <c r="H440" s="93">
        <v>5</v>
      </c>
      <c r="I440" s="63">
        <f>IF(H440="",M440+0.15*(X440+4.5%-$B$2)+($A$2-50%),M440+0.85*(0.6*X440+0.4*AA440+4.5%-$B$2)+($A$2-50%))</f>
        <v>0.41563417584782236</v>
      </c>
      <c r="J440" s="33" t="str">
        <f t="shared" ref="J440:J471" si="281">IF(I440&lt;44%,"R",IF(I440&gt;56%,"D","No projection"))</f>
        <v>R</v>
      </c>
      <c r="K440" s="33" t="str">
        <f t="shared" si="248"/>
        <v>No projection</v>
      </c>
      <c r="L440" s="33" t="str">
        <f t="shared" si="249"/>
        <v>Safe R</v>
      </c>
      <c r="M440" s="64">
        <f>'Raw Data'!P435</f>
        <v>0.46525</v>
      </c>
      <c r="N440" s="64">
        <f t="shared" si="250"/>
        <v>0.46524999999999994</v>
      </c>
      <c r="O440" s="65">
        <f>'Raw Data'!M435</f>
        <v>0.12302501920700143</v>
      </c>
      <c r="P440" s="65">
        <f t="shared" si="271"/>
        <v>0.56151250960350074</v>
      </c>
      <c r="Q440" s="66">
        <f t="shared" si="272"/>
        <v>0.16302501920700144</v>
      </c>
      <c r="R440" s="66">
        <f>'Raw Data'!S435</f>
        <v>7.9570260319942632E-2</v>
      </c>
      <c r="S440" s="66">
        <f>'Raw Data'!V435</f>
        <v>0.52900000000000003</v>
      </c>
      <c r="T440" s="67">
        <f t="shared" si="275"/>
        <v>-0.12750000000001194</v>
      </c>
      <c r="U440" s="66">
        <f t="shared" si="270"/>
        <v>0.22107026031995458</v>
      </c>
      <c r="V440" s="66">
        <f>50%-Q440/2</f>
        <v>0.4184874903964993</v>
      </c>
      <c r="W440" s="66">
        <f>50%-U440/2</f>
        <v>0.38946486984002271</v>
      </c>
      <c r="X440" s="68">
        <f t="shared" si="256"/>
        <v>-4.6762509603500702E-2</v>
      </c>
      <c r="Y440" s="68">
        <f t="shared" si="273"/>
        <v>4.6762509603500702E-2</v>
      </c>
      <c r="Z440" s="68">
        <f t="shared" si="274"/>
        <v>1.7625096035007032E-3</v>
      </c>
      <c r="AA440" s="68">
        <f t="shared" si="276"/>
        <v>-7.5785130159977288E-2</v>
      </c>
      <c r="AB440" s="68">
        <f t="shared" si="277"/>
        <v>7.5785130159977288E-2</v>
      </c>
      <c r="AC440" s="68">
        <f t="shared" si="278"/>
        <v>3.0785130159977289E-2</v>
      </c>
      <c r="AD440" s="69">
        <f t="shared" si="279"/>
        <v>1.6273819881738996E-2</v>
      </c>
      <c r="AE440" s="67">
        <f t="shared" si="280"/>
        <v>2.9022620556476586E-2</v>
      </c>
    </row>
    <row r="441" spans="1:31" ht="15" hidden="1" customHeight="1" x14ac:dyDescent="0.25">
      <c r="A441" s="93" t="s">
        <v>439</v>
      </c>
      <c r="B441" s="61">
        <v>8</v>
      </c>
      <c r="C441" s="61"/>
      <c r="D441" s="93" t="s">
        <v>386</v>
      </c>
      <c r="E441" s="93" t="s">
        <v>8</v>
      </c>
      <c r="F441" s="62">
        <v>2010</v>
      </c>
      <c r="G441" s="93">
        <v>4</v>
      </c>
      <c r="H441" s="93">
        <v>6</v>
      </c>
      <c r="I441" s="63">
        <f>IF(H441="",M441+0.15*(X441+4.5%-$B$2)+($A$2-50%),M441+0.85*(0.6*X441+0.4*AA441+4.5%-$B$2)+($A$2-50%))</f>
        <v>0.40357564410083863</v>
      </c>
      <c r="J441" s="33" t="str">
        <f t="shared" si="281"/>
        <v>R</v>
      </c>
      <c r="K441" s="33" t="str">
        <f t="shared" si="248"/>
        <v>No projection</v>
      </c>
      <c r="L441" s="33" t="str">
        <f t="shared" si="249"/>
        <v>Safe R</v>
      </c>
      <c r="M441" s="64">
        <f>'Raw Data'!P436</f>
        <v>0.46224999999999999</v>
      </c>
      <c r="N441" s="64">
        <f t="shared" si="250"/>
        <v>0.46225000000000005</v>
      </c>
      <c r="O441" s="65">
        <f>'Raw Data'!M436</f>
        <v>0.11990899901734703</v>
      </c>
      <c r="P441" s="65">
        <f t="shared" si="271"/>
        <v>0.55995449950867349</v>
      </c>
      <c r="Q441" s="66">
        <f t="shared" si="272"/>
        <v>0.15990899901734704</v>
      </c>
      <c r="R441" s="66">
        <f>'Raw Data'!S436</f>
        <v>9.6529771469040515E-2</v>
      </c>
      <c r="S441" s="66">
        <f>'Raw Data'!V436</f>
        <v>0.50900000000000001</v>
      </c>
      <c r="T441" s="67">
        <f t="shared" si="275"/>
        <v>-9.3500000000005912E-2</v>
      </c>
      <c r="U441" s="66">
        <f t="shared" si="270"/>
        <v>0.29402977146904641</v>
      </c>
      <c r="V441" s="66">
        <f>50%-Q441/2</f>
        <v>0.4200455004913265</v>
      </c>
      <c r="W441" s="66">
        <f>50%-U441/2</f>
        <v>0.3529851142654768</v>
      </c>
      <c r="X441" s="68">
        <f t="shared" si="256"/>
        <v>-4.2204499508673499E-2</v>
      </c>
      <c r="Y441" s="68">
        <f t="shared" si="273"/>
        <v>4.2204499508673499E-2</v>
      </c>
      <c r="Z441" s="68">
        <f t="shared" si="274"/>
        <v>-2.7955004913264997E-3</v>
      </c>
      <c r="AA441" s="68">
        <f t="shared" si="276"/>
        <v>-0.1092648857345232</v>
      </c>
      <c r="AB441" s="68">
        <f t="shared" si="277"/>
        <v>0.1092648857345232</v>
      </c>
      <c r="AC441" s="68">
        <f t="shared" si="278"/>
        <v>6.42648857345232E-2</v>
      </c>
      <c r="AD441" s="69">
        <f t="shared" si="279"/>
        <v>3.073469262159835E-2</v>
      </c>
      <c r="AE441" s="67">
        <f t="shared" si="280"/>
        <v>6.70603862258497E-2</v>
      </c>
    </row>
    <row r="442" spans="1:31" ht="15" hidden="1" customHeight="1" x14ac:dyDescent="0.25">
      <c r="A442" s="74" t="s">
        <v>440</v>
      </c>
      <c r="B442" s="75" t="s">
        <v>441</v>
      </c>
      <c r="C442" s="61"/>
      <c r="D442" s="74" t="s">
        <v>389</v>
      </c>
      <c r="E442" s="74" t="s">
        <v>8</v>
      </c>
      <c r="F442" s="76">
        <v>2008</v>
      </c>
      <c r="G442" s="74">
        <v>4</v>
      </c>
      <c r="H442" s="74">
        <v>4</v>
      </c>
      <c r="I442" s="63">
        <f>IF(H442="",M442+0.15*(X442+4.5%-$B$2)+($A$2-50%),M442+0.85*(0.6*X442+0.4*AA442+4.5%-$B$2)+($A$2-50%))</f>
        <v>0.25422761897777058</v>
      </c>
      <c r="J442" s="77" t="str">
        <f t="shared" si="281"/>
        <v>R</v>
      </c>
      <c r="K442" s="33" t="str">
        <f t="shared" si="248"/>
        <v>R</v>
      </c>
      <c r="L442" s="77" t="str">
        <f t="shared" si="249"/>
        <v>Safe R</v>
      </c>
      <c r="M442" s="78">
        <f>'Raw Data'!P437</f>
        <v>0.27775</v>
      </c>
      <c r="N442" s="78">
        <f t="shared" si="250"/>
        <v>0.27774999999999994</v>
      </c>
      <c r="O442" s="79">
        <f>'Raw Data'!M437</f>
        <v>0.4860127217944426</v>
      </c>
      <c r="P442" s="65">
        <f t="shared" si="271"/>
        <v>0.74300636089722127</v>
      </c>
      <c r="Q442" s="66">
        <f t="shared" si="272"/>
        <v>0.52601272179444258</v>
      </c>
      <c r="R442" s="80">
        <f>'Raw Data'!S437</f>
        <v>0.48409786449791187</v>
      </c>
      <c r="S442" s="80">
        <f>'Raw Data'!V437</f>
        <v>0.30399999999999999</v>
      </c>
      <c r="T442" s="67">
        <f t="shared" si="275"/>
        <v>-5.2500000000009095E-2</v>
      </c>
      <c r="U442" s="66">
        <f t="shared" si="270"/>
        <v>0.46059786449792101</v>
      </c>
      <c r="V442" s="80">
        <f>50%-Q442/2</f>
        <v>0.23699363910277871</v>
      </c>
      <c r="W442" s="80">
        <f>50%-U442/2</f>
        <v>0.26970106775103952</v>
      </c>
      <c r="X442" s="78">
        <f t="shared" si="256"/>
        <v>-4.0756360897221289E-2</v>
      </c>
      <c r="Y442" s="78">
        <f t="shared" si="273"/>
        <v>4.0756360897221289E-2</v>
      </c>
      <c r="Z442" s="68">
        <f t="shared" si="274"/>
        <v>-4.2436391027787096E-3</v>
      </c>
      <c r="AA442" s="78">
        <f t="shared" si="276"/>
        <v>-8.048932248960472E-3</v>
      </c>
      <c r="AB442" s="68">
        <f t="shared" si="277"/>
        <v>8.048932248960472E-3</v>
      </c>
      <c r="AC442" s="68">
        <f t="shared" si="278"/>
        <v>-3.6951067751039526E-2</v>
      </c>
      <c r="AD442" s="69">
        <f t="shared" si="279"/>
        <v>-2.0597353426909118E-2</v>
      </c>
      <c r="AE442" s="67">
        <f t="shared" si="280"/>
        <v>3.2707428648260817E-2</v>
      </c>
    </row>
    <row r="443" spans="1:31" x14ac:dyDescent="0.25">
      <c r="AD443" s="40"/>
    </row>
    <row r="444" spans="1:31" x14ac:dyDescent="0.25">
      <c r="AD444" s="40"/>
    </row>
    <row r="445" spans="1:31" x14ac:dyDescent="0.25">
      <c r="AD445" s="40"/>
    </row>
    <row r="446" spans="1:31" x14ac:dyDescent="0.25">
      <c r="R446" s="33" t="s">
        <v>453</v>
      </c>
    </row>
    <row r="450" spans="30:30" x14ac:dyDescent="0.25">
      <c r="AD450" s="40"/>
    </row>
    <row r="451" spans="30:30" x14ac:dyDescent="0.25">
      <c r="AD451" s="40"/>
    </row>
    <row r="452" spans="30:30" x14ac:dyDescent="0.25">
      <c r="AD452" s="40"/>
    </row>
    <row r="453" spans="30:30" x14ac:dyDescent="0.25">
      <c r="AD453" s="40"/>
    </row>
  </sheetData>
  <autoFilter ref="A7:AE442">
    <filterColumn colId="3">
      <filters>
        <filter val="OPEN (Bachus, Spencer)"/>
        <filter val="OPEN (Braley, Bruce)"/>
        <filter val="OPEN (Broun, Paul)"/>
        <filter val="OPEN (Camp, David)"/>
        <filter val="OPEN (Campbell, John)"/>
        <filter val="OPEN (Cantor, Eric)"/>
        <filter val="OPEN (Capito, Shelley Moore)"/>
        <filter val="OPEN (Cassidy, Bill)"/>
        <filter val="OPEN (Coble, Howard)"/>
        <filter val="OPEN (Cotton, Tom)"/>
        <filter val="OPEN (Daines, Steve)"/>
        <filter val="OPEN (Dingell, John)"/>
        <filter val="OPEN (Gardner, Cory)"/>
        <filter val="OPEN (Gerlach, Jim)"/>
        <filter val="OPEN (Gingrey, Phil)"/>
        <filter val="OPEN (Griffin, Tim)"/>
        <filter val="OPEN (Hall, Ralph)"/>
        <filter val="OPEN (Hanabusa, Colleen)"/>
        <filter val="OPEN (Hastings, Doc)"/>
        <filter val="OPEN (Holt, Rush)"/>
        <filter val="OPEN (Kingston, Jack)"/>
        <filter val="OPEN (Lankford, James)"/>
        <filter val="OPEN (Latham, Tom)"/>
        <filter val="OPEN (Matheson, Jim)"/>
        <filter val="OPEN (McCarthy, Carolyn)"/>
        <filter val="OPEN (McIntyre, Mike)"/>
        <filter val="OPEN (McKeon, Buck)"/>
        <filter val="OPEN (Michaud, Mike)"/>
        <filter val="OPEN (Michelle Bachmann)"/>
        <filter val="OPEN (Miller, Gary)"/>
        <filter val="OPEN (Miller, George)"/>
        <filter val="OPEN (Moran, Jim)"/>
        <filter val="OPEN (Negrete McLeod, Gloria)"/>
        <filter val="OPEN (Owens, Bill)"/>
        <filter val="OPEN (Pastor, Ed)"/>
        <filter val="OPEN (Peters, Gary)"/>
        <filter val="OPEN (Petri, Tom)"/>
        <filter val="OPEN (Rogers, Mike J.)"/>
        <filter val="OPEN (Runyan, Jon)"/>
        <filter val="OPEN (Schwartz, Allyson)"/>
        <filter val="OPEN (Stockman, Steve)"/>
        <filter val="OPEN (Waxman, Henry)"/>
        <filter val="OPEN (Wolf, Frank)"/>
      </filters>
    </filterColumn>
    <sortState ref="A8:AE442">
      <sortCondition ref="A7:A442"/>
    </sortState>
  </autoFilter>
  <conditionalFormatting sqref="J8:K106 J108:K247 K108:K442 J249:K442">
    <cfRule type="cellIs" dxfId="33" priority="30" operator="equal">
      <formula>"No projection"</formula>
    </cfRule>
    <cfRule type="cellIs" dxfId="32" priority="31" operator="equal">
      <formula>"D"</formula>
    </cfRule>
    <cfRule type="containsText" dxfId="31" priority="34" operator="containsText" text="R">
      <formula>NOT(ISERROR(SEARCH("R",J8)))</formula>
    </cfRule>
  </conditionalFormatting>
  <conditionalFormatting sqref="J11:K11">
    <cfRule type="containsText" dxfId="30" priority="33" operator="containsText" text="No projection">
      <formula>NOT(ISERROR(SEARCH("No projection",J11)))</formula>
    </cfRule>
  </conditionalFormatting>
  <conditionalFormatting sqref="J14:K14">
    <cfRule type="cellIs" dxfId="29" priority="32" operator="equal">
      <formula>"R"</formula>
    </cfRule>
  </conditionalFormatting>
  <conditionalFormatting sqref="L8:L106 L249:L442 L108:L247">
    <cfRule type="containsText" dxfId="28" priority="21" operator="containsText" text="Likely R">
      <formula>NOT(ISERROR(SEARCH("Likely R",L8)))</formula>
    </cfRule>
    <cfRule type="containsText" dxfId="27" priority="22" operator="containsText" text="Likely D">
      <formula>NOT(ISERROR(SEARCH("Likely D",L8)))</formula>
    </cfRule>
    <cfRule type="containsText" dxfId="26" priority="25" operator="containsText" text="Safe R">
      <formula>NOT(ISERROR(SEARCH("Safe R",L8)))</formula>
    </cfRule>
    <cfRule type="containsText" dxfId="25" priority="26" operator="containsText" text="Lean R">
      <formula>NOT(ISERROR(SEARCH("Lean R",L8)))</formula>
    </cfRule>
    <cfRule type="containsText" dxfId="24" priority="27" operator="containsText" text="Toss Up">
      <formula>NOT(ISERROR(SEARCH("Toss Up",L8)))</formula>
    </cfRule>
    <cfRule type="containsText" dxfId="23" priority="28" operator="containsText" text="Lean D">
      <formula>NOT(ISERROR(SEARCH("Lean D",L8)))</formula>
    </cfRule>
    <cfRule type="containsText" dxfId="22" priority="29" operator="containsText" text="Safe D">
      <formula>NOT(ISERROR(SEARCH("Safe D",L8)))</formula>
    </cfRule>
  </conditionalFormatting>
  <conditionalFormatting sqref="L16">
    <cfRule type="containsText" dxfId="21" priority="23" operator="containsText" text="Likely D">
      <formula>NOT(ISERROR(SEARCH("Likely D",L16)))</formula>
    </cfRule>
    <cfRule type="containsText" dxfId="20" priority="24" operator="containsText" text="Likely R">
      <formula>NOT(ISERROR(SEARCH("Likely R",L16)))</formula>
    </cfRule>
  </conditionalFormatting>
  <conditionalFormatting sqref="J248:K248">
    <cfRule type="cellIs" dxfId="19" priority="18" operator="equal">
      <formula>"No projection"</formula>
    </cfRule>
    <cfRule type="cellIs" dxfId="18" priority="19" operator="equal">
      <formula>"D"</formula>
    </cfRule>
    <cfRule type="containsText" dxfId="17" priority="20" operator="containsText" text="R">
      <formula>NOT(ISERROR(SEARCH("R",J248)))</formula>
    </cfRule>
  </conditionalFormatting>
  <conditionalFormatting sqref="L248">
    <cfRule type="containsText" dxfId="16" priority="11" operator="containsText" text="Likely R">
      <formula>NOT(ISERROR(SEARCH("Likely R",L248)))</formula>
    </cfRule>
    <cfRule type="containsText" dxfId="15" priority="12" operator="containsText" text="Likely D">
      <formula>NOT(ISERROR(SEARCH("Likely D",L248)))</formula>
    </cfRule>
    <cfRule type="containsText" dxfId="14" priority="13" operator="containsText" text="Safe R">
      <formula>NOT(ISERROR(SEARCH("Safe R",L248)))</formula>
    </cfRule>
    <cfRule type="containsText" dxfId="13" priority="14" operator="containsText" text="Lean R">
      <formula>NOT(ISERROR(SEARCH("Lean R",L248)))</formula>
    </cfRule>
    <cfRule type="containsText" dxfId="12" priority="15" operator="containsText" text="Toss Up">
      <formula>NOT(ISERROR(SEARCH("Toss Up",L248)))</formula>
    </cfRule>
    <cfRule type="containsText" dxfId="11" priority="16" operator="containsText" text="Lean D">
      <formula>NOT(ISERROR(SEARCH("Lean D",L248)))</formula>
    </cfRule>
    <cfRule type="containsText" dxfId="10" priority="17" operator="containsText" text="Safe D">
      <formula>NOT(ISERROR(SEARCH("Safe D",L248)))</formula>
    </cfRule>
  </conditionalFormatting>
  <conditionalFormatting sqref="J107:K107">
    <cfRule type="cellIs" dxfId="9" priority="8" operator="equal">
      <formula>"No projection"</formula>
    </cfRule>
    <cfRule type="cellIs" dxfId="8" priority="9" operator="equal">
      <formula>"D"</formula>
    </cfRule>
    <cfRule type="containsText" dxfId="7" priority="10" operator="containsText" text="R">
      <formula>NOT(ISERROR(SEARCH("R",J107)))</formula>
    </cfRule>
  </conditionalFormatting>
  <conditionalFormatting sqref="L107">
    <cfRule type="containsText" dxfId="6" priority="1" operator="containsText" text="Likely R">
      <formula>NOT(ISERROR(SEARCH("Likely R",L107)))</formula>
    </cfRule>
    <cfRule type="containsText" dxfId="5" priority="2" operator="containsText" text="Likely D">
      <formula>NOT(ISERROR(SEARCH("Likely D",L107)))</formula>
    </cfRule>
    <cfRule type="containsText" dxfId="4" priority="3" operator="containsText" text="Safe R">
      <formula>NOT(ISERROR(SEARCH("Safe R",L107)))</formula>
    </cfRule>
    <cfRule type="containsText" dxfId="3" priority="4" operator="containsText" text="Lean R">
      <formula>NOT(ISERROR(SEARCH("Lean R",L107)))</formula>
    </cfRule>
    <cfRule type="containsText" dxfId="2" priority="5" operator="containsText" text="Toss Up">
      <formula>NOT(ISERROR(SEARCH("Toss Up",L107)))</formula>
    </cfRule>
    <cfRule type="containsText" dxfId="1" priority="6" operator="containsText" text="Lean D">
      <formula>NOT(ISERROR(SEARCH("Lean D",L107)))</formula>
    </cfRule>
    <cfRule type="containsText" dxfId="0" priority="7" operator="containsText" text="Safe D">
      <formula>NOT(ISERROR(SEARCH("Safe D",L107)))</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A16" sqref="A16"/>
    </sheetView>
  </sheetViews>
  <sheetFormatPr defaultRowHeight="15" x14ac:dyDescent="0.25"/>
  <cols>
    <col min="1" max="1" width="144.42578125" customWidth="1"/>
  </cols>
  <sheetData>
    <row r="1" spans="1:1" ht="19.5" customHeight="1" x14ac:dyDescent="0.25">
      <c r="A1" s="25" t="s">
        <v>959</v>
      </c>
    </row>
    <row r="2" spans="1:1" x14ac:dyDescent="0.25">
      <c r="A2" s="4"/>
    </row>
    <row r="3" spans="1:1" ht="14.25" customHeight="1" x14ac:dyDescent="0.25">
      <c r="A3" s="26" t="s">
        <v>938</v>
      </c>
    </row>
    <row r="4" spans="1:1" ht="49.5" customHeight="1" x14ac:dyDescent="0.25">
      <c r="A4" s="26" t="s">
        <v>953</v>
      </c>
    </row>
    <row r="5" spans="1:1" ht="21" customHeight="1" x14ac:dyDescent="0.25">
      <c r="A5" s="26"/>
    </row>
    <row r="6" spans="1:1" ht="19.5" customHeight="1" x14ac:dyDescent="0.25">
      <c r="A6" s="25" t="s">
        <v>939</v>
      </c>
    </row>
    <row r="7" spans="1:1" ht="12.75" customHeight="1" x14ac:dyDescent="0.25">
      <c r="A7" s="25"/>
    </row>
    <row r="8" spans="1:1" ht="20.25" customHeight="1" x14ac:dyDescent="0.25">
      <c r="A8" s="1" t="s">
        <v>947</v>
      </c>
    </row>
    <row r="9" spans="1:1" ht="12" customHeight="1" x14ac:dyDescent="0.25">
      <c r="A9" s="1"/>
    </row>
    <row r="10" spans="1:1" ht="16.5" customHeight="1" x14ac:dyDescent="0.25">
      <c r="A10" s="26" t="s">
        <v>948</v>
      </c>
    </row>
    <row r="11" spans="1:1" x14ac:dyDescent="0.25">
      <c r="A11" s="26"/>
    </row>
    <row r="12" spans="1:1" x14ac:dyDescent="0.25">
      <c r="A12" s="26" t="s">
        <v>950</v>
      </c>
    </row>
    <row r="13" spans="1:1" x14ac:dyDescent="0.25">
      <c r="A13" s="26"/>
    </row>
    <row r="14" spans="1:1" ht="15" customHeight="1" x14ac:dyDescent="0.25">
      <c r="A14" s="25" t="s">
        <v>952</v>
      </c>
    </row>
    <row r="15" spans="1:1" ht="13.5" customHeight="1" x14ac:dyDescent="0.25">
      <c r="A15" s="25"/>
    </row>
    <row r="16" spans="1:1" ht="36" customHeight="1" x14ac:dyDescent="0.25">
      <c r="A16" s="1" t="s">
        <v>949</v>
      </c>
    </row>
    <row r="17" spans="1:1" ht="12.75" customHeight="1" x14ac:dyDescent="0.25">
      <c r="A17" s="1"/>
    </row>
    <row r="18" spans="1:1" ht="18.75" customHeight="1" x14ac:dyDescent="0.25">
      <c r="A18" s="26" t="s">
        <v>951</v>
      </c>
    </row>
    <row r="19" spans="1:1" x14ac:dyDescent="0.25">
      <c r="A19" s="26"/>
    </row>
    <row r="20" spans="1:1" ht="51" customHeight="1" x14ac:dyDescent="0.25">
      <c r="A20" s="26" t="s">
        <v>996</v>
      </c>
    </row>
    <row r="21" spans="1:1" x14ac:dyDescent="0.25">
      <c r="A21" s="26"/>
    </row>
    <row r="22" spans="1:1" x14ac:dyDescent="0.25">
      <c r="A22" s="25" t="s">
        <v>960</v>
      </c>
    </row>
    <row r="24" spans="1:1" x14ac:dyDescent="0.25">
      <c r="A24" t="s">
        <v>954</v>
      </c>
    </row>
    <row r="25" spans="1:1" ht="30" x14ac:dyDescent="0.25">
      <c r="A25" s="1" t="s">
        <v>955</v>
      </c>
    </row>
    <row r="26" spans="1:1" ht="45" x14ac:dyDescent="0.25">
      <c r="A26" s="1" t="s">
        <v>956</v>
      </c>
    </row>
    <row r="28" spans="1:1" ht="30" x14ac:dyDescent="0.25">
      <c r="A28" s="27" t="s">
        <v>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2"/>
  <sheetViews>
    <sheetView workbookViewId="0">
      <selection activeCell="A23" sqref="A23"/>
    </sheetView>
  </sheetViews>
  <sheetFormatPr defaultRowHeight="15" x14ac:dyDescent="0.25"/>
  <cols>
    <col min="1" max="1" width="147.28515625" customWidth="1"/>
  </cols>
  <sheetData>
    <row r="3" spans="1:1" ht="30" customHeight="1" x14ac:dyDescent="0.25">
      <c r="A3" s="1" t="s">
        <v>991</v>
      </c>
    </row>
    <row r="4" spans="1:1" x14ac:dyDescent="0.25">
      <c r="A4" s="1"/>
    </row>
    <row r="5" spans="1:1" ht="66.75" customHeight="1" x14ac:dyDescent="0.25">
      <c r="A5" s="1" t="s">
        <v>943</v>
      </c>
    </row>
    <row r="6" spans="1:1" ht="33" customHeight="1" x14ac:dyDescent="0.25">
      <c r="A6" s="1" t="s">
        <v>995</v>
      </c>
    </row>
    <row r="7" spans="1:1" ht="51.75" customHeight="1" x14ac:dyDescent="0.25">
      <c r="A7" s="1" t="s">
        <v>994</v>
      </c>
    </row>
    <row r="8" spans="1:1" ht="37.5" customHeight="1" x14ac:dyDescent="0.25">
      <c r="A8" s="1" t="s">
        <v>957</v>
      </c>
    </row>
    <row r="9" spans="1:1" ht="45" x14ac:dyDescent="0.25">
      <c r="A9" s="1" t="s">
        <v>1000</v>
      </c>
    </row>
    <row r="10" spans="1:1" x14ac:dyDescent="0.25">
      <c r="A10" s="1"/>
    </row>
    <row r="12" spans="1:1" x14ac:dyDescent="0.25">
      <c r="A12" t="s">
        <v>941</v>
      </c>
    </row>
    <row r="13" spans="1:1" x14ac:dyDescent="0.25">
      <c r="A13" t="s">
        <v>457</v>
      </c>
    </row>
    <row r="14" spans="1:1" x14ac:dyDescent="0.25">
      <c r="A14" t="s">
        <v>458</v>
      </c>
    </row>
    <row r="15" spans="1:1" x14ac:dyDescent="0.25">
      <c r="A15" t="s">
        <v>459</v>
      </c>
    </row>
    <row r="16" spans="1:1" x14ac:dyDescent="0.25">
      <c r="A16" t="s">
        <v>460</v>
      </c>
    </row>
    <row r="17" spans="1:1" x14ac:dyDescent="0.25">
      <c r="A17" t="s">
        <v>461</v>
      </c>
    </row>
    <row r="18" spans="1:1" x14ac:dyDescent="0.25">
      <c r="A18" t="s">
        <v>462</v>
      </c>
    </row>
    <row r="19" spans="1:1" x14ac:dyDescent="0.25">
      <c r="A19" t="s">
        <v>992</v>
      </c>
    </row>
    <row r="20" spans="1:1" x14ac:dyDescent="0.25">
      <c r="A20" t="s">
        <v>993</v>
      </c>
    </row>
    <row r="22" spans="1:1" ht="45" x14ac:dyDescent="0.25">
      <c r="A22" s="1" t="s">
        <v>463</v>
      </c>
    </row>
    <row r="23" spans="1:1" ht="45" x14ac:dyDescent="0.25">
      <c r="A23" s="1" t="s">
        <v>958</v>
      </c>
    </row>
    <row r="25" spans="1:1" ht="30" x14ac:dyDescent="0.25">
      <c r="A25" s="1" t="s">
        <v>942</v>
      </c>
    </row>
    <row r="28" spans="1:1" x14ac:dyDescent="0.25">
      <c r="A28" t="s">
        <v>944</v>
      </c>
    </row>
    <row r="29" spans="1:1" x14ac:dyDescent="0.25">
      <c r="A29" t="s">
        <v>900</v>
      </c>
    </row>
    <row r="30" spans="1:1" x14ac:dyDescent="0.25">
      <c r="A30" t="s">
        <v>901</v>
      </c>
    </row>
    <row r="31" spans="1:1" x14ac:dyDescent="0.25">
      <c r="A31" t="s">
        <v>902</v>
      </c>
    </row>
    <row r="32" spans="1:1" x14ac:dyDescent="0.25">
      <c r="A32" t="s">
        <v>903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7"/>
  <sheetViews>
    <sheetView zoomScaleNormal="100" workbookViewId="0">
      <pane ySplit="2" topLeftCell="A87" activePane="bottomLeft" state="frozen"/>
      <selection pane="bottomLeft" activeCell="S108" sqref="S108"/>
    </sheetView>
  </sheetViews>
  <sheetFormatPr defaultRowHeight="15" x14ac:dyDescent="0.25"/>
  <cols>
    <col min="3" max="3" width="22.28515625" customWidth="1"/>
    <col min="13" max="13" width="15.7109375" customWidth="1"/>
    <col min="16" max="16" width="11.85546875" customWidth="1"/>
    <col min="17" max="17" width="12.7109375" customWidth="1"/>
    <col min="18" max="18" width="10" customWidth="1"/>
    <col min="19" max="19" width="18.140625" customWidth="1"/>
    <col min="20" max="20" width="13" style="31" customWidth="1"/>
    <col min="21" max="21" width="14" style="31" customWidth="1"/>
    <col min="22" max="22" width="18.42578125" customWidth="1"/>
    <col min="23" max="23" width="18.140625" customWidth="1"/>
    <col min="24" max="24" width="11" customWidth="1"/>
  </cols>
  <sheetData>
    <row r="1" spans="1:26" x14ac:dyDescent="0.25">
      <c r="A1" s="98" t="s">
        <v>466</v>
      </c>
      <c r="B1" s="98"/>
      <c r="C1" s="98"/>
      <c r="D1" s="98"/>
      <c r="E1" s="98"/>
      <c r="F1" s="98"/>
      <c r="G1" s="98"/>
      <c r="H1" s="98"/>
      <c r="I1" s="98"/>
      <c r="J1" s="98"/>
      <c r="K1" s="98"/>
      <c r="L1" s="98"/>
      <c r="M1" s="98"/>
      <c r="N1" s="98"/>
      <c r="O1" s="98"/>
      <c r="P1" s="99"/>
      <c r="Q1" s="100" t="s">
        <v>912</v>
      </c>
      <c r="R1" s="98"/>
      <c r="S1" s="98"/>
      <c r="T1" s="98"/>
      <c r="U1" s="98"/>
      <c r="V1" s="99"/>
      <c r="W1" s="28" t="s">
        <v>916</v>
      </c>
      <c r="X1" s="13"/>
      <c r="Y1" s="13"/>
      <c r="Z1" s="13"/>
    </row>
    <row r="2" spans="1:26" ht="45" x14ac:dyDescent="0.25">
      <c r="A2" s="12" t="s">
        <v>390</v>
      </c>
      <c r="B2" s="13" t="s">
        <v>904</v>
      </c>
      <c r="C2" s="13" t="s">
        <v>905</v>
      </c>
      <c r="D2" s="13" t="s">
        <v>2</v>
      </c>
      <c r="E2" s="13" t="s">
        <v>443</v>
      </c>
      <c r="F2" s="13" t="s">
        <v>906</v>
      </c>
      <c r="G2" s="13" t="s">
        <v>907</v>
      </c>
      <c r="H2" s="13" t="s">
        <v>908</v>
      </c>
      <c r="I2" s="13" t="s">
        <v>909</v>
      </c>
      <c r="J2" s="13" t="s">
        <v>910</v>
      </c>
      <c r="K2" s="13" t="s">
        <v>918</v>
      </c>
      <c r="L2" s="13" t="s">
        <v>919</v>
      </c>
      <c r="M2" s="17" t="s">
        <v>911</v>
      </c>
      <c r="N2" s="11" t="s">
        <v>3</v>
      </c>
      <c r="O2" s="11" t="s">
        <v>4</v>
      </c>
      <c r="P2" s="14" t="s">
        <v>442</v>
      </c>
      <c r="Q2" s="19" t="s">
        <v>913</v>
      </c>
      <c r="R2" s="13" t="s">
        <v>914</v>
      </c>
      <c r="S2" s="20" t="s">
        <v>911</v>
      </c>
      <c r="T2" s="85" t="s">
        <v>5</v>
      </c>
      <c r="U2" s="86" t="s">
        <v>6</v>
      </c>
      <c r="V2" s="20" t="s">
        <v>915</v>
      </c>
      <c r="W2" s="18" t="s">
        <v>917</v>
      </c>
      <c r="X2" s="18" t="s">
        <v>913</v>
      </c>
      <c r="Y2" s="18" t="s">
        <v>914</v>
      </c>
      <c r="Z2" s="10" t="s">
        <v>911</v>
      </c>
    </row>
    <row r="3" spans="1:26" x14ac:dyDescent="0.25">
      <c r="A3" s="9" t="s">
        <v>391</v>
      </c>
      <c r="B3" s="9">
        <v>1</v>
      </c>
      <c r="C3" s="9" t="s">
        <v>467</v>
      </c>
      <c r="D3" s="9" t="s">
        <v>468</v>
      </c>
      <c r="E3" s="6">
        <v>2002</v>
      </c>
      <c r="F3" s="9">
        <v>0</v>
      </c>
      <c r="G3" s="9">
        <v>196374</v>
      </c>
      <c r="H3" s="9">
        <v>4302</v>
      </c>
      <c r="I3" s="15">
        <v>0</v>
      </c>
      <c r="J3" s="15">
        <v>0.97856245888895532</v>
      </c>
      <c r="K3" s="15">
        <f t="shared" ref="K3:K66" si="0">I3/(I3+J3)</f>
        <v>0</v>
      </c>
      <c r="L3" s="15">
        <f t="shared" ref="L3:L66" si="1">J3/(J3+I3)</f>
        <v>1</v>
      </c>
      <c r="M3" s="16">
        <f t="shared" ref="M3:M34" si="2">ABS((J3/(J3+I3))-(I3/(J3+I3)))</f>
        <v>1</v>
      </c>
      <c r="N3" s="15">
        <v>0.374</v>
      </c>
      <c r="O3" s="15">
        <v>0.61799999999999999</v>
      </c>
      <c r="P3" s="16">
        <f t="shared" ref="P3:P66" si="3">(N3-O3-3.85%)/2+0.5</f>
        <v>0.35875000000000001</v>
      </c>
      <c r="Q3" s="21">
        <v>0</v>
      </c>
      <c r="R3" s="18">
        <v>129063</v>
      </c>
      <c r="S3" s="16">
        <f t="shared" ref="S3:S10" si="4">ABS((R3/(R3+Q3))-(Q3/(R3+Q3)))</f>
        <v>1</v>
      </c>
      <c r="T3" s="87">
        <v>0.39</v>
      </c>
      <c r="U3" s="87">
        <v>0.61</v>
      </c>
      <c r="V3" s="16">
        <f t="shared" ref="V3:V11" si="5">(T3-U3-7.2%)/2+0.5</f>
        <v>0.35399999999999998</v>
      </c>
      <c r="W3" t="s">
        <v>479</v>
      </c>
      <c r="X3" s="22">
        <v>111203</v>
      </c>
      <c r="Y3" s="22">
        <v>96465</v>
      </c>
      <c r="Z3" s="16">
        <f>ABS((Y3/(Y3+X3))-(X3/(Y3+X3)))</f>
        <v>7.0969046747693387E-2</v>
      </c>
    </row>
    <row r="4" spans="1:26" x14ac:dyDescent="0.25">
      <c r="A4" s="9" t="s">
        <v>391</v>
      </c>
      <c r="B4" s="9">
        <v>2</v>
      </c>
      <c r="C4" s="9" t="s">
        <v>469</v>
      </c>
      <c r="D4" s="9" t="s">
        <v>468</v>
      </c>
      <c r="E4" s="6">
        <v>2010</v>
      </c>
      <c r="F4" s="9">
        <v>103092</v>
      </c>
      <c r="G4" s="9">
        <v>180591</v>
      </c>
      <c r="H4" s="9">
        <v>270</v>
      </c>
      <c r="I4" s="15">
        <v>0.36306008388712219</v>
      </c>
      <c r="J4" s="15">
        <v>0.63598905452662946</v>
      </c>
      <c r="K4" s="15">
        <f t="shared" si="0"/>
        <v>0.36340563234314355</v>
      </c>
      <c r="L4" s="15">
        <f t="shared" si="1"/>
        <v>0.6365943676568564</v>
      </c>
      <c r="M4" s="16">
        <f t="shared" si="2"/>
        <v>0.27318873531371285</v>
      </c>
      <c r="N4" s="15">
        <v>0.36399999999999999</v>
      </c>
      <c r="O4" s="15">
        <v>0.629</v>
      </c>
      <c r="P4" s="16">
        <f t="shared" si="3"/>
        <v>0.34825</v>
      </c>
      <c r="Q4" s="21">
        <v>106646</v>
      </c>
      <c r="R4" s="18">
        <v>111503</v>
      </c>
      <c r="S4" s="16">
        <f t="shared" si="4"/>
        <v>2.2264598966761195E-2</v>
      </c>
      <c r="T4" s="87">
        <v>0.36</v>
      </c>
      <c r="U4" s="87">
        <v>0.63</v>
      </c>
      <c r="V4" s="16">
        <f t="shared" si="5"/>
        <v>0.32899999999999996</v>
      </c>
      <c r="W4" t="s">
        <v>535</v>
      </c>
      <c r="X4" s="22">
        <v>47000</v>
      </c>
      <c r="Y4" s="22">
        <v>38624</v>
      </c>
      <c r="Z4" s="16">
        <f>ABS((Y4/(Y4+X4))-(X4/(Y4+X4)))</f>
        <v>9.7823040269083394E-2</v>
      </c>
    </row>
    <row r="5" spans="1:26" x14ac:dyDescent="0.25">
      <c r="A5" s="9" t="s">
        <v>391</v>
      </c>
      <c r="B5" s="9">
        <v>3</v>
      </c>
      <c r="C5" s="9" t="s">
        <v>470</v>
      </c>
      <c r="D5" s="9" t="s">
        <v>468</v>
      </c>
      <c r="E5" s="6">
        <v>2002</v>
      </c>
      <c r="F5" s="9">
        <v>98141</v>
      </c>
      <c r="G5" s="9">
        <v>175306</v>
      </c>
      <c r="H5" s="9">
        <v>483</v>
      </c>
      <c r="I5" s="15">
        <v>0.3582703610411419</v>
      </c>
      <c r="J5" s="15">
        <v>0.63996641477749794</v>
      </c>
      <c r="K5" s="15">
        <f t="shared" si="0"/>
        <v>0.35890318782067454</v>
      </c>
      <c r="L5" s="15">
        <f t="shared" si="1"/>
        <v>0.64109681217932535</v>
      </c>
      <c r="M5" s="16">
        <f t="shared" si="2"/>
        <v>0.28219362435865081</v>
      </c>
      <c r="N5" s="15">
        <v>0.36799999999999999</v>
      </c>
      <c r="O5" s="15">
        <v>0.623</v>
      </c>
      <c r="P5" s="16">
        <f t="shared" si="3"/>
        <v>0.35325000000000001</v>
      </c>
      <c r="Q5" s="21">
        <v>80155</v>
      </c>
      <c r="R5" s="18">
        <v>117698</v>
      </c>
      <c r="S5" s="16">
        <f t="shared" si="4"/>
        <v>0.18975198758674372</v>
      </c>
      <c r="T5" s="87">
        <v>0.43</v>
      </c>
      <c r="U5" s="87">
        <v>0.56000000000000005</v>
      </c>
      <c r="V5" s="16">
        <f t="shared" si="5"/>
        <v>0.39899999999999997</v>
      </c>
      <c r="W5" t="s">
        <v>703</v>
      </c>
      <c r="X5" s="22">
        <v>74976</v>
      </c>
      <c r="Y5" s="22">
        <v>46669</v>
      </c>
      <c r="Z5" s="16">
        <f>ABS((Y5/(Y5+X5))-(X5/(Y5+X5)))</f>
        <v>0.23270171400386369</v>
      </c>
    </row>
    <row r="6" spans="1:26" x14ac:dyDescent="0.25">
      <c r="A6" s="9" t="s">
        <v>391</v>
      </c>
      <c r="B6" s="9">
        <v>4</v>
      </c>
      <c r="C6" s="9" t="s">
        <v>471</v>
      </c>
      <c r="D6" s="9" t="s">
        <v>468</v>
      </c>
      <c r="E6" s="6">
        <v>1996</v>
      </c>
      <c r="F6" s="9">
        <v>69706</v>
      </c>
      <c r="G6" s="9">
        <v>199071</v>
      </c>
      <c r="H6" s="9">
        <v>341</v>
      </c>
      <c r="I6" s="15">
        <v>0.25901649090733431</v>
      </c>
      <c r="J6" s="15">
        <v>0.73971640692930241</v>
      </c>
      <c r="K6" s="15">
        <f t="shared" si="0"/>
        <v>0.25934510765430074</v>
      </c>
      <c r="L6" s="15">
        <f t="shared" si="1"/>
        <v>0.74065489234569926</v>
      </c>
      <c r="M6" s="16">
        <f t="shared" si="2"/>
        <v>0.48130978469139851</v>
      </c>
      <c r="N6" s="15">
        <v>0.24</v>
      </c>
      <c r="O6" s="15">
        <v>0.748</v>
      </c>
      <c r="P6" s="16">
        <f t="shared" si="3"/>
        <v>0.22675000000000001</v>
      </c>
      <c r="Q6" s="21">
        <v>0</v>
      </c>
      <c r="R6" s="18">
        <v>167709</v>
      </c>
      <c r="S6" s="16">
        <f t="shared" si="4"/>
        <v>1</v>
      </c>
      <c r="T6" s="87">
        <v>0.23</v>
      </c>
      <c r="U6" s="87">
        <v>0.76</v>
      </c>
      <c r="V6" s="16">
        <f t="shared" si="5"/>
        <v>0.19899999999999995</v>
      </c>
      <c r="W6" t="s">
        <v>922</v>
      </c>
      <c r="X6" s="22">
        <v>58142</v>
      </c>
      <c r="Y6" s="22">
        <v>18072</v>
      </c>
      <c r="Z6" s="16">
        <f>ABS((Y6/(Y6+X6))-(X6/(Y6+X6)))</f>
        <v>0.52575642270448997</v>
      </c>
    </row>
    <row r="7" spans="1:26" x14ac:dyDescent="0.25">
      <c r="A7" s="9" t="s">
        <v>391</v>
      </c>
      <c r="B7" s="9">
        <v>5</v>
      </c>
      <c r="C7" s="9" t="s">
        <v>472</v>
      </c>
      <c r="D7" s="9" t="s">
        <v>468</v>
      </c>
      <c r="E7" s="6">
        <v>2010</v>
      </c>
      <c r="F7" s="9">
        <v>101772</v>
      </c>
      <c r="G7" s="9">
        <v>189185</v>
      </c>
      <c r="H7" s="9">
        <v>336</v>
      </c>
      <c r="I7" s="15">
        <v>0.34938017734720711</v>
      </c>
      <c r="J7" s="15">
        <v>0.64946634488298727</v>
      </c>
      <c r="K7" s="15">
        <f t="shared" si="0"/>
        <v>0.3497836450059631</v>
      </c>
      <c r="L7" s="15">
        <f t="shared" si="1"/>
        <v>0.65021635499403696</v>
      </c>
      <c r="M7" s="16">
        <f t="shared" si="2"/>
        <v>0.30043270998807386</v>
      </c>
      <c r="N7" s="15">
        <v>0.34899999999999998</v>
      </c>
      <c r="O7" s="15">
        <v>0.63900000000000001</v>
      </c>
      <c r="P7" s="16">
        <f t="shared" si="3"/>
        <v>0.33574999999999999</v>
      </c>
      <c r="Q7" s="21">
        <v>95192</v>
      </c>
      <c r="R7" s="18">
        <v>131109</v>
      </c>
      <c r="S7" s="16">
        <f t="shared" si="4"/>
        <v>0.15871339499162618</v>
      </c>
      <c r="T7" s="87">
        <v>0.38</v>
      </c>
      <c r="U7" s="87">
        <v>0.61</v>
      </c>
      <c r="V7" s="16">
        <f t="shared" si="5"/>
        <v>0.34899999999999998</v>
      </c>
      <c r="W7" t="s">
        <v>964</v>
      </c>
      <c r="X7" s="22">
        <v>64820</v>
      </c>
      <c r="Y7" s="22">
        <v>77466</v>
      </c>
      <c r="Z7" s="16">
        <f>ABS((X7/(X7+Y7))-(Y7/(X7+Y7)))</f>
        <v>8.8877331571623364E-2</v>
      </c>
    </row>
    <row r="8" spans="1:26" x14ac:dyDescent="0.25">
      <c r="A8" s="9" t="s">
        <v>391</v>
      </c>
      <c r="B8" s="9">
        <v>6</v>
      </c>
      <c r="C8" s="9" t="s">
        <v>473</v>
      </c>
      <c r="D8" s="9" t="s">
        <v>468</v>
      </c>
      <c r="E8" s="6">
        <v>1992</v>
      </c>
      <c r="F8" s="9">
        <v>88267</v>
      </c>
      <c r="G8" s="9">
        <v>219262</v>
      </c>
      <c r="H8" s="9">
        <v>573</v>
      </c>
      <c r="I8" s="15">
        <v>0.28648629350020449</v>
      </c>
      <c r="J8" s="15">
        <v>0.71165393278849209</v>
      </c>
      <c r="K8" s="15">
        <f t="shared" si="0"/>
        <v>0.28702008591059708</v>
      </c>
      <c r="L8" s="15">
        <f t="shared" si="1"/>
        <v>0.71297991408940298</v>
      </c>
      <c r="M8" s="16">
        <f t="shared" si="2"/>
        <v>0.4259598281788059</v>
      </c>
      <c r="N8" s="15">
        <v>0.247</v>
      </c>
      <c r="O8" s="15">
        <v>0.74299999999999999</v>
      </c>
      <c r="P8" s="16">
        <f t="shared" si="3"/>
        <v>0.23275000000000001</v>
      </c>
      <c r="Q8" s="21">
        <v>0</v>
      </c>
      <c r="R8" s="18">
        <v>205288</v>
      </c>
      <c r="S8" s="16">
        <f t="shared" si="4"/>
        <v>1</v>
      </c>
      <c r="T8" s="87">
        <v>0.23</v>
      </c>
      <c r="U8" s="87">
        <v>0.76</v>
      </c>
      <c r="V8" s="16">
        <f t="shared" si="5"/>
        <v>0.19899999999999995</v>
      </c>
      <c r="W8" t="s">
        <v>965</v>
      </c>
      <c r="X8" s="22">
        <v>17203</v>
      </c>
      <c r="Y8" s="22">
        <v>42145</v>
      </c>
      <c r="Z8" s="16">
        <f>ABS((X8/(X8+Y8))-(Y8/(X8+Y8)))</f>
        <v>0.4202669003167756</v>
      </c>
    </row>
    <row r="9" spans="1:26" x14ac:dyDescent="0.25">
      <c r="A9" s="9" t="s">
        <v>391</v>
      </c>
      <c r="B9" s="9">
        <v>7</v>
      </c>
      <c r="C9" s="9" t="s">
        <v>474</v>
      </c>
      <c r="D9" s="9" t="s">
        <v>475</v>
      </c>
      <c r="E9" s="6">
        <v>2010</v>
      </c>
      <c r="F9" s="9">
        <v>232520</v>
      </c>
      <c r="G9" s="9">
        <v>73835</v>
      </c>
      <c r="H9" s="9">
        <v>203</v>
      </c>
      <c r="I9" s="15">
        <v>0.75848615922598661</v>
      </c>
      <c r="J9" s="15">
        <v>0.24085164960627353</v>
      </c>
      <c r="K9" s="15">
        <f t="shared" si="0"/>
        <v>0.75898875487587925</v>
      </c>
      <c r="L9" s="15">
        <f t="shared" si="1"/>
        <v>0.2410112451241207</v>
      </c>
      <c r="M9" s="16">
        <f t="shared" si="2"/>
        <v>0.51797750975175849</v>
      </c>
      <c r="N9" s="15">
        <v>0.72400000000000009</v>
      </c>
      <c r="O9" s="15">
        <v>0.27100000000000002</v>
      </c>
      <c r="P9" s="16">
        <f t="shared" si="3"/>
        <v>0.70725000000000005</v>
      </c>
      <c r="Q9" s="21">
        <v>136223</v>
      </c>
      <c r="R9" s="18">
        <v>51882</v>
      </c>
      <c r="S9" s="16">
        <f t="shared" si="4"/>
        <v>0.44837191993833231</v>
      </c>
      <c r="T9" s="87">
        <v>0.72</v>
      </c>
      <c r="U9" s="87">
        <v>0.27</v>
      </c>
      <c r="V9" s="16">
        <f t="shared" si="5"/>
        <v>0.68899999999999995</v>
      </c>
      <c r="W9" t="s">
        <v>785</v>
      </c>
      <c r="X9" s="22">
        <v>111570</v>
      </c>
      <c r="Y9" s="22">
        <v>81985</v>
      </c>
      <c r="Z9" s="16">
        <f>ABS((X9/(X9+Y9))-(Y9/(X9+Y9)))</f>
        <v>0.15285061093745966</v>
      </c>
    </row>
    <row r="10" spans="1:26" x14ac:dyDescent="0.25">
      <c r="A10" s="9" t="s">
        <v>392</v>
      </c>
      <c r="B10" s="9" t="s">
        <v>441</v>
      </c>
      <c r="C10" s="9" t="s">
        <v>476</v>
      </c>
      <c r="D10" s="9" t="s">
        <v>468</v>
      </c>
      <c r="E10" s="6">
        <v>1973</v>
      </c>
      <c r="F10" s="9">
        <v>82927</v>
      </c>
      <c r="G10" s="9">
        <v>185296</v>
      </c>
      <c r="H10" s="9">
        <v>21581</v>
      </c>
      <c r="I10" s="15">
        <v>0.28614856937792438</v>
      </c>
      <c r="J10" s="15">
        <v>0.6393838594360326</v>
      </c>
      <c r="K10" s="15">
        <f t="shared" si="0"/>
        <v>0.30917184581486301</v>
      </c>
      <c r="L10" s="15">
        <f t="shared" si="1"/>
        <v>0.69082815418513699</v>
      </c>
      <c r="M10" s="16">
        <f t="shared" si="2"/>
        <v>0.38165630837027398</v>
      </c>
      <c r="N10" s="15">
        <v>0.41200000000000003</v>
      </c>
      <c r="O10" s="15">
        <v>0.55299999999999994</v>
      </c>
      <c r="P10" s="16">
        <f t="shared" si="3"/>
        <v>0.41025000000000006</v>
      </c>
      <c r="Q10" s="21">
        <v>77606</v>
      </c>
      <c r="R10" s="18">
        <v>175384</v>
      </c>
      <c r="S10" s="16">
        <f t="shared" si="4"/>
        <v>0.38648958456856003</v>
      </c>
      <c r="T10" s="87">
        <v>0.38</v>
      </c>
      <c r="U10" s="87">
        <v>0.59</v>
      </c>
      <c r="V10" s="16">
        <f t="shared" si="5"/>
        <v>0.35899999999999999</v>
      </c>
      <c r="W10" t="s">
        <v>987</v>
      </c>
      <c r="X10" s="22">
        <v>216144</v>
      </c>
      <c r="Y10" s="22">
        <v>141591</v>
      </c>
      <c r="Z10" s="16">
        <f>ABS((X10/(X10+Y10))-(Y10/(X10+Y10)))</f>
        <v>0.20840286804478175</v>
      </c>
    </row>
    <row r="11" spans="1:26" x14ac:dyDescent="0.25">
      <c r="A11" s="9" t="s">
        <v>393</v>
      </c>
      <c r="B11" s="9">
        <v>1</v>
      </c>
      <c r="C11" s="9" t="s">
        <v>477</v>
      </c>
      <c r="D11" s="9" t="s">
        <v>478</v>
      </c>
      <c r="E11" s="6">
        <v>2012</v>
      </c>
      <c r="F11" s="9">
        <v>122774</v>
      </c>
      <c r="G11" s="9">
        <v>113594</v>
      </c>
      <c r="H11" s="9">
        <v>15227</v>
      </c>
      <c r="I11" s="15">
        <v>0.4879826705618156</v>
      </c>
      <c r="J11" s="15">
        <v>0.45149545897176019</v>
      </c>
      <c r="K11" s="15">
        <f t="shared" si="0"/>
        <v>0.51941887226697347</v>
      </c>
      <c r="L11" s="15">
        <f t="shared" si="1"/>
        <v>0.48058112773302647</v>
      </c>
      <c r="M11" s="16">
        <f t="shared" si="2"/>
        <v>3.8837744533947005E-2</v>
      </c>
      <c r="N11" s="15">
        <v>0.47899999999999998</v>
      </c>
      <c r="O11" s="15">
        <v>0.504</v>
      </c>
      <c r="P11" s="16">
        <f t="shared" si="3"/>
        <v>0.46825</v>
      </c>
      <c r="Q11" s="82">
        <v>99233</v>
      </c>
      <c r="R11" s="82">
        <v>112816</v>
      </c>
      <c r="S11" s="16">
        <f>-ABS((R11/(R11+Q11))-(Q11/(R11+Q11)))</f>
        <v>-6.4055949332465556E-2</v>
      </c>
      <c r="T11" s="89">
        <v>0.44</v>
      </c>
      <c r="U11" s="88">
        <v>0.54</v>
      </c>
      <c r="V11" s="16">
        <f t="shared" si="5"/>
        <v>0.41399999999999998</v>
      </c>
      <c r="W11" t="s">
        <v>675</v>
      </c>
      <c r="X11" s="22">
        <v>159267</v>
      </c>
      <c r="Y11" s="22">
        <v>151740</v>
      </c>
      <c r="Z11" s="16">
        <f>-ABS((X11/(X11+Y11))-(Y11/(X11+Y11)))</f>
        <v>-2.4202027607095611E-2</v>
      </c>
    </row>
    <row r="12" spans="1:26" ht="30" x14ac:dyDescent="0.25">
      <c r="A12" s="9" t="s">
        <v>393</v>
      </c>
      <c r="B12" s="9">
        <v>2</v>
      </c>
      <c r="C12" s="9" t="s">
        <v>479</v>
      </c>
      <c r="D12" s="9" t="s">
        <v>475</v>
      </c>
      <c r="E12" s="8" t="s">
        <v>454</v>
      </c>
      <c r="F12" s="9">
        <v>147338</v>
      </c>
      <c r="G12" s="9">
        <v>144884</v>
      </c>
      <c r="H12" s="9">
        <v>57</v>
      </c>
      <c r="I12" s="15">
        <v>0.50410053407873978</v>
      </c>
      <c r="J12" s="15">
        <v>0.49570444677859171</v>
      </c>
      <c r="K12" s="15">
        <f t="shared" si="0"/>
        <v>0.50419886250864066</v>
      </c>
      <c r="L12" s="15">
        <f t="shared" si="1"/>
        <v>0.49580113749135934</v>
      </c>
      <c r="M12" s="16">
        <f t="shared" si="2"/>
        <v>8.39772501728131E-3</v>
      </c>
      <c r="N12" s="15">
        <v>0.48399999999999999</v>
      </c>
      <c r="O12" s="15">
        <v>0.499</v>
      </c>
      <c r="P12" s="16">
        <f t="shared" si="3"/>
        <v>0.47325</v>
      </c>
      <c r="Q12" s="21"/>
      <c r="R12" s="18"/>
      <c r="S12" s="16"/>
      <c r="T12" s="87">
        <v>0.46</v>
      </c>
      <c r="U12" s="87">
        <v>0.52</v>
      </c>
      <c r="V12" s="16">
        <f>(T12-U12-7.2%)/2+0.5</f>
        <v>0.434</v>
      </c>
      <c r="W12" t="s">
        <v>1002</v>
      </c>
      <c r="X12" s="22">
        <v>40172</v>
      </c>
      <c r="Y12" s="22">
        <v>19319</v>
      </c>
      <c r="Z12" s="16">
        <f>ABS((X12/(X12+Y12))-(Y12/(X12+Y12)))</f>
        <v>0.35052360861306747</v>
      </c>
    </row>
    <row r="13" spans="1:26" x14ac:dyDescent="0.25">
      <c r="A13" s="9" t="s">
        <v>393</v>
      </c>
      <c r="B13" s="9">
        <v>3</v>
      </c>
      <c r="C13" s="9" t="s">
        <v>480</v>
      </c>
      <c r="D13" s="9" t="s">
        <v>475</v>
      </c>
      <c r="E13" s="6">
        <v>2002</v>
      </c>
      <c r="F13" s="9">
        <v>98468</v>
      </c>
      <c r="G13" s="9">
        <v>62663</v>
      </c>
      <c r="H13" s="9">
        <v>7567</v>
      </c>
      <c r="I13" s="15">
        <v>0.58369393828024041</v>
      </c>
      <c r="J13" s="15">
        <v>0.37145075815955136</v>
      </c>
      <c r="K13" s="15">
        <f t="shared" si="0"/>
        <v>0.61110524976571856</v>
      </c>
      <c r="L13" s="15">
        <f t="shared" si="1"/>
        <v>0.38889475023428138</v>
      </c>
      <c r="M13" s="16">
        <f t="shared" si="2"/>
        <v>0.22221049953143718</v>
      </c>
      <c r="N13" s="15">
        <v>0.61399999999999999</v>
      </c>
      <c r="O13" s="15">
        <v>0.36899999999999999</v>
      </c>
      <c r="P13" s="16">
        <f t="shared" si="3"/>
        <v>0.60324999999999995</v>
      </c>
      <c r="Q13" s="21">
        <v>79935</v>
      </c>
      <c r="R13" s="18">
        <v>70385</v>
      </c>
      <c r="S13" s="16">
        <f>ABS((R13/(R13+Q13))-(Q13/(R13+Q13)))</f>
        <v>6.3531133581692378E-2</v>
      </c>
      <c r="T13" s="87">
        <v>0.56999999999999995</v>
      </c>
      <c r="U13" s="87">
        <v>0.42</v>
      </c>
      <c r="V13" s="16">
        <f>(T13-U13-7.2%)/2+0.5</f>
        <v>0.53899999999999992</v>
      </c>
      <c r="W13" t="s">
        <v>1004</v>
      </c>
      <c r="X13" s="22">
        <v>0</v>
      </c>
      <c r="Y13" s="95">
        <v>54449</v>
      </c>
      <c r="Z13" s="94">
        <f>ABS((X13/(X13+Y13))-(Y13/(X13+Y13)))</f>
        <v>1</v>
      </c>
    </row>
    <row r="14" spans="1:26" x14ac:dyDescent="0.25">
      <c r="A14" s="9" t="s">
        <v>393</v>
      </c>
      <c r="B14" s="9">
        <v>4</v>
      </c>
      <c r="C14" s="9" t="s">
        <v>481</v>
      </c>
      <c r="D14" s="9" t="s">
        <v>468</v>
      </c>
      <c r="E14" s="6">
        <v>2010</v>
      </c>
      <c r="F14" s="9">
        <v>69154</v>
      </c>
      <c r="G14" s="9">
        <v>162907</v>
      </c>
      <c r="H14" s="9">
        <v>11699</v>
      </c>
      <c r="I14" s="15">
        <v>0.28369707909419101</v>
      </c>
      <c r="J14" s="15">
        <v>0.6683089924515917</v>
      </c>
      <c r="K14" s="15">
        <f t="shared" si="0"/>
        <v>0.29799923296029923</v>
      </c>
      <c r="L14" s="15">
        <f t="shared" si="1"/>
        <v>0.70200076703970071</v>
      </c>
      <c r="M14" s="16">
        <f t="shared" si="2"/>
        <v>0.40400153407940148</v>
      </c>
      <c r="N14" s="15">
        <v>0.31</v>
      </c>
      <c r="O14" s="15">
        <v>0.67200000000000004</v>
      </c>
      <c r="P14" s="16">
        <f t="shared" si="3"/>
        <v>0.29974999999999996</v>
      </c>
      <c r="Q14" s="21">
        <v>99233</v>
      </c>
      <c r="R14" s="18">
        <v>112816</v>
      </c>
      <c r="S14" s="16">
        <f>ABS((R14/(R14+Q14))-(Q14/(R14+Q14)))</f>
        <v>6.4055949332465556E-2</v>
      </c>
      <c r="T14" s="87">
        <v>0.44</v>
      </c>
      <c r="U14" s="87">
        <v>0.54</v>
      </c>
      <c r="V14" s="16">
        <f>(T14-U14-7.2%)/2+0.5</f>
        <v>0.41399999999999998</v>
      </c>
      <c r="W14" t="s">
        <v>1006</v>
      </c>
      <c r="X14" s="95">
        <v>14968</v>
      </c>
      <c r="Y14" s="22">
        <v>36042</v>
      </c>
      <c r="Z14" s="16">
        <f>ABS((X14/(X14+Y14))-(Y14/(X14+Y14)))</f>
        <v>0.41313467947461285</v>
      </c>
    </row>
    <row r="15" spans="1:26" x14ac:dyDescent="0.25">
      <c r="A15" s="9" t="s">
        <v>393</v>
      </c>
      <c r="B15" s="9">
        <v>5</v>
      </c>
      <c r="C15" s="9" t="s">
        <v>482</v>
      </c>
      <c r="D15" s="9" t="s">
        <v>483</v>
      </c>
      <c r="E15" s="6">
        <v>2012</v>
      </c>
      <c r="F15" s="9">
        <v>89589</v>
      </c>
      <c r="G15" s="9">
        <v>183470</v>
      </c>
      <c r="H15" s="9">
        <v>0</v>
      </c>
      <c r="I15" s="15">
        <v>0.3280939284184004</v>
      </c>
      <c r="J15" s="15">
        <v>0.67190607158159954</v>
      </c>
      <c r="K15" s="15">
        <f t="shared" si="0"/>
        <v>0.3280939284184004</v>
      </c>
      <c r="L15" s="15">
        <f t="shared" si="1"/>
        <v>0.67190607158159954</v>
      </c>
      <c r="M15" s="16">
        <f t="shared" si="2"/>
        <v>0.34381214316319914</v>
      </c>
      <c r="N15" s="15">
        <v>0.34600000000000003</v>
      </c>
      <c r="O15" s="15">
        <v>0.63800000000000001</v>
      </c>
      <c r="P15" s="16">
        <f t="shared" si="3"/>
        <v>0.33474999999999999</v>
      </c>
      <c r="Q15" s="21"/>
      <c r="R15" s="18"/>
      <c r="S15" s="16"/>
      <c r="T15" s="87"/>
      <c r="U15" s="87"/>
      <c r="V15" s="16"/>
      <c r="W15" t="s">
        <v>1016</v>
      </c>
      <c r="X15" s="22">
        <v>89099</v>
      </c>
      <c r="Y15" s="22">
        <v>85642</v>
      </c>
      <c r="Z15" s="94">
        <f>ABS((X15/(X15+Y15))-(Y15/(X15+Y15)))</f>
        <v>1.9783565391064517E-2</v>
      </c>
    </row>
    <row r="16" spans="1:26" x14ac:dyDescent="0.25">
      <c r="A16" s="9" t="s">
        <v>393</v>
      </c>
      <c r="B16" s="9">
        <v>6</v>
      </c>
      <c r="C16" s="9" t="s">
        <v>484</v>
      </c>
      <c r="D16" s="9" t="s">
        <v>468</v>
      </c>
      <c r="E16" s="6">
        <v>2010</v>
      </c>
      <c r="F16" s="9">
        <v>97666</v>
      </c>
      <c r="G16" s="9">
        <v>179706</v>
      </c>
      <c r="H16" s="9">
        <v>15805</v>
      </c>
      <c r="I16" s="15">
        <v>0.33312981577681744</v>
      </c>
      <c r="J16" s="15">
        <v>0.61296077113825431</v>
      </c>
      <c r="K16" s="15">
        <f t="shared" si="0"/>
        <v>0.35211196515870385</v>
      </c>
      <c r="L16" s="15">
        <f t="shared" si="1"/>
        <v>0.64788803484129609</v>
      </c>
      <c r="M16" s="16">
        <f t="shared" si="2"/>
        <v>0.29577606968259224</v>
      </c>
      <c r="N16" s="15">
        <v>0.38799999999999996</v>
      </c>
      <c r="O16" s="15">
        <v>0.59499999999999997</v>
      </c>
      <c r="P16" s="16">
        <f t="shared" si="3"/>
        <v>0.37724999999999997</v>
      </c>
      <c r="Q16" s="21">
        <v>91749</v>
      </c>
      <c r="R16" s="18">
        <v>110374</v>
      </c>
      <c r="S16" s="16">
        <f>ABS((R16/(R16+Q16))-(Q16/(R16+Q16)))</f>
        <v>9.2146861069744679E-2</v>
      </c>
      <c r="T16" s="87">
        <v>0.47</v>
      </c>
      <c r="U16" s="87">
        <v>0.52</v>
      </c>
      <c r="V16" s="16">
        <f>(T16-U16-7.2%)/2+0.5</f>
        <v>0.43899999999999995</v>
      </c>
    </row>
    <row r="17" spans="1:22" x14ac:dyDescent="0.25">
      <c r="A17" s="9" t="s">
        <v>393</v>
      </c>
      <c r="B17" s="9">
        <v>7</v>
      </c>
      <c r="C17" s="9" t="s">
        <v>485</v>
      </c>
      <c r="D17" s="9" t="s">
        <v>475</v>
      </c>
      <c r="E17" s="6">
        <v>1991</v>
      </c>
      <c r="F17" s="9">
        <v>104489</v>
      </c>
      <c r="G17" s="9">
        <v>0</v>
      </c>
      <c r="H17" s="9">
        <v>23338</v>
      </c>
      <c r="I17" s="15">
        <v>0.8174251136301407</v>
      </c>
      <c r="J17" s="15">
        <v>0</v>
      </c>
      <c r="K17" s="15">
        <f t="shared" si="0"/>
        <v>1</v>
      </c>
      <c r="L17" s="15">
        <f t="shared" si="1"/>
        <v>0</v>
      </c>
      <c r="M17" s="16">
        <f t="shared" si="2"/>
        <v>1</v>
      </c>
      <c r="N17" s="15">
        <v>0.71700000000000008</v>
      </c>
      <c r="O17" s="15">
        <v>0.26500000000000001</v>
      </c>
      <c r="P17" s="16">
        <f t="shared" si="3"/>
        <v>0.70674999999999999</v>
      </c>
      <c r="Q17" s="21">
        <v>61524</v>
      </c>
      <c r="R17" s="18">
        <v>25300</v>
      </c>
      <c r="S17" s="16">
        <f>ABS((R17/(R17+Q17))-(Q17/(R17+Q17)))</f>
        <v>0.41721183083018515</v>
      </c>
      <c r="T17" s="87">
        <v>0.66</v>
      </c>
      <c r="U17" s="87">
        <v>0.33</v>
      </c>
      <c r="V17" s="16">
        <f>(T17-U17-7.2%)/2+0.5</f>
        <v>0.629</v>
      </c>
    </row>
    <row r="18" spans="1:22" x14ac:dyDescent="0.25">
      <c r="A18" s="9" t="s">
        <v>393</v>
      </c>
      <c r="B18" s="9">
        <v>8</v>
      </c>
      <c r="C18" s="9" t="s">
        <v>486</v>
      </c>
      <c r="D18" s="9" t="s">
        <v>468</v>
      </c>
      <c r="E18" s="6">
        <v>2002</v>
      </c>
      <c r="F18" s="9">
        <v>95635</v>
      </c>
      <c r="G18" s="9">
        <v>172809</v>
      </c>
      <c r="H18" s="9">
        <v>4347</v>
      </c>
      <c r="I18" s="15">
        <v>0.3505797478655821</v>
      </c>
      <c r="J18" s="15">
        <v>0.63348497567735007</v>
      </c>
      <c r="K18" s="15">
        <f t="shared" si="0"/>
        <v>0.35625679843840802</v>
      </c>
      <c r="L18" s="15">
        <f t="shared" si="1"/>
        <v>0.64374320156159193</v>
      </c>
      <c r="M18" s="16">
        <f t="shared" si="2"/>
        <v>0.28748640312318391</v>
      </c>
      <c r="N18" s="15">
        <v>0.36899999999999999</v>
      </c>
      <c r="O18" s="15">
        <v>0.61699999999999999</v>
      </c>
      <c r="P18" s="16">
        <f t="shared" si="3"/>
        <v>0.35675000000000001</v>
      </c>
      <c r="Q18" s="21">
        <v>82891</v>
      </c>
      <c r="R18" s="18">
        <v>173173</v>
      </c>
      <c r="S18" s="16">
        <f>ABS((R18/(R18+Q18))-(Q18/(R18+Q18)))</f>
        <v>0.3525759185203699</v>
      </c>
      <c r="T18" s="87">
        <v>0.38</v>
      </c>
      <c r="U18" s="87">
        <v>0.61</v>
      </c>
      <c r="V18" s="16">
        <f>(T18-U18-7.2%)/2+0.5</f>
        <v>0.34899999999999998</v>
      </c>
    </row>
    <row r="19" spans="1:22" x14ac:dyDescent="0.25">
      <c r="A19" s="9" t="s">
        <v>393</v>
      </c>
      <c r="B19" s="9">
        <v>9</v>
      </c>
      <c r="C19" s="9" t="s">
        <v>487</v>
      </c>
      <c r="D19" s="9" t="s">
        <v>478</v>
      </c>
      <c r="E19" s="6">
        <v>2012</v>
      </c>
      <c r="F19" s="9">
        <v>121881</v>
      </c>
      <c r="G19" s="9">
        <v>111630</v>
      </c>
      <c r="H19" s="9">
        <v>16620</v>
      </c>
      <c r="I19" s="15">
        <v>0.48726867121628265</v>
      </c>
      <c r="J19" s="15">
        <v>0.44628614605946482</v>
      </c>
      <c r="K19" s="15">
        <f t="shared" si="0"/>
        <v>0.52194971543096469</v>
      </c>
      <c r="L19" s="15">
        <f t="shared" si="1"/>
        <v>0.47805028456903526</v>
      </c>
      <c r="M19" s="16">
        <f t="shared" si="2"/>
        <v>4.3899430861929434E-2</v>
      </c>
      <c r="N19" s="15">
        <v>0.51100000000000001</v>
      </c>
      <c r="O19" s="15">
        <v>0.46600000000000003</v>
      </c>
      <c r="P19" s="16">
        <f t="shared" si="3"/>
        <v>0.50324999999999998</v>
      </c>
      <c r="Q19" s="21"/>
      <c r="R19" s="18"/>
      <c r="S19" s="16"/>
      <c r="T19" s="87"/>
      <c r="U19" s="87"/>
      <c r="V19" s="16"/>
    </row>
    <row r="20" spans="1:22" x14ac:dyDescent="0.25">
      <c r="A20" s="9" t="s">
        <v>394</v>
      </c>
      <c r="B20" s="9">
        <v>1</v>
      </c>
      <c r="C20" s="9" t="s">
        <v>488</v>
      </c>
      <c r="D20" s="9" t="s">
        <v>468</v>
      </c>
      <c r="E20" s="6">
        <v>2010</v>
      </c>
      <c r="F20" s="9">
        <v>96601</v>
      </c>
      <c r="G20" s="9">
        <v>138800</v>
      </c>
      <c r="H20" s="9">
        <v>11442</v>
      </c>
      <c r="I20" s="15">
        <v>0.39134591623015441</v>
      </c>
      <c r="J20" s="15">
        <v>0.56230073366471811</v>
      </c>
      <c r="K20" s="15">
        <f t="shared" si="0"/>
        <v>0.41036784040849439</v>
      </c>
      <c r="L20" s="15">
        <f t="shared" si="1"/>
        <v>0.5896321595915055</v>
      </c>
      <c r="M20" s="16">
        <f t="shared" si="2"/>
        <v>0.17926431918301111</v>
      </c>
      <c r="N20" s="15">
        <v>0.36299999999999999</v>
      </c>
      <c r="O20" s="15">
        <v>0.61</v>
      </c>
      <c r="P20" s="16">
        <f t="shared" si="3"/>
        <v>0.35725000000000001</v>
      </c>
      <c r="Q20" s="21">
        <v>78267</v>
      </c>
      <c r="R20" s="18">
        <v>93224</v>
      </c>
      <c r="S20" s="16">
        <f>ABS((R20/(R20+Q20))-(Q20/(R20+Q20)))</f>
        <v>8.7217404995014292E-2</v>
      </c>
      <c r="T20" s="87">
        <v>0.38</v>
      </c>
      <c r="U20" s="87">
        <v>0.59</v>
      </c>
      <c r="V20" s="16">
        <f>(T20-U20-7.2%)/2+0.5</f>
        <v>0.35899999999999999</v>
      </c>
    </row>
    <row r="21" spans="1:22" x14ac:dyDescent="0.25">
      <c r="A21" s="9" t="s">
        <v>394</v>
      </c>
      <c r="B21" s="9">
        <v>2</v>
      </c>
      <c r="C21" s="9" t="s">
        <v>489</v>
      </c>
      <c r="D21" s="9" t="s">
        <v>468</v>
      </c>
      <c r="E21" s="6">
        <v>2010</v>
      </c>
      <c r="F21" s="9">
        <v>113156</v>
      </c>
      <c r="G21" s="9">
        <v>158175</v>
      </c>
      <c r="H21" s="9">
        <v>15267</v>
      </c>
      <c r="I21" s="15">
        <v>0.39482480687234384</v>
      </c>
      <c r="J21" s="15">
        <v>0.55190545642328281</v>
      </c>
      <c r="K21" s="15">
        <f t="shared" si="0"/>
        <v>0.41704044137971696</v>
      </c>
      <c r="L21" s="15">
        <f t="shared" si="1"/>
        <v>0.58295955862028292</v>
      </c>
      <c r="M21" s="16">
        <f t="shared" si="2"/>
        <v>0.16591911724056596</v>
      </c>
      <c r="N21" s="15">
        <v>0.42899999999999999</v>
      </c>
      <c r="O21" s="15">
        <v>0.54700000000000004</v>
      </c>
      <c r="P21" s="16">
        <f t="shared" si="3"/>
        <v>0.42174999999999996</v>
      </c>
      <c r="Q21" s="21">
        <v>80687</v>
      </c>
      <c r="R21" s="18">
        <v>122091</v>
      </c>
      <c r="S21" s="16">
        <f>ABS((R21/(R21+Q21))-(Q21/(R21+Q21)))</f>
        <v>0.2041838858258786</v>
      </c>
      <c r="T21" s="87">
        <v>0.44</v>
      </c>
      <c r="U21" s="87">
        <v>0.54</v>
      </c>
      <c r="V21" s="16">
        <f>(T21-U21-7.2%)/2+0.5</f>
        <v>0.41399999999999998</v>
      </c>
    </row>
    <row r="22" spans="1:22" x14ac:dyDescent="0.25">
      <c r="A22" s="9" t="s">
        <v>394</v>
      </c>
      <c r="B22" s="9">
        <v>3</v>
      </c>
      <c r="C22" s="9" t="s">
        <v>490</v>
      </c>
      <c r="D22" s="9" t="s">
        <v>468</v>
      </c>
      <c r="E22" s="6">
        <v>2010</v>
      </c>
      <c r="F22" s="9">
        <v>0</v>
      </c>
      <c r="G22" s="9">
        <v>186467</v>
      </c>
      <c r="H22" s="9">
        <v>59193</v>
      </c>
      <c r="I22" s="15">
        <v>0</v>
      </c>
      <c r="J22" s="15">
        <v>0.75904502157453391</v>
      </c>
      <c r="K22" s="15">
        <f t="shared" si="0"/>
        <v>0</v>
      </c>
      <c r="L22" s="15">
        <f t="shared" si="1"/>
        <v>1</v>
      </c>
      <c r="M22" s="16">
        <f t="shared" si="2"/>
        <v>1</v>
      </c>
      <c r="N22" s="15">
        <v>0.316</v>
      </c>
      <c r="O22" s="15">
        <v>0.65500000000000003</v>
      </c>
      <c r="P22" s="16">
        <f t="shared" si="3"/>
        <v>0.31125000000000003</v>
      </c>
      <c r="Q22" s="21">
        <v>56542</v>
      </c>
      <c r="R22" s="18">
        <v>148581</v>
      </c>
      <c r="S22" s="16">
        <f>ABS((R22/(R22+Q22))-(Q22/(R22+Q22)))</f>
        <v>0.44870151080083653</v>
      </c>
      <c r="T22" s="87">
        <v>0.34</v>
      </c>
      <c r="U22" s="87">
        <v>0.64</v>
      </c>
      <c r="V22" s="16">
        <f>(T22-U22-7.2%)/2+0.5</f>
        <v>0.314</v>
      </c>
    </row>
    <row r="23" spans="1:22" x14ac:dyDescent="0.25">
      <c r="A23" s="9" t="s">
        <v>394</v>
      </c>
      <c r="B23" s="9">
        <v>4</v>
      </c>
      <c r="C23" s="9" t="s">
        <v>491</v>
      </c>
      <c r="D23" s="9" t="s">
        <v>483</v>
      </c>
      <c r="E23" s="6">
        <v>2012</v>
      </c>
      <c r="F23" s="9">
        <v>95013</v>
      </c>
      <c r="G23" s="9">
        <v>154149</v>
      </c>
      <c r="H23" s="9">
        <v>9791</v>
      </c>
      <c r="I23" s="15">
        <v>0.36691214235787961</v>
      </c>
      <c r="J23" s="15">
        <v>0.59527790757396126</v>
      </c>
      <c r="K23" s="15">
        <f t="shared" si="0"/>
        <v>0.38133021889373181</v>
      </c>
      <c r="L23" s="15">
        <f t="shared" si="1"/>
        <v>0.61866978110626825</v>
      </c>
      <c r="M23" s="16">
        <f t="shared" si="2"/>
        <v>0.23733956221253644</v>
      </c>
      <c r="N23" s="15">
        <v>0.35899999999999999</v>
      </c>
      <c r="O23" s="15">
        <v>0.61799999999999999</v>
      </c>
      <c r="P23" s="16">
        <f t="shared" si="3"/>
        <v>0.35125000000000001</v>
      </c>
      <c r="Q23" s="21"/>
      <c r="R23" s="18"/>
      <c r="S23" s="16"/>
      <c r="T23" s="87"/>
      <c r="U23" s="87"/>
      <c r="V23" s="16"/>
    </row>
    <row r="24" spans="1:22" x14ac:dyDescent="0.25">
      <c r="A24" s="9" t="s">
        <v>395</v>
      </c>
      <c r="B24" s="9">
        <v>1</v>
      </c>
      <c r="C24" s="9" t="s">
        <v>492</v>
      </c>
      <c r="D24" s="9" t="s">
        <v>483</v>
      </c>
      <c r="E24" s="6">
        <v>2012</v>
      </c>
      <c r="F24" s="9">
        <v>125386</v>
      </c>
      <c r="G24" s="9">
        <v>168827</v>
      </c>
      <c r="H24" s="9">
        <v>0</v>
      </c>
      <c r="I24" s="15">
        <v>0.42617423431323564</v>
      </c>
      <c r="J24" s="15">
        <v>0.57382576568676436</v>
      </c>
      <c r="K24" s="15">
        <f t="shared" si="0"/>
        <v>0.42617423431323564</v>
      </c>
      <c r="L24" s="15">
        <f t="shared" si="1"/>
        <v>0.57382576568676436</v>
      </c>
      <c r="M24" s="16">
        <f t="shared" si="2"/>
        <v>0.14765153137352871</v>
      </c>
      <c r="N24" s="15">
        <v>0.40299999999999997</v>
      </c>
      <c r="O24" s="15">
        <v>0.56600000000000006</v>
      </c>
      <c r="P24" s="16">
        <f t="shared" si="3"/>
        <v>0.39924999999999994</v>
      </c>
      <c r="Q24" s="21"/>
      <c r="R24" s="18"/>
      <c r="S24" s="16"/>
      <c r="T24" s="87"/>
      <c r="U24" s="87"/>
      <c r="V24" s="16"/>
    </row>
    <row r="25" spans="1:22" x14ac:dyDescent="0.25">
      <c r="A25" s="9" t="s">
        <v>395</v>
      </c>
      <c r="B25" s="9">
        <v>2</v>
      </c>
      <c r="C25" s="9" t="s">
        <v>493</v>
      </c>
      <c r="D25" s="9" t="s">
        <v>478</v>
      </c>
      <c r="E25" s="6">
        <v>2012</v>
      </c>
      <c r="F25" s="9">
        <v>226216</v>
      </c>
      <c r="G25" s="9">
        <v>91310</v>
      </c>
      <c r="H25" s="9">
        <v>0</v>
      </c>
      <c r="I25" s="15">
        <v>0.71243299761279388</v>
      </c>
      <c r="J25" s="15">
        <v>0.28756700238720606</v>
      </c>
      <c r="K25" s="15">
        <f t="shared" si="0"/>
        <v>0.71243299761279388</v>
      </c>
      <c r="L25" s="15">
        <f t="shared" si="1"/>
        <v>0.28756700238720606</v>
      </c>
      <c r="M25" s="16">
        <f t="shared" si="2"/>
        <v>0.42486599522558782</v>
      </c>
      <c r="N25" s="15">
        <v>0.69</v>
      </c>
      <c r="O25" s="15">
        <v>0.27</v>
      </c>
      <c r="P25" s="16">
        <f t="shared" si="3"/>
        <v>0.69074999999999998</v>
      </c>
      <c r="Q25" s="21"/>
      <c r="R25" s="18"/>
      <c r="S25" s="16"/>
      <c r="T25" s="87"/>
      <c r="U25" s="87"/>
      <c r="V25" s="16"/>
    </row>
    <row r="26" spans="1:22" x14ac:dyDescent="0.25">
      <c r="A26" s="9" t="s">
        <v>395</v>
      </c>
      <c r="B26" s="9">
        <v>3</v>
      </c>
      <c r="C26" s="9" t="s">
        <v>494</v>
      </c>
      <c r="D26" s="9" t="s">
        <v>475</v>
      </c>
      <c r="E26" s="6">
        <v>2009</v>
      </c>
      <c r="F26" s="9">
        <v>126882</v>
      </c>
      <c r="G26" s="9">
        <v>107086</v>
      </c>
      <c r="H26" s="9">
        <v>0</v>
      </c>
      <c r="I26" s="15">
        <v>0.54230493058879847</v>
      </c>
      <c r="J26" s="15">
        <v>0.45769506941120153</v>
      </c>
      <c r="K26" s="15">
        <f t="shared" si="0"/>
        <v>0.54230493058879847</v>
      </c>
      <c r="L26" s="15">
        <f t="shared" si="1"/>
        <v>0.45769506941120153</v>
      </c>
      <c r="M26" s="16">
        <f t="shared" si="2"/>
        <v>8.4609861177596946E-2</v>
      </c>
      <c r="N26" s="15">
        <v>0.54299999999999993</v>
      </c>
      <c r="O26" s="15">
        <v>0.43099999999999999</v>
      </c>
      <c r="P26" s="16">
        <f t="shared" si="3"/>
        <v>0.53674999999999995</v>
      </c>
      <c r="Q26" s="21">
        <v>137578</v>
      </c>
      <c r="R26" s="18">
        <v>88512</v>
      </c>
      <c r="S26" s="16">
        <f>ABS((R26/(R26+Q26))-(Q26/(R26+Q26)))</f>
        <v>0.21701977088769958</v>
      </c>
      <c r="T26" s="87">
        <v>0.65</v>
      </c>
      <c r="U26" s="87">
        <v>0.33</v>
      </c>
      <c r="V26" s="16">
        <f>(T26-U26-7.2%)/2+0.5</f>
        <v>0.624</v>
      </c>
    </row>
    <row r="27" spans="1:22" x14ac:dyDescent="0.25">
      <c r="A27" s="9" t="s">
        <v>395</v>
      </c>
      <c r="B27" s="9">
        <v>4</v>
      </c>
      <c r="C27" s="9" t="s">
        <v>495</v>
      </c>
      <c r="D27" s="9" t="s">
        <v>468</v>
      </c>
      <c r="E27" s="6">
        <v>2008</v>
      </c>
      <c r="F27" s="9">
        <v>125885</v>
      </c>
      <c r="G27" s="9">
        <v>197803</v>
      </c>
      <c r="H27" s="9">
        <v>0</v>
      </c>
      <c r="I27" s="15">
        <v>0.38890845505548555</v>
      </c>
      <c r="J27" s="15">
        <v>0.61109154494451445</v>
      </c>
      <c r="K27" s="15">
        <f t="shared" si="0"/>
        <v>0.38890845505548555</v>
      </c>
      <c r="L27" s="15">
        <f t="shared" si="1"/>
        <v>0.61109154494451445</v>
      </c>
      <c r="M27" s="16">
        <f t="shared" si="2"/>
        <v>0.22218308988902891</v>
      </c>
      <c r="N27" s="15">
        <v>0.39500000000000002</v>
      </c>
      <c r="O27" s="15">
        <v>0.57899999999999996</v>
      </c>
      <c r="P27" s="16">
        <f t="shared" si="3"/>
        <v>0.38875000000000004</v>
      </c>
      <c r="Q27" s="21">
        <v>95653</v>
      </c>
      <c r="R27" s="18">
        <v>186397</v>
      </c>
      <c r="S27" s="16">
        <f>ABS((R27/(R27+Q27))-(Q27/(R27+Q27)))</f>
        <v>0.32173018968268036</v>
      </c>
      <c r="T27" s="87">
        <v>0.44</v>
      </c>
      <c r="U27" s="87">
        <v>0.54</v>
      </c>
      <c r="V27" s="16">
        <f>(T27-U27-7.2%)/2+0.5</f>
        <v>0.41399999999999998</v>
      </c>
    </row>
    <row r="28" spans="1:22" x14ac:dyDescent="0.25">
      <c r="A28" s="9" t="s">
        <v>395</v>
      </c>
      <c r="B28" s="9">
        <v>5</v>
      </c>
      <c r="C28" s="9" t="s">
        <v>496</v>
      </c>
      <c r="D28" s="9" t="s">
        <v>475</v>
      </c>
      <c r="E28" s="6">
        <v>1998</v>
      </c>
      <c r="F28" s="9">
        <v>202872</v>
      </c>
      <c r="G28" s="9">
        <v>69545</v>
      </c>
      <c r="H28" s="9">
        <v>0</v>
      </c>
      <c r="I28" s="15">
        <v>0.74471123314624266</v>
      </c>
      <c r="J28" s="15">
        <v>0.25528876685375729</v>
      </c>
      <c r="K28" s="15">
        <f t="shared" si="0"/>
        <v>0.74471123314624266</v>
      </c>
      <c r="L28" s="15">
        <f t="shared" si="1"/>
        <v>0.25528876685375729</v>
      </c>
      <c r="M28" s="16">
        <f t="shared" si="2"/>
        <v>0.48942246629248537</v>
      </c>
      <c r="N28" s="15">
        <v>0.69700000000000006</v>
      </c>
      <c r="O28" s="15">
        <v>0.27500000000000002</v>
      </c>
      <c r="P28" s="16">
        <f t="shared" si="3"/>
        <v>0.69175000000000009</v>
      </c>
      <c r="Q28" s="21">
        <v>147307</v>
      </c>
      <c r="R28" s="18">
        <v>72803</v>
      </c>
      <c r="S28" s="16">
        <f>ABS((R28/(R28+Q28))-(Q28/(R28+Q28)))</f>
        <v>0.33848530280314387</v>
      </c>
      <c r="T28" s="87">
        <v>0.66</v>
      </c>
      <c r="U28" s="87">
        <v>0.32</v>
      </c>
      <c r="V28" s="16">
        <f>(T28-U28-7.2%)/2+0.5</f>
        <v>0.63400000000000001</v>
      </c>
    </row>
    <row r="29" spans="1:22" x14ac:dyDescent="0.25">
      <c r="A29" s="9" t="s">
        <v>395</v>
      </c>
      <c r="B29" s="9">
        <v>6</v>
      </c>
      <c r="C29" s="9" t="s">
        <v>497</v>
      </c>
      <c r="D29" s="9" t="s">
        <v>475</v>
      </c>
      <c r="E29" s="6">
        <v>2005</v>
      </c>
      <c r="F29" s="9">
        <v>160667</v>
      </c>
      <c r="G29" s="9">
        <v>53406</v>
      </c>
      <c r="H29" s="9">
        <v>0</v>
      </c>
      <c r="I29" s="15">
        <v>0.75052435384191374</v>
      </c>
      <c r="J29" s="15">
        <v>0.24947564615808626</v>
      </c>
      <c r="K29" s="15">
        <f t="shared" si="0"/>
        <v>0.75052435384191374</v>
      </c>
      <c r="L29" s="15">
        <f t="shared" si="1"/>
        <v>0.24947564615808626</v>
      </c>
      <c r="M29" s="16">
        <f t="shared" si="2"/>
        <v>0.50104870768382748</v>
      </c>
      <c r="N29" s="15">
        <v>0.69099999999999995</v>
      </c>
      <c r="O29" s="15">
        <v>0.28300000000000003</v>
      </c>
      <c r="P29" s="16">
        <f t="shared" si="3"/>
        <v>0.68474999999999997</v>
      </c>
      <c r="Q29" s="21">
        <v>124220</v>
      </c>
      <c r="R29" s="18">
        <v>43577</v>
      </c>
      <c r="S29" s="16">
        <f>ABS((R29/(R29+Q29))-(Q29/(R29+Q29)))</f>
        <v>0.48059858042754039</v>
      </c>
      <c r="T29" s="87">
        <v>0.7</v>
      </c>
      <c r="U29" s="87">
        <v>0.28000000000000003</v>
      </c>
      <c r="V29" s="16">
        <f>(T29-U29-7.2%)/2+0.5</f>
        <v>0.67399999999999993</v>
      </c>
    </row>
    <row r="30" spans="1:22" x14ac:dyDescent="0.25">
      <c r="A30" s="9" t="s">
        <v>395</v>
      </c>
      <c r="B30" s="9">
        <v>7</v>
      </c>
      <c r="C30" s="9" t="s">
        <v>498</v>
      </c>
      <c r="D30" s="9" t="s">
        <v>478</v>
      </c>
      <c r="E30" s="6">
        <v>2012</v>
      </c>
      <c r="F30" s="9">
        <v>141241</v>
      </c>
      <c r="G30" s="9">
        <v>132050</v>
      </c>
      <c r="H30" s="9">
        <v>0</v>
      </c>
      <c r="I30" s="15">
        <v>0.51681540921581759</v>
      </c>
      <c r="J30" s="15">
        <v>0.48318459078418241</v>
      </c>
      <c r="K30" s="15">
        <f t="shared" si="0"/>
        <v>0.51681540921581759</v>
      </c>
      <c r="L30" s="15">
        <f t="shared" si="1"/>
        <v>0.48318459078418241</v>
      </c>
      <c r="M30" s="16">
        <f t="shared" si="2"/>
        <v>3.3630818431635179E-2</v>
      </c>
      <c r="N30" s="15">
        <v>0.50800000000000001</v>
      </c>
      <c r="O30" s="15">
        <v>0.46799999999999997</v>
      </c>
      <c r="P30" s="16">
        <f t="shared" si="3"/>
        <v>0.50075000000000003</v>
      </c>
      <c r="Q30" s="21"/>
      <c r="R30" s="18"/>
      <c r="S30" s="16"/>
      <c r="T30" s="87"/>
      <c r="U30" s="87"/>
      <c r="V30" s="16"/>
    </row>
    <row r="31" spans="1:22" x14ac:dyDescent="0.25">
      <c r="A31" s="9" t="s">
        <v>395</v>
      </c>
      <c r="B31" s="9">
        <v>8</v>
      </c>
      <c r="C31" s="9" t="s">
        <v>499</v>
      </c>
      <c r="D31" s="9" t="s">
        <v>483</v>
      </c>
      <c r="E31" s="6">
        <v>2012</v>
      </c>
      <c r="F31" s="9">
        <v>0</v>
      </c>
      <c r="G31" s="9">
        <v>179644</v>
      </c>
      <c r="H31" s="9">
        <v>0</v>
      </c>
      <c r="I31" s="15">
        <v>0</v>
      </c>
      <c r="J31" s="15">
        <v>1</v>
      </c>
      <c r="K31" s="15">
        <f t="shared" si="0"/>
        <v>0</v>
      </c>
      <c r="L31" s="15">
        <f t="shared" si="1"/>
        <v>1</v>
      </c>
      <c r="M31" s="16">
        <f t="shared" si="2"/>
        <v>1</v>
      </c>
      <c r="N31" s="15">
        <v>0.41700000000000004</v>
      </c>
      <c r="O31" s="15">
        <v>0.55600000000000005</v>
      </c>
      <c r="P31" s="16">
        <f t="shared" si="3"/>
        <v>0.41125</v>
      </c>
      <c r="Q31" s="21"/>
      <c r="R31" s="18"/>
      <c r="S31" s="16"/>
      <c r="T31" s="87"/>
      <c r="U31" s="87"/>
      <c r="V31" s="16"/>
    </row>
    <row r="32" spans="1:22" x14ac:dyDescent="0.25">
      <c r="A32" s="9" t="s">
        <v>395</v>
      </c>
      <c r="B32" s="9">
        <v>9</v>
      </c>
      <c r="C32" s="9" t="s">
        <v>500</v>
      </c>
      <c r="D32" s="9" t="s">
        <v>475</v>
      </c>
      <c r="E32" s="6">
        <v>2006</v>
      </c>
      <c r="F32" s="9">
        <v>118373</v>
      </c>
      <c r="G32" s="9">
        <v>94704</v>
      </c>
      <c r="H32" s="9">
        <v>0</v>
      </c>
      <c r="I32" s="15">
        <v>0.55554095467835574</v>
      </c>
      <c r="J32" s="15">
        <v>0.44445904532164426</v>
      </c>
      <c r="K32" s="15">
        <f t="shared" si="0"/>
        <v>0.55554095467835574</v>
      </c>
      <c r="L32" s="15">
        <f t="shared" si="1"/>
        <v>0.44445904532164426</v>
      </c>
      <c r="M32" s="16">
        <f t="shared" si="2"/>
        <v>0.11108190935671147</v>
      </c>
      <c r="N32" s="15">
        <v>0.57799999999999996</v>
      </c>
      <c r="O32" s="15">
        <v>0.40100000000000002</v>
      </c>
      <c r="P32" s="16">
        <f t="shared" si="3"/>
        <v>0.56924999999999992</v>
      </c>
      <c r="Q32" s="21">
        <v>115361</v>
      </c>
      <c r="R32" s="18">
        <v>112703</v>
      </c>
      <c r="S32" s="16">
        <f t="shared" ref="S32:S37" si="6">ABS((R32/(R32+Q32))-(Q32/(R32+Q32)))</f>
        <v>1.1654623263645247E-2</v>
      </c>
      <c r="T32" s="87">
        <v>0.54</v>
      </c>
      <c r="U32" s="87">
        <v>0.44</v>
      </c>
      <c r="V32" s="16">
        <f t="shared" ref="V32:V37" si="7">(T32-U32-7.2%)/2+0.5</f>
        <v>0.51400000000000001</v>
      </c>
    </row>
    <row r="33" spans="1:22" x14ac:dyDescent="0.25">
      <c r="A33" s="9" t="s">
        <v>395</v>
      </c>
      <c r="B33" s="9">
        <v>10</v>
      </c>
      <c r="C33" s="9" t="s">
        <v>501</v>
      </c>
      <c r="D33" s="9" t="s">
        <v>468</v>
      </c>
      <c r="E33" s="6">
        <v>2010</v>
      </c>
      <c r="F33" s="9">
        <v>98934</v>
      </c>
      <c r="G33" s="9">
        <v>110265</v>
      </c>
      <c r="H33" s="9">
        <v>0</v>
      </c>
      <c r="I33" s="15">
        <v>0.47291813058379822</v>
      </c>
      <c r="J33" s="15">
        <v>0.52708186941620183</v>
      </c>
      <c r="K33" s="15">
        <f t="shared" si="0"/>
        <v>0.47291813058379822</v>
      </c>
      <c r="L33" s="15">
        <f t="shared" si="1"/>
        <v>0.52708186941620183</v>
      </c>
      <c r="M33" s="16">
        <f t="shared" si="2"/>
        <v>5.4163738832403607E-2</v>
      </c>
      <c r="N33" s="15">
        <v>0.50600000000000001</v>
      </c>
      <c r="O33" s="15">
        <v>0.47</v>
      </c>
      <c r="P33" s="16">
        <f t="shared" si="3"/>
        <v>0.49875000000000003</v>
      </c>
      <c r="Q33" s="21">
        <v>69912</v>
      </c>
      <c r="R33" s="18">
        <v>128394</v>
      </c>
      <c r="S33" s="16">
        <f t="shared" si="6"/>
        <v>0.2949078696559862</v>
      </c>
      <c r="T33" s="87">
        <v>0.46</v>
      </c>
      <c r="U33" s="87">
        <v>0.52</v>
      </c>
      <c r="V33" s="16">
        <f t="shared" si="7"/>
        <v>0.434</v>
      </c>
    </row>
    <row r="34" spans="1:22" x14ac:dyDescent="0.25">
      <c r="A34" s="9" t="s">
        <v>395</v>
      </c>
      <c r="B34" s="9">
        <v>11</v>
      </c>
      <c r="C34" s="9" t="s">
        <v>502</v>
      </c>
      <c r="D34" s="9" t="s">
        <v>475</v>
      </c>
      <c r="E34" s="6">
        <v>1974</v>
      </c>
      <c r="F34" s="9">
        <v>200743</v>
      </c>
      <c r="G34" s="9">
        <v>87136</v>
      </c>
      <c r="H34" s="9">
        <v>0</v>
      </c>
      <c r="I34" s="15">
        <v>0.69731727566095481</v>
      </c>
      <c r="J34" s="15">
        <v>0.30268272433904525</v>
      </c>
      <c r="K34" s="15">
        <f t="shared" si="0"/>
        <v>0.69731727566095481</v>
      </c>
      <c r="L34" s="15">
        <f t="shared" si="1"/>
        <v>0.30268272433904525</v>
      </c>
      <c r="M34" s="16">
        <f t="shared" si="2"/>
        <v>0.39463455132190955</v>
      </c>
      <c r="N34" s="15">
        <v>0.67599999999999993</v>
      </c>
      <c r="O34" s="15">
        <v>0.3</v>
      </c>
      <c r="P34" s="16">
        <f t="shared" si="3"/>
        <v>0.66874999999999996</v>
      </c>
      <c r="Q34" s="21">
        <v>122118</v>
      </c>
      <c r="R34" s="18">
        <v>56798</v>
      </c>
      <c r="S34" s="16">
        <f t="shared" si="6"/>
        <v>0.36508752710769299</v>
      </c>
      <c r="T34" s="87">
        <v>0.72</v>
      </c>
      <c r="U34" s="87">
        <v>0.27</v>
      </c>
      <c r="V34" s="16">
        <f t="shared" si="7"/>
        <v>0.68899999999999995</v>
      </c>
    </row>
    <row r="35" spans="1:22" x14ac:dyDescent="0.25">
      <c r="A35" s="9" t="s">
        <v>395</v>
      </c>
      <c r="B35" s="9">
        <v>12</v>
      </c>
      <c r="C35" s="9" t="s">
        <v>503</v>
      </c>
      <c r="D35" s="9" t="s">
        <v>475</v>
      </c>
      <c r="E35" s="6">
        <v>1987</v>
      </c>
      <c r="F35" s="9">
        <v>253709</v>
      </c>
      <c r="G35" s="9">
        <v>44478</v>
      </c>
      <c r="H35" s="9">
        <v>0</v>
      </c>
      <c r="I35" s="15">
        <v>0.85083856774440203</v>
      </c>
      <c r="J35" s="15">
        <v>0.149161432255598</v>
      </c>
      <c r="K35" s="15">
        <f t="shared" si="0"/>
        <v>0.85083856774440203</v>
      </c>
      <c r="L35" s="15">
        <f t="shared" si="1"/>
        <v>0.149161432255598</v>
      </c>
      <c r="M35" s="16">
        <f t="shared" ref="M35:M66" si="8">ABS((J35/(J35+I35))-(I35/(J35+I35)))</f>
        <v>0.70167713548880406</v>
      </c>
      <c r="N35" s="15">
        <v>0.84099999999999997</v>
      </c>
      <c r="O35" s="15">
        <v>0.125</v>
      </c>
      <c r="P35" s="16">
        <f t="shared" si="3"/>
        <v>0.83875</v>
      </c>
      <c r="Q35" s="21">
        <v>167957</v>
      </c>
      <c r="R35" s="18">
        <v>31711</v>
      </c>
      <c r="S35" s="16">
        <f t="shared" si="6"/>
        <v>0.68236272211871718</v>
      </c>
      <c r="T35" s="87">
        <v>0.85</v>
      </c>
      <c r="U35" s="87">
        <v>0.12</v>
      </c>
      <c r="V35" s="16">
        <f t="shared" si="7"/>
        <v>0.82899999999999996</v>
      </c>
    </row>
    <row r="36" spans="1:22" x14ac:dyDescent="0.25">
      <c r="A36" s="9" t="s">
        <v>395</v>
      </c>
      <c r="B36" s="9">
        <v>13</v>
      </c>
      <c r="C36" s="9" t="s">
        <v>504</v>
      </c>
      <c r="D36" s="9" t="s">
        <v>475</v>
      </c>
      <c r="E36" s="6">
        <v>1998</v>
      </c>
      <c r="F36" s="9">
        <v>250436</v>
      </c>
      <c r="G36" s="9">
        <v>0</v>
      </c>
      <c r="H36" s="9">
        <v>38146</v>
      </c>
      <c r="I36" s="15">
        <v>0.86781573348303087</v>
      </c>
      <c r="J36" s="15">
        <v>0</v>
      </c>
      <c r="K36" s="15">
        <f t="shared" si="0"/>
        <v>1</v>
      </c>
      <c r="L36" s="15">
        <f t="shared" si="1"/>
        <v>0</v>
      </c>
      <c r="M36" s="16">
        <f t="shared" si="8"/>
        <v>1</v>
      </c>
      <c r="N36" s="15">
        <v>0.875</v>
      </c>
      <c r="O36" s="15">
        <v>0.09</v>
      </c>
      <c r="P36" s="16">
        <f t="shared" si="3"/>
        <v>0.87325000000000008</v>
      </c>
      <c r="Q36" s="21">
        <v>180400</v>
      </c>
      <c r="R36" s="18">
        <v>23054</v>
      </c>
      <c r="S36" s="16">
        <f t="shared" si="6"/>
        <v>0.77337383388874148</v>
      </c>
      <c r="T36" s="87">
        <v>0.88</v>
      </c>
      <c r="U36" s="87">
        <v>0.1</v>
      </c>
      <c r="V36" s="16">
        <f t="shared" si="7"/>
        <v>0.85399999999999998</v>
      </c>
    </row>
    <row r="37" spans="1:22" x14ac:dyDescent="0.25">
      <c r="A37" s="9" t="s">
        <v>395</v>
      </c>
      <c r="B37" s="9">
        <v>14</v>
      </c>
      <c r="C37" s="9" t="s">
        <v>505</v>
      </c>
      <c r="D37" s="9" t="s">
        <v>475</v>
      </c>
      <c r="E37" s="6">
        <v>2007.5</v>
      </c>
      <c r="F37" s="9">
        <v>203828</v>
      </c>
      <c r="G37" s="9">
        <v>54455</v>
      </c>
      <c r="H37" s="9">
        <v>0</v>
      </c>
      <c r="I37" s="15">
        <v>0.78916537286619715</v>
      </c>
      <c r="J37" s="15">
        <v>0.21083462713380285</v>
      </c>
      <c r="K37" s="15">
        <f t="shared" si="0"/>
        <v>0.78916537286619715</v>
      </c>
      <c r="L37" s="15">
        <f t="shared" si="1"/>
        <v>0.21083462713380285</v>
      </c>
      <c r="M37" s="16">
        <f t="shared" si="8"/>
        <v>0.57833074573239429</v>
      </c>
      <c r="N37" s="15">
        <v>0.74199999999999999</v>
      </c>
      <c r="O37" s="15">
        <v>0.23600000000000002</v>
      </c>
      <c r="P37" s="16">
        <f t="shared" si="3"/>
        <v>0.73375000000000001</v>
      </c>
      <c r="Q37" s="21">
        <v>152044</v>
      </c>
      <c r="R37" s="18">
        <v>44475</v>
      </c>
      <c r="S37" s="16">
        <f t="shared" si="6"/>
        <v>0.54737200983111056</v>
      </c>
      <c r="T37" s="87">
        <v>0.74</v>
      </c>
      <c r="U37" s="87">
        <v>0.24</v>
      </c>
      <c r="V37" s="16">
        <f t="shared" si="7"/>
        <v>0.71399999999999997</v>
      </c>
    </row>
    <row r="38" spans="1:22" x14ac:dyDescent="0.25">
      <c r="A38" s="9" t="s">
        <v>395</v>
      </c>
      <c r="B38" s="9">
        <v>15</v>
      </c>
      <c r="C38" s="9" t="s">
        <v>506</v>
      </c>
      <c r="D38" s="9" t="s">
        <v>478</v>
      </c>
      <c r="E38" s="6">
        <v>2012</v>
      </c>
      <c r="F38" s="9">
        <v>231034</v>
      </c>
      <c r="G38" s="9">
        <v>0</v>
      </c>
      <c r="H38" s="9">
        <v>0</v>
      </c>
      <c r="I38" s="15">
        <v>1</v>
      </c>
      <c r="J38" s="15">
        <v>0</v>
      </c>
      <c r="K38" s="15">
        <f t="shared" si="0"/>
        <v>1</v>
      </c>
      <c r="L38" s="15">
        <f t="shared" si="1"/>
        <v>0</v>
      </c>
      <c r="M38" s="16">
        <f t="shared" si="8"/>
        <v>1</v>
      </c>
      <c r="N38" s="15">
        <v>0.68</v>
      </c>
      <c r="O38" s="15">
        <v>0.29799999999999999</v>
      </c>
      <c r="P38" s="16">
        <f t="shared" si="3"/>
        <v>0.67175000000000007</v>
      </c>
      <c r="Q38" s="21"/>
      <c r="R38" s="18"/>
      <c r="S38" s="16"/>
      <c r="T38" s="87"/>
      <c r="U38" s="87"/>
      <c r="V38" s="16"/>
    </row>
    <row r="39" spans="1:22" x14ac:dyDescent="0.25">
      <c r="A39" s="9" t="s">
        <v>395</v>
      </c>
      <c r="B39" s="9">
        <v>16</v>
      </c>
      <c r="C39" s="9" t="s">
        <v>507</v>
      </c>
      <c r="D39" s="9" t="s">
        <v>475</v>
      </c>
      <c r="E39" s="6">
        <v>2004</v>
      </c>
      <c r="F39" s="9">
        <v>84649</v>
      </c>
      <c r="G39" s="9">
        <v>62801</v>
      </c>
      <c r="H39" s="9">
        <v>0</v>
      </c>
      <c r="I39" s="15">
        <v>0.5740861308918277</v>
      </c>
      <c r="J39" s="15">
        <v>0.42591386910817225</v>
      </c>
      <c r="K39" s="15">
        <f t="shared" si="0"/>
        <v>0.5740861308918277</v>
      </c>
      <c r="L39" s="15">
        <f t="shared" si="1"/>
        <v>0.42591386910817225</v>
      </c>
      <c r="M39" s="16">
        <f t="shared" si="8"/>
        <v>0.14817226178365545</v>
      </c>
      <c r="N39" s="15">
        <v>0.58599999999999997</v>
      </c>
      <c r="O39" s="15">
        <v>0.39399999999999996</v>
      </c>
      <c r="P39" s="16">
        <f t="shared" si="3"/>
        <v>0.57674999999999998</v>
      </c>
      <c r="Q39" s="21">
        <v>46247</v>
      </c>
      <c r="R39" s="18">
        <v>43197</v>
      </c>
      <c r="S39" s="16">
        <f>ABS((R39/(R39+Q39))-(Q39/(R39+Q39)))</f>
        <v>3.4099548320736972E-2</v>
      </c>
      <c r="T39" s="87">
        <v>0.6</v>
      </c>
      <c r="U39" s="87">
        <v>0.39</v>
      </c>
      <c r="V39" s="16">
        <f>(T39-U39-7.2%)/2+0.5</f>
        <v>0.56899999999999995</v>
      </c>
    </row>
    <row r="40" spans="1:22" x14ac:dyDescent="0.25">
      <c r="A40" s="9" t="s">
        <v>395</v>
      </c>
      <c r="B40" s="9">
        <v>17</v>
      </c>
      <c r="C40" s="9" t="s">
        <v>508</v>
      </c>
      <c r="D40" s="9" t="s">
        <v>475</v>
      </c>
      <c r="E40" s="6">
        <v>2000</v>
      </c>
      <c r="F40" s="9">
        <v>159392</v>
      </c>
      <c r="G40" s="9">
        <v>57336</v>
      </c>
      <c r="H40" s="9">
        <v>0</v>
      </c>
      <c r="I40" s="15">
        <v>0.73544719648591783</v>
      </c>
      <c r="J40" s="15">
        <v>0.26455280351408217</v>
      </c>
      <c r="K40" s="15">
        <f t="shared" si="0"/>
        <v>0.73544719648591783</v>
      </c>
      <c r="L40" s="15">
        <f t="shared" si="1"/>
        <v>0.26455280351408217</v>
      </c>
      <c r="M40" s="16">
        <f t="shared" si="8"/>
        <v>0.47089439297183566</v>
      </c>
      <c r="N40" s="15">
        <v>0.71900000000000008</v>
      </c>
      <c r="O40" s="15">
        <v>0.255</v>
      </c>
      <c r="P40" s="16">
        <f t="shared" si="3"/>
        <v>0.71274999999999999</v>
      </c>
      <c r="Q40" s="21">
        <v>126147</v>
      </c>
      <c r="R40" s="18">
        <v>60468</v>
      </c>
      <c r="S40" s="16">
        <f>ABS((R40/(R40+Q40))-(Q40/(R40+Q40)))</f>
        <v>0.35194920022506232</v>
      </c>
      <c r="T40" s="87">
        <v>0.68</v>
      </c>
      <c r="U40" s="87">
        <v>0.3</v>
      </c>
      <c r="V40" s="16">
        <f>(T40-U40-7.2%)/2+0.5</f>
        <v>0.65400000000000003</v>
      </c>
    </row>
    <row r="41" spans="1:22" x14ac:dyDescent="0.25">
      <c r="A41" s="9" t="s">
        <v>395</v>
      </c>
      <c r="B41" s="9">
        <v>18</v>
      </c>
      <c r="C41" s="9" t="s">
        <v>509</v>
      </c>
      <c r="D41" s="9" t="s">
        <v>475</v>
      </c>
      <c r="E41" s="6">
        <v>1992</v>
      </c>
      <c r="F41" s="9">
        <v>212831</v>
      </c>
      <c r="G41" s="9">
        <v>89103</v>
      </c>
      <c r="H41" s="9">
        <v>0</v>
      </c>
      <c r="I41" s="15">
        <v>0.70489245994157668</v>
      </c>
      <c r="J41" s="15">
        <v>0.29510754005842338</v>
      </c>
      <c r="K41" s="15">
        <f t="shared" si="0"/>
        <v>0.70489245994157668</v>
      </c>
      <c r="L41" s="15">
        <f t="shared" si="1"/>
        <v>0.29510754005842338</v>
      </c>
      <c r="M41" s="16">
        <f t="shared" si="8"/>
        <v>0.4097849198831533</v>
      </c>
      <c r="N41" s="15">
        <v>0.68200000000000005</v>
      </c>
      <c r="O41" s="15">
        <v>0.28899999999999998</v>
      </c>
      <c r="P41" s="16">
        <f t="shared" si="3"/>
        <v>0.67725000000000002</v>
      </c>
      <c r="Q41" s="21">
        <v>151217</v>
      </c>
      <c r="R41" s="18">
        <v>60917</v>
      </c>
      <c r="S41" s="16">
        <f>ABS((R41/(R41+Q41))-(Q41/(R41+Q41)))</f>
        <v>0.42567433791848552</v>
      </c>
      <c r="T41" s="87">
        <v>0.73</v>
      </c>
      <c r="U41" s="87">
        <v>0.25</v>
      </c>
      <c r="V41" s="16">
        <f>(T41-U41-7.2%)/2+0.5</f>
        <v>0.70399999999999996</v>
      </c>
    </row>
    <row r="42" spans="1:22" x14ac:dyDescent="0.25">
      <c r="A42" s="9" t="s">
        <v>395</v>
      </c>
      <c r="B42" s="9">
        <v>19</v>
      </c>
      <c r="C42" s="9" t="s">
        <v>510</v>
      </c>
      <c r="D42" s="9" t="s">
        <v>475</v>
      </c>
      <c r="E42" s="6">
        <v>1994</v>
      </c>
      <c r="F42" s="9">
        <v>162300</v>
      </c>
      <c r="G42" s="9">
        <v>59313</v>
      </c>
      <c r="H42" s="9">
        <v>0</v>
      </c>
      <c r="I42" s="15">
        <v>0.7323577587957385</v>
      </c>
      <c r="J42" s="15">
        <v>0.2676422412042615</v>
      </c>
      <c r="K42" s="15">
        <f t="shared" si="0"/>
        <v>0.7323577587957385</v>
      </c>
      <c r="L42" s="15">
        <f t="shared" si="1"/>
        <v>0.2676422412042615</v>
      </c>
      <c r="M42" s="16">
        <f t="shared" si="8"/>
        <v>0.464715517591477</v>
      </c>
      <c r="N42" s="15">
        <v>0.71200000000000008</v>
      </c>
      <c r="O42" s="15">
        <v>0.26500000000000001</v>
      </c>
      <c r="P42" s="16">
        <f t="shared" si="3"/>
        <v>0.70425000000000004</v>
      </c>
      <c r="Q42" s="21">
        <v>105841</v>
      </c>
      <c r="R42" s="18">
        <v>37913</v>
      </c>
      <c r="S42" s="16">
        <f>ABS((R42/(R42+Q42))-(Q42/(R42+Q42)))</f>
        <v>0.47252946004980734</v>
      </c>
      <c r="T42" s="87">
        <v>0.7</v>
      </c>
      <c r="U42" s="87">
        <v>0.28999999999999998</v>
      </c>
      <c r="V42" s="16">
        <f>(T42-U42-7.2%)/2+0.5</f>
        <v>0.66900000000000004</v>
      </c>
    </row>
    <row r="43" spans="1:22" x14ac:dyDescent="0.25">
      <c r="A43" s="9" t="s">
        <v>395</v>
      </c>
      <c r="B43" s="9">
        <v>20</v>
      </c>
      <c r="C43" s="9" t="s">
        <v>511</v>
      </c>
      <c r="D43" s="9" t="s">
        <v>475</v>
      </c>
      <c r="E43" s="6">
        <v>1993</v>
      </c>
      <c r="F43" s="9">
        <v>172996</v>
      </c>
      <c r="G43" s="9">
        <v>60566</v>
      </c>
      <c r="H43" s="9">
        <v>0</v>
      </c>
      <c r="I43" s="15">
        <v>0.74068555672583725</v>
      </c>
      <c r="J43" s="15">
        <v>0.25931444327416275</v>
      </c>
      <c r="K43" s="15">
        <f t="shared" si="0"/>
        <v>0.74068555672583725</v>
      </c>
      <c r="L43" s="15">
        <f t="shared" si="1"/>
        <v>0.25931444327416275</v>
      </c>
      <c r="M43" s="16">
        <f t="shared" si="8"/>
        <v>0.48137111345167449</v>
      </c>
      <c r="N43" s="15">
        <v>0.70900000000000007</v>
      </c>
      <c r="O43" s="15">
        <v>0.26200000000000001</v>
      </c>
      <c r="P43" s="16">
        <f t="shared" si="3"/>
        <v>0.70425000000000004</v>
      </c>
      <c r="Q43" s="21">
        <v>118734</v>
      </c>
      <c r="R43" s="18">
        <v>53176</v>
      </c>
      <c r="S43" s="16">
        <f>ABS((R43/(R43+Q43))-(Q43/(R43+Q43)))</f>
        <v>0.3813507067651678</v>
      </c>
      <c r="T43" s="87">
        <v>0.72</v>
      </c>
      <c r="U43" s="87">
        <v>0.26</v>
      </c>
      <c r="V43" s="16">
        <f>(T43-U43-7.2%)/2+0.5</f>
        <v>0.69399999999999995</v>
      </c>
    </row>
    <row r="44" spans="1:22" x14ac:dyDescent="0.25">
      <c r="A44" s="9" t="s">
        <v>395</v>
      </c>
      <c r="B44" s="9">
        <v>21</v>
      </c>
      <c r="C44" s="9" t="s">
        <v>512</v>
      </c>
      <c r="D44" s="9" t="s">
        <v>483</v>
      </c>
      <c r="E44" s="6">
        <v>2012</v>
      </c>
      <c r="F44" s="9">
        <v>49119</v>
      </c>
      <c r="G44" s="9">
        <v>67164</v>
      </c>
      <c r="H44" s="9">
        <v>0</v>
      </c>
      <c r="I44" s="15">
        <v>0.42240912257165708</v>
      </c>
      <c r="J44" s="15">
        <v>0.57759087742834292</v>
      </c>
      <c r="K44" s="15">
        <f t="shared" si="0"/>
        <v>0.42240912257165708</v>
      </c>
      <c r="L44" s="15">
        <f t="shared" si="1"/>
        <v>0.57759087742834292</v>
      </c>
      <c r="M44" s="16">
        <f t="shared" si="8"/>
        <v>0.15518175485668584</v>
      </c>
      <c r="N44" s="15">
        <v>0.54600000000000004</v>
      </c>
      <c r="O44" s="15">
        <v>0.435</v>
      </c>
      <c r="P44" s="16">
        <f t="shared" si="3"/>
        <v>0.53625</v>
      </c>
      <c r="Q44" s="21"/>
      <c r="R44" s="18"/>
      <c r="S44" s="16"/>
      <c r="T44" s="87"/>
      <c r="U44" s="87"/>
      <c r="V44" s="16"/>
    </row>
    <row r="45" spans="1:22" x14ac:dyDescent="0.25">
      <c r="A45" s="9" t="s">
        <v>395</v>
      </c>
      <c r="B45" s="9">
        <v>22</v>
      </c>
      <c r="C45" s="9" t="s">
        <v>513</v>
      </c>
      <c r="D45" s="9" t="s">
        <v>468</v>
      </c>
      <c r="E45" s="6">
        <v>2002</v>
      </c>
      <c r="F45" s="9">
        <v>81555</v>
      </c>
      <c r="G45" s="9">
        <v>132386</v>
      </c>
      <c r="H45" s="9">
        <v>0</v>
      </c>
      <c r="I45" s="15">
        <v>0.38120322892760156</v>
      </c>
      <c r="J45" s="15">
        <v>0.6187967710723985</v>
      </c>
      <c r="K45" s="15">
        <f t="shared" si="0"/>
        <v>0.38120322892760156</v>
      </c>
      <c r="L45" s="15">
        <f t="shared" si="1"/>
        <v>0.6187967710723985</v>
      </c>
      <c r="M45" s="16">
        <f t="shared" si="8"/>
        <v>0.23759354214479694</v>
      </c>
      <c r="N45" s="15">
        <v>0.41600000000000004</v>
      </c>
      <c r="O45" s="15">
        <v>0.56600000000000006</v>
      </c>
      <c r="P45" s="16">
        <f t="shared" si="3"/>
        <v>0.40575</v>
      </c>
      <c r="Q45" s="21">
        <v>0</v>
      </c>
      <c r="R45" s="18">
        <v>135979</v>
      </c>
      <c r="S45" s="16">
        <f>ABS((R45/(R45+Q45))-(Q45/(R45+Q45)))</f>
        <v>1</v>
      </c>
      <c r="T45" s="87">
        <v>0.42</v>
      </c>
      <c r="U45" s="87">
        <v>0.56000000000000005</v>
      </c>
      <c r="V45" s="16">
        <f>(T45-U45-7.2%)/2+0.5</f>
        <v>0.39399999999999996</v>
      </c>
    </row>
    <row r="46" spans="1:22" x14ac:dyDescent="0.25">
      <c r="A46" s="9" t="s">
        <v>395</v>
      </c>
      <c r="B46" s="9">
        <v>23</v>
      </c>
      <c r="C46" s="9" t="s">
        <v>514</v>
      </c>
      <c r="D46" s="9" t="s">
        <v>468</v>
      </c>
      <c r="E46" s="6">
        <v>2006</v>
      </c>
      <c r="F46" s="9">
        <v>0</v>
      </c>
      <c r="G46" s="9">
        <v>158161</v>
      </c>
      <c r="H46" s="9">
        <v>57842</v>
      </c>
      <c r="I46" s="15">
        <v>0</v>
      </c>
      <c r="J46" s="15">
        <v>0.73221668217571056</v>
      </c>
      <c r="K46" s="15">
        <f t="shared" si="0"/>
        <v>0</v>
      </c>
      <c r="L46" s="15">
        <f t="shared" si="1"/>
        <v>1</v>
      </c>
      <c r="M46" s="16">
        <f t="shared" si="8"/>
        <v>1</v>
      </c>
      <c r="N46" s="15">
        <v>0.36099999999999999</v>
      </c>
      <c r="O46" s="15">
        <v>0.61499999999999999</v>
      </c>
      <c r="P46" s="16">
        <f t="shared" si="3"/>
        <v>0.35375000000000001</v>
      </c>
      <c r="Q46" s="21">
        <v>0</v>
      </c>
      <c r="R46" s="18">
        <v>173490</v>
      </c>
      <c r="S46" s="16">
        <f>ABS((R46/(R46+Q46))-(Q46/(R46+Q46)))</f>
        <v>1</v>
      </c>
      <c r="T46" s="87">
        <v>0.38</v>
      </c>
      <c r="U46" s="87">
        <v>0.6</v>
      </c>
      <c r="V46" s="16">
        <f>(T46-U46-7.2%)/2+0.5</f>
        <v>0.35399999999999998</v>
      </c>
    </row>
    <row r="47" spans="1:22" x14ac:dyDescent="0.25">
      <c r="A47" s="9" t="s">
        <v>395</v>
      </c>
      <c r="B47" s="9">
        <v>24</v>
      </c>
      <c r="C47" s="9" t="s">
        <v>515</v>
      </c>
      <c r="D47" s="9" t="s">
        <v>475</v>
      </c>
      <c r="E47" s="6">
        <v>1998</v>
      </c>
      <c r="F47" s="9">
        <v>156749</v>
      </c>
      <c r="G47" s="9">
        <v>127746</v>
      </c>
      <c r="H47" s="9">
        <v>0</v>
      </c>
      <c r="I47" s="15">
        <v>0.55097277632295827</v>
      </c>
      <c r="J47" s="15">
        <v>0.44902722367704179</v>
      </c>
      <c r="K47" s="15">
        <f t="shared" si="0"/>
        <v>0.55097277632295827</v>
      </c>
      <c r="L47" s="15">
        <f t="shared" si="1"/>
        <v>0.44902722367704179</v>
      </c>
      <c r="M47" s="16">
        <f t="shared" si="8"/>
        <v>0.10194555264591648</v>
      </c>
      <c r="N47" s="15">
        <v>0.54100000000000004</v>
      </c>
      <c r="O47" s="15">
        <v>0.43099999999999999</v>
      </c>
      <c r="P47" s="16">
        <f t="shared" si="3"/>
        <v>0.53575000000000006</v>
      </c>
      <c r="Q47" s="21">
        <v>111768</v>
      </c>
      <c r="R47" s="18">
        <v>72744</v>
      </c>
      <c r="S47" s="16">
        <f>ABS((R47/(R47+Q47))-(Q47/(R47+Q47)))</f>
        <v>0.21149843912591049</v>
      </c>
      <c r="T47" s="87">
        <v>0.66</v>
      </c>
      <c r="U47" s="87">
        <v>0.32</v>
      </c>
      <c r="V47" s="16">
        <f>(T47-U47-7.2%)/2+0.5</f>
        <v>0.63400000000000001</v>
      </c>
    </row>
    <row r="48" spans="1:22" x14ac:dyDescent="0.25">
      <c r="A48" s="9" t="s">
        <v>395</v>
      </c>
      <c r="B48" s="9">
        <v>25</v>
      </c>
      <c r="C48" s="9" t="s">
        <v>516</v>
      </c>
      <c r="D48" s="9" t="s">
        <v>468</v>
      </c>
      <c r="E48" s="6">
        <v>1992</v>
      </c>
      <c r="F48" s="9">
        <v>106982</v>
      </c>
      <c r="G48" s="9">
        <v>129593</v>
      </c>
      <c r="H48" s="9">
        <v>0</v>
      </c>
      <c r="I48" s="15">
        <v>0.45221177216527531</v>
      </c>
      <c r="J48" s="15">
        <v>0.54778822783472469</v>
      </c>
      <c r="K48" s="15">
        <f t="shared" si="0"/>
        <v>0.45221177216527531</v>
      </c>
      <c r="L48" s="15">
        <f t="shared" si="1"/>
        <v>0.54778822783472469</v>
      </c>
      <c r="M48" s="16">
        <f t="shared" si="8"/>
        <v>9.5576455669449389E-2</v>
      </c>
      <c r="N48" s="15">
        <v>0.47799999999999998</v>
      </c>
      <c r="O48" s="15">
        <v>0.49700000000000005</v>
      </c>
      <c r="P48" s="16">
        <f t="shared" si="3"/>
        <v>0.47124999999999995</v>
      </c>
      <c r="Q48" s="21">
        <v>73028</v>
      </c>
      <c r="R48" s="18">
        <v>118308</v>
      </c>
      <c r="S48" s="16">
        <f>ABS((R48/(R48+Q48))-(Q48/(R48+Q48)))</f>
        <v>0.23665175398252286</v>
      </c>
      <c r="T48" s="87">
        <v>0.49</v>
      </c>
      <c r="U48" s="87">
        <v>0.48</v>
      </c>
      <c r="V48" s="16">
        <f>(T48-U48-7.2%)/2+0.5</f>
        <v>0.46899999999999997</v>
      </c>
    </row>
    <row r="49" spans="1:22" x14ac:dyDescent="0.25">
      <c r="A49" s="9" t="s">
        <v>395</v>
      </c>
      <c r="B49" s="9">
        <v>26</v>
      </c>
      <c r="C49" s="9" t="s">
        <v>517</v>
      </c>
      <c r="D49" s="9" t="s">
        <v>478</v>
      </c>
      <c r="E49" s="6">
        <v>2012</v>
      </c>
      <c r="F49" s="9">
        <v>139072</v>
      </c>
      <c r="G49" s="9">
        <v>124863</v>
      </c>
      <c r="H49" s="9">
        <v>0</v>
      </c>
      <c r="I49" s="15">
        <v>0.52691761229090495</v>
      </c>
      <c r="J49" s="15">
        <v>0.47308238770909505</v>
      </c>
      <c r="K49" s="15">
        <f t="shared" si="0"/>
        <v>0.52691761229090495</v>
      </c>
      <c r="L49" s="15">
        <f t="shared" si="1"/>
        <v>0.47308238770909505</v>
      </c>
      <c r="M49" s="16">
        <f t="shared" si="8"/>
        <v>5.3835224581809893E-2</v>
      </c>
      <c r="N49" s="15">
        <v>0.54</v>
      </c>
      <c r="O49" s="15">
        <v>0.43700000000000006</v>
      </c>
      <c r="P49" s="16">
        <f t="shared" si="3"/>
        <v>0.53225</v>
      </c>
      <c r="Q49" s="21"/>
      <c r="R49" s="18"/>
      <c r="S49" s="16"/>
      <c r="T49" s="87"/>
      <c r="U49" s="87"/>
      <c r="V49" s="16"/>
    </row>
    <row r="50" spans="1:22" x14ac:dyDescent="0.25">
      <c r="A50" s="9" t="s">
        <v>395</v>
      </c>
      <c r="B50" s="9">
        <v>27</v>
      </c>
      <c r="C50" s="9" t="s">
        <v>518</v>
      </c>
      <c r="D50" s="9" t="s">
        <v>475</v>
      </c>
      <c r="E50" s="6">
        <v>2009</v>
      </c>
      <c r="F50" s="9">
        <v>154191</v>
      </c>
      <c r="G50" s="9">
        <v>86817</v>
      </c>
      <c r="H50" s="9">
        <v>0</v>
      </c>
      <c r="I50" s="15">
        <v>0.63977544313881696</v>
      </c>
      <c r="J50" s="15">
        <v>0.36022455686118304</v>
      </c>
      <c r="K50" s="15">
        <f t="shared" si="0"/>
        <v>0.63977544313881696</v>
      </c>
      <c r="L50" s="15">
        <f t="shared" si="1"/>
        <v>0.36022455686118304</v>
      </c>
      <c r="M50" s="16">
        <f t="shared" si="8"/>
        <v>0.27955088627763391</v>
      </c>
      <c r="N50" s="15">
        <v>0.626</v>
      </c>
      <c r="O50" s="15">
        <v>0.35</v>
      </c>
      <c r="P50" s="16">
        <f t="shared" si="3"/>
        <v>0.61875000000000002</v>
      </c>
      <c r="Q50" s="21">
        <v>77759</v>
      </c>
      <c r="R50" s="18">
        <v>31697</v>
      </c>
      <c r="S50" s="16">
        <f>ABS((R50/(R50+Q50))-(Q50/(R50+Q50)))</f>
        <v>0.42082663353310923</v>
      </c>
      <c r="T50" s="87">
        <v>0.68</v>
      </c>
      <c r="U50" s="87">
        <v>0.3</v>
      </c>
      <c r="V50" s="16">
        <f>(T50-U50-7.2%)/2+0.5</f>
        <v>0.65400000000000003</v>
      </c>
    </row>
    <row r="51" spans="1:22" x14ac:dyDescent="0.25">
      <c r="A51" s="9" t="s">
        <v>395</v>
      </c>
      <c r="B51" s="9">
        <v>28</v>
      </c>
      <c r="C51" s="9" t="s">
        <v>519</v>
      </c>
      <c r="D51" s="9" t="s">
        <v>475</v>
      </c>
      <c r="E51" s="6">
        <v>2000</v>
      </c>
      <c r="F51" s="9">
        <v>188703</v>
      </c>
      <c r="G51" s="9">
        <v>58008</v>
      </c>
      <c r="H51" s="9">
        <v>0</v>
      </c>
      <c r="I51" s="15">
        <v>0.76487469144059239</v>
      </c>
      <c r="J51" s="15">
        <v>0.23512530855940755</v>
      </c>
      <c r="K51" s="15">
        <f t="shared" si="0"/>
        <v>0.76487469144059239</v>
      </c>
      <c r="L51" s="15">
        <f t="shared" si="1"/>
        <v>0.23512530855940755</v>
      </c>
      <c r="M51" s="16">
        <f t="shared" si="8"/>
        <v>0.52974938288118478</v>
      </c>
      <c r="N51" s="15">
        <v>0.70299999999999996</v>
      </c>
      <c r="O51" s="15">
        <v>0.26500000000000001</v>
      </c>
      <c r="P51" s="16">
        <f t="shared" si="3"/>
        <v>0.69974999999999998</v>
      </c>
      <c r="Q51" s="21">
        <v>104374</v>
      </c>
      <c r="R51" s="18">
        <v>51534</v>
      </c>
      <c r="S51" s="16">
        <f>ABS((R51/(R51+Q51))-(Q51/(R51+Q51)))</f>
        <v>0.33891782333170845</v>
      </c>
      <c r="T51" s="87">
        <v>0.68</v>
      </c>
      <c r="U51" s="87">
        <v>0.3</v>
      </c>
      <c r="V51" s="16">
        <f>(T51-U51-7.2%)/2+0.5</f>
        <v>0.65400000000000003</v>
      </c>
    </row>
    <row r="52" spans="1:22" x14ac:dyDescent="0.25">
      <c r="A52" s="9" t="s">
        <v>395</v>
      </c>
      <c r="B52" s="9">
        <v>29</v>
      </c>
      <c r="C52" s="9" t="s">
        <v>520</v>
      </c>
      <c r="D52" s="9" t="s">
        <v>478</v>
      </c>
      <c r="E52" s="6">
        <v>2012</v>
      </c>
      <c r="F52" s="9">
        <v>111287</v>
      </c>
      <c r="G52" s="9">
        <v>0</v>
      </c>
      <c r="H52" s="9">
        <v>38994</v>
      </c>
      <c r="I52" s="15">
        <v>0.74052608114132856</v>
      </c>
      <c r="J52" s="15">
        <v>0</v>
      </c>
      <c r="K52" s="15">
        <f t="shared" si="0"/>
        <v>1</v>
      </c>
      <c r="L52" s="15">
        <f t="shared" si="1"/>
        <v>0</v>
      </c>
      <c r="M52" s="16">
        <f t="shared" si="8"/>
        <v>1</v>
      </c>
      <c r="N52" s="15">
        <v>0.77</v>
      </c>
      <c r="O52" s="15">
        <v>0.20499999999999999</v>
      </c>
      <c r="P52" s="16">
        <f t="shared" si="3"/>
        <v>0.76324999999999998</v>
      </c>
      <c r="Q52" s="21"/>
      <c r="R52" s="18"/>
      <c r="S52" s="16"/>
      <c r="T52" s="87"/>
      <c r="U52" s="87"/>
      <c r="V52" s="16"/>
    </row>
    <row r="53" spans="1:22" x14ac:dyDescent="0.25">
      <c r="A53" s="9" t="s">
        <v>395</v>
      </c>
      <c r="B53" s="9">
        <v>30</v>
      </c>
      <c r="C53" s="9" t="s">
        <v>521</v>
      </c>
      <c r="D53" s="9" t="s">
        <v>475</v>
      </c>
      <c r="E53" s="6">
        <v>1982</v>
      </c>
      <c r="F53" s="9">
        <v>247851</v>
      </c>
      <c r="G53" s="9">
        <v>0</v>
      </c>
      <c r="H53" s="9">
        <v>0</v>
      </c>
      <c r="I53" s="15">
        <v>1</v>
      </c>
      <c r="J53" s="15">
        <v>0</v>
      </c>
      <c r="K53" s="15">
        <f t="shared" si="0"/>
        <v>1</v>
      </c>
      <c r="L53" s="15">
        <f t="shared" si="1"/>
        <v>0</v>
      </c>
      <c r="M53" s="16">
        <f t="shared" si="8"/>
        <v>1</v>
      </c>
      <c r="N53" s="15">
        <v>0.65300000000000002</v>
      </c>
      <c r="O53" s="15">
        <v>0.32100000000000001</v>
      </c>
      <c r="P53" s="16">
        <f t="shared" si="3"/>
        <v>0.64675000000000005</v>
      </c>
      <c r="Q53" s="21">
        <v>88385</v>
      </c>
      <c r="R53" s="18">
        <v>28493</v>
      </c>
      <c r="S53" s="16">
        <f>ABS((R53/(R53+Q53))-(Q53/(R53+Q53)))</f>
        <v>0.51243176645733168</v>
      </c>
      <c r="T53" s="87">
        <v>0.76</v>
      </c>
      <c r="U53" s="87">
        <v>0.22</v>
      </c>
      <c r="V53" s="16">
        <f>(T53-U53-7.2%)/2+0.5</f>
        <v>0.73399999999999999</v>
      </c>
    </row>
    <row r="54" spans="1:22" x14ac:dyDescent="0.25">
      <c r="A54" s="9" t="s">
        <v>395</v>
      </c>
      <c r="B54" s="9">
        <v>31</v>
      </c>
      <c r="C54" s="9" t="s">
        <v>522</v>
      </c>
      <c r="D54" s="9" t="s">
        <v>468</v>
      </c>
      <c r="E54" s="6">
        <v>1998</v>
      </c>
      <c r="F54" s="9">
        <v>0</v>
      </c>
      <c r="G54" s="9">
        <v>161219</v>
      </c>
      <c r="H54" s="9">
        <v>0</v>
      </c>
      <c r="I54" s="15">
        <v>0</v>
      </c>
      <c r="J54" s="15">
        <v>1</v>
      </c>
      <c r="K54" s="15">
        <f t="shared" si="0"/>
        <v>0</v>
      </c>
      <c r="L54" s="15">
        <f t="shared" si="1"/>
        <v>1</v>
      </c>
      <c r="M54" s="16">
        <f t="shared" si="8"/>
        <v>1</v>
      </c>
      <c r="N54" s="15">
        <v>0.57200000000000006</v>
      </c>
      <c r="O54" s="15">
        <v>0.40600000000000003</v>
      </c>
      <c r="P54" s="16">
        <f t="shared" si="3"/>
        <v>0.56374999999999997</v>
      </c>
      <c r="Q54" s="21">
        <v>65122</v>
      </c>
      <c r="R54" s="18">
        <v>127161</v>
      </c>
      <c r="S54" s="16">
        <f>ABS((R54/(R54+Q54))-(Q54/(R54+Q54)))</f>
        <v>0.32264422751881344</v>
      </c>
      <c r="T54" s="87">
        <v>0.45</v>
      </c>
      <c r="U54" s="87">
        <v>0.53</v>
      </c>
      <c r="V54" s="16">
        <f>(T54-U54-7.2%)/2+0.5</f>
        <v>0.42399999999999999</v>
      </c>
    </row>
    <row r="55" spans="1:22" x14ac:dyDescent="0.25">
      <c r="A55" s="9" t="s">
        <v>395</v>
      </c>
      <c r="B55" s="9">
        <v>32</v>
      </c>
      <c r="C55" s="9" t="s">
        <v>523</v>
      </c>
      <c r="D55" s="9" t="s">
        <v>475</v>
      </c>
      <c r="E55" s="6">
        <v>1998</v>
      </c>
      <c r="F55" s="9">
        <v>124903</v>
      </c>
      <c r="G55" s="9">
        <v>65208</v>
      </c>
      <c r="H55" s="9">
        <v>0</v>
      </c>
      <c r="I55" s="15">
        <v>0.65700038398619753</v>
      </c>
      <c r="J55" s="15">
        <v>0.34299961601380247</v>
      </c>
      <c r="K55" s="15">
        <f t="shared" si="0"/>
        <v>0.65700038398619753</v>
      </c>
      <c r="L55" s="15">
        <f t="shared" si="1"/>
        <v>0.34299961601380247</v>
      </c>
      <c r="M55" s="16">
        <f t="shared" si="8"/>
        <v>0.31400076797239507</v>
      </c>
      <c r="N55" s="15">
        <v>0.65200000000000002</v>
      </c>
      <c r="O55" s="15">
        <v>0.32500000000000001</v>
      </c>
      <c r="P55" s="16">
        <f t="shared" si="3"/>
        <v>0.64424999999999999</v>
      </c>
      <c r="Q55" s="21">
        <v>85459</v>
      </c>
      <c r="R55" s="18">
        <v>30883</v>
      </c>
      <c r="S55" s="16">
        <f>ABS((R55/(R55+Q55))-(Q55/(R55+Q55)))</f>
        <v>0.46909972322978799</v>
      </c>
      <c r="T55" s="87">
        <v>0.71</v>
      </c>
      <c r="U55" s="87">
        <v>0.27</v>
      </c>
      <c r="V55" s="16">
        <f>(T55-U55-7.2%)/2+0.5</f>
        <v>0.68399999999999994</v>
      </c>
    </row>
    <row r="56" spans="1:22" x14ac:dyDescent="0.25">
      <c r="A56" s="9" t="s">
        <v>395</v>
      </c>
      <c r="B56" s="9">
        <v>33</v>
      </c>
      <c r="C56" s="9" t="s">
        <v>524</v>
      </c>
      <c r="D56" s="9" t="s">
        <v>475</v>
      </c>
      <c r="E56" s="6">
        <v>1974</v>
      </c>
      <c r="F56" s="9">
        <v>171860</v>
      </c>
      <c r="G56" s="9">
        <v>0</v>
      </c>
      <c r="H56" s="9">
        <v>146660</v>
      </c>
      <c r="I56" s="15">
        <v>0.53955795554439279</v>
      </c>
      <c r="J56" s="15">
        <v>0</v>
      </c>
      <c r="K56" s="15">
        <f t="shared" si="0"/>
        <v>1</v>
      </c>
      <c r="L56" s="15">
        <f t="shared" si="1"/>
        <v>0</v>
      </c>
      <c r="M56" s="16">
        <f t="shared" si="8"/>
        <v>1</v>
      </c>
      <c r="N56" s="15">
        <v>0.60599999999999998</v>
      </c>
      <c r="O56" s="15">
        <v>0.36799999999999999</v>
      </c>
      <c r="P56" s="16">
        <f t="shared" si="3"/>
        <v>0.59975000000000001</v>
      </c>
      <c r="Q56" s="21">
        <v>153663</v>
      </c>
      <c r="R56" s="18">
        <v>75948</v>
      </c>
      <c r="S56" s="16">
        <f>ABS((R56/(R56+Q56))-(Q56/(R56+Q56)))</f>
        <v>0.3384637495590368</v>
      </c>
      <c r="T56" s="87">
        <v>0.7</v>
      </c>
      <c r="U56" s="87">
        <v>0.28000000000000003</v>
      </c>
      <c r="V56" s="16">
        <f>(T56-U56-7.2%)/2+0.5</f>
        <v>0.67399999999999993</v>
      </c>
    </row>
    <row r="57" spans="1:22" x14ac:dyDescent="0.25">
      <c r="A57" s="9" t="s">
        <v>395</v>
      </c>
      <c r="B57" s="9">
        <v>34</v>
      </c>
      <c r="C57" s="9" t="s">
        <v>525</v>
      </c>
      <c r="D57" s="9" t="s">
        <v>475</v>
      </c>
      <c r="E57" s="6">
        <v>1992</v>
      </c>
      <c r="F57" s="9">
        <v>120367</v>
      </c>
      <c r="G57" s="9">
        <v>20223</v>
      </c>
      <c r="H57" s="9">
        <v>0</v>
      </c>
      <c r="I57" s="15">
        <v>0.85615619887616479</v>
      </c>
      <c r="J57" s="15">
        <v>0.14384380112383527</v>
      </c>
      <c r="K57" s="15">
        <f t="shared" si="0"/>
        <v>0.85615619887616479</v>
      </c>
      <c r="L57" s="15">
        <f t="shared" si="1"/>
        <v>0.14384380112383527</v>
      </c>
      <c r="M57" s="16">
        <f t="shared" si="8"/>
        <v>0.71231239775232957</v>
      </c>
      <c r="N57" s="15">
        <v>0.83</v>
      </c>
      <c r="O57" s="15">
        <v>0.14099999999999999</v>
      </c>
      <c r="P57" s="16">
        <f t="shared" si="3"/>
        <v>0.82525000000000004</v>
      </c>
      <c r="Q57" s="21">
        <v>76363</v>
      </c>
      <c r="R57" s="18">
        <v>14740</v>
      </c>
      <c r="S57" s="16">
        <f>ABS((R57/(R57+Q57))-(Q57/(R57+Q57)))</f>
        <v>0.67641021700712378</v>
      </c>
      <c r="T57" s="87">
        <v>0.8</v>
      </c>
      <c r="U57" s="87">
        <v>0.18</v>
      </c>
      <c r="V57" s="16">
        <f>(T57-U57-7.2%)/2+0.5</f>
        <v>0.77400000000000002</v>
      </c>
    </row>
    <row r="58" spans="1:22" x14ac:dyDescent="0.25">
      <c r="A58" s="9" t="s">
        <v>395</v>
      </c>
      <c r="B58" s="9">
        <v>35</v>
      </c>
      <c r="C58" s="9" t="s">
        <v>526</v>
      </c>
      <c r="D58" s="9" t="s">
        <v>478</v>
      </c>
      <c r="E58" s="6">
        <v>2012</v>
      </c>
      <c r="F58" s="9">
        <v>142680</v>
      </c>
      <c r="G58" s="9">
        <v>0</v>
      </c>
      <c r="H58" s="9">
        <v>0</v>
      </c>
      <c r="I58" s="15">
        <v>1</v>
      </c>
      <c r="J58" s="15">
        <v>0</v>
      </c>
      <c r="K58" s="15">
        <f t="shared" si="0"/>
        <v>1</v>
      </c>
      <c r="L58" s="15">
        <f t="shared" si="1"/>
        <v>0</v>
      </c>
      <c r="M58" s="16">
        <f t="shared" si="8"/>
        <v>1</v>
      </c>
      <c r="N58" s="15">
        <v>0.67400000000000004</v>
      </c>
      <c r="O58" s="15">
        <v>0.30599999999999999</v>
      </c>
      <c r="P58" s="16">
        <f t="shared" si="3"/>
        <v>0.66475000000000006</v>
      </c>
      <c r="Q58" s="21"/>
      <c r="R58" s="18"/>
      <c r="S58" s="16"/>
      <c r="T58" s="87"/>
      <c r="U58" s="87"/>
      <c r="V58" s="16"/>
    </row>
    <row r="59" spans="1:22" x14ac:dyDescent="0.25">
      <c r="A59" s="9" t="s">
        <v>395</v>
      </c>
      <c r="B59" s="9">
        <v>36</v>
      </c>
      <c r="C59" s="9" t="s">
        <v>527</v>
      </c>
      <c r="D59" s="9" t="s">
        <v>478</v>
      </c>
      <c r="E59" s="6">
        <v>2012</v>
      </c>
      <c r="F59" s="9">
        <v>110189</v>
      </c>
      <c r="G59" s="9">
        <v>97953</v>
      </c>
      <c r="H59" s="9">
        <v>0</v>
      </c>
      <c r="I59" s="15">
        <v>0.52939339489387049</v>
      </c>
      <c r="J59" s="15">
        <v>0.47060660510612945</v>
      </c>
      <c r="K59" s="15">
        <f t="shared" si="0"/>
        <v>0.52939339489387049</v>
      </c>
      <c r="L59" s="15">
        <f t="shared" si="1"/>
        <v>0.47060660510612945</v>
      </c>
      <c r="M59" s="16">
        <f t="shared" si="8"/>
        <v>5.8786789787741045E-2</v>
      </c>
      <c r="N59" s="15">
        <v>0.50700000000000001</v>
      </c>
      <c r="O59" s="15">
        <v>0.47499999999999998</v>
      </c>
      <c r="P59" s="16">
        <f t="shared" si="3"/>
        <v>0.49675000000000002</v>
      </c>
      <c r="Q59" s="21"/>
      <c r="R59" s="18"/>
      <c r="S59" s="16"/>
      <c r="T59" s="87"/>
      <c r="U59" s="87"/>
      <c r="V59" s="16"/>
    </row>
    <row r="60" spans="1:22" x14ac:dyDescent="0.25">
      <c r="A60" s="9" t="s">
        <v>395</v>
      </c>
      <c r="B60" s="9">
        <v>37</v>
      </c>
      <c r="C60" s="9" t="s">
        <v>528</v>
      </c>
      <c r="D60" s="9" t="s">
        <v>475</v>
      </c>
      <c r="E60" s="6">
        <v>2010</v>
      </c>
      <c r="F60" s="9">
        <v>207039</v>
      </c>
      <c r="G60" s="9">
        <v>32541</v>
      </c>
      <c r="H60" s="9">
        <v>0</v>
      </c>
      <c r="I60" s="15">
        <v>0.86417480591034312</v>
      </c>
      <c r="J60" s="15">
        <v>0.1358251940896569</v>
      </c>
      <c r="K60" s="15">
        <f t="shared" si="0"/>
        <v>0.86417480591034312</v>
      </c>
      <c r="L60" s="15">
        <f t="shared" si="1"/>
        <v>0.1358251940896569</v>
      </c>
      <c r="M60" s="16">
        <f t="shared" si="8"/>
        <v>0.72834961182068625</v>
      </c>
      <c r="N60" s="15">
        <v>0.84900000000000009</v>
      </c>
      <c r="O60" s="15">
        <v>0.127</v>
      </c>
      <c r="P60" s="16">
        <f t="shared" si="3"/>
        <v>0.84175</v>
      </c>
      <c r="Q60" s="21">
        <v>131990</v>
      </c>
      <c r="R60" s="18">
        <v>21342</v>
      </c>
      <c r="S60" s="16">
        <f>ABS((R60/(R60+Q60))-(Q60/(R60+Q60)))</f>
        <v>0.72162366629275043</v>
      </c>
      <c r="T60" s="87">
        <v>0.87</v>
      </c>
      <c r="U60" s="87">
        <v>0.12</v>
      </c>
      <c r="V60" s="16">
        <f>(T60-U60-7.2%)/2+0.5</f>
        <v>0.83899999999999997</v>
      </c>
    </row>
    <row r="61" spans="1:22" x14ac:dyDescent="0.25">
      <c r="A61" s="9" t="s">
        <v>395</v>
      </c>
      <c r="B61" s="9">
        <v>38</v>
      </c>
      <c r="C61" s="9" t="s">
        <v>529</v>
      </c>
      <c r="D61" s="9" t="s">
        <v>475</v>
      </c>
      <c r="E61" s="6">
        <v>2002</v>
      </c>
      <c r="F61" s="9">
        <v>145280</v>
      </c>
      <c r="G61" s="9">
        <v>69807</v>
      </c>
      <c r="H61" s="9">
        <v>0</v>
      </c>
      <c r="I61" s="15">
        <v>0.67544760957194061</v>
      </c>
      <c r="J61" s="15">
        <v>0.32455239042805933</v>
      </c>
      <c r="K61" s="15">
        <f t="shared" si="0"/>
        <v>0.67544760957194061</v>
      </c>
      <c r="L61" s="15">
        <f t="shared" si="1"/>
        <v>0.32455239042805933</v>
      </c>
      <c r="M61" s="16">
        <f t="shared" si="8"/>
        <v>0.35089521914388128</v>
      </c>
      <c r="N61" s="15">
        <v>0.64900000000000002</v>
      </c>
      <c r="O61" s="15">
        <v>0.33</v>
      </c>
      <c r="P61" s="16">
        <f t="shared" si="3"/>
        <v>0.64024999999999999</v>
      </c>
      <c r="Q61" s="21">
        <v>81590</v>
      </c>
      <c r="R61" s="18">
        <v>42037</v>
      </c>
      <c r="S61" s="16">
        <f>ABS((R61/(R61+Q61))-(Q61/(R61+Q61)))</f>
        <v>0.31993820120200284</v>
      </c>
      <c r="T61" s="87">
        <v>0.65</v>
      </c>
      <c r="U61" s="87">
        <v>0.32</v>
      </c>
      <c r="V61" s="16">
        <f>(T61-U61-7.2%)/2+0.5</f>
        <v>0.629</v>
      </c>
    </row>
    <row r="62" spans="1:22" x14ac:dyDescent="0.25">
      <c r="A62" s="9" t="s">
        <v>395</v>
      </c>
      <c r="B62" s="9">
        <v>39</v>
      </c>
      <c r="C62" s="9" t="s">
        <v>530</v>
      </c>
      <c r="D62" s="9" t="s">
        <v>468</v>
      </c>
      <c r="E62" s="6">
        <v>1992</v>
      </c>
      <c r="F62" s="9">
        <v>106360</v>
      </c>
      <c r="G62" s="9">
        <v>145607</v>
      </c>
      <c r="H62" s="9">
        <v>0</v>
      </c>
      <c r="I62" s="15">
        <v>0.42211876952140559</v>
      </c>
      <c r="J62" s="15">
        <v>0.57788123047859441</v>
      </c>
      <c r="K62" s="15">
        <f t="shared" si="0"/>
        <v>0.42211876952140559</v>
      </c>
      <c r="L62" s="15">
        <f t="shared" si="1"/>
        <v>0.57788123047859441</v>
      </c>
      <c r="M62" s="16">
        <f t="shared" si="8"/>
        <v>0.15576246095718882</v>
      </c>
      <c r="N62" s="15">
        <v>0.47100000000000003</v>
      </c>
      <c r="O62" s="15">
        <v>0.50800000000000001</v>
      </c>
      <c r="P62" s="16">
        <f t="shared" si="3"/>
        <v>0.46224999999999999</v>
      </c>
      <c r="Q62" s="21">
        <v>59400</v>
      </c>
      <c r="R62" s="18">
        <v>119455</v>
      </c>
      <c r="S62" s="16">
        <f>ABS((R62/(R62+Q62))-(Q62/(R62+Q62)))</f>
        <v>0.3357747896340611</v>
      </c>
      <c r="T62" s="87">
        <v>0.47</v>
      </c>
      <c r="U62" s="87">
        <v>0.51</v>
      </c>
      <c r="V62" s="16">
        <f>(T62-U62-7.2%)/2+0.5</f>
        <v>0.44399999999999995</v>
      </c>
    </row>
    <row r="63" spans="1:22" x14ac:dyDescent="0.25">
      <c r="A63" s="9" t="s">
        <v>395</v>
      </c>
      <c r="B63" s="9">
        <v>40</v>
      </c>
      <c r="C63" s="9" t="s">
        <v>531</v>
      </c>
      <c r="D63" s="9" t="s">
        <v>475</v>
      </c>
      <c r="E63" s="6">
        <v>1992</v>
      </c>
      <c r="F63" s="9">
        <v>125553</v>
      </c>
      <c r="G63" s="9">
        <v>0</v>
      </c>
      <c r="H63" s="9">
        <v>0</v>
      </c>
      <c r="I63" s="15">
        <v>1</v>
      </c>
      <c r="J63" s="15">
        <v>0</v>
      </c>
      <c r="K63" s="15">
        <f t="shared" si="0"/>
        <v>1</v>
      </c>
      <c r="L63" s="15">
        <f t="shared" si="1"/>
        <v>0</v>
      </c>
      <c r="M63" s="16">
        <f t="shared" si="8"/>
        <v>1</v>
      </c>
      <c r="N63" s="15">
        <v>0.81499999999999995</v>
      </c>
      <c r="O63" s="15">
        <v>0.16500000000000001</v>
      </c>
      <c r="P63" s="16">
        <f t="shared" si="3"/>
        <v>0.80574999999999997</v>
      </c>
      <c r="Q63" s="21">
        <v>69382</v>
      </c>
      <c r="R63" s="18">
        <v>20457</v>
      </c>
      <c r="S63" s="16">
        <f>ABS((R63/(R63+Q63))-(Q63/(R63+Q63)))</f>
        <v>0.5445853137278911</v>
      </c>
      <c r="T63" s="87">
        <v>0.75</v>
      </c>
      <c r="U63" s="87">
        <v>0.23</v>
      </c>
      <c r="V63" s="16">
        <f>(T63-U63-7.2%)/2+0.5</f>
        <v>0.72399999999999998</v>
      </c>
    </row>
    <row r="64" spans="1:22" x14ac:dyDescent="0.25">
      <c r="A64" s="9" t="s">
        <v>395</v>
      </c>
      <c r="B64" s="9">
        <v>41</v>
      </c>
      <c r="C64" s="9" t="s">
        <v>532</v>
      </c>
      <c r="D64" s="9" t="s">
        <v>478</v>
      </c>
      <c r="E64" s="6">
        <v>2012</v>
      </c>
      <c r="F64" s="9">
        <v>103578</v>
      </c>
      <c r="G64" s="9">
        <v>72074</v>
      </c>
      <c r="H64" s="9">
        <v>0</v>
      </c>
      <c r="I64" s="15">
        <v>0.58967731651219457</v>
      </c>
      <c r="J64" s="15">
        <v>0.41032268348780543</v>
      </c>
      <c r="K64" s="15">
        <f t="shared" si="0"/>
        <v>0.58967731651219457</v>
      </c>
      <c r="L64" s="15">
        <f t="shared" si="1"/>
        <v>0.41032268348780543</v>
      </c>
      <c r="M64" s="16">
        <f t="shared" si="8"/>
        <v>0.17935463302438914</v>
      </c>
      <c r="N64" s="15">
        <v>0.61499999999999999</v>
      </c>
      <c r="O64" s="15">
        <v>0.36299999999999999</v>
      </c>
      <c r="P64" s="16">
        <f t="shared" si="3"/>
        <v>0.60675000000000001</v>
      </c>
      <c r="Q64" s="21"/>
      <c r="R64" s="18"/>
      <c r="S64" s="16"/>
      <c r="T64" s="87"/>
      <c r="U64" s="87"/>
      <c r="V64" s="16"/>
    </row>
    <row r="65" spans="1:22" x14ac:dyDescent="0.25">
      <c r="A65" s="9" t="s">
        <v>395</v>
      </c>
      <c r="B65" s="9">
        <v>42</v>
      </c>
      <c r="C65" s="9" t="s">
        <v>533</v>
      </c>
      <c r="D65" s="9" t="s">
        <v>468</v>
      </c>
      <c r="E65" s="6">
        <v>1992</v>
      </c>
      <c r="F65" s="9">
        <v>84702</v>
      </c>
      <c r="G65" s="9">
        <v>130245</v>
      </c>
      <c r="H65" s="9">
        <v>0</v>
      </c>
      <c r="I65" s="15">
        <v>0.39405993105277115</v>
      </c>
      <c r="J65" s="15">
        <v>0.60594006894722885</v>
      </c>
      <c r="K65" s="15">
        <f t="shared" si="0"/>
        <v>0.39405993105277115</v>
      </c>
      <c r="L65" s="15">
        <f t="shared" si="1"/>
        <v>0.60594006894722885</v>
      </c>
      <c r="M65" s="16">
        <f t="shared" si="8"/>
        <v>0.2118801378944577</v>
      </c>
      <c r="N65" s="15">
        <v>0.41399999999999998</v>
      </c>
      <c r="O65" s="15">
        <v>0.56499999999999995</v>
      </c>
      <c r="P65" s="16">
        <f t="shared" si="3"/>
        <v>0.40525</v>
      </c>
      <c r="Q65" s="21">
        <v>85784</v>
      </c>
      <c r="R65" s="18">
        <v>107482</v>
      </c>
      <c r="S65" s="16">
        <f>ABS((R65/(R65+Q65))-(Q65/(R65+Q65)))</f>
        <v>0.11227013546097092</v>
      </c>
      <c r="T65" s="87">
        <v>0.5</v>
      </c>
      <c r="U65" s="87">
        <v>0.49</v>
      </c>
      <c r="V65" s="16">
        <f>(T65-U65-7.2%)/2+0.5</f>
        <v>0.46899999999999997</v>
      </c>
    </row>
    <row r="66" spans="1:22" x14ac:dyDescent="0.25">
      <c r="A66" s="9" t="s">
        <v>395</v>
      </c>
      <c r="B66" s="9">
        <v>43</v>
      </c>
      <c r="C66" s="9" t="s">
        <v>534</v>
      </c>
      <c r="D66" s="9" t="s">
        <v>475</v>
      </c>
      <c r="E66" s="6">
        <v>1990</v>
      </c>
      <c r="F66" s="9">
        <v>200894</v>
      </c>
      <c r="G66" s="9">
        <v>0</v>
      </c>
      <c r="H66" s="9">
        <v>0</v>
      </c>
      <c r="I66" s="15">
        <v>1</v>
      </c>
      <c r="J66" s="15">
        <v>0</v>
      </c>
      <c r="K66" s="15">
        <f t="shared" si="0"/>
        <v>1</v>
      </c>
      <c r="L66" s="15">
        <f t="shared" si="1"/>
        <v>0</v>
      </c>
      <c r="M66" s="16">
        <f t="shared" si="8"/>
        <v>1</v>
      </c>
      <c r="N66" s="15">
        <v>0.78</v>
      </c>
      <c r="O66" s="15">
        <v>0.2</v>
      </c>
      <c r="P66" s="16">
        <f t="shared" si="3"/>
        <v>0.77075000000000005</v>
      </c>
      <c r="Q66" s="21">
        <v>98131</v>
      </c>
      <c r="R66" s="18">
        <v>25561</v>
      </c>
      <c r="S66" s="16">
        <f>ABS((R66/(R66+Q66))-(Q66/(R66+Q66)))</f>
        <v>0.58669922064482738</v>
      </c>
      <c r="T66" s="87">
        <v>0.84</v>
      </c>
      <c r="U66" s="87">
        <v>0.14000000000000001</v>
      </c>
      <c r="V66" s="16">
        <f>(T66-U66-7.2%)/2+0.5</f>
        <v>0.81399999999999995</v>
      </c>
    </row>
    <row r="67" spans="1:22" x14ac:dyDescent="0.25">
      <c r="A67" s="9" t="s">
        <v>395</v>
      </c>
      <c r="B67" s="9">
        <v>44</v>
      </c>
      <c r="C67" s="9" t="s">
        <v>535</v>
      </c>
      <c r="D67" s="9" t="s">
        <v>475</v>
      </c>
      <c r="E67" s="6">
        <v>2011</v>
      </c>
      <c r="F67" s="9">
        <v>165898</v>
      </c>
      <c r="G67" s="9">
        <v>0</v>
      </c>
      <c r="H67" s="9">
        <v>0</v>
      </c>
      <c r="I67" s="15">
        <v>1</v>
      </c>
      <c r="J67" s="15">
        <v>0</v>
      </c>
      <c r="K67" s="15">
        <f t="shared" ref="K67:K130" si="9">I67/(I67+J67)</f>
        <v>1</v>
      </c>
      <c r="L67" s="15">
        <f t="shared" ref="L67:L130" si="10">J67/(J67+I67)</f>
        <v>0</v>
      </c>
      <c r="M67" s="16">
        <f t="shared" ref="M67:M98" si="11">ABS((J67/(J67+I67))-(I67/(J67+I67)))</f>
        <v>1</v>
      </c>
      <c r="N67" s="15">
        <v>0.84699999999999998</v>
      </c>
      <c r="O67" s="15">
        <v>0.13600000000000001</v>
      </c>
      <c r="P67" s="16">
        <f t="shared" ref="P67:P130" si="12">(N67-O67-3.85%)/2+0.5</f>
        <v>0.83624999999999994</v>
      </c>
      <c r="Q67" s="21"/>
      <c r="R67" s="18"/>
      <c r="S67" s="16"/>
      <c r="T67" s="87">
        <v>0.64</v>
      </c>
      <c r="U67" s="87">
        <v>0.34</v>
      </c>
      <c r="V67" s="16">
        <f>(T67-U67-7.2%)/2+0.5</f>
        <v>0.61399999999999999</v>
      </c>
    </row>
    <row r="68" spans="1:22" x14ac:dyDescent="0.25">
      <c r="A68" s="9" t="s">
        <v>395</v>
      </c>
      <c r="B68" s="9">
        <v>45</v>
      </c>
      <c r="C68" s="9" t="s">
        <v>536</v>
      </c>
      <c r="D68" s="9" t="s">
        <v>468</v>
      </c>
      <c r="E68" s="6">
        <v>2005</v>
      </c>
      <c r="F68" s="9">
        <v>121814</v>
      </c>
      <c r="G68" s="9">
        <v>171417</v>
      </c>
      <c r="H68" s="9">
        <v>0</v>
      </c>
      <c r="I68" s="15">
        <v>0.41541992490562046</v>
      </c>
      <c r="J68" s="15">
        <v>0.58458007509437948</v>
      </c>
      <c r="K68" s="15">
        <f t="shared" si="9"/>
        <v>0.41541992490562046</v>
      </c>
      <c r="L68" s="15">
        <f t="shared" si="10"/>
        <v>0.58458007509437948</v>
      </c>
      <c r="M68" s="16">
        <f t="shared" si="11"/>
        <v>0.16916015018875902</v>
      </c>
      <c r="N68" s="15">
        <v>0.43</v>
      </c>
      <c r="O68" s="15">
        <v>0.54799999999999993</v>
      </c>
      <c r="P68" s="16">
        <f t="shared" si="12"/>
        <v>0.42175000000000001</v>
      </c>
      <c r="Q68" s="21">
        <v>88465</v>
      </c>
      <c r="R68" s="18">
        <v>145481</v>
      </c>
      <c r="S68" s="16">
        <f>ABS((R68/(R68+Q68))-(Q68/(R68+Q68)))</f>
        <v>0.24371436143383512</v>
      </c>
      <c r="T68" s="87">
        <v>0.49</v>
      </c>
      <c r="U68" s="87">
        <v>0.49</v>
      </c>
      <c r="V68" s="16">
        <f>(T68-U68-7.2%)/2+0.5</f>
        <v>0.46399999999999997</v>
      </c>
    </row>
    <row r="69" spans="1:22" x14ac:dyDescent="0.25">
      <c r="A69" s="9" t="s">
        <v>395</v>
      </c>
      <c r="B69" s="9">
        <v>46</v>
      </c>
      <c r="C69" s="9" t="s">
        <v>537</v>
      </c>
      <c r="D69" s="9" t="s">
        <v>475</v>
      </c>
      <c r="E69" s="6">
        <v>1996</v>
      </c>
      <c r="F69" s="9">
        <v>95694</v>
      </c>
      <c r="G69" s="9">
        <v>54121</v>
      </c>
      <c r="H69" s="9">
        <v>0</v>
      </c>
      <c r="I69" s="15">
        <v>0.63874778893969231</v>
      </c>
      <c r="J69" s="15">
        <v>0.36125221106030769</v>
      </c>
      <c r="K69" s="15">
        <f t="shared" si="9"/>
        <v>0.63874778893969231</v>
      </c>
      <c r="L69" s="15">
        <f t="shared" si="10"/>
        <v>0.36125221106030769</v>
      </c>
      <c r="M69" s="16">
        <f t="shared" si="11"/>
        <v>0.27749557787938461</v>
      </c>
      <c r="N69" s="15">
        <v>0.61399999999999999</v>
      </c>
      <c r="O69" s="15">
        <v>0.36200000000000004</v>
      </c>
      <c r="P69" s="16">
        <f t="shared" si="12"/>
        <v>0.60675000000000001</v>
      </c>
      <c r="Q69" s="21">
        <v>50832</v>
      </c>
      <c r="R69" s="18">
        <v>37679</v>
      </c>
      <c r="S69" s="16">
        <f>ABS((R69/(R69+Q69))-(Q69/(R69+Q69)))</f>
        <v>0.14860299849736186</v>
      </c>
      <c r="T69" s="87">
        <v>0.6</v>
      </c>
      <c r="U69" s="87">
        <v>0.38</v>
      </c>
      <c r="V69" s="16">
        <f>(T69-U69-7.2%)/2+0.5</f>
        <v>0.57399999999999995</v>
      </c>
    </row>
    <row r="70" spans="1:22" x14ac:dyDescent="0.25">
      <c r="A70" s="9" t="s">
        <v>395</v>
      </c>
      <c r="B70" s="9">
        <v>47</v>
      </c>
      <c r="C70" s="9" t="s">
        <v>538</v>
      </c>
      <c r="D70" s="9" t="s">
        <v>478</v>
      </c>
      <c r="E70" s="6">
        <v>2012</v>
      </c>
      <c r="F70" s="9">
        <v>130093</v>
      </c>
      <c r="G70" s="9">
        <v>99919</v>
      </c>
      <c r="H70" s="9">
        <v>0</v>
      </c>
      <c r="I70" s="15">
        <v>0.56559222997061021</v>
      </c>
      <c r="J70" s="15">
        <v>0.43440777002938979</v>
      </c>
      <c r="K70" s="15">
        <f t="shared" si="9"/>
        <v>0.56559222997061021</v>
      </c>
      <c r="L70" s="15">
        <f t="shared" si="10"/>
        <v>0.43440777002938979</v>
      </c>
      <c r="M70" s="16">
        <f t="shared" si="11"/>
        <v>0.13118445994122041</v>
      </c>
      <c r="N70" s="15">
        <v>0.6</v>
      </c>
      <c r="O70" s="15">
        <v>0.375</v>
      </c>
      <c r="P70" s="16">
        <f t="shared" si="12"/>
        <v>0.59324999999999994</v>
      </c>
      <c r="Q70" s="21"/>
      <c r="R70" s="18"/>
      <c r="S70" s="16"/>
      <c r="T70" s="87"/>
      <c r="U70" s="87"/>
      <c r="V70" s="16"/>
    </row>
    <row r="71" spans="1:22" x14ac:dyDescent="0.25">
      <c r="A71" s="9" t="s">
        <v>395</v>
      </c>
      <c r="B71" s="9">
        <v>48</v>
      </c>
      <c r="C71" s="9" t="s">
        <v>539</v>
      </c>
      <c r="D71" s="9" t="s">
        <v>468</v>
      </c>
      <c r="E71" s="6">
        <v>1988</v>
      </c>
      <c r="F71" s="9">
        <v>113358</v>
      </c>
      <c r="G71" s="9">
        <v>177144</v>
      </c>
      <c r="H71" s="9">
        <v>0</v>
      </c>
      <c r="I71" s="15">
        <v>0.39021418096949417</v>
      </c>
      <c r="J71" s="15">
        <v>0.60978581903050577</v>
      </c>
      <c r="K71" s="15">
        <f t="shared" si="9"/>
        <v>0.39021418096949417</v>
      </c>
      <c r="L71" s="15">
        <f t="shared" si="10"/>
        <v>0.60978581903050577</v>
      </c>
      <c r="M71" s="16">
        <f t="shared" si="11"/>
        <v>0.2195716380610116</v>
      </c>
      <c r="N71" s="15">
        <v>0.43</v>
      </c>
      <c r="O71" s="15">
        <v>0.54700000000000004</v>
      </c>
      <c r="P71" s="16">
        <f t="shared" si="12"/>
        <v>0.42224999999999996</v>
      </c>
      <c r="Q71" s="21">
        <v>84940</v>
      </c>
      <c r="R71" s="18">
        <v>139822</v>
      </c>
      <c r="S71" s="16">
        <f>ABS((R71/(R71+Q71))-(Q71/(R71+Q71)))</f>
        <v>0.24417828636513295</v>
      </c>
      <c r="T71" s="87">
        <v>0.48</v>
      </c>
      <c r="U71" s="87">
        <v>0.5</v>
      </c>
      <c r="V71" s="16">
        <f>(T71-U71-7.2%)/2+0.5</f>
        <v>0.45399999999999996</v>
      </c>
    </row>
    <row r="72" spans="1:22" x14ac:dyDescent="0.25">
      <c r="A72" s="9" t="s">
        <v>395</v>
      </c>
      <c r="B72" s="9">
        <v>49</v>
      </c>
      <c r="C72" s="9" t="s">
        <v>540</v>
      </c>
      <c r="D72" s="9" t="s">
        <v>468</v>
      </c>
      <c r="E72" s="6">
        <v>2000</v>
      </c>
      <c r="F72" s="9">
        <v>114893</v>
      </c>
      <c r="G72" s="9">
        <v>159725</v>
      </c>
      <c r="H72" s="9">
        <v>0</v>
      </c>
      <c r="I72" s="15">
        <v>0.41837388663525332</v>
      </c>
      <c r="J72" s="15">
        <v>0.58162611336474668</v>
      </c>
      <c r="K72" s="15">
        <f t="shared" si="9"/>
        <v>0.41837388663525332</v>
      </c>
      <c r="L72" s="15">
        <f t="shared" si="10"/>
        <v>0.58162611336474668</v>
      </c>
      <c r="M72" s="16">
        <f t="shared" si="11"/>
        <v>0.16325222672949335</v>
      </c>
      <c r="N72" s="15">
        <v>0.45700000000000002</v>
      </c>
      <c r="O72" s="15">
        <v>0.52400000000000002</v>
      </c>
      <c r="P72" s="16">
        <f t="shared" si="12"/>
        <v>0.44724999999999998</v>
      </c>
      <c r="Q72" s="21">
        <v>59714</v>
      </c>
      <c r="R72" s="18">
        <v>119088</v>
      </c>
      <c r="S72" s="16">
        <f>ABS((R72/(R72+Q72))-(Q72/(R72+Q72)))</f>
        <v>0.3320656368496997</v>
      </c>
      <c r="T72" s="87">
        <v>0.45</v>
      </c>
      <c r="U72" s="87">
        <v>0.53</v>
      </c>
      <c r="V72" s="16">
        <f>(T72-U72-7.2%)/2+0.5</f>
        <v>0.42399999999999999</v>
      </c>
    </row>
    <row r="73" spans="1:22" x14ac:dyDescent="0.25">
      <c r="A73" s="9" t="s">
        <v>395</v>
      </c>
      <c r="B73" s="9">
        <v>50</v>
      </c>
      <c r="C73" s="9" t="s">
        <v>541</v>
      </c>
      <c r="D73" s="9" t="s">
        <v>468</v>
      </c>
      <c r="E73" s="6">
        <v>2008</v>
      </c>
      <c r="F73" s="9">
        <v>83455</v>
      </c>
      <c r="G73" s="9">
        <v>174838</v>
      </c>
      <c r="H73" s="9">
        <v>0</v>
      </c>
      <c r="I73" s="15">
        <v>0.32310205851494234</v>
      </c>
      <c r="J73" s="15">
        <v>0.67689794148505766</v>
      </c>
      <c r="K73" s="15">
        <f t="shared" si="9"/>
        <v>0.32310205851494234</v>
      </c>
      <c r="L73" s="15">
        <f t="shared" si="10"/>
        <v>0.67689794148505766</v>
      </c>
      <c r="M73" s="16">
        <f t="shared" si="11"/>
        <v>0.35379588297011533</v>
      </c>
      <c r="N73" s="15">
        <v>0.376</v>
      </c>
      <c r="O73" s="15">
        <v>0.60399999999999998</v>
      </c>
      <c r="P73" s="16">
        <f t="shared" si="12"/>
        <v>0.36675000000000002</v>
      </c>
      <c r="Q73" s="21">
        <v>70870</v>
      </c>
      <c r="R73" s="18">
        <v>139460</v>
      </c>
      <c r="S73" s="16">
        <f>ABS((R73/(R73+Q73))-(Q73/(R73+Q73)))</f>
        <v>0.32610659439927736</v>
      </c>
      <c r="T73" s="87">
        <v>0.45</v>
      </c>
      <c r="U73" s="87">
        <v>0.53</v>
      </c>
      <c r="V73" s="16">
        <f>(T73-U73-7.2%)/2+0.5</f>
        <v>0.42399999999999999</v>
      </c>
    </row>
    <row r="74" spans="1:22" x14ac:dyDescent="0.25">
      <c r="A74" s="9" t="s">
        <v>395</v>
      </c>
      <c r="B74" s="9">
        <v>51</v>
      </c>
      <c r="C74" s="9" t="s">
        <v>542</v>
      </c>
      <c r="D74" s="9" t="s">
        <v>478</v>
      </c>
      <c r="E74" s="6">
        <v>2012</v>
      </c>
      <c r="F74" s="9">
        <v>113934</v>
      </c>
      <c r="G74" s="9">
        <v>45464</v>
      </c>
      <c r="H74" s="9">
        <v>0</v>
      </c>
      <c r="I74" s="15">
        <v>0.71477684789018681</v>
      </c>
      <c r="J74" s="15">
        <v>0.28522315210981319</v>
      </c>
      <c r="K74" s="15">
        <f t="shared" si="9"/>
        <v>0.71477684789018681</v>
      </c>
      <c r="L74" s="15">
        <f t="shared" si="10"/>
        <v>0.28522315210981319</v>
      </c>
      <c r="M74" s="16">
        <f t="shared" si="11"/>
        <v>0.42955369578037361</v>
      </c>
      <c r="N74" s="15">
        <v>0.69400000000000006</v>
      </c>
      <c r="O74" s="15">
        <v>0.28899999999999998</v>
      </c>
      <c r="P74" s="16">
        <f t="shared" si="12"/>
        <v>0.68325000000000002</v>
      </c>
      <c r="Q74" s="21"/>
      <c r="R74" s="18"/>
      <c r="S74" s="16"/>
      <c r="T74" s="87"/>
      <c r="U74" s="87"/>
      <c r="V74" s="16"/>
    </row>
    <row r="75" spans="1:22" x14ac:dyDescent="0.25">
      <c r="A75" s="9" t="s">
        <v>395</v>
      </c>
      <c r="B75" s="9">
        <v>52</v>
      </c>
      <c r="C75" s="9" t="s">
        <v>543</v>
      </c>
      <c r="D75" s="9" t="s">
        <v>478</v>
      </c>
      <c r="E75" s="6">
        <v>2012</v>
      </c>
      <c r="F75" s="9">
        <v>151451</v>
      </c>
      <c r="G75" s="9">
        <v>144459</v>
      </c>
      <c r="H75" s="9">
        <v>0</v>
      </c>
      <c r="I75" s="15">
        <v>0.51181440302794767</v>
      </c>
      <c r="J75" s="15">
        <v>0.48818559697205233</v>
      </c>
      <c r="K75" s="15">
        <f t="shared" si="9"/>
        <v>0.51181440302794767</v>
      </c>
      <c r="L75" s="15">
        <f t="shared" si="10"/>
        <v>0.48818559697205233</v>
      </c>
      <c r="M75" s="16">
        <f t="shared" si="11"/>
        <v>2.3628806055895346E-2</v>
      </c>
      <c r="N75" s="15">
        <v>0.52100000000000002</v>
      </c>
      <c r="O75" s="15">
        <v>0.45700000000000002</v>
      </c>
      <c r="P75" s="16">
        <f t="shared" si="12"/>
        <v>0.51275000000000004</v>
      </c>
      <c r="Q75" s="21"/>
      <c r="R75" s="18"/>
      <c r="S75" s="16"/>
      <c r="T75" s="87"/>
      <c r="U75" s="87"/>
      <c r="V75" s="16"/>
    </row>
    <row r="76" spans="1:22" x14ac:dyDescent="0.25">
      <c r="A76" s="9" t="s">
        <v>395</v>
      </c>
      <c r="B76" s="9">
        <v>53</v>
      </c>
      <c r="C76" s="9" t="s">
        <v>544</v>
      </c>
      <c r="D76" s="9" t="s">
        <v>475</v>
      </c>
      <c r="E76" s="6">
        <v>2000</v>
      </c>
      <c r="F76" s="9">
        <v>164825</v>
      </c>
      <c r="G76" s="9">
        <v>103482</v>
      </c>
      <c r="H76" s="9">
        <v>0</v>
      </c>
      <c r="I76" s="15">
        <v>0.61431494519337926</v>
      </c>
      <c r="J76" s="15">
        <v>0.3856850548066208</v>
      </c>
      <c r="K76" s="15">
        <f t="shared" si="9"/>
        <v>0.61431494519337926</v>
      </c>
      <c r="L76" s="15">
        <f t="shared" si="10"/>
        <v>0.3856850548066208</v>
      </c>
      <c r="M76" s="16">
        <f t="shared" si="11"/>
        <v>0.22862989038675846</v>
      </c>
      <c r="N76" s="15">
        <v>0.61399999999999999</v>
      </c>
      <c r="O76" s="15">
        <v>0.36399999999999999</v>
      </c>
      <c r="P76" s="16">
        <f t="shared" si="12"/>
        <v>0.60575000000000001</v>
      </c>
      <c r="Q76" s="21">
        <v>104800</v>
      </c>
      <c r="R76" s="18">
        <v>57230</v>
      </c>
      <c r="S76" s="16">
        <f t="shared" ref="S76:S87" si="13">ABS((R76/(R76+Q76))-(Q76/(R76+Q76)))</f>
        <v>0.29358760723322841</v>
      </c>
      <c r="T76" s="87">
        <v>0.68</v>
      </c>
      <c r="U76" s="87">
        <v>0.3</v>
      </c>
      <c r="V76" s="16">
        <f t="shared" ref="V76:V87" si="14">(T76-U76-7.2%)/2+0.5</f>
        <v>0.65400000000000003</v>
      </c>
    </row>
    <row r="77" spans="1:22" x14ac:dyDescent="0.25">
      <c r="A77" s="9" t="s">
        <v>396</v>
      </c>
      <c r="B77" s="9">
        <v>1</v>
      </c>
      <c r="C77" s="9" t="s">
        <v>545</v>
      </c>
      <c r="D77" s="9" t="s">
        <v>475</v>
      </c>
      <c r="E77" s="6">
        <v>1996</v>
      </c>
      <c r="F77" s="9">
        <v>237579</v>
      </c>
      <c r="G77" s="9">
        <v>93217</v>
      </c>
      <c r="H77" s="9">
        <v>17432</v>
      </c>
      <c r="I77" s="15">
        <v>0.68225128364175192</v>
      </c>
      <c r="J77" s="15">
        <v>0.26768955971375075</v>
      </c>
      <c r="K77" s="15">
        <f t="shared" si="9"/>
        <v>0.71820396860905211</v>
      </c>
      <c r="L77" s="15">
        <f t="shared" si="10"/>
        <v>0.28179603139094789</v>
      </c>
      <c r="M77" s="16">
        <f t="shared" si="11"/>
        <v>0.43640793721810422</v>
      </c>
      <c r="N77" s="15">
        <v>0.69</v>
      </c>
      <c r="O77" s="15">
        <v>0.28800000000000003</v>
      </c>
      <c r="P77" s="16">
        <f t="shared" si="12"/>
        <v>0.68174999999999997</v>
      </c>
      <c r="Q77" s="21">
        <v>140073</v>
      </c>
      <c r="R77" s="18">
        <v>59747</v>
      </c>
      <c r="S77" s="16">
        <f t="shared" si="13"/>
        <v>0.40199179261335205</v>
      </c>
      <c r="T77" s="87">
        <v>0.74</v>
      </c>
      <c r="U77" s="87">
        <v>0.24</v>
      </c>
      <c r="V77" s="16">
        <f t="shared" si="14"/>
        <v>0.71399999999999997</v>
      </c>
    </row>
    <row r="78" spans="1:22" x14ac:dyDescent="0.25">
      <c r="A78" s="9" t="s">
        <v>396</v>
      </c>
      <c r="B78" s="9">
        <v>2</v>
      </c>
      <c r="C78" s="9" t="s">
        <v>546</v>
      </c>
      <c r="D78" s="9" t="s">
        <v>475</v>
      </c>
      <c r="E78" s="6">
        <v>2008</v>
      </c>
      <c r="F78" s="9">
        <v>234758</v>
      </c>
      <c r="G78" s="9">
        <v>162639</v>
      </c>
      <c r="H78" s="9">
        <v>24183</v>
      </c>
      <c r="I78" s="15">
        <v>0.5568527918781726</v>
      </c>
      <c r="J78" s="15">
        <v>0.38578443000142321</v>
      </c>
      <c r="K78" s="15">
        <f t="shared" si="9"/>
        <v>0.59073923557550767</v>
      </c>
      <c r="L78" s="15">
        <f t="shared" si="10"/>
        <v>0.40926076442449238</v>
      </c>
      <c r="M78" s="16">
        <f t="shared" si="11"/>
        <v>0.18147847115101529</v>
      </c>
      <c r="N78" s="15">
        <v>0.57899999999999996</v>
      </c>
      <c r="O78" s="15">
        <v>0.39500000000000002</v>
      </c>
      <c r="P78" s="16">
        <f t="shared" si="12"/>
        <v>0.57274999999999998</v>
      </c>
      <c r="Q78" s="21">
        <v>148720</v>
      </c>
      <c r="R78" s="18">
        <v>98171</v>
      </c>
      <c r="S78" s="16">
        <f t="shared" si="13"/>
        <v>0.20474217367178227</v>
      </c>
      <c r="T78" s="87">
        <v>0.64</v>
      </c>
      <c r="U78" s="87">
        <v>0.34</v>
      </c>
      <c r="V78" s="16">
        <f t="shared" si="14"/>
        <v>0.61399999999999999</v>
      </c>
    </row>
    <row r="79" spans="1:22" x14ac:dyDescent="0.25">
      <c r="A79" s="9" t="s">
        <v>396</v>
      </c>
      <c r="B79" s="9">
        <v>3</v>
      </c>
      <c r="C79" s="9" t="s">
        <v>547</v>
      </c>
      <c r="D79" s="9" t="s">
        <v>468</v>
      </c>
      <c r="E79" s="6">
        <v>2010</v>
      </c>
      <c r="F79" s="9">
        <v>142619</v>
      </c>
      <c r="G79" s="9">
        <v>185291</v>
      </c>
      <c r="H79" s="9">
        <v>19362</v>
      </c>
      <c r="I79" s="15">
        <v>0.41068384436407196</v>
      </c>
      <c r="J79" s="15">
        <v>0.53356158861065672</v>
      </c>
      <c r="K79" s="15">
        <f t="shared" si="9"/>
        <v>0.43493336586258424</v>
      </c>
      <c r="L79" s="15">
        <f t="shared" si="10"/>
        <v>0.56506663413741565</v>
      </c>
      <c r="M79" s="16">
        <f t="shared" si="11"/>
        <v>0.1301332682748314</v>
      </c>
      <c r="N79" s="15">
        <v>0.45799999999999996</v>
      </c>
      <c r="O79" s="15">
        <v>0.51800000000000002</v>
      </c>
      <c r="P79" s="16">
        <f t="shared" si="12"/>
        <v>0.45074999999999998</v>
      </c>
      <c r="Q79" s="21">
        <v>118048</v>
      </c>
      <c r="R79" s="18">
        <v>129257</v>
      </c>
      <c r="S79" s="16">
        <f t="shared" si="13"/>
        <v>4.532459917915127E-2</v>
      </c>
      <c r="T79" s="87">
        <v>0.47</v>
      </c>
      <c r="U79" s="87">
        <v>0.5</v>
      </c>
      <c r="V79" s="16">
        <f t="shared" si="14"/>
        <v>0.44899999999999995</v>
      </c>
    </row>
    <row r="80" spans="1:22" x14ac:dyDescent="0.25">
      <c r="A80" s="9" t="s">
        <v>396</v>
      </c>
      <c r="B80" s="9">
        <v>4</v>
      </c>
      <c r="C80" s="9" t="s">
        <v>548</v>
      </c>
      <c r="D80" s="9" t="s">
        <v>468</v>
      </c>
      <c r="E80" s="6">
        <v>2010</v>
      </c>
      <c r="F80" s="9">
        <v>125800</v>
      </c>
      <c r="G80" s="9">
        <v>200006</v>
      </c>
      <c r="H80" s="9">
        <v>16530</v>
      </c>
      <c r="I80" s="15">
        <v>0.36747522901476909</v>
      </c>
      <c r="J80" s="15">
        <v>0.5842388764255001</v>
      </c>
      <c r="K80" s="15">
        <f t="shared" si="9"/>
        <v>0.38611934709612467</v>
      </c>
      <c r="L80" s="15">
        <f t="shared" si="10"/>
        <v>0.61388065290387539</v>
      </c>
      <c r="M80" s="16">
        <f t="shared" si="11"/>
        <v>0.22776130580775072</v>
      </c>
      <c r="N80" s="15">
        <v>0.39200000000000002</v>
      </c>
      <c r="O80" s="15">
        <v>0.58499999999999996</v>
      </c>
      <c r="P80" s="16">
        <f t="shared" si="12"/>
        <v>0.38425000000000004</v>
      </c>
      <c r="Q80" s="21">
        <v>109249</v>
      </c>
      <c r="R80" s="18">
        <v>138634</v>
      </c>
      <c r="S80" s="16">
        <f t="shared" si="13"/>
        <v>0.11854382914520162</v>
      </c>
      <c r="T80" s="87">
        <v>0.49</v>
      </c>
      <c r="U80" s="87">
        <v>0.5</v>
      </c>
      <c r="V80" s="16">
        <f t="shared" si="14"/>
        <v>0.45899999999999996</v>
      </c>
    </row>
    <row r="81" spans="1:22" x14ac:dyDescent="0.25">
      <c r="A81" s="9" t="s">
        <v>396</v>
      </c>
      <c r="B81" s="9">
        <v>5</v>
      </c>
      <c r="C81" s="9" t="s">
        <v>549</v>
      </c>
      <c r="D81" s="9" t="s">
        <v>468</v>
      </c>
      <c r="E81" s="6">
        <v>2006</v>
      </c>
      <c r="F81" s="9">
        <v>0</v>
      </c>
      <c r="G81" s="9">
        <v>199639</v>
      </c>
      <c r="H81" s="9">
        <v>107598</v>
      </c>
      <c r="I81" s="15">
        <v>0</v>
      </c>
      <c r="J81" s="15">
        <v>0.64978827419874563</v>
      </c>
      <c r="K81" s="15">
        <f t="shared" si="9"/>
        <v>0</v>
      </c>
      <c r="L81" s="15">
        <f t="shared" si="10"/>
        <v>1</v>
      </c>
      <c r="M81" s="16">
        <f t="shared" si="11"/>
        <v>1</v>
      </c>
      <c r="N81" s="15">
        <v>0.38299999999999995</v>
      </c>
      <c r="O81" s="15">
        <v>0.59099999999999997</v>
      </c>
      <c r="P81" s="16">
        <f t="shared" si="12"/>
        <v>0.37674999999999997</v>
      </c>
      <c r="Q81" s="21">
        <v>68039</v>
      </c>
      <c r="R81" s="18">
        <v>152829</v>
      </c>
      <c r="S81" s="16">
        <f t="shared" si="13"/>
        <v>0.38389445279533474</v>
      </c>
      <c r="T81" s="87">
        <v>0.4</v>
      </c>
      <c r="U81" s="87">
        <v>0.59</v>
      </c>
      <c r="V81" s="16">
        <f t="shared" si="14"/>
        <v>0.36899999999999999</v>
      </c>
    </row>
    <row r="82" spans="1:22" x14ac:dyDescent="0.25">
      <c r="A82" s="9" t="s">
        <v>396</v>
      </c>
      <c r="B82" s="9">
        <v>6</v>
      </c>
      <c r="C82" s="9" t="s">
        <v>550</v>
      </c>
      <c r="D82" s="9" t="s">
        <v>468</v>
      </c>
      <c r="E82" s="6">
        <v>2008</v>
      </c>
      <c r="F82" s="9">
        <v>156937</v>
      </c>
      <c r="G82" s="9">
        <v>163938</v>
      </c>
      <c r="H82" s="9">
        <v>22039</v>
      </c>
      <c r="I82" s="15">
        <v>0.45765702187720536</v>
      </c>
      <c r="J82" s="15">
        <v>0.47807321952442888</v>
      </c>
      <c r="K82" s="15">
        <f t="shared" si="9"/>
        <v>0.48909076743280094</v>
      </c>
      <c r="L82" s="15">
        <f t="shared" si="10"/>
        <v>0.51090923256719911</v>
      </c>
      <c r="M82" s="16">
        <f t="shared" si="11"/>
        <v>2.1818465134398168E-2</v>
      </c>
      <c r="N82" s="15">
        <v>0.51600000000000001</v>
      </c>
      <c r="O82" s="15">
        <v>0.46500000000000002</v>
      </c>
      <c r="P82" s="16">
        <f t="shared" si="12"/>
        <v>0.50624999999999998</v>
      </c>
      <c r="Q82" s="21">
        <v>104104</v>
      </c>
      <c r="R82" s="18">
        <v>217368</v>
      </c>
      <c r="S82" s="16">
        <f t="shared" si="13"/>
        <v>0.35232928528767671</v>
      </c>
      <c r="T82" s="87">
        <v>0.46</v>
      </c>
      <c r="U82" s="87">
        <v>0.53</v>
      </c>
      <c r="V82" s="16">
        <f t="shared" si="14"/>
        <v>0.42899999999999999</v>
      </c>
    </row>
    <row r="83" spans="1:22" x14ac:dyDescent="0.25">
      <c r="A83" s="9" t="s">
        <v>396</v>
      </c>
      <c r="B83" s="9">
        <v>7</v>
      </c>
      <c r="C83" s="9" t="s">
        <v>551</v>
      </c>
      <c r="D83" s="9" t="s">
        <v>475</v>
      </c>
      <c r="E83" s="6">
        <v>2006</v>
      </c>
      <c r="F83" s="9">
        <v>182460</v>
      </c>
      <c r="G83" s="9">
        <v>139066</v>
      </c>
      <c r="H83" s="9">
        <v>19444</v>
      </c>
      <c r="I83" s="15">
        <v>0.5351203918233276</v>
      </c>
      <c r="J83" s="15">
        <v>0.40785406340733787</v>
      </c>
      <c r="K83" s="15">
        <f t="shared" si="9"/>
        <v>0.56748132343885105</v>
      </c>
      <c r="L83" s="15">
        <f t="shared" si="10"/>
        <v>0.43251867656114901</v>
      </c>
      <c r="M83" s="16">
        <f t="shared" si="11"/>
        <v>0.13496264687770204</v>
      </c>
      <c r="N83" s="15">
        <v>0.56100000000000005</v>
      </c>
      <c r="O83" s="15">
        <v>0.41299999999999998</v>
      </c>
      <c r="P83" s="16">
        <f t="shared" si="12"/>
        <v>0.55475000000000008</v>
      </c>
      <c r="Q83" s="21">
        <v>112667</v>
      </c>
      <c r="R83" s="18">
        <v>88026</v>
      </c>
      <c r="S83" s="16">
        <f t="shared" si="13"/>
        <v>0.12277956879412838</v>
      </c>
      <c r="T83" s="87">
        <v>0.59</v>
      </c>
      <c r="U83" s="87">
        <v>0.4</v>
      </c>
      <c r="V83" s="16">
        <f t="shared" si="14"/>
        <v>0.55899999999999994</v>
      </c>
    </row>
    <row r="84" spans="1:22" x14ac:dyDescent="0.25">
      <c r="A84" s="9" t="s">
        <v>397</v>
      </c>
      <c r="B84" s="9">
        <v>1</v>
      </c>
      <c r="C84" s="9" t="s">
        <v>552</v>
      </c>
      <c r="D84" s="9" t="s">
        <v>475</v>
      </c>
      <c r="E84" s="6">
        <v>1998</v>
      </c>
      <c r="F84" s="9">
        <v>206973</v>
      </c>
      <c r="G84" s="9">
        <v>82321</v>
      </c>
      <c r="H84" s="9">
        <v>7767</v>
      </c>
      <c r="I84" s="15">
        <v>0.69673568728308333</v>
      </c>
      <c r="J84" s="15">
        <v>0.27711816764906871</v>
      </c>
      <c r="K84" s="15">
        <f t="shared" si="9"/>
        <v>0.71544173055784077</v>
      </c>
      <c r="L84" s="15">
        <f t="shared" si="10"/>
        <v>0.28455826944215917</v>
      </c>
      <c r="M84" s="16">
        <f t="shared" si="11"/>
        <v>0.4308834611156816</v>
      </c>
      <c r="N84" s="15">
        <v>0.63</v>
      </c>
      <c r="O84" s="15">
        <v>0.36</v>
      </c>
      <c r="P84" s="16">
        <f t="shared" si="12"/>
        <v>0.61575000000000002</v>
      </c>
      <c r="Q84" s="21">
        <v>138440</v>
      </c>
      <c r="R84" s="18">
        <v>84076</v>
      </c>
      <c r="S84" s="16">
        <f t="shared" si="13"/>
        <v>0.24431501554944363</v>
      </c>
      <c r="T84" s="87">
        <v>0.66</v>
      </c>
      <c r="U84" s="87">
        <v>0.33</v>
      </c>
      <c r="V84" s="16">
        <f t="shared" si="14"/>
        <v>0.629</v>
      </c>
    </row>
    <row r="85" spans="1:22" x14ac:dyDescent="0.25">
      <c r="A85" s="9" t="s">
        <v>397</v>
      </c>
      <c r="B85" s="9">
        <v>2</v>
      </c>
      <c r="C85" s="9" t="s">
        <v>553</v>
      </c>
      <c r="D85" s="9" t="s">
        <v>475</v>
      </c>
      <c r="E85" s="6">
        <v>2006</v>
      </c>
      <c r="F85" s="9">
        <v>204708</v>
      </c>
      <c r="G85" s="9">
        <v>88103</v>
      </c>
      <c r="H85" s="9">
        <v>7149</v>
      </c>
      <c r="I85" s="15">
        <v>0.68245099346579541</v>
      </c>
      <c r="J85" s="15">
        <v>0.29371582877717028</v>
      </c>
      <c r="K85" s="15">
        <f t="shared" si="9"/>
        <v>0.69911307976817805</v>
      </c>
      <c r="L85" s="15">
        <f t="shared" si="10"/>
        <v>0.3008869202318219</v>
      </c>
      <c r="M85" s="16">
        <f t="shared" si="11"/>
        <v>0.39822615953635615</v>
      </c>
      <c r="N85" s="15">
        <v>0.56000000000000005</v>
      </c>
      <c r="O85" s="15">
        <v>0.43</v>
      </c>
      <c r="P85" s="16">
        <f t="shared" si="12"/>
        <v>0.54575000000000007</v>
      </c>
      <c r="Q85" s="21">
        <v>147748</v>
      </c>
      <c r="R85" s="18">
        <v>95671</v>
      </c>
      <c r="S85" s="16">
        <f t="shared" si="13"/>
        <v>0.21393974997843229</v>
      </c>
      <c r="T85" s="87">
        <v>0.59</v>
      </c>
      <c r="U85" s="87">
        <v>0.4</v>
      </c>
      <c r="V85" s="16">
        <f t="shared" si="14"/>
        <v>0.55899999999999994</v>
      </c>
    </row>
    <row r="86" spans="1:22" x14ac:dyDescent="0.25">
      <c r="A86" s="9" t="s">
        <v>397</v>
      </c>
      <c r="B86" s="9">
        <v>3</v>
      </c>
      <c r="C86" s="9" t="s">
        <v>554</v>
      </c>
      <c r="D86" s="9" t="s">
        <v>475</v>
      </c>
      <c r="E86" s="6">
        <v>1990</v>
      </c>
      <c r="F86" s="9">
        <v>217573</v>
      </c>
      <c r="G86" s="9">
        <v>73726</v>
      </c>
      <c r="H86" s="9">
        <v>2</v>
      </c>
      <c r="I86" s="15">
        <v>0.74690097184698989</v>
      </c>
      <c r="J86" s="15">
        <v>0.25309216240246341</v>
      </c>
      <c r="K86" s="15">
        <f t="shared" si="9"/>
        <v>0.74690609991795376</v>
      </c>
      <c r="L86" s="15">
        <f t="shared" si="10"/>
        <v>0.2530939000820463</v>
      </c>
      <c r="M86" s="16">
        <f t="shared" si="11"/>
        <v>0.49381219983590746</v>
      </c>
      <c r="N86" s="15">
        <v>0.63</v>
      </c>
      <c r="O86" s="15">
        <v>0.36</v>
      </c>
      <c r="P86" s="16">
        <f t="shared" si="12"/>
        <v>0.61575000000000002</v>
      </c>
      <c r="Q86" s="21">
        <v>143565</v>
      </c>
      <c r="R86" s="18">
        <v>74107</v>
      </c>
      <c r="S86" s="16">
        <f t="shared" si="13"/>
        <v>0.31909478481384834</v>
      </c>
      <c r="T86" s="87">
        <v>0.63</v>
      </c>
      <c r="U86" s="87">
        <v>0.36</v>
      </c>
      <c r="V86" s="16">
        <f t="shared" si="14"/>
        <v>0.59899999999999998</v>
      </c>
    </row>
    <row r="87" spans="1:22" x14ac:dyDescent="0.25">
      <c r="A87" s="9" t="s">
        <v>397</v>
      </c>
      <c r="B87" s="9">
        <v>4</v>
      </c>
      <c r="C87" s="9" t="s">
        <v>555</v>
      </c>
      <c r="D87" s="9" t="s">
        <v>475</v>
      </c>
      <c r="E87" s="6">
        <v>2008</v>
      </c>
      <c r="F87" s="9">
        <v>175929</v>
      </c>
      <c r="G87" s="9">
        <v>117503</v>
      </c>
      <c r="H87" s="9">
        <v>0</v>
      </c>
      <c r="I87" s="15">
        <v>0.5995562856130211</v>
      </c>
      <c r="J87" s="15">
        <v>0.4004437143869789</v>
      </c>
      <c r="K87" s="15">
        <f t="shared" si="9"/>
        <v>0.5995562856130211</v>
      </c>
      <c r="L87" s="15">
        <f t="shared" si="10"/>
        <v>0.4004437143869789</v>
      </c>
      <c r="M87" s="16">
        <f t="shared" si="11"/>
        <v>0.1991125712260422</v>
      </c>
      <c r="N87" s="15">
        <v>0.55000000000000004</v>
      </c>
      <c r="O87" s="15">
        <v>0.44</v>
      </c>
      <c r="P87" s="16">
        <f t="shared" si="12"/>
        <v>0.53575000000000006</v>
      </c>
      <c r="Q87" s="21">
        <v>115351</v>
      </c>
      <c r="R87" s="18">
        <v>102030</v>
      </c>
      <c r="S87" s="16">
        <f t="shared" si="13"/>
        <v>6.1279504648520389E-2</v>
      </c>
      <c r="T87" s="87">
        <v>0.6</v>
      </c>
      <c r="U87" s="87">
        <v>0.4</v>
      </c>
      <c r="V87" s="16">
        <f t="shared" si="14"/>
        <v>0.56399999999999995</v>
      </c>
    </row>
    <row r="88" spans="1:22" x14ac:dyDescent="0.25">
      <c r="A88" s="9" t="s">
        <v>397</v>
      </c>
      <c r="B88" s="9">
        <v>5</v>
      </c>
      <c r="C88" s="9" t="s">
        <v>556</v>
      </c>
      <c r="D88" s="9" t="s">
        <v>478</v>
      </c>
      <c r="E88" s="6">
        <v>2012</v>
      </c>
      <c r="F88" s="9">
        <v>146098</v>
      </c>
      <c r="G88" s="9">
        <v>138637</v>
      </c>
      <c r="H88" s="9">
        <v>22</v>
      </c>
      <c r="I88" s="15">
        <v>0.51306201427884124</v>
      </c>
      <c r="J88" s="15">
        <v>0.48686072686536241</v>
      </c>
      <c r="K88" s="15">
        <f t="shared" si="9"/>
        <v>0.51310165592568524</v>
      </c>
      <c r="L88" s="15">
        <f t="shared" si="10"/>
        <v>0.48689834407431476</v>
      </c>
      <c r="M88" s="16">
        <f t="shared" si="11"/>
        <v>2.6203311851370481E-2</v>
      </c>
      <c r="N88" s="15">
        <v>0.54</v>
      </c>
      <c r="O88" s="15">
        <v>0.45</v>
      </c>
      <c r="P88" s="16">
        <f t="shared" si="12"/>
        <v>0.52575000000000005</v>
      </c>
      <c r="Q88" s="21"/>
      <c r="R88" s="18"/>
      <c r="S88" s="16"/>
      <c r="T88" s="87"/>
      <c r="U88" s="87"/>
      <c r="V88" s="16"/>
    </row>
    <row r="89" spans="1:22" x14ac:dyDescent="0.25">
      <c r="A89" s="9" t="s">
        <v>398</v>
      </c>
      <c r="B89" s="9" t="s">
        <v>441</v>
      </c>
      <c r="C89" s="9" t="s">
        <v>557</v>
      </c>
      <c r="D89" s="9" t="s">
        <v>475</v>
      </c>
      <c r="E89" s="6">
        <v>2010</v>
      </c>
      <c r="F89" s="9">
        <v>249933</v>
      </c>
      <c r="G89" s="9">
        <v>129757</v>
      </c>
      <c r="H89" s="9">
        <v>8369</v>
      </c>
      <c r="I89" s="15">
        <v>0.64405927964562093</v>
      </c>
      <c r="J89" s="15">
        <v>0.33437441213836039</v>
      </c>
      <c r="K89" s="15">
        <f t="shared" si="9"/>
        <v>0.65825541889436123</v>
      </c>
      <c r="L89" s="15">
        <f t="shared" si="10"/>
        <v>0.34174458110563877</v>
      </c>
      <c r="M89" s="16">
        <f t="shared" si="11"/>
        <v>0.31651083778872247</v>
      </c>
      <c r="N89" s="15">
        <v>0.58599999999999997</v>
      </c>
      <c r="O89" s="15">
        <v>0.4</v>
      </c>
      <c r="P89" s="16">
        <f t="shared" si="12"/>
        <v>0.57374999999999998</v>
      </c>
      <c r="Q89" s="21">
        <v>173543</v>
      </c>
      <c r="R89" s="18">
        <v>125442</v>
      </c>
      <c r="S89" s="16">
        <f>ABS((R89/(R89+Q89))-(Q89/(R89+Q89)))</f>
        <v>0.16088098065120326</v>
      </c>
      <c r="T89" s="87">
        <v>0.62</v>
      </c>
      <c r="U89" s="87">
        <v>0.37</v>
      </c>
      <c r="V89" s="16">
        <f>(T89-U89-7.2%)/2+0.5</f>
        <v>0.58899999999999997</v>
      </c>
    </row>
    <row r="90" spans="1:22" x14ac:dyDescent="0.25">
      <c r="A90" s="9" t="s">
        <v>399</v>
      </c>
      <c r="B90" s="9">
        <v>1</v>
      </c>
      <c r="C90" s="9" t="s">
        <v>558</v>
      </c>
      <c r="D90" s="9" t="s">
        <v>468</v>
      </c>
      <c r="E90" s="6">
        <v>2001</v>
      </c>
      <c r="F90" s="9">
        <v>92961</v>
      </c>
      <c r="G90" s="9">
        <v>238440</v>
      </c>
      <c r="H90" s="9">
        <v>11193</v>
      </c>
      <c r="I90" s="15">
        <v>0.27134450690905271</v>
      </c>
      <c r="J90" s="15">
        <v>0.695984167848824</v>
      </c>
      <c r="K90" s="15">
        <f t="shared" si="9"/>
        <v>0.2805091113183123</v>
      </c>
      <c r="L90" s="15">
        <f t="shared" si="10"/>
        <v>0.71949088868168776</v>
      </c>
      <c r="M90" s="16">
        <f t="shared" si="11"/>
        <v>0.43898177736337546</v>
      </c>
      <c r="N90" s="15">
        <v>0.30199999999999999</v>
      </c>
      <c r="O90" s="15">
        <v>0.68700000000000006</v>
      </c>
      <c r="P90" s="16">
        <f t="shared" si="12"/>
        <v>0.28825000000000001</v>
      </c>
      <c r="Q90" s="21">
        <v>0</v>
      </c>
      <c r="R90" s="18">
        <v>170821</v>
      </c>
      <c r="S90" s="16">
        <f>ABS((R90/(R90+Q90))-(Q90/(R90+Q90)))</f>
        <v>1</v>
      </c>
      <c r="T90" s="87">
        <v>0.32</v>
      </c>
      <c r="U90" s="87">
        <v>0.67</v>
      </c>
      <c r="V90" s="16">
        <f>(T90-U90-7.2%)/2+0.5</f>
        <v>0.28899999999999998</v>
      </c>
    </row>
    <row r="91" spans="1:22" x14ac:dyDescent="0.25">
      <c r="A91" s="9" t="s">
        <v>399</v>
      </c>
      <c r="B91" s="9">
        <v>2</v>
      </c>
      <c r="C91" s="9" t="s">
        <v>559</v>
      </c>
      <c r="D91" s="9" t="s">
        <v>468</v>
      </c>
      <c r="E91" s="6">
        <v>2010</v>
      </c>
      <c r="F91" s="9">
        <v>157634</v>
      </c>
      <c r="G91" s="9">
        <v>175856</v>
      </c>
      <c r="H91" s="9">
        <v>228</v>
      </c>
      <c r="I91" s="15">
        <v>0.47235690013724163</v>
      </c>
      <c r="J91" s="15">
        <v>0.5269598882889146</v>
      </c>
      <c r="K91" s="15">
        <f t="shared" si="9"/>
        <v>0.47267984047497674</v>
      </c>
      <c r="L91" s="15">
        <f t="shared" si="10"/>
        <v>0.5273201595250232</v>
      </c>
      <c r="M91" s="16">
        <f t="shared" si="11"/>
        <v>5.464031905004646E-2</v>
      </c>
      <c r="N91" s="15">
        <v>0.46500000000000002</v>
      </c>
      <c r="O91" s="15">
        <v>0.52300000000000002</v>
      </c>
      <c r="P91" s="16">
        <f t="shared" si="12"/>
        <v>0.45174999999999998</v>
      </c>
      <c r="Q91" s="21">
        <v>105211</v>
      </c>
      <c r="R91" s="18">
        <v>136371</v>
      </c>
      <c r="S91" s="16">
        <f>ABS((R91/(R91+Q91))-(Q91/(R91+Q91)))</f>
        <v>0.12898311960328174</v>
      </c>
      <c r="T91" s="87">
        <v>0.45</v>
      </c>
      <c r="U91" s="87">
        <v>0.54</v>
      </c>
      <c r="V91" s="16">
        <f>(T91-U91-7.2%)/2+0.5</f>
        <v>0.41899999999999998</v>
      </c>
    </row>
    <row r="92" spans="1:22" x14ac:dyDescent="0.25">
      <c r="A92" s="9" t="s">
        <v>399</v>
      </c>
      <c r="B92" s="9">
        <v>3</v>
      </c>
      <c r="C92" s="9" t="s">
        <v>560</v>
      </c>
      <c r="D92" s="9" t="s">
        <v>483</v>
      </c>
      <c r="E92" s="6">
        <v>2012</v>
      </c>
      <c r="F92" s="9">
        <v>102468</v>
      </c>
      <c r="G92" s="9">
        <v>204331</v>
      </c>
      <c r="H92" s="9">
        <v>8870</v>
      </c>
      <c r="I92" s="15">
        <v>0.32460583712686392</v>
      </c>
      <c r="J92" s="15">
        <v>0.64729510975103666</v>
      </c>
      <c r="K92" s="15">
        <f t="shared" si="9"/>
        <v>0.33399065837893871</v>
      </c>
      <c r="L92" s="15">
        <f t="shared" si="10"/>
        <v>0.6660093416210614</v>
      </c>
      <c r="M92" s="16">
        <f t="shared" si="11"/>
        <v>0.33201868324212269</v>
      </c>
      <c r="N92" s="15">
        <v>0.374</v>
      </c>
      <c r="O92" s="15">
        <v>0.61499999999999999</v>
      </c>
      <c r="P92" s="16">
        <f t="shared" si="12"/>
        <v>0.36025000000000001</v>
      </c>
      <c r="Q92" s="21"/>
      <c r="R92" s="18"/>
      <c r="S92" s="16"/>
      <c r="T92" s="87"/>
      <c r="U92" s="87"/>
      <c r="V92" s="16"/>
    </row>
    <row r="93" spans="1:22" x14ac:dyDescent="0.25">
      <c r="A93" s="9" t="s">
        <v>399</v>
      </c>
      <c r="B93" s="9">
        <v>4</v>
      </c>
      <c r="C93" s="9" t="s">
        <v>561</v>
      </c>
      <c r="D93" s="9" t="s">
        <v>468</v>
      </c>
      <c r="E93" s="6">
        <v>2000</v>
      </c>
      <c r="F93" s="9">
        <v>0</v>
      </c>
      <c r="G93" s="9">
        <v>239988</v>
      </c>
      <c r="H93" s="9">
        <v>75482</v>
      </c>
      <c r="I93" s="15">
        <v>0</v>
      </c>
      <c r="J93" s="15">
        <v>0.76073160680888829</v>
      </c>
      <c r="K93" s="15">
        <f t="shared" si="9"/>
        <v>0</v>
      </c>
      <c r="L93" s="15">
        <f t="shared" si="10"/>
        <v>1</v>
      </c>
      <c r="M93" s="16">
        <f t="shared" si="11"/>
        <v>1</v>
      </c>
      <c r="N93" s="15">
        <v>0.35399999999999998</v>
      </c>
      <c r="O93" s="15">
        <v>0.63700000000000001</v>
      </c>
      <c r="P93" s="16">
        <f t="shared" si="12"/>
        <v>0.33925</v>
      </c>
      <c r="Q93" s="21">
        <v>0</v>
      </c>
      <c r="R93" s="18">
        <v>178238</v>
      </c>
      <c r="S93" s="16">
        <f>ABS((R93/(R93+Q93))-(Q93/(R93+Q93)))</f>
        <v>1</v>
      </c>
      <c r="T93" s="87">
        <v>0.38</v>
      </c>
      <c r="U93" s="87">
        <v>0.61</v>
      </c>
      <c r="V93" s="16">
        <f>(T93-U93-7.2%)/2+0.5</f>
        <v>0.34899999999999998</v>
      </c>
    </row>
    <row r="94" spans="1:22" x14ac:dyDescent="0.25">
      <c r="A94" s="9" t="s">
        <v>399</v>
      </c>
      <c r="B94" s="9">
        <v>5</v>
      </c>
      <c r="C94" s="9" t="s">
        <v>562</v>
      </c>
      <c r="D94" s="9" t="s">
        <v>475</v>
      </c>
      <c r="E94" s="6">
        <v>1992</v>
      </c>
      <c r="F94" s="9">
        <v>190472</v>
      </c>
      <c r="G94" s="9">
        <v>70700</v>
      </c>
      <c r="H94" s="9">
        <v>7981</v>
      </c>
      <c r="I94" s="15">
        <v>0.70767184463855126</v>
      </c>
      <c r="J94" s="15">
        <v>0.26267587580298196</v>
      </c>
      <c r="K94" s="15">
        <f t="shared" si="9"/>
        <v>0.72929716814972512</v>
      </c>
      <c r="L94" s="15">
        <f t="shared" si="10"/>
        <v>0.27070283185027494</v>
      </c>
      <c r="M94" s="16">
        <f t="shared" si="11"/>
        <v>0.45859433629945018</v>
      </c>
      <c r="N94" s="15">
        <v>0.71200000000000008</v>
      </c>
      <c r="O94" s="15">
        <v>0.28100000000000003</v>
      </c>
      <c r="P94" s="16">
        <f t="shared" si="12"/>
        <v>0.69625000000000004</v>
      </c>
      <c r="Q94" s="21">
        <v>94744</v>
      </c>
      <c r="R94" s="18">
        <v>50932</v>
      </c>
      <c r="S94" s="16">
        <f>ABS((R94/(R94+Q94))-(Q94/(R94+Q94)))</f>
        <v>0.30074960872072265</v>
      </c>
      <c r="T94" s="87">
        <v>0.73</v>
      </c>
      <c r="U94" s="87">
        <v>0.26</v>
      </c>
      <c r="V94" s="16">
        <f>(T94-U94-7.2%)/2+0.5</f>
        <v>0.69899999999999995</v>
      </c>
    </row>
    <row r="95" spans="1:22" x14ac:dyDescent="0.25">
      <c r="A95" s="9" t="s">
        <v>399</v>
      </c>
      <c r="B95" s="9">
        <v>6</v>
      </c>
      <c r="C95" s="9" t="s">
        <v>563</v>
      </c>
      <c r="D95" s="9" t="s">
        <v>483</v>
      </c>
      <c r="E95" s="6">
        <v>2012</v>
      </c>
      <c r="F95" s="9">
        <v>146489</v>
      </c>
      <c r="G95" s="9">
        <v>195962</v>
      </c>
      <c r="H95" s="9">
        <v>0</v>
      </c>
      <c r="I95" s="15">
        <v>0.42776630817255606</v>
      </c>
      <c r="J95" s="15">
        <v>0.57223369182744388</v>
      </c>
      <c r="K95" s="15">
        <f t="shared" si="9"/>
        <v>0.42776630817255606</v>
      </c>
      <c r="L95" s="15">
        <f t="shared" si="10"/>
        <v>0.57223369182744388</v>
      </c>
      <c r="M95" s="16">
        <f t="shared" si="11"/>
        <v>0.14446738365488782</v>
      </c>
      <c r="N95" s="15">
        <v>0.41399999999999998</v>
      </c>
      <c r="O95" s="15">
        <v>0.57700000000000007</v>
      </c>
      <c r="P95" s="16">
        <f t="shared" si="12"/>
        <v>0.39924999999999994</v>
      </c>
      <c r="Q95" s="21"/>
      <c r="R95" s="18"/>
      <c r="S95" s="16"/>
      <c r="T95" s="87"/>
      <c r="U95" s="87"/>
      <c r="V95" s="16"/>
    </row>
    <row r="96" spans="1:22" x14ac:dyDescent="0.25">
      <c r="A96" s="9" t="s">
        <v>399</v>
      </c>
      <c r="B96" s="9">
        <v>7</v>
      </c>
      <c r="C96" s="9" t="s">
        <v>564</v>
      </c>
      <c r="D96" s="9" t="s">
        <v>468</v>
      </c>
      <c r="E96" s="6">
        <v>2012</v>
      </c>
      <c r="F96" s="9">
        <v>130479</v>
      </c>
      <c r="G96" s="9">
        <v>185518</v>
      </c>
      <c r="H96" s="9">
        <v>13</v>
      </c>
      <c r="I96" s="15">
        <v>0.41289516154552069</v>
      </c>
      <c r="J96" s="15">
        <v>0.58706370051580647</v>
      </c>
      <c r="K96" s="15">
        <f t="shared" si="9"/>
        <v>0.4129121479001383</v>
      </c>
      <c r="L96" s="15">
        <f t="shared" si="10"/>
        <v>0.58708785209986181</v>
      </c>
      <c r="M96" s="16">
        <f t="shared" si="11"/>
        <v>0.1741757041997235</v>
      </c>
      <c r="N96" s="15">
        <v>0.47100000000000003</v>
      </c>
      <c r="O96" s="15">
        <v>0.51800000000000002</v>
      </c>
      <c r="P96" s="16">
        <f t="shared" si="12"/>
        <v>0.45724999999999999</v>
      </c>
      <c r="Q96" s="82">
        <v>82999</v>
      </c>
      <c r="R96" s="82">
        <v>184868</v>
      </c>
      <c r="S96" s="16">
        <f>ABS((R96/(R96+Q96))-(Q96/(R96+Q96)))</f>
        <v>0.38029693840599998</v>
      </c>
      <c r="T96" s="87">
        <v>0.42899999999999999</v>
      </c>
      <c r="U96" s="87">
        <v>0.57099999999999995</v>
      </c>
      <c r="V96" s="16">
        <f>(T96-U96-7.2%)/2+0.5</f>
        <v>0.39300000000000002</v>
      </c>
    </row>
    <row r="97" spans="1:22" x14ac:dyDescent="0.25">
      <c r="A97" s="9" t="s">
        <v>399</v>
      </c>
      <c r="B97" s="9">
        <v>8</v>
      </c>
      <c r="C97" s="9" t="s">
        <v>565</v>
      </c>
      <c r="D97" s="9" t="s">
        <v>468</v>
      </c>
      <c r="E97" s="6">
        <v>2008</v>
      </c>
      <c r="F97" s="9">
        <v>130870</v>
      </c>
      <c r="G97" s="9">
        <v>205432</v>
      </c>
      <c r="H97" s="9">
        <v>12607</v>
      </c>
      <c r="I97" s="15">
        <v>0.37508347448761714</v>
      </c>
      <c r="J97" s="15">
        <v>0.58878389494108774</v>
      </c>
      <c r="K97" s="15">
        <f t="shared" si="9"/>
        <v>0.3891442810331191</v>
      </c>
      <c r="L97" s="15">
        <f t="shared" si="10"/>
        <v>0.61085571896688096</v>
      </c>
      <c r="M97" s="16">
        <f t="shared" si="11"/>
        <v>0.22171143793376186</v>
      </c>
      <c r="N97" s="15">
        <v>0.42200000000000004</v>
      </c>
      <c r="O97" s="15">
        <v>0.56799999999999995</v>
      </c>
      <c r="P97" s="16">
        <f t="shared" si="12"/>
        <v>0.40775000000000006</v>
      </c>
      <c r="Q97" s="21">
        <v>85595</v>
      </c>
      <c r="R97" s="18">
        <v>157079</v>
      </c>
      <c r="S97" s="16">
        <f>ABS((R97/(R97+Q97))-(Q97/(R97+Q97)))</f>
        <v>0.29456802129605975</v>
      </c>
      <c r="T97" s="87">
        <v>0.48</v>
      </c>
      <c r="U97" s="87">
        <v>0.51</v>
      </c>
      <c r="V97" s="16">
        <f>(T97-U97-7.2%)/2+0.5</f>
        <v>0.44899999999999995</v>
      </c>
    </row>
    <row r="98" spans="1:22" x14ac:dyDescent="0.25">
      <c r="A98" s="9" t="s">
        <v>399</v>
      </c>
      <c r="B98" s="9">
        <v>9</v>
      </c>
      <c r="C98" s="9" t="s">
        <v>566</v>
      </c>
      <c r="D98" s="9" t="s">
        <v>478</v>
      </c>
      <c r="E98" s="6">
        <v>2012</v>
      </c>
      <c r="F98" s="9">
        <v>164891</v>
      </c>
      <c r="G98" s="9">
        <v>98856</v>
      </c>
      <c r="H98" s="9">
        <v>0</v>
      </c>
      <c r="I98" s="15">
        <v>0.62518625804274552</v>
      </c>
      <c r="J98" s="15">
        <v>0.37481374195725448</v>
      </c>
      <c r="K98" s="15">
        <f t="shared" si="9"/>
        <v>0.62518625804274552</v>
      </c>
      <c r="L98" s="15">
        <f t="shared" si="10"/>
        <v>0.37481374195725448</v>
      </c>
      <c r="M98" s="16">
        <f t="shared" si="11"/>
        <v>0.25037251608549105</v>
      </c>
      <c r="N98" s="15">
        <v>0.61899999999999999</v>
      </c>
      <c r="O98" s="15">
        <v>0.37200000000000005</v>
      </c>
      <c r="P98" s="16">
        <f t="shared" si="12"/>
        <v>0.60424999999999995</v>
      </c>
      <c r="Q98" s="81">
        <v>84036</v>
      </c>
      <c r="R98" s="83">
        <v>123464</v>
      </c>
      <c r="S98" s="16">
        <f>-ABS((R98/(R98+Q98))-(Q98/(R98+Q98)))</f>
        <v>-0.19001445783132526</v>
      </c>
      <c r="T98" s="84">
        <v>0.53</v>
      </c>
      <c r="U98" s="84">
        <v>0.47</v>
      </c>
      <c r="V98" s="16">
        <f>(T98-U98-7.2%)/2+0.5</f>
        <v>0.49399999999999999</v>
      </c>
    </row>
    <row r="99" spans="1:22" x14ac:dyDescent="0.25">
      <c r="A99" s="9" t="s">
        <v>399</v>
      </c>
      <c r="B99" s="9">
        <v>10</v>
      </c>
      <c r="C99" s="9" t="s">
        <v>567</v>
      </c>
      <c r="D99" s="9" t="s">
        <v>468</v>
      </c>
      <c r="E99" s="6">
        <v>2010</v>
      </c>
      <c r="F99" s="9">
        <v>153574</v>
      </c>
      <c r="G99" s="9">
        <v>164649</v>
      </c>
      <c r="H99" s="9">
        <v>46</v>
      </c>
      <c r="I99" s="15">
        <v>0.48252892993034197</v>
      </c>
      <c r="J99" s="15">
        <v>0.51732653824280717</v>
      </c>
      <c r="K99" s="15">
        <f t="shared" si="9"/>
        <v>0.48259868079931373</v>
      </c>
      <c r="L99" s="15">
        <f t="shared" si="10"/>
        <v>0.51740131920068633</v>
      </c>
      <c r="M99" s="16">
        <f t="shared" ref="M99:M135" si="15">ABS((J99/(J99+I99))-(I99/(J99+I99)))</f>
        <v>3.4802638401372599E-2</v>
      </c>
      <c r="N99" s="15">
        <v>0.45700000000000002</v>
      </c>
      <c r="O99" s="15">
        <v>0.53400000000000003</v>
      </c>
      <c r="P99" s="16">
        <f t="shared" si="12"/>
        <v>0.44224999999999998</v>
      </c>
      <c r="Q99" s="21">
        <v>84167</v>
      </c>
      <c r="R99" s="18">
        <v>123586</v>
      </c>
      <c r="S99" s="16">
        <f t="shared" ref="S99:S106" si="16">ABS((R99/(R99+Q99))-(Q99/(R99+Q99)))</f>
        <v>0.18973973901700575</v>
      </c>
      <c r="T99" s="87">
        <v>0.53</v>
      </c>
      <c r="U99" s="87">
        <v>0.47</v>
      </c>
      <c r="V99" s="16">
        <f t="shared" ref="V99:V106" si="17">(T99-U99-7.2%)/2+0.5</f>
        <v>0.49399999999999999</v>
      </c>
    </row>
    <row r="100" spans="1:22" x14ac:dyDescent="0.25">
      <c r="A100" s="9" t="s">
        <v>399</v>
      </c>
      <c r="B100" s="9">
        <v>11</v>
      </c>
      <c r="C100" s="9" t="s">
        <v>568</v>
      </c>
      <c r="D100" s="9" t="s">
        <v>468</v>
      </c>
      <c r="E100" s="6">
        <v>2010</v>
      </c>
      <c r="F100" s="9">
        <v>120303</v>
      </c>
      <c r="G100" s="9">
        <v>218360</v>
      </c>
      <c r="H100" s="9">
        <v>0</v>
      </c>
      <c r="I100" s="15">
        <v>0.35522923968665016</v>
      </c>
      <c r="J100" s="15">
        <v>0.6447707603133499</v>
      </c>
      <c r="K100" s="15">
        <f t="shared" si="9"/>
        <v>0.35522923968665016</v>
      </c>
      <c r="L100" s="15">
        <f t="shared" si="10"/>
        <v>0.6447707603133499</v>
      </c>
      <c r="M100" s="16">
        <f t="shared" si="15"/>
        <v>0.28954152062669974</v>
      </c>
      <c r="N100" s="15">
        <v>0.40200000000000002</v>
      </c>
      <c r="O100" s="15">
        <v>0.58799999999999997</v>
      </c>
      <c r="P100" s="16">
        <f t="shared" si="12"/>
        <v>0.38775000000000004</v>
      </c>
      <c r="Q100" s="21">
        <v>100858</v>
      </c>
      <c r="R100" s="18">
        <v>208815</v>
      </c>
      <c r="S100" s="16">
        <f t="shared" si="16"/>
        <v>0.34861612087589172</v>
      </c>
      <c r="T100" s="87">
        <v>0.43</v>
      </c>
      <c r="U100" s="87">
        <v>0.56000000000000005</v>
      </c>
      <c r="V100" s="16">
        <f t="shared" si="17"/>
        <v>0.39899999999999997</v>
      </c>
    </row>
    <row r="101" spans="1:22" x14ac:dyDescent="0.25">
      <c r="A101" s="9" t="s">
        <v>399</v>
      </c>
      <c r="B101" s="9">
        <v>12</v>
      </c>
      <c r="C101" s="9" t="s">
        <v>569</v>
      </c>
      <c r="D101" s="9" t="s">
        <v>468</v>
      </c>
      <c r="E101" s="6">
        <v>2006</v>
      </c>
      <c r="F101" s="9">
        <v>108770</v>
      </c>
      <c r="G101" s="9">
        <v>209604</v>
      </c>
      <c r="H101" s="9">
        <v>11793</v>
      </c>
      <c r="I101" s="15">
        <v>0.32943934433180783</v>
      </c>
      <c r="J101" s="15">
        <v>0.63484236765031032</v>
      </c>
      <c r="K101" s="15">
        <f t="shared" si="9"/>
        <v>0.34164221952797652</v>
      </c>
      <c r="L101" s="15">
        <f t="shared" si="10"/>
        <v>0.65835778047202353</v>
      </c>
      <c r="M101" s="16">
        <f t="shared" si="15"/>
        <v>0.31671556094404701</v>
      </c>
      <c r="N101" s="15">
        <v>0.44799999999999995</v>
      </c>
      <c r="O101" s="15">
        <v>0.54</v>
      </c>
      <c r="P101" s="16">
        <f t="shared" si="12"/>
        <v>0.43474999999999997</v>
      </c>
      <c r="Q101" s="21">
        <v>66158</v>
      </c>
      <c r="R101" s="18">
        <v>165433</v>
      </c>
      <c r="S101" s="16">
        <f t="shared" si="16"/>
        <v>0.42866518992534247</v>
      </c>
      <c r="T101" s="87">
        <v>0.47</v>
      </c>
      <c r="U101" s="87">
        <v>0.52</v>
      </c>
      <c r="V101" s="16">
        <f t="shared" si="17"/>
        <v>0.43899999999999995</v>
      </c>
    </row>
    <row r="102" spans="1:22" x14ac:dyDescent="0.25">
      <c r="A102" s="9" t="s">
        <v>399</v>
      </c>
      <c r="B102" s="9">
        <v>13</v>
      </c>
      <c r="C102" s="9" t="s">
        <v>1016</v>
      </c>
      <c r="D102" s="9" t="s">
        <v>483</v>
      </c>
      <c r="E102" s="6">
        <v>2013.5</v>
      </c>
      <c r="F102" s="96">
        <v>89099</v>
      </c>
      <c r="G102" s="96">
        <v>85642</v>
      </c>
      <c r="H102" s="96">
        <v>8893</v>
      </c>
      <c r="I102" s="15">
        <v>0.48399999999999999</v>
      </c>
      <c r="J102" s="97">
        <v>0.46550000000000002</v>
      </c>
      <c r="K102" s="15">
        <f t="shared" si="9"/>
        <v>0.5097419694576093</v>
      </c>
      <c r="L102" s="15">
        <f t="shared" si="10"/>
        <v>0.49025803054239075</v>
      </c>
      <c r="M102" s="16">
        <f t="shared" si="15"/>
        <v>1.9483938915218546E-2</v>
      </c>
      <c r="N102" s="15">
        <v>0.501</v>
      </c>
      <c r="O102" s="15">
        <v>0.48599999999999999</v>
      </c>
      <c r="P102" s="16">
        <f t="shared" si="12"/>
        <v>0.48825000000000002</v>
      </c>
      <c r="Q102" s="21"/>
      <c r="R102" s="18"/>
      <c r="S102" s="16"/>
      <c r="T102" s="87"/>
      <c r="U102" s="87"/>
      <c r="V102" s="16"/>
    </row>
    <row r="103" spans="1:22" x14ac:dyDescent="0.25">
      <c r="A103" s="9" t="s">
        <v>399</v>
      </c>
      <c r="B103" s="9">
        <v>14</v>
      </c>
      <c r="C103" s="9" t="s">
        <v>570</v>
      </c>
      <c r="D103" s="9" t="s">
        <v>475</v>
      </c>
      <c r="E103" s="6">
        <v>2006</v>
      </c>
      <c r="F103" s="9">
        <v>197121</v>
      </c>
      <c r="G103" s="9">
        <v>83480</v>
      </c>
      <c r="H103" s="9">
        <v>0</v>
      </c>
      <c r="I103" s="15">
        <v>0.70249571455554327</v>
      </c>
      <c r="J103" s="15">
        <v>0.29750428544445673</v>
      </c>
      <c r="K103" s="15">
        <f t="shared" si="9"/>
        <v>0.70249571455554327</v>
      </c>
      <c r="L103" s="15">
        <f t="shared" si="10"/>
        <v>0.29750428544445673</v>
      </c>
      <c r="M103" s="16">
        <f t="shared" si="15"/>
        <v>0.40499142911108654</v>
      </c>
      <c r="N103" s="15">
        <v>0.65099999999999991</v>
      </c>
      <c r="O103" s="15">
        <v>0.34</v>
      </c>
      <c r="P103" s="16">
        <f t="shared" si="12"/>
        <v>0.63624999999999998</v>
      </c>
      <c r="Q103" s="21">
        <v>91328</v>
      </c>
      <c r="R103" s="18">
        <v>61817</v>
      </c>
      <c r="S103" s="16">
        <f t="shared" si="16"/>
        <v>0.19269972901498583</v>
      </c>
      <c r="T103" s="87">
        <v>0.66</v>
      </c>
      <c r="U103" s="87">
        <v>0.33</v>
      </c>
      <c r="V103" s="16">
        <f t="shared" si="17"/>
        <v>0.629</v>
      </c>
    </row>
    <row r="104" spans="1:22" x14ac:dyDescent="0.25">
      <c r="A104" s="9" t="s">
        <v>399</v>
      </c>
      <c r="B104" s="9">
        <v>15</v>
      </c>
      <c r="C104" s="9" t="s">
        <v>571</v>
      </c>
      <c r="D104" s="9" t="s">
        <v>468</v>
      </c>
      <c r="E104" s="6">
        <v>2010</v>
      </c>
      <c r="F104" s="9">
        <v>0</v>
      </c>
      <c r="G104" s="9">
        <v>0</v>
      </c>
      <c r="H104" s="9">
        <v>0</v>
      </c>
      <c r="I104" s="15">
        <v>0</v>
      </c>
      <c r="J104" s="15">
        <v>1</v>
      </c>
      <c r="K104" s="15">
        <f t="shared" si="9"/>
        <v>0</v>
      </c>
      <c r="L104" s="15">
        <f t="shared" si="10"/>
        <v>1</v>
      </c>
      <c r="M104" s="16">
        <f t="shared" si="15"/>
        <v>1</v>
      </c>
      <c r="N104" s="15">
        <v>0.45600000000000002</v>
      </c>
      <c r="O104" s="15">
        <v>0.53299999999999992</v>
      </c>
      <c r="P104" s="16">
        <f t="shared" si="12"/>
        <v>0.44225000000000003</v>
      </c>
      <c r="Q104" s="21">
        <v>87769</v>
      </c>
      <c r="R104" s="18">
        <v>102704</v>
      </c>
      <c r="S104" s="16">
        <f t="shared" si="16"/>
        <v>7.8410063368561378E-2</v>
      </c>
      <c r="T104" s="87">
        <v>0.49</v>
      </c>
      <c r="U104" s="87">
        <v>0.5</v>
      </c>
      <c r="V104" s="16">
        <f t="shared" si="17"/>
        <v>0.45899999999999996</v>
      </c>
    </row>
    <row r="105" spans="1:22" x14ac:dyDescent="0.25">
      <c r="A105" s="9" t="s">
        <v>399</v>
      </c>
      <c r="B105" s="9">
        <v>16</v>
      </c>
      <c r="C105" s="9" t="s">
        <v>572</v>
      </c>
      <c r="D105" s="9" t="s">
        <v>468</v>
      </c>
      <c r="E105" s="6">
        <v>2006</v>
      </c>
      <c r="F105" s="9">
        <v>161929</v>
      </c>
      <c r="G105" s="9">
        <v>187147</v>
      </c>
      <c r="H105" s="9">
        <v>0</v>
      </c>
      <c r="I105" s="15">
        <v>0.46387892607913461</v>
      </c>
      <c r="J105" s="15">
        <v>0.53612107392086539</v>
      </c>
      <c r="K105" s="15">
        <f t="shared" si="9"/>
        <v>0.46387892607913461</v>
      </c>
      <c r="L105" s="15">
        <f t="shared" si="10"/>
        <v>0.53612107392086539</v>
      </c>
      <c r="M105" s="16">
        <f t="shared" si="15"/>
        <v>7.2242147841730775E-2</v>
      </c>
      <c r="N105" s="15">
        <v>0.44900000000000001</v>
      </c>
      <c r="O105" s="15">
        <v>0.54200000000000004</v>
      </c>
      <c r="P105" s="16">
        <f t="shared" si="12"/>
        <v>0.43424999999999997</v>
      </c>
      <c r="Q105" s="21">
        <v>83123</v>
      </c>
      <c r="R105" s="18">
        <v>183811</v>
      </c>
      <c r="S105" s="16">
        <f t="shared" si="16"/>
        <v>0.37720185514022192</v>
      </c>
      <c r="T105" s="87">
        <v>0.47</v>
      </c>
      <c r="U105" s="87">
        <v>0.52</v>
      </c>
      <c r="V105" s="16">
        <f t="shared" si="17"/>
        <v>0.43899999999999995</v>
      </c>
    </row>
    <row r="106" spans="1:22" x14ac:dyDescent="0.25">
      <c r="A106" s="9" t="s">
        <v>399</v>
      </c>
      <c r="B106" s="9">
        <v>17</v>
      </c>
      <c r="C106" s="9" t="s">
        <v>573</v>
      </c>
      <c r="D106" s="9" t="s">
        <v>468</v>
      </c>
      <c r="E106" s="6">
        <v>2008</v>
      </c>
      <c r="F106" s="9">
        <v>116766</v>
      </c>
      <c r="G106" s="9">
        <v>165488</v>
      </c>
      <c r="H106" s="9">
        <v>12</v>
      </c>
      <c r="I106" s="15">
        <v>0.41367362700431509</v>
      </c>
      <c r="J106" s="15">
        <v>0.58628385990519583</v>
      </c>
      <c r="K106" s="15">
        <f t="shared" si="9"/>
        <v>0.41369121429634303</v>
      </c>
      <c r="L106" s="15">
        <f t="shared" si="10"/>
        <v>0.58630878570365697</v>
      </c>
      <c r="M106" s="16">
        <f t="shared" si="15"/>
        <v>0.17261757140731393</v>
      </c>
      <c r="N106" s="15">
        <v>0.41200000000000003</v>
      </c>
      <c r="O106" s="15">
        <v>0.57899999999999996</v>
      </c>
      <c r="P106" s="16">
        <f t="shared" si="12"/>
        <v>0.39725000000000005</v>
      </c>
      <c r="Q106" s="21">
        <v>80327</v>
      </c>
      <c r="R106" s="18">
        <v>162285</v>
      </c>
      <c r="S106" s="16">
        <f t="shared" si="16"/>
        <v>0.33781511219560451</v>
      </c>
      <c r="T106" s="87">
        <v>0.47</v>
      </c>
      <c r="U106" s="87">
        <v>0.52</v>
      </c>
      <c r="V106" s="16">
        <f t="shared" si="17"/>
        <v>0.43899999999999995</v>
      </c>
    </row>
    <row r="107" spans="1:22" x14ac:dyDescent="0.25">
      <c r="A107" s="9" t="s">
        <v>399</v>
      </c>
      <c r="B107" s="9">
        <v>18</v>
      </c>
      <c r="C107" s="9" t="s">
        <v>574</v>
      </c>
      <c r="D107" s="9" t="s">
        <v>478</v>
      </c>
      <c r="E107" s="6">
        <v>2012</v>
      </c>
      <c r="F107" s="9">
        <v>166257</v>
      </c>
      <c r="G107" s="9">
        <v>164353</v>
      </c>
      <c r="H107" s="9">
        <v>55</v>
      </c>
      <c r="I107" s="15">
        <v>0.50279588102762618</v>
      </c>
      <c r="J107" s="15">
        <v>0.49703778748884825</v>
      </c>
      <c r="K107" s="15">
        <f t="shared" si="9"/>
        <v>0.50287952572517469</v>
      </c>
      <c r="L107" s="15">
        <f t="shared" si="10"/>
        <v>0.49712047427482536</v>
      </c>
      <c r="M107" s="16">
        <f t="shared" si="15"/>
        <v>5.7590514503493284E-3</v>
      </c>
      <c r="N107" s="15">
        <v>0.47600000000000003</v>
      </c>
      <c r="O107" s="15">
        <v>0.51700000000000002</v>
      </c>
      <c r="P107" s="16">
        <f t="shared" si="12"/>
        <v>0.46024999999999999</v>
      </c>
      <c r="Q107" s="21"/>
      <c r="R107" s="18"/>
      <c r="S107" s="16"/>
      <c r="T107" s="87"/>
      <c r="U107" s="87"/>
      <c r="V107" s="16"/>
    </row>
    <row r="108" spans="1:22" x14ac:dyDescent="0.25">
      <c r="A108" s="9" t="s">
        <v>399</v>
      </c>
      <c r="B108" s="9">
        <v>19</v>
      </c>
      <c r="C108" s="9" t="s">
        <v>1034</v>
      </c>
      <c r="D108" s="9" t="s">
        <v>483</v>
      </c>
      <c r="E108" s="6">
        <v>2012</v>
      </c>
      <c r="F108" s="9">
        <v>29306</v>
      </c>
      <c r="G108" s="9">
        <v>66917</v>
      </c>
      <c r="H108" s="9">
        <v>3735</v>
      </c>
      <c r="I108" s="15">
        <v>0.29320000000000002</v>
      </c>
      <c r="J108" s="15">
        <v>0.66949999999999998</v>
      </c>
      <c r="K108" s="15">
        <f t="shared" si="9"/>
        <v>0.30456009140957724</v>
      </c>
      <c r="L108" s="15">
        <f t="shared" si="10"/>
        <v>0.69543990859042271</v>
      </c>
      <c r="M108" s="16">
        <f t="shared" si="15"/>
        <v>0.39087981718084547</v>
      </c>
      <c r="N108" s="15">
        <v>0.38799999999999996</v>
      </c>
      <c r="O108" s="15">
        <v>0.60599999999999998</v>
      </c>
      <c r="P108" s="16">
        <f t="shared" si="12"/>
        <v>0.37175000000000002</v>
      </c>
      <c r="Q108" s="21"/>
      <c r="R108" s="18"/>
      <c r="S108" s="16"/>
      <c r="T108" s="87"/>
      <c r="U108" s="87"/>
      <c r="V108" s="16"/>
    </row>
    <row r="109" spans="1:22" x14ac:dyDescent="0.25">
      <c r="A109" s="9" t="s">
        <v>399</v>
      </c>
      <c r="B109" s="9">
        <v>20</v>
      </c>
      <c r="C109" s="9" t="s">
        <v>575</v>
      </c>
      <c r="D109" s="9" t="s">
        <v>475</v>
      </c>
      <c r="E109" s="6">
        <v>1992</v>
      </c>
      <c r="F109" s="9">
        <v>214727</v>
      </c>
      <c r="G109" s="9">
        <v>0</v>
      </c>
      <c r="H109" s="9">
        <v>29558</v>
      </c>
      <c r="I109" s="15">
        <v>0.87900198538592222</v>
      </c>
      <c r="J109" s="15">
        <v>0</v>
      </c>
      <c r="K109" s="15">
        <f t="shared" si="9"/>
        <v>1</v>
      </c>
      <c r="L109" s="15">
        <f t="shared" si="10"/>
        <v>0</v>
      </c>
      <c r="M109" s="16">
        <f t="shared" si="15"/>
        <v>1</v>
      </c>
      <c r="N109" s="15">
        <v>0.82599999999999996</v>
      </c>
      <c r="O109" s="15">
        <v>0.17</v>
      </c>
      <c r="P109" s="16">
        <f t="shared" si="12"/>
        <v>0.80874999999999997</v>
      </c>
      <c r="Q109" s="21">
        <v>100066</v>
      </c>
      <c r="R109" s="18">
        <v>26414</v>
      </c>
      <c r="S109" s="16">
        <f>ABS((R109/(R109+Q109))-(Q109/(R109+Q109)))</f>
        <v>0.58232131562302336</v>
      </c>
      <c r="T109" s="87">
        <v>0.83</v>
      </c>
      <c r="U109" s="87">
        <v>0.17</v>
      </c>
      <c r="V109" s="16">
        <f>(T109-U109-7.2%)/2+0.5</f>
        <v>0.79399999999999993</v>
      </c>
    </row>
    <row r="110" spans="1:22" x14ac:dyDescent="0.25">
      <c r="A110" s="9" t="s">
        <v>399</v>
      </c>
      <c r="B110" s="9">
        <v>21</v>
      </c>
      <c r="C110" s="9" t="s">
        <v>576</v>
      </c>
      <c r="D110" s="9" t="s">
        <v>475</v>
      </c>
      <c r="E110" s="6">
        <v>2010</v>
      </c>
      <c r="F110" s="9">
        <v>221263</v>
      </c>
      <c r="G110" s="9">
        <v>0</v>
      </c>
      <c r="H110" s="9">
        <v>63137</v>
      </c>
      <c r="I110" s="15">
        <v>0.77799929676511959</v>
      </c>
      <c r="J110" s="15">
        <v>0</v>
      </c>
      <c r="K110" s="15">
        <f t="shared" si="9"/>
        <v>1</v>
      </c>
      <c r="L110" s="15">
        <f t="shared" si="10"/>
        <v>0</v>
      </c>
      <c r="M110" s="16">
        <f t="shared" si="15"/>
        <v>1</v>
      </c>
      <c r="N110" s="15">
        <v>0.60599999999999998</v>
      </c>
      <c r="O110" s="15">
        <v>0.38900000000000001</v>
      </c>
      <c r="P110" s="16">
        <f t="shared" si="12"/>
        <v>0.58924999999999994</v>
      </c>
      <c r="Q110" s="21">
        <v>132098</v>
      </c>
      <c r="R110" s="18">
        <v>78733</v>
      </c>
      <c r="S110" s="16">
        <f>ABS((R110/(R110+Q110))-(Q110/(R110+Q110)))</f>
        <v>0.25311742580550295</v>
      </c>
      <c r="T110" s="87">
        <v>0.65</v>
      </c>
      <c r="U110" s="87">
        <v>0.34</v>
      </c>
      <c r="V110" s="16">
        <f>(T110-U110-7.2%)/2+0.5</f>
        <v>0.61899999999999999</v>
      </c>
    </row>
    <row r="111" spans="1:22" x14ac:dyDescent="0.25">
      <c r="A111" s="9" t="s">
        <v>399</v>
      </c>
      <c r="B111" s="9">
        <v>22</v>
      </c>
      <c r="C111" s="9" t="s">
        <v>577</v>
      </c>
      <c r="D111" s="9" t="s">
        <v>478</v>
      </c>
      <c r="E111" s="6">
        <v>2012</v>
      </c>
      <c r="F111" s="9">
        <v>171021</v>
      </c>
      <c r="G111" s="9">
        <v>142050</v>
      </c>
      <c r="H111" s="9">
        <v>0</v>
      </c>
      <c r="I111" s="15">
        <v>0.54626905717872298</v>
      </c>
      <c r="J111" s="15">
        <v>0.45373094282127696</v>
      </c>
      <c r="K111" s="15">
        <f t="shared" si="9"/>
        <v>0.54626905717872298</v>
      </c>
      <c r="L111" s="15">
        <f t="shared" si="10"/>
        <v>0.45373094282127696</v>
      </c>
      <c r="M111" s="16">
        <f t="shared" si="15"/>
        <v>9.2538114357446022E-2</v>
      </c>
      <c r="N111" s="15">
        <v>0.54400000000000004</v>
      </c>
      <c r="O111" s="15">
        <v>0.44900000000000001</v>
      </c>
      <c r="P111" s="16">
        <f t="shared" si="12"/>
        <v>0.52825</v>
      </c>
      <c r="Q111" s="21"/>
      <c r="R111" s="18"/>
      <c r="S111" s="16"/>
      <c r="T111" s="87"/>
      <c r="U111" s="87"/>
      <c r="V111" s="16"/>
    </row>
    <row r="112" spans="1:22" x14ac:dyDescent="0.25">
      <c r="A112" s="9" t="s">
        <v>399</v>
      </c>
      <c r="B112" s="9">
        <v>23</v>
      </c>
      <c r="C112" s="9" t="s">
        <v>578</v>
      </c>
      <c r="D112" s="9" t="s">
        <v>475</v>
      </c>
      <c r="E112" s="6">
        <v>2004</v>
      </c>
      <c r="F112" s="9">
        <v>174205</v>
      </c>
      <c r="G112" s="9">
        <v>98096</v>
      </c>
      <c r="H112" s="9">
        <v>3129</v>
      </c>
      <c r="I112" s="15">
        <v>0.63248375267763135</v>
      </c>
      <c r="J112" s="15">
        <v>0.35615582906727661</v>
      </c>
      <c r="K112" s="15">
        <f t="shared" si="9"/>
        <v>0.6397515984149893</v>
      </c>
      <c r="L112" s="15">
        <f t="shared" si="10"/>
        <v>0.3602484015850107</v>
      </c>
      <c r="M112" s="16">
        <f t="shared" si="15"/>
        <v>0.2795031968299786</v>
      </c>
      <c r="N112" s="15">
        <v>0.61499999999999999</v>
      </c>
      <c r="O112" s="15">
        <v>0.379</v>
      </c>
      <c r="P112" s="16">
        <f t="shared" si="12"/>
        <v>0.59875</v>
      </c>
      <c r="Q112" s="21">
        <v>100787</v>
      </c>
      <c r="R112" s="18">
        <v>63845</v>
      </c>
      <c r="S112" s="16">
        <f>ABS((R112/(R112+Q112))-(Q112/(R112+Q112)))</f>
        <v>0.22439136984304392</v>
      </c>
      <c r="T112" s="87">
        <v>0.63</v>
      </c>
      <c r="U112" s="87">
        <v>0.36</v>
      </c>
      <c r="V112" s="16">
        <f>(T112-U112-7.2%)/2+0.5</f>
        <v>0.59899999999999998</v>
      </c>
    </row>
    <row r="113" spans="1:22" x14ac:dyDescent="0.25">
      <c r="A113" s="9" t="s">
        <v>399</v>
      </c>
      <c r="B113" s="9">
        <v>24</v>
      </c>
      <c r="C113" s="9" t="s">
        <v>579</v>
      </c>
      <c r="D113" s="9" t="s">
        <v>475</v>
      </c>
      <c r="E113" s="6">
        <v>2010</v>
      </c>
      <c r="F113" s="9">
        <v>0</v>
      </c>
      <c r="G113" s="9">
        <v>0</v>
      </c>
      <c r="H113" s="9">
        <v>0</v>
      </c>
      <c r="I113" s="15">
        <v>1</v>
      </c>
      <c r="J113" s="15">
        <v>0</v>
      </c>
      <c r="K113" s="15">
        <f t="shared" si="9"/>
        <v>1</v>
      </c>
      <c r="L113" s="15">
        <f t="shared" si="10"/>
        <v>0</v>
      </c>
      <c r="M113" s="16">
        <f t="shared" si="15"/>
        <v>1</v>
      </c>
      <c r="N113" s="15">
        <v>0.875</v>
      </c>
      <c r="O113" s="15">
        <v>0.121</v>
      </c>
      <c r="P113" s="16">
        <f t="shared" si="12"/>
        <v>0.85775000000000001</v>
      </c>
      <c r="Q113" s="21">
        <v>106361</v>
      </c>
      <c r="R113" s="18">
        <v>0</v>
      </c>
      <c r="S113" s="16">
        <f>ABS((R113/(R113+Q113))-(Q113/(R113+Q113)))</f>
        <v>1</v>
      </c>
      <c r="T113" s="87">
        <v>0.87</v>
      </c>
      <c r="U113" s="87">
        <v>0.12</v>
      </c>
      <c r="V113" s="16">
        <f>(T113-U113-7.2%)/2+0.5</f>
        <v>0.83899999999999997</v>
      </c>
    </row>
    <row r="114" spans="1:22" x14ac:dyDescent="0.25">
      <c r="A114" s="9" t="s">
        <v>399</v>
      </c>
      <c r="B114" s="9">
        <v>25</v>
      </c>
      <c r="C114" s="9" t="s">
        <v>580</v>
      </c>
      <c r="D114" s="9" t="s">
        <v>468</v>
      </c>
      <c r="E114" s="6">
        <v>2010</v>
      </c>
      <c r="F114" s="9">
        <v>0</v>
      </c>
      <c r="G114" s="9">
        <v>151466</v>
      </c>
      <c r="H114" s="9">
        <v>48763</v>
      </c>
      <c r="I114" s="15">
        <v>0</v>
      </c>
      <c r="J114" s="15">
        <v>0.75646384889301754</v>
      </c>
      <c r="K114" s="15">
        <f t="shared" si="9"/>
        <v>0</v>
      </c>
      <c r="L114" s="15">
        <f t="shared" si="10"/>
        <v>1</v>
      </c>
      <c r="M114" s="16">
        <f t="shared" si="15"/>
        <v>1</v>
      </c>
      <c r="N114" s="15">
        <v>0.48700000000000004</v>
      </c>
      <c r="O114" s="15">
        <v>0.50800000000000001</v>
      </c>
      <c r="P114" s="16">
        <f t="shared" si="12"/>
        <v>0.47025</v>
      </c>
      <c r="Q114" s="21">
        <v>0</v>
      </c>
      <c r="R114" s="18">
        <v>1</v>
      </c>
      <c r="S114" s="16">
        <f>ABS((R114/(R114+Q114))-(Q114/(R114+Q114)))</f>
        <v>1</v>
      </c>
      <c r="T114" s="87">
        <v>0.49</v>
      </c>
      <c r="U114" s="87">
        <v>0.51</v>
      </c>
      <c r="V114" s="16">
        <f>(T114-U114-7.2%)/2+0.5</f>
        <v>0.45399999999999996</v>
      </c>
    </row>
    <row r="115" spans="1:22" x14ac:dyDescent="0.25">
      <c r="A115" s="9" t="s">
        <v>399</v>
      </c>
      <c r="B115" s="9">
        <v>26</v>
      </c>
      <c r="C115" s="9" t="s">
        <v>581</v>
      </c>
      <c r="D115" s="9" t="s">
        <v>478</v>
      </c>
      <c r="E115" s="6">
        <v>2012</v>
      </c>
      <c r="F115" s="9">
        <v>135694</v>
      </c>
      <c r="G115" s="9">
        <v>108820</v>
      </c>
      <c r="H115" s="9">
        <v>8443</v>
      </c>
      <c r="I115" s="15">
        <v>0.53643109303162195</v>
      </c>
      <c r="J115" s="15">
        <v>0.43019169265922669</v>
      </c>
      <c r="K115" s="15">
        <f t="shared" si="9"/>
        <v>0.55495390856965243</v>
      </c>
      <c r="L115" s="15">
        <f t="shared" si="10"/>
        <v>0.44504609143034757</v>
      </c>
      <c r="M115" s="16">
        <f t="shared" si="15"/>
        <v>0.10990781713930486</v>
      </c>
      <c r="N115" s="15">
        <v>0.53100000000000003</v>
      </c>
      <c r="O115" s="15">
        <v>0.46399999999999997</v>
      </c>
      <c r="P115" s="16">
        <f t="shared" si="12"/>
        <v>0.51424999999999998</v>
      </c>
      <c r="Q115" s="21"/>
      <c r="R115" s="18"/>
      <c r="S115" s="16"/>
      <c r="T115" s="87"/>
      <c r="U115" s="87"/>
      <c r="V115" s="16"/>
    </row>
    <row r="116" spans="1:22" x14ac:dyDescent="0.25">
      <c r="A116" s="9" t="s">
        <v>399</v>
      </c>
      <c r="B116" s="9">
        <v>27</v>
      </c>
      <c r="C116" s="9" t="s">
        <v>582</v>
      </c>
      <c r="D116" s="9" t="s">
        <v>468</v>
      </c>
      <c r="E116" s="6">
        <v>1989</v>
      </c>
      <c r="F116" s="9">
        <v>85020</v>
      </c>
      <c r="G116" s="9">
        <v>138488</v>
      </c>
      <c r="H116" s="9">
        <v>6663</v>
      </c>
      <c r="I116" s="15">
        <v>0.36937754973476239</v>
      </c>
      <c r="J116" s="15">
        <v>0.6016744072884942</v>
      </c>
      <c r="K116" s="15">
        <f t="shared" si="9"/>
        <v>0.3803890688476475</v>
      </c>
      <c r="L116" s="15">
        <f t="shared" si="10"/>
        <v>0.61961093115235255</v>
      </c>
      <c r="M116" s="16">
        <f t="shared" si="15"/>
        <v>0.23922186230470505</v>
      </c>
      <c r="N116" s="15">
        <v>0.53100000000000003</v>
      </c>
      <c r="O116" s="15">
        <v>0.46399999999999997</v>
      </c>
      <c r="P116" s="16">
        <f t="shared" si="12"/>
        <v>0.51424999999999998</v>
      </c>
      <c r="Q116" s="21">
        <v>46235</v>
      </c>
      <c r="R116" s="18">
        <v>102360</v>
      </c>
      <c r="S116" s="16">
        <f t="shared" ref="S116:S124" si="18">ABS((R116/(R116+Q116))-(Q116/(R116+Q116)))</f>
        <v>0.37770449880547802</v>
      </c>
      <c r="T116" s="87">
        <v>0.51</v>
      </c>
      <c r="U116" s="87">
        <v>0.49</v>
      </c>
      <c r="V116" s="16">
        <f t="shared" ref="V116:V124" si="19">(T116-U116-7.2%)/2+0.5</f>
        <v>0.47399999999999998</v>
      </c>
    </row>
    <row r="117" spans="1:22" x14ac:dyDescent="0.25">
      <c r="A117" s="9" t="s">
        <v>400</v>
      </c>
      <c r="B117" s="9">
        <v>1</v>
      </c>
      <c r="C117" s="9" t="s">
        <v>583</v>
      </c>
      <c r="D117" s="9" t="s">
        <v>468</v>
      </c>
      <c r="E117" s="6">
        <v>1992</v>
      </c>
      <c r="F117" s="9">
        <v>92399</v>
      </c>
      <c r="G117" s="9">
        <v>157181</v>
      </c>
      <c r="H117" s="9">
        <v>0</v>
      </c>
      <c r="I117" s="15">
        <v>0.37021796618318775</v>
      </c>
      <c r="J117" s="15">
        <v>0.62978203381681219</v>
      </c>
      <c r="K117" s="15">
        <f t="shared" si="9"/>
        <v>0.37021796618318775</v>
      </c>
      <c r="L117" s="15">
        <f t="shared" si="10"/>
        <v>0.62978203381681219</v>
      </c>
      <c r="M117" s="16">
        <f t="shared" si="15"/>
        <v>0.25956406763362444</v>
      </c>
      <c r="N117" s="15">
        <v>0.43</v>
      </c>
      <c r="O117" s="15">
        <v>0.55899999999999994</v>
      </c>
      <c r="P117" s="16">
        <f t="shared" si="12"/>
        <v>0.41625000000000001</v>
      </c>
      <c r="Q117" s="21">
        <v>46449</v>
      </c>
      <c r="R117" s="18">
        <v>117270</v>
      </c>
      <c r="S117" s="16">
        <f t="shared" si="18"/>
        <v>0.43257654884283436</v>
      </c>
      <c r="T117" s="87">
        <v>0.36</v>
      </c>
      <c r="U117" s="87">
        <v>0.63</v>
      </c>
      <c r="V117" s="16">
        <f t="shared" si="19"/>
        <v>0.32899999999999996</v>
      </c>
    </row>
    <row r="118" spans="1:22" x14ac:dyDescent="0.25">
      <c r="A118" s="9" t="s">
        <v>400</v>
      </c>
      <c r="B118" s="9">
        <v>2</v>
      </c>
      <c r="C118" s="9" t="s">
        <v>584</v>
      </c>
      <c r="D118" s="9" t="s">
        <v>475</v>
      </c>
      <c r="E118" s="6">
        <v>1992</v>
      </c>
      <c r="F118" s="9">
        <v>162751</v>
      </c>
      <c r="G118" s="9">
        <v>92410</v>
      </c>
      <c r="H118" s="9">
        <v>0</v>
      </c>
      <c r="I118" s="15">
        <v>0.63783650322737406</v>
      </c>
      <c r="J118" s="15">
        <v>0.36216349677262594</v>
      </c>
      <c r="K118" s="15">
        <f t="shared" si="9"/>
        <v>0.63783650322737406</v>
      </c>
      <c r="L118" s="15">
        <f t="shared" si="10"/>
        <v>0.36216349677262594</v>
      </c>
      <c r="M118" s="16">
        <f t="shared" si="15"/>
        <v>0.27567300645474813</v>
      </c>
      <c r="N118" s="15">
        <v>0.58599999999999997</v>
      </c>
      <c r="O118" s="15">
        <v>0.40799999999999997</v>
      </c>
      <c r="P118" s="16">
        <f t="shared" si="12"/>
        <v>0.56974999999999998</v>
      </c>
      <c r="Q118" s="21">
        <v>86520</v>
      </c>
      <c r="R118" s="18">
        <v>81673</v>
      </c>
      <c r="S118" s="16">
        <f t="shared" si="18"/>
        <v>2.8818083986848431E-2</v>
      </c>
      <c r="T118" s="87">
        <v>0.54</v>
      </c>
      <c r="U118" s="87">
        <v>0.46</v>
      </c>
      <c r="V118" s="16">
        <f t="shared" si="19"/>
        <v>0.504</v>
      </c>
    </row>
    <row r="119" spans="1:22" x14ac:dyDescent="0.25">
      <c r="A119" s="9" t="s">
        <v>400</v>
      </c>
      <c r="B119" s="9">
        <v>3</v>
      </c>
      <c r="C119" s="9" t="s">
        <v>585</v>
      </c>
      <c r="D119" s="9" t="s">
        <v>468</v>
      </c>
      <c r="E119" s="6">
        <v>2004</v>
      </c>
      <c r="F119" s="9">
        <v>0</v>
      </c>
      <c r="G119" s="9">
        <v>232380</v>
      </c>
      <c r="H119" s="9">
        <v>105</v>
      </c>
      <c r="I119" s="15">
        <v>0</v>
      </c>
      <c r="J119" s="15">
        <v>0.99954835795857799</v>
      </c>
      <c r="K119" s="15">
        <f t="shared" si="9"/>
        <v>0</v>
      </c>
      <c r="L119" s="15">
        <f t="shared" si="10"/>
        <v>1</v>
      </c>
      <c r="M119" s="16">
        <f t="shared" si="15"/>
        <v>1</v>
      </c>
      <c r="N119" s="15">
        <v>0.33</v>
      </c>
      <c r="O119" s="15">
        <v>0.65900000000000003</v>
      </c>
      <c r="P119" s="16">
        <f t="shared" si="12"/>
        <v>0.31625000000000003</v>
      </c>
      <c r="Q119" s="21">
        <v>73932</v>
      </c>
      <c r="R119" s="18">
        <v>168304</v>
      </c>
      <c r="S119" s="16">
        <f t="shared" si="18"/>
        <v>0.38958701431661685</v>
      </c>
      <c r="T119" s="87">
        <v>0.35</v>
      </c>
      <c r="U119" s="87">
        <v>0.64</v>
      </c>
      <c r="V119" s="16">
        <f t="shared" si="19"/>
        <v>0.31899999999999995</v>
      </c>
    </row>
    <row r="120" spans="1:22" x14ac:dyDescent="0.25">
      <c r="A120" s="9" t="s">
        <v>400</v>
      </c>
      <c r="B120" s="9">
        <v>4</v>
      </c>
      <c r="C120" s="9" t="s">
        <v>586</v>
      </c>
      <c r="D120" s="9" t="s">
        <v>475</v>
      </c>
      <c r="E120" s="6">
        <v>2006</v>
      </c>
      <c r="F120" s="9">
        <v>208861</v>
      </c>
      <c r="G120" s="9">
        <v>75041</v>
      </c>
      <c r="H120" s="9">
        <v>58</v>
      </c>
      <c r="I120" s="15">
        <v>0.73552965206367094</v>
      </c>
      <c r="J120" s="15">
        <v>0.26426609381603045</v>
      </c>
      <c r="K120" s="15">
        <f t="shared" si="9"/>
        <v>0.73567991771808583</v>
      </c>
      <c r="L120" s="15">
        <f t="shared" si="10"/>
        <v>0.26432008228191423</v>
      </c>
      <c r="M120" s="16">
        <f t="shared" si="15"/>
        <v>0.4713598354361716</v>
      </c>
      <c r="N120" s="15">
        <v>0.73599999999999999</v>
      </c>
      <c r="O120" s="15">
        <v>0.25600000000000001</v>
      </c>
      <c r="P120" s="16">
        <f t="shared" si="12"/>
        <v>0.72075</v>
      </c>
      <c r="Q120" s="21">
        <v>131760</v>
      </c>
      <c r="R120" s="18">
        <v>44707</v>
      </c>
      <c r="S120" s="16">
        <f t="shared" si="18"/>
        <v>0.49331036397740086</v>
      </c>
      <c r="T120" s="87">
        <v>0.79</v>
      </c>
      <c r="U120" s="87">
        <v>0.21</v>
      </c>
      <c r="V120" s="16">
        <f t="shared" si="19"/>
        <v>0.754</v>
      </c>
    </row>
    <row r="121" spans="1:22" x14ac:dyDescent="0.25">
      <c r="A121" s="9" t="s">
        <v>400</v>
      </c>
      <c r="B121" s="9">
        <v>5</v>
      </c>
      <c r="C121" s="9" t="s">
        <v>587</v>
      </c>
      <c r="D121" s="9" t="s">
        <v>475</v>
      </c>
      <c r="E121" s="6">
        <v>1986</v>
      </c>
      <c r="F121" s="9">
        <v>234330</v>
      </c>
      <c r="G121" s="9">
        <v>43335</v>
      </c>
      <c r="H121" s="9">
        <v>24</v>
      </c>
      <c r="I121" s="15">
        <v>0.84385769691993562</v>
      </c>
      <c r="J121" s="15">
        <v>0.15605587545779631</v>
      </c>
      <c r="K121" s="15">
        <f t="shared" si="9"/>
        <v>0.84393063583815031</v>
      </c>
      <c r="L121" s="15">
        <f t="shared" si="10"/>
        <v>0.15606936416184972</v>
      </c>
      <c r="M121" s="16">
        <f t="shared" si="15"/>
        <v>0.68786127167630062</v>
      </c>
      <c r="N121" s="15">
        <v>0.83099999999999996</v>
      </c>
      <c r="O121" s="15">
        <v>0.158</v>
      </c>
      <c r="P121" s="16">
        <f t="shared" si="12"/>
        <v>0.81725000000000003</v>
      </c>
      <c r="Q121" s="21">
        <v>130782</v>
      </c>
      <c r="R121" s="18">
        <v>46622</v>
      </c>
      <c r="S121" s="16">
        <f t="shared" si="18"/>
        <v>0.47439742057676265</v>
      </c>
      <c r="T121" s="87">
        <v>0.79</v>
      </c>
      <c r="U121" s="87">
        <v>0.2</v>
      </c>
      <c r="V121" s="16">
        <f t="shared" si="19"/>
        <v>0.75900000000000001</v>
      </c>
    </row>
    <row r="122" spans="1:22" x14ac:dyDescent="0.25">
      <c r="A122" s="9" t="s">
        <v>400</v>
      </c>
      <c r="B122" s="9">
        <v>6</v>
      </c>
      <c r="C122" s="9" t="s">
        <v>588</v>
      </c>
      <c r="D122" s="9" t="s">
        <v>468</v>
      </c>
      <c r="E122" s="6">
        <v>2004</v>
      </c>
      <c r="F122" s="9">
        <v>104365</v>
      </c>
      <c r="G122" s="9">
        <v>189669</v>
      </c>
      <c r="H122" s="9">
        <v>0</v>
      </c>
      <c r="I122" s="15">
        <v>0.35494194548929714</v>
      </c>
      <c r="J122" s="15">
        <v>0.64505805451070286</v>
      </c>
      <c r="K122" s="15">
        <f t="shared" si="9"/>
        <v>0.35494194548929714</v>
      </c>
      <c r="L122" s="15">
        <f t="shared" si="10"/>
        <v>0.64505805451070286</v>
      </c>
      <c r="M122" s="16">
        <f t="shared" si="15"/>
        <v>0.29011610902140572</v>
      </c>
      <c r="N122" s="15">
        <v>0.375</v>
      </c>
      <c r="O122" s="15">
        <v>0.60799999999999998</v>
      </c>
      <c r="P122" s="16">
        <f t="shared" si="12"/>
        <v>0.36425000000000002</v>
      </c>
      <c r="Q122" s="21">
        <v>0</v>
      </c>
      <c r="R122" s="18">
        <v>198100</v>
      </c>
      <c r="S122" s="16">
        <f t="shared" si="18"/>
        <v>1</v>
      </c>
      <c r="T122" s="87">
        <v>0.37</v>
      </c>
      <c r="U122" s="87">
        <v>0.62</v>
      </c>
      <c r="V122" s="16">
        <f t="shared" si="19"/>
        <v>0.33899999999999997</v>
      </c>
    </row>
    <row r="123" spans="1:22" x14ac:dyDescent="0.25">
      <c r="A123" s="9" t="s">
        <v>400</v>
      </c>
      <c r="B123" s="9">
        <v>7</v>
      </c>
      <c r="C123" s="9" t="s">
        <v>589</v>
      </c>
      <c r="D123" s="9" t="s">
        <v>468</v>
      </c>
      <c r="E123" s="6">
        <v>2010</v>
      </c>
      <c r="F123" s="9">
        <v>95377</v>
      </c>
      <c r="G123" s="9">
        <v>156689</v>
      </c>
      <c r="H123" s="9">
        <v>0</v>
      </c>
      <c r="I123" s="15">
        <v>0.37838105892901064</v>
      </c>
      <c r="J123" s="15">
        <v>0.62161894107098936</v>
      </c>
      <c r="K123" s="15">
        <f t="shared" si="9"/>
        <v>0.37838105892901064</v>
      </c>
      <c r="L123" s="15">
        <f t="shared" si="10"/>
        <v>0.62161894107098936</v>
      </c>
      <c r="M123" s="16">
        <f t="shared" si="15"/>
        <v>0.24323788214197872</v>
      </c>
      <c r="N123" s="15">
        <v>0.38299999999999995</v>
      </c>
      <c r="O123" s="15">
        <v>0.60199999999999998</v>
      </c>
      <c r="P123" s="16">
        <f t="shared" si="12"/>
        <v>0.37124999999999997</v>
      </c>
      <c r="Q123" s="21">
        <v>78996</v>
      </c>
      <c r="R123" s="18">
        <v>160898</v>
      </c>
      <c r="S123" s="16">
        <f t="shared" si="18"/>
        <v>0.34140912236237675</v>
      </c>
      <c r="T123" s="87">
        <v>0.39</v>
      </c>
      <c r="U123" s="87">
        <v>0.6</v>
      </c>
      <c r="V123" s="16">
        <f t="shared" si="19"/>
        <v>0.35899999999999999</v>
      </c>
    </row>
    <row r="124" spans="1:22" x14ac:dyDescent="0.25">
      <c r="A124" s="9" t="s">
        <v>400</v>
      </c>
      <c r="B124" s="9">
        <v>8</v>
      </c>
      <c r="C124" s="9" t="s">
        <v>590</v>
      </c>
      <c r="D124" s="9" t="s">
        <v>468</v>
      </c>
      <c r="E124" s="6">
        <v>2010</v>
      </c>
      <c r="F124" s="9">
        <v>0</v>
      </c>
      <c r="G124" s="9">
        <v>197789</v>
      </c>
      <c r="H124" s="9">
        <v>0</v>
      </c>
      <c r="I124" s="15">
        <v>0</v>
      </c>
      <c r="J124" s="15">
        <v>1</v>
      </c>
      <c r="K124" s="15">
        <f t="shared" si="9"/>
        <v>0</v>
      </c>
      <c r="L124" s="15">
        <f t="shared" si="10"/>
        <v>1</v>
      </c>
      <c r="M124" s="16">
        <f t="shared" si="15"/>
        <v>1</v>
      </c>
      <c r="N124" s="15">
        <v>0.375</v>
      </c>
      <c r="O124" s="15">
        <v>0.61599999999999999</v>
      </c>
      <c r="P124" s="16">
        <f t="shared" si="12"/>
        <v>0.36025000000000001</v>
      </c>
      <c r="Q124" s="21">
        <v>92250</v>
      </c>
      <c r="R124" s="18">
        <v>102770</v>
      </c>
      <c r="S124" s="16">
        <f t="shared" si="18"/>
        <v>5.394318531432668E-2</v>
      </c>
      <c r="T124" s="87">
        <v>0.43</v>
      </c>
      <c r="U124" s="87">
        <v>0.56000000000000005</v>
      </c>
      <c r="V124" s="16">
        <f t="shared" si="19"/>
        <v>0.39899999999999997</v>
      </c>
    </row>
    <row r="125" spans="1:22" x14ac:dyDescent="0.25">
      <c r="A125" s="9" t="s">
        <v>400</v>
      </c>
      <c r="B125" s="9">
        <v>9</v>
      </c>
      <c r="C125" s="9" t="s">
        <v>591</v>
      </c>
      <c r="D125" s="9" t="s">
        <v>483</v>
      </c>
      <c r="E125" s="6">
        <v>2012</v>
      </c>
      <c r="F125" s="9">
        <v>60052</v>
      </c>
      <c r="G125" s="9">
        <v>192101</v>
      </c>
      <c r="H125" s="9">
        <v>0</v>
      </c>
      <c r="I125" s="15">
        <v>0.23815699198502496</v>
      </c>
      <c r="J125" s="15">
        <v>0.76184300801497506</v>
      </c>
      <c r="K125" s="15">
        <f t="shared" si="9"/>
        <v>0.23815699198502496</v>
      </c>
      <c r="L125" s="15">
        <f t="shared" si="10"/>
        <v>0.76184300801497506</v>
      </c>
      <c r="M125" s="16">
        <f t="shared" si="15"/>
        <v>0.52368601602995013</v>
      </c>
      <c r="N125" s="15">
        <v>0.20499999999999999</v>
      </c>
      <c r="O125" s="15">
        <v>0.78099999999999992</v>
      </c>
      <c r="P125" s="16">
        <f t="shared" si="12"/>
        <v>0.19275000000000003</v>
      </c>
      <c r="Q125" s="21"/>
      <c r="R125" s="18"/>
      <c r="S125" s="16"/>
      <c r="T125" s="87"/>
      <c r="U125" s="87"/>
      <c r="V125" s="16"/>
    </row>
    <row r="126" spans="1:22" x14ac:dyDescent="0.25">
      <c r="A126" s="9" t="s">
        <v>400</v>
      </c>
      <c r="B126" s="9">
        <v>10</v>
      </c>
      <c r="C126" s="9" t="s">
        <v>592</v>
      </c>
      <c r="D126" s="9" t="s">
        <v>468</v>
      </c>
      <c r="E126" s="6">
        <v>2007</v>
      </c>
      <c r="F126" s="9">
        <v>0</v>
      </c>
      <c r="G126" s="9">
        <v>211065</v>
      </c>
      <c r="H126" s="9">
        <v>401</v>
      </c>
      <c r="I126" s="15">
        <v>0</v>
      </c>
      <c r="J126" s="15">
        <v>0.99810371407223852</v>
      </c>
      <c r="K126" s="15">
        <f t="shared" si="9"/>
        <v>0</v>
      </c>
      <c r="L126" s="15">
        <f t="shared" si="10"/>
        <v>1</v>
      </c>
      <c r="M126" s="16">
        <f t="shared" si="15"/>
        <v>1</v>
      </c>
      <c r="N126" s="15">
        <v>0.36299999999999999</v>
      </c>
      <c r="O126" s="15">
        <v>0.625</v>
      </c>
      <c r="P126" s="16">
        <f t="shared" si="12"/>
        <v>0.34975000000000001</v>
      </c>
      <c r="Q126" s="21">
        <v>66905</v>
      </c>
      <c r="R126" s="18">
        <v>138062</v>
      </c>
      <c r="S126" s="16">
        <f t="shared" ref="S126:S131" si="20">ABS((R126/(R126+Q126))-(Q126/(R126+Q126)))</f>
        <v>0.34716320188127847</v>
      </c>
      <c r="T126" s="87">
        <v>0.38</v>
      </c>
      <c r="U126" s="87">
        <v>0.61</v>
      </c>
      <c r="V126" s="16">
        <f t="shared" ref="V126:V131" si="21">(T126-U126-7.2%)/2+0.5</f>
        <v>0.34899999999999998</v>
      </c>
    </row>
    <row r="127" spans="1:22" x14ac:dyDescent="0.25">
      <c r="A127" s="9" t="s">
        <v>400</v>
      </c>
      <c r="B127" s="9">
        <v>11</v>
      </c>
      <c r="C127" s="9" t="s">
        <v>593</v>
      </c>
      <c r="D127" s="9" t="s">
        <v>468</v>
      </c>
      <c r="E127" s="6">
        <v>2002</v>
      </c>
      <c r="F127" s="9">
        <v>90353</v>
      </c>
      <c r="G127" s="9">
        <v>196968</v>
      </c>
      <c r="H127" s="9">
        <v>30</v>
      </c>
      <c r="I127" s="15">
        <v>0.31443426332255675</v>
      </c>
      <c r="J127" s="15">
        <v>0.68546133474391946</v>
      </c>
      <c r="K127" s="15">
        <f t="shared" si="9"/>
        <v>0.31446709429523079</v>
      </c>
      <c r="L127" s="15">
        <f t="shared" si="10"/>
        <v>0.68553290570476921</v>
      </c>
      <c r="M127" s="16">
        <f t="shared" si="15"/>
        <v>0.37106581140953843</v>
      </c>
      <c r="N127" s="15">
        <v>0.315</v>
      </c>
      <c r="O127" s="15">
        <v>0.66900000000000004</v>
      </c>
      <c r="P127" s="16">
        <f t="shared" si="12"/>
        <v>0.30374999999999996</v>
      </c>
      <c r="Q127" s="21">
        <v>0</v>
      </c>
      <c r="R127" s="18">
        <v>163515</v>
      </c>
      <c r="S127" s="16">
        <f t="shared" si="20"/>
        <v>1</v>
      </c>
      <c r="T127" s="87">
        <v>0.33</v>
      </c>
      <c r="U127" s="87">
        <v>0.66</v>
      </c>
      <c r="V127" s="16">
        <f t="shared" si="21"/>
        <v>0.29899999999999999</v>
      </c>
    </row>
    <row r="128" spans="1:22" x14ac:dyDescent="0.25">
      <c r="A128" s="9" t="s">
        <v>400</v>
      </c>
      <c r="B128" s="9">
        <v>12</v>
      </c>
      <c r="C128" s="9" t="s">
        <v>594</v>
      </c>
      <c r="D128" s="9" t="s">
        <v>475</v>
      </c>
      <c r="E128" s="6">
        <v>2004</v>
      </c>
      <c r="F128" s="9">
        <v>139148</v>
      </c>
      <c r="G128" s="9">
        <v>119973</v>
      </c>
      <c r="H128" s="9">
        <v>0</v>
      </c>
      <c r="I128" s="15">
        <v>0.53700008876162098</v>
      </c>
      <c r="J128" s="15">
        <v>0.46299991123837897</v>
      </c>
      <c r="K128" s="15">
        <f t="shared" si="9"/>
        <v>0.53700008876162098</v>
      </c>
      <c r="L128" s="15">
        <f t="shared" si="10"/>
        <v>0.46299991123837897</v>
      </c>
      <c r="M128" s="16">
        <f t="shared" si="15"/>
        <v>7.4000177523242006E-2</v>
      </c>
      <c r="N128" s="15">
        <v>0.436</v>
      </c>
      <c r="O128" s="15">
        <v>0.55399999999999994</v>
      </c>
      <c r="P128" s="16">
        <f t="shared" si="12"/>
        <v>0.42175000000000001</v>
      </c>
      <c r="Q128" s="21">
        <v>92459</v>
      </c>
      <c r="R128" s="18">
        <v>70938</v>
      </c>
      <c r="S128" s="16">
        <f t="shared" si="20"/>
        <v>0.13170988451440357</v>
      </c>
      <c r="T128" s="87">
        <v>0.54</v>
      </c>
      <c r="U128" s="87">
        <v>0.45</v>
      </c>
      <c r="V128" s="16">
        <f t="shared" si="21"/>
        <v>0.50900000000000001</v>
      </c>
    </row>
    <row r="129" spans="1:22" x14ac:dyDescent="0.25">
      <c r="A129" s="9" t="s">
        <v>400</v>
      </c>
      <c r="B129" s="9">
        <v>13</v>
      </c>
      <c r="C129" s="9" t="s">
        <v>595</v>
      </c>
      <c r="D129" s="9" t="s">
        <v>475</v>
      </c>
      <c r="E129" s="6">
        <v>2002</v>
      </c>
      <c r="F129" s="9">
        <v>201988</v>
      </c>
      <c r="G129" s="9">
        <v>79550</v>
      </c>
      <c r="H129" s="9">
        <v>0</v>
      </c>
      <c r="I129" s="15">
        <v>0.71744489198616168</v>
      </c>
      <c r="J129" s="15">
        <v>0.28255510801383826</v>
      </c>
      <c r="K129" s="15">
        <f t="shared" si="9"/>
        <v>0.71744489198616168</v>
      </c>
      <c r="L129" s="15">
        <f t="shared" si="10"/>
        <v>0.28255510801383826</v>
      </c>
      <c r="M129" s="16">
        <f t="shared" si="15"/>
        <v>0.43488978397232342</v>
      </c>
      <c r="N129" s="15">
        <v>0.69200000000000006</v>
      </c>
      <c r="O129" s="15">
        <v>0.3</v>
      </c>
      <c r="P129" s="16">
        <f t="shared" si="12"/>
        <v>0.67675000000000007</v>
      </c>
      <c r="Q129" s="21">
        <v>140294</v>
      </c>
      <c r="R129" s="18">
        <v>61771</v>
      </c>
      <c r="S129" s="16">
        <f t="shared" si="20"/>
        <v>0.38860267735629628</v>
      </c>
      <c r="T129" s="87">
        <v>0.71</v>
      </c>
      <c r="U129" s="87">
        <v>0.28000000000000003</v>
      </c>
      <c r="V129" s="16">
        <f t="shared" si="21"/>
        <v>0.67899999999999994</v>
      </c>
    </row>
    <row r="130" spans="1:22" x14ac:dyDescent="0.25">
      <c r="A130" s="9" t="s">
        <v>400</v>
      </c>
      <c r="B130" s="9">
        <v>14</v>
      </c>
      <c r="C130" s="9" t="s">
        <v>596</v>
      </c>
      <c r="D130" s="9" t="s">
        <v>468</v>
      </c>
      <c r="E130" s="6">
        <v>2010</v>
      </c>
      <c r="F130" s="9">
        <v>59245</v>
      </c>
      <c r="G130" s="9">
        <v>159947</v>
      </c>
      <c r="H130" s="9">
        <v>0</v>
      </c>
      <c r="I130" s="15">
        <v>0.27028814920252564</v>
      </c>
      <c r="J130" s="15">
        <v>0.72971185079747436</v>
      </c>
      <c r="K130" s="15">
        <f t="shared" si="9"/>
        <v>0.27028814920252564</v>
      </c>
      <c r="L130" s="15">
        <f t="shared" si="10"/>
        <v>0.72971185079747436</v>
      </c>
      <c r="M130" s="16">
        <f t="shared" si="15"/>
        <v>0.45942370159494872</v>
      </c>
      <c r="N130" s="15">
        <v>0.253</v>
      </c>
      <c r="O130" s="15">
        <v>0.73199999999999998</v>
      </c>
      <c r="P130" s="16">
        <f t="shared" si="12"/>
        <v>0.24125000000000002</v>
      </c>
      <c r="Q130" s="21">
        <v>0</v>
      </c>
      <c r="R130" s="18">
        <v>173512</v>
      </c>
      <c r="S130" s="16">
        <f t="shared" si="20"/>
        <v>1</v>
      </c>
      <c r="T130" s="87">
        <v>0.24</v>
      </c>
      <c r="U130" s="87">
        <v>0.75</v>
      </c>
      <c r="V130" s="16">
        <f t="shared" si="21"/>
        <v>0.20899999999999996</v>
      </c>
    </row>
    <row r="131" spans="1:22" x14ac:dyDescent="0.25">
      <c r="A131" s="9" t="s">
        <v>401</v>
      </c>
      <c r="B131" s="9">
        <v>1</v>
      </c>
      <c r="C131" s="9" t="s">
        <v>597</v>
      </c>
      <c r="D131" s="9" t="s">
        <v>475</v>
      </c>
      <c r="E131" s="6">
        <v>2010</v>
      </c>
      <c r="F131" s="9">
        <v>116505</v>
      </c>
      <c r="G131" s="9">
        <v>96824</v>
      </c>
      <c r="H131" s="9">
        <v>0</v>
      </c>
      <c r="I131" s="15">
        <v>0.5461282807307023</v>
      </c>
      <c r="J131" s="15">
        <v>0.45387171926929765</v>
      </c>
      <c r="K131" s="15">
        <f t="shared" ref="K131:K194" si="22">I131/(I131+J131)</f>
        <v>0.5461282807307023</v>
      </c>
      <c r="L131" s="15">
        <f t="shared" ref="L131:L194" si="23">J131/(J131+I131)</f>
        <v>0.45387171926929765</v>
      </c>
      <c r="M131" s="16">
        <f t="shared" si="15"/>
        <v>9.2256561461404651E-2</v>
      </c>
      <c r="N131" s="15">
        <v>0.69700000000000006</v>
      </c>
      <c r="O131" s="15">
        <v>0.28999999999999998</v>
      </c>
      <c r="P131" s="16">
        <f t="shared" ref="P131:P194" si="24">(N131-O131-3.85%)/2+0.5</f>
        <v>0.68425000000000002</v>
      </c>
      <c r="Q131" s="21">
        <v>94140</v>
      </c>
      <c r="R131" s="18">
        <v>82723</v>
      </c>
      <c r="S131" s="16">
        <f t="shared" si="20"/>
        <v>6.4552789447199277E-2</v>
      </c>
      <c r="T131" s="87">
        <v>0.7</v>
      </c>
      <c r="U131" s="87">
        <v>0.28000000000000003</v>
      </c>
      <c r="V131" s="16">
        <f t="shared" si="21"/>
        <v>0.67399999999999993</v>
      </c>
    </row>
    <row r="132" spans="1:22" x14ac:dyDescent="0.25">
      <c r="A132" s="9" t="s">
        <v>401</v>
      </c>
      <c r="B132" s="9">
        <v>2</v>
      </c>
      <c r="C132" s="9" t="s">
        <v>598</v>
      </c>
      <c r="D132" s="9" t="s">
        <v>478</v>
      </c>
      <c r="E132" s="6">
        <v>2012</v>
      </c>
      <c r="F132" s="9">
        <v>168503</v>
      </c>
      <c r="G132" s="9">
        <v>40707</v>
      </c>
      <c r="H132" s="9">
        <v>0</v>
      </c>
      <c r="I132" s="15">
        <v>0.80542517088093302</v>
      </c>
      <c r="J132" s="15">
        <v>0.19457482911906696</v>
      </c>
      <c r="K132" s="15">
        <f t="shared" si="22"/>
        <v>0.80542517088093302</v>
      </c>
      <c r="L132" s="15">
        <f t="shared" si="23"/>
        <v>0.19457482911906696</v>
      </c>
      <c r="M132" s="16">
        <f t="shared" si="15"/>
        <v>0.61085034176186603</v>
      </c>
      <c r="N132" s="15">
        <v>0.71400000000000008</v>
      </c>
      <c r="O132" s="15">
        <v>0.26700000000000002</v>
      </c>
      <c r="P132" s="16">
        <f t="shared" si="24"/>
        <v>0.70425000000000004</v>
      </c>
      <c r="Q132" s="21"/>
      <c r="R132" s="18"/>
      <c r="S132" s="16"/>
      <c r="T132" s="87"/>
      <c r="U132" s="87"/>
      <c r="V132" s="16"/>
    </row>
    <row r="133" spans="1:22" x14ac:dyDescent="0.25">
      <c r="A133" s="9" t="s">
        <v>402</v>
      </c>
      <c r="B133" s="9">
        <v>1</v>
      </c>
      <c r="C133" s="9" t="s">
        <v>599</v>
      </c>
      <c r="D133" s="9" t="s">
        <v>468</v>
      </c>
      <c r="E133" s="6">
        <v>2010</v>
      </c>
      <c r="F133" s="9">
        <v>97450</v>
      </c>
      <c r="G133" s="9">
        <v>199402</v>
      </c>
      <c r="H133" s="9">
        <v>19872</v>
      </c>
      <c r="I133" s="15">
        <v>0.30768113562597088</v>
      </c>
      <c r="J133" s="15">
        <v>0.62957653982647355</v>
      </c>
      <c r="K133" s="15">
        <f t="shared" si="22"/>
        <v>0.32827806449004893</v>
      </c>
      <c r="L133" s="15">
        <f t="shared" si="23"/>
        <v>0.67172193550995107</v>
      </c>
      <c r="M133" s="16">
        <f t="shared" si="15"/>
        <v>0.34344387101990215</v>
      </c>
      <c r="N133" s="15">
        <v>0.32200000000000001</v>
      </c>
      <c r="O133" s="15">
        <v>0.64900000000000002</v>
      </c>
      <c r="P133" s="16">
        <f t="shared" si="24"/>
        <v>0.31725000000000003</v>
      </c>
      <c r="Q133" s="21">
        <v>102135</v>
      </c>
      <c r="R133" s="18">
        <v>126231</v>
      </c>
      <c r="S133" s="16">
        <f t="shared" ref="S133:S141" si="25">ABS((R133/(R133+Q133))-(Q133/(R133+Q133)))</f>
        <v>0.10551483145476998</v>
      </c>
      <c r="T133" s="87">
        <v>0.36</v>
      </c>
      <c r="U133" s="87">
        <v>0.62</v>
      </c>
      <c r="V133" s="16">
        <f t="shared" ref="V133:V141" si="26">(T133-U133-7.2%)/2+0.5</f>
        <v>0.33399999999999996</v>
      </c>
    </row>
    <row r="134" spans="1:22" x14ac:dyDescent="0.25">
      <c r="A134" s="9" t="s">
        <v>402</v>
      </c>
      <c r="B134" s="9">
        <v>2</v>
      </c>
      <c r="C134" s="9" t="s">
        <v>600</v>
      </c>
      <c r="D134" s="9" t="s">
        <v>468</v>
      </c>
      <c r="E134" s="6">
        <v>1998</v>
      </c>
      <c r="F134" s="9">
        <v>110847</v>
      </c>
      <c r="G134" s="9">
        <v>207412</v>
      </c>
      <c r="H134" s="9">
        <v>235</v>
      </c>
      <c r="I134" s="15">
        <v>0.34803481384264695</v>
      </c>
      <c r="J134" s="15">
        <v>0.65122733866258076</v>
      </c>
      <c r="K134" s="15">
        <f t="shared" si="22"/>
        <v>0.34829180007478189</v>
      </c>
      <c r="L134" s="15">
        <f t="shared" si="23"/>
        <v>0.65170819992521822</v>
      </c>
      <c r="M134" s="16">
        <f t="shared" si="15"/>
        <v>0.30341639985043634</v>
      </c>
      <c r="N134" s="15">
        <v>0.33100000000000002</v>
      </c>
      <c r="O134" s="15">
        <v>0.6409999999999999</v>
      </c>
      <c r="P134" s="16">
        <f t="shared" si="24"/>
        <v>0.3257500000000001</v>
      </c>
      <c r="Q134" s="21">
        <v>48749</v>
      </c>
      <c r="R134" s="18">
        <v>137468</v>
      </c>
      <c r="S134" s="16">
        <f t="shared" si="25"/>
        <v>0.47642803825644275</v>
      </c>
      <c r="T134" s="87">
        <v>0.36</v>
      </c>
      <c r="U134" s="87">
        <v>0.61</v>
      </c>
      <c r="V134" s="16">
        <f t="shared" si="26"/>
        <v>0.33899999999999997</v>
      </c>
    </row>
    <row r="135" spans="1:22" x14ac:dyDescent="0.25">
      <c r="A135" s="9" t="s">
        <v>403</v>
      </c>
      <c r="B135" s="9">
        <v>1</v>
      </c>
      <c r="C135" s="9" t="s">
        <v>601</v>
      </c>
      <c r="D135" s="9" t="s">
        <v>475</v>
      </c>
      <c r="E135" s="6">
        <v>1992</v>
      </c>
      <c r="F135" s="9">
        <v>236854</v>
      </c>
      <c r="G135" s="9">
        <v>83989</v>
      </c>
      <c r="H135" s="9">
        <v>1</v>
      </c>
      <c r="I135" s="15">
        <v>0.73822169029185525</v>
      </c>
      <c r="J135" s="15">
        <v>0.2617751929286507</v>
      </c>
      <c r="K135" s="15">
        <f t="shared" si="22"/>
        <v>0.73822399117325299</v>
      </c>
      <c r="L135" s="15">
        <f t="shared" si="23"/>
        <v>0.26177600882674706</v>
      </c>
      <c r="M135" s="16">
        <f t="shared" si="15"/>
        <v>0.47644798234650593</v>
      </c>
      <c r="N135" s="15">
        <v>0.79</v>
      </c>
      <c r="O135" s="15">
        <v>0.20199999999999999</v>
      </c>
      <c r="P135" s="16">
        <f t="shared" si="24"/>
        <v>0.77475000000000005</v>
      </c>
      <c r="Q135" s="21">
        <v>148170</v>
      </c>
      <c r="R135" s="18">
        <v>29253</v>
      </c>
      <c r="S135" s="16">
        <f t="shared" si="25"/>
        <v>0.67024568404321871</v>
      </c>
      <c r="T135" s="87">
        <v>0.87</v>
      </c>
      <c r="U135" s="87">
        <v>0.13</v>
      </c>
      <c r="V135" s="16">
        <f t="shared" si="26"/>
        <v>0.83399999999999996</v>
      </c>
    </row>
    <row r="136" spans="1:22" x14ac:dyDescent="0.25">
      <c r="A136" s="9" t="s">
        <v>403</v>
      </c>
      <c r="B136" s="9">
        <v>2</v>
      </c>
      <c r="C136" s="9"/>
      <c r="D136" s="9"/>
      <c r="E136" s="6"/>
      <c r="F136" s="9"/>
      <c r="G136" s="9"/>
      <c r="H136" s="9"/>
      <c r="I136" s="15"/>
      <c r="J136" s="15"/>
      <c r="K136" s="15"/>
      <c r="L136" s="15"/>
      <c r="M136" s="16"/>
      <c r="N136" s="15">
        <v>0.80700000000000005</v>
      </c>
      <c r="O136" s="15">
        <v>0.185</v>
      </c>
      <c r="P136" s="16">
        <f t="shared" si="24"/>
        <v>0.79175000000000006</v>
      </c>
      <c r="Q136" s="21">
        <v>150666</v>
      </c>
      <c r="R136" s="18">
        <v>25883</v>
      </c>
      <c r="S136" s="16">
        <f t="shared" si="25"/>
        <v>0.70678961648041061</v>
      </c>
      <c r="T136" s="87">
        <v>0.9</v>
      </c>
      <c r="U136" s="87">
        <v>0.1</v>
      </c>
      <c r="V136" s="16">
        <f t="shared" si="26"/>
        <v>0.86399999999999999</v>
      </c>
    </row>
    <row r="137" spans="1:22" x14ac:dyDescent="0.25">
      <c r="A137" s="9" t="s">
        <v>403</v>
      </c>
      <c r="B137" s="9">
        <v>3</v>
      </c>
      <c r="C137" s="9" t="s">
        <v>602</v>
      </c>
      <c r="D137" s="9" t="s">
        <v>475</v>
      </c>
      <c r="E137" s="6">
        <v>2004</v>
      </c>
      <c r="F137" s="9">
        <v>168738</v>
      </c>
      <c r="G137" s="9">
        <v>77653</v>
      </c>
      <c r="H137" s="9">
        <v>7</v>
      </c>
      <c r="I137" s="15">
        <v>0.68481887028303801</v>
      </c>
      <c r="J137" s="15">
        <v>0.31515272039545777</v>
      </c>
      <c r="K137" s="15">
        <f t="shared" si="22"/>
        <v>0.68483832607522188</v>
      </c>
      <c r="L137" s="15">
        <f t="shared" si="23"/>
        <v>0.31516167392477812</v>
      </c>
      <c r="M137" s="16">
        <f t="shared" ref="M137:M168" si="27">ABS((J137/(J137+I137))-(I137/(J137+I137)))</f>
        <v>0.36967665215044376</v>
      </c>
      <c r="N137" s="15">
        <v>0.55899999999999994</v>
      </c>
      <c r="O137" s="15">
        <v>0.42599999999999999</v>
      </c>
      <c r="P137" s="16">
        <f t="shared" si="24"/>
        <v>0.54725000000000001</v>
      </c>
      <c r="Q137" s="21">
        <v>116120</v>
      </c>
      <c r="R137" s="18">
        <v>40479</v>
      </c>
      <c r="S137" s="16">
        <f t="shared" si="25"/>
        <v>0.48302351866870158</v>
      </c>
      <c r="T137" s="87">
        <v>0.64</v>
      </c>
      <c r="U137" s="87">
        <v>0.35</v>
      </c>
      <c r="V137" s="16">
        <f t="shared" si="26"/>
        <v>0.60899999999999999</v>
      </c>
    </row>
    <row r="138" spans="1:22" x14ac:dyDescent="0.25">
      <c r="A138" s="9" t="s">
        <v>403</v>
      </c>
      <c r="B138" s="9">
        <v>4</v>
      </c>
      <c r="C138" s="9" t="s">
        <v>603</v>
      </c>
      <c r="D138" s="9" t="s">
        <v>475</v>
      </c>
      <c r="E138" s="6">
        <v>1992</v>
      </c>
      <c r="F138" s="9">
        <v>133226</v>
      </c>
      <c r="G138" s="9">
        <v>27279</v>
      </c>
      <c r="H138" s="9">
        <v>4</v>
      </c>
      <c r="I138" s="15">
        <v>0.83002199253624409</v>
      </c>
      <c r="J138" s="15">
        <v>0.16995308674279946</v>
      </c>
      <c r="K138" s="15">
        <f t="shared" si="22"/>
        <v>0.8300426777981994</v>
      </c>
      <c r="L138" s="15">
        <f t="shared" si="23"/>
        <v>0.16995732220180054</v>
      </c>
      <c r="M138" s="16">
        <f t="shared" si="27"/>
        <v>0.6600853555963988</v>
      </c>
      <c r="N138" s="15">
        <v>0.80900000000000005</v>
      </c>
      <c r="O138" s="15">
        <v>0.17100000000000001</v>
      </c>
      <c r="P138" s="16">
        <f t="shared" si="24"/>
        <v>0.79974999999999996</v>
      </c>
      <c r="Q138" s="21">
        <v>63273</v>
      </c>
      <c r="R138" s="18">
        <v>11711</v>
      </c>
      <c r="S138" s="16">
        <f t="shared" si="25"/>
        <v>0.68764002987303963</v>
      </c>
      <c r="T138" s="87">
        <v>0.85</v>
      </c>
      <c r="U138" s="87">
        <v>0.13</v>
      </c>
      <c r="V138" s="16">
        <f t="shared" si="26"/>
        <v>0.82399999999999995</v>
      </c>
    </row>
    <row r="139" spans="1:22" x14ac:dyDescent="0.25">
      <c r="A139" s="9" t="s">
        <v>403</v>
      </c>
      <c r="B139" s="9">
        <v>5</v>
      </c>
      <c r="C139" s="9" t="s">
        <v>604</v>
      </c>
      <c r="D139" s="9" t="s">
        <v>475</v>
      </c>
      <c r="E139" s="6">
        <v>2009</v>
      </c>
      <c r="F139" s="9">
        <v>177729</v>
      </c>
      <c r="G139" s="9">
        <v>77289</v>
      </c>
      <c r="H139" s="9">
        <v>15359</v>
      </c>
      <c r="I139" s="15">
        <v>0.65733771733542423</v>
      </c>
      <c r="J139" s="15">
        <v>0.28585641530159739</v>
      </c>
      <c r="K139" s="15">
        <f t="shared" si="22"/>
        <v>0.69692727572171376</v>
      </c>
      <c r="L139" s="15">
        <f t="shared" si="23"/>
        <v>0.30307272427828624</v>
      </c>
      <c r="M139" s="16">
        <f t="shared" si="27"/>
        <v>0.39385455144342751</v>
      </c>
      <c r="N139" s="15">
        <v>0.66</v>
      </c>
      <c r="O139" s="15">
        <v>0.318</v>
      </c>
      <c r="P139" s="16">
        <f t="shared" si="24"/>
        <v>0.65175000000000005</v>
      </c>
      <c r="Q139" s="21">
        <v>108360</v>
      </c>
      <c r="R139" s="18">
        <v>38935</v>
      </c>
      <c r="S139" s="16">
        <f t="shared" si="25"/>
        <v>0.47133303913914254</v>
      </c>
      <c r="T139" s="87">
        <v>0.73</v>
      </c>
      <c r="U139" s="87">
        <v>0.26</v>
      </c>
      <c r="V139" s="16">
        <f t="shared" si="26"/>
        <v>0.69899999999999995</v>
      </c>
    </row>
    <row r="140" spans="1:22" x14ac:dyDescent="0.25">
      <c r="A140" s="9" t="s">
        <v>403</v>
      </c>
      <c r="B140" s="9">
        <v>6</v>
      </c>
      <c r="C140" s="9" t="s">
        <v>605</v>
      </c>
      <c r="D140" s="9" t="s">
        <v>468</v>
      </c>
      <c r="E140" s="6">
        <v>2006</v>
      </c>
      <c r="F140" s="9">
        <v>132991</v>
      </c>
      <c r="G140" s="9">
        <v>193138</v>
      </c>
      <c r="H140" s="9">
        <v>0</v>
      </c>
      <c r="I140" s="15">
        <v>0.40778648939530066</v>
      </c>
      <c r="J140" s="15">
        <v>0.5922135106046994</v>
      </c>
      <c r="K140" s="15">
        <f t="shared" si="22"/>
        <v>0.40778648939530066</v>
      </c>
      <c r="L140" s="15">
        <f t="shared" si="23"/>
        <v>0.5922135106046994</v>
      </c>
      <c r="M140" s="16">
        <f t="shared" si="27"/>
        <v>0.18442702120939874</v>
      </c>
      <c r="N140" s="15">
        <v>0.45100000000000001</v>
      </c>
      <c r="O140" s="15">
        <v>0.53299999999999992</v>
      </c>
      <c r="P140" s="16">
        <f t="shared" si="24"/>
        <v>0.43975000000000003</v>
      </c>
      <c r="Q140" s="21">
        <v>65379</v>
      </c>
      <c r="R140" s="18">
        <v>114456</v>
      </c>
      <c r="S140" s="16">
        <f t="shared" si="25"/>
        <v>0.27290015847860544</v>
      </c>
      <c r="T140" s="87">
        <v>0.56000000000000005</v>
      </c>
      <c r="U140" s="87">
        <v>0.43</v>
      </c>
      <c r="V140" s="16">
        <f t="shared" si="26"/>
        <v>0.52900000000000003</v>
      </c>
    </row>
    <row r="141" spans="1:22" x14ac:dyDescent="0.25">
      <c r="A141" s="9" t="s">
        <v>403</v>
      </c>
      <c r="B141" s="9">
        <v>7</v>
      </c>
      <c r="C141" s="9" t="s">
        <v>606</v>
      </c>
      <c r="D141" s="9" t="s">
        <v>475</v>
      </c>
      <c r="E141" s="6">
        <v>1996</v>
      </c>
      <c r="F141" s="9">
        <v>242439</v>
      </c>
      <c r="G141" s="9">
        <v>31466</v>
      </c>
      <c r="H141" s="9">
        <v>12530</v>
      </c>
      <c r="I141" s="15">
        <v>0.84640145233648123</v>
      </c>
      <c r="J141" s="15">
        <v>0.10985389355351127</v>
      </c>
      <c r="K141" s="15">
        <f t="shared" si="22"/>
        <v>0.88512075354593744</v>
      </c>
      <c r="L141" s="15">
        <f t="shared" si="23"/>
        <v>0.11487924645406254</v>
      </c>
      <c r="M141" s="16">
        <f t="shared" si="27"/>
        <v>0.77024150709187489</v>
      </c>
      <c r="N141" s="15">
        <v>0.872</v>
      </c>
      <c r="O141" s="15">
        <v>0.11800000000000001</v>
      </c>
      <c r="P141" s="16">
        <f t="shared" si="24"/>
        <v>0.85775000000000001</v>
      </c>
      <c r="Q141" s="21">
        <v>149846</v>
      </c>
      <c r="R141" s="18">
        <v>29575</v>
      </c>
      <c r="S141" s="16">
        <f t="shared" si="25"/>
        <v>0.67032844538822101</v>
      </c>
      <c r="T141" s="87">
        <v>0.88</v>
      </c>
      <c r="U141" s="87">
        <v>0.12</v>
      </c>
      <c r="V141" s="16">
        <f t="shared" si="26"/>
        <v>0.84399999999999997</v>
      </c>
    </row>
    <row r="142" spans="1:22" x14ac:dyDescent="0.25">
      <c r="A142" s="9" t="s">
        <v>403</v>
      </c>
      <c r="B142" s="9">
        <v>8</v>
      </c>
      <c r="C142" s="9" t="s">
        <v>607</v>
      </c>
      <c r="D142" s="9" t="s">
        <v>478</v>
      </c>
      <c r="E142" s="6">
        <v>2012</v>
      </c>
      <c r="F142" s="9">
        <v>123206</v>
      </c>
      <c r="G142" s="9">
        <v>101860</v>
      </c>
      <c r="H142" s="9">
        <v>0</v>
      </c>
      <c r="I142" s="15">
        <v>0.54742164520629499</v>
      </c>
      <c r="J142" s="15">
        <v>0.45257835479370495</v>
      </c>
      <c r="K142" s="15">
        <f t="shared" si="22"/>
        <v>0.54742164520629499</v>
      </c>
      <c r="L142" s="15">
        <f t="shared" si="23"/>
        <v>0.45257835479370495</v>
      </c>
      <c r="M142" s="16">
        <f t="shared" si="27"/>
        <v>9.4843290412590042E-2</v>
      </c>
      <c r="N142" s="15">
        <v>0.57399999999999995</v>
      </c>
      <c r="O142" s="15">
        <v>0.40899999999999997</v>
      </c>
      <c r="P142" s="16">
        <f t="shared" si="24"/>
        <v>0.56325000000000003</v>
      </c>
      <c r="Q142" s="21"/>
      <c r="R142" s="18"/>
      <c r="S142" s="16"/>
      <c r="T142" s="87"/>
      <c r="U142" s="87"/>
      <c r="V142" s="16"/>
    </row>
    <row r="143" spans="1:22" x14ac:dyDescent="0.25">
      <c r="A143" s="9" t="s">
        <v>403</v>
      </c>
      <c r="B143" s="9">
        <v>9</v>
      </c>
      <c r="C143" s="9" t="s">
        <v>608</v>
      </c>
      <c r="D143" s="9" t="s">
        <v>475</v>
      </c>
      <c r="E143" s="6">
        <v>1998</v>
      </c>
      <c r="F143" s="9">
        <v>194869</v>
      </c>
      <c r="G143" s="9">
        <v>98924</v>
      </c>
      <c r="H143" s="9">
        <v>14</v>
      </c>
      <c r="I143" s="15">
        <v>0.66325513006837822</v>
      </c>
      <c r="J143" s="15">
        <v>0.33669721960334503</v>
      </c>
      <c r="K143" s="15">
        <f t="shared" si="22"/>
        <v>0.66328673589908538</v>
      </c>
      <c r="L143" s="15">
        <f t="shared" si="23"/>
        <v>0.33671326410091457</v>
      </c>
      <c r="M143" s="16">
        <f t="shared" si="27"/>
        <v>0.32657347179817081</v>
      </c>
      <c r="N143" s="15">
        <v>0.65</v>
      </c>
      <c r="O143" s="15">
        <v>0.33299999999999996</v>
      </c>
      <c r="P143" s="16">
        <f t="shared" si="24"/>
        <v>0.6392500000000001</v>
      </c>
      <c r="Q143" s="21">
        <v>117553</v>
      </c>
      <c r="R143" s="18">
        <v>55182</v>
      </c>
      <c r="S143" s="16">
        <f>ABS((R143/(R143+Q143))-(Q143/(R143+Q143)))</f>
        <v>0.3610791096187802</v>
      </c>
      <c r="T143" s="87">
        <v>0.72</v>
      </c>
      <c r="U143" s="87">
        <v>0.26</v>
      </c>
      <c r="V143" s="16">
        <f>(T143-U143-7.2%)/2+0.5</f>
        <v>0.69399999999999995</v>
      </c>
    </row>
    <row r="144" spans="1:22" x14ac:dyDescent="0.25">
      <c r="A144" s="9" t="s">
        <v>403</v>
      </c>
      <c r="B144" s="9">
        <v>10</v>
      </c>
      <c r="C144" s="9" t="s">
        <v>609</v>
      </c>
      <c r="D144" s="9" t="s">
        <v>478</v>
      </c>
      <c r="E144" s="6">
        <v>2012</v>
      </c>
      <c r="F144" s="9">
        <v>133890</v>
      </c>
      <c r="G144" s="9">
        <v>130564</v>
      </c>
      <c r="H144" s="9">
        <v>0</v>
      </c>
      <c r="I144" s="15">
        <v>0.50628842823326548</v>
      </c>
      <c r="J144" s="15">
        <v>0.49371157176673447</v>
      </c>
      <c r="K144" s="15">
        <f t="shared" si="22"/>
        <v>0.50628842823326548</v>
      </c>
      <c r="L144" s="15">
        <f t="shared" si="23"/>
        <v>0.49371157176673447</v>
      </c>
      <c r="M144" s="16">
        <f t="shared" si="27"/>
        <v>1.2576856466531006E-2</v>
      </c>
      <c r="N144" s="15">
        <v>0.57499999999999996</v>
      </c>
      <c r="O144" s="15">
        <v>0.41100000000000003</v>
      </c>
      <c r="P144" s="16">
        <f t="shared" si="24"/>
        <v>0.56274999999999997</v>
      </c>
      <c r="Q144" s="21"/>
      <c r="R144" s="18"/>
      <c r="S144" s="16"/>
      <c r="T144" s="87"/>
      <c r="U144" s="87"/>
      <c r="V144" s="16"/>
    </row>
    <row r="145" spans="1:22" x14ac:dyDescent="0.25">
      <c r="A145" s="9" t="s">
        <v>403</v>
      </c>
      <c r="B145" s="9">
        <v>11</v>
      </c>
      <c r="C145" s="9" t="s">
        <v>610</v>
      </c>
      <c r="D145" s="9" t="s">
        <v>478</v>
      </c>
      <c r="E145" s="6">
        <v>2012</v>
      </c>
      <c r="F145" s="9">
        <v>148928</v>
      </c>
      <c r="G145" s="9">
        <v>105348</v>
      </c>
      <c r="H145" s="9">
        <v>19</v>
      </c>
      <c r="I145" s="15">
        <v>0.58565052399771922</v>
      </c>
      <c r="J145" s="15">
        <v>0.41427475962956412</v>
      </c>
      <c r="K145" s="15">
        <f t="shared" si="22"/>
        <v>0.58569428495021159</v>
      </c>
      <c r="L145" s="15">
        <f t="shared" si="23"/>
        <v>0.41430571504978841</v>
      </c>
      <c r="M145" s="16">
        <f t="shared" si="27"/>
        <v>0.17138856990042317</v>
      </c>
      <c r="N145" s="15">
        <v>0.57799999999999996</v>
      </c>
      <c r="O145" s="15">
        <v>0.40600000000000003</v>
      </c>
      <c r="P145" s="16">
        <f t="shared" si="24"/>
        <v>0.56674999999999998</v>
      </c>
      <c r="Q145" s="82">
        <v>98645</v>
      </c>
      <c r="R145" s="82">
        <v>112369</v>
      </c>
      <c r="S145" s="16">
        <f>-ABS((R145/(R145+Q145))-(Q145/(R145+Q145)))</f>
        <v>-6.5038338688428288E-2</v>
      </c>
      <c r="T145" s="87">
        <v>0.51900000000000002</v>
      </c>
      <c r="U145" s="87">
        <v>0.48099999999999998</v>
      </c>
      <c r="V145" s="16">
        <f>(T145-U145-7.2%)/2+0.5</f>
        <v>0.48299999999999998</v>
      </c>
    </row>
    <row r="146" spans="1:22" x14ac:dyDescent="0.25">
      <c r="A146" s="9" t="s">
        <v>403</v>
      </c>
      <c r="B146" s="9">
        <v>12</v>
      </c>
      <c r="C146" s="9" t="s">
        <v>611</v>
      </c>
      <c r="D146" s="9" t="s">
        <v>478</v>
      </c>
      <c r="E146" s="6">
        <v>2012</v>
      </c>
      <c r="F146" s="9">
        <v>157000</v>
      </c>
      <c r="G146" s="9">
        <v>129902</v>
      </c>
      <c r="H146" s="9">
        <v>17047</v>
      </c>
      <c r="I146" s="15">
        <v>0.51653402380004543</v>
      </c>
      <c r="J146" s="15">
        <v>0.42738090929728345</v>
      </c>
      <c r="K146" s="15">
        <f t="shared" si="22"/>
        <v>0.54722518490634431</v>
      </c>
      <c r="L146" s="15">
        <f t="shared" si="23"/>
        <v>0.45277481509365569</v>
      </c>
      <c r="M146" s="16">
        <f t="shared" si="27"/>
        <v>9.4450369812688617E-2</v>
      </c>
      <c r="N146" s="15">
        <v>0.49700000000000005</v>
      </c>
      <c r="O146" s="15">
        <v>0.48200000000000004</v>
      </c>
      <c r="P146" s="16">
        <f t="shared" si="24"/>
        <v>0.48825000000000002</v>
      </c>
      <c r="Q146" s="21"/>
      <c r="R146" s="18"/>
      <c r="S146" s="16"/>
      <c r="T146" s="87"/>
      <c r="U146" s="87"/>
      <c r="V146" s="16"/>
    </row>
    <row r="147" spans="1:22" x14ac:dyDescent="0.25">
      <c r="A147" s="9" t="s">
        <v>403</v>
      </c>
      <c r="B147" s="9">
        <v>13</v>
      </c>
      <c r="C147" s="9" t="s">
        <v>612</v>
      </c>
      <c r="D147" s="9" t="s">
        <v>483</v>
      </c>
      <c r="E147" s="6">
        <v>2012</v>
      </c>
      <c r="F147" s="9">
        <v>136032</v>
      </c>
      <c r="G147" s="9">
        <v>137034</v>
      </c>
      <c r="H147" s="9">
        <v>21319</v>
      </c>
      <c r="I147" s="15">
        <v>0.46208876131596377</v>
      </c>
      <c r="J147" s="15">
        <v>0.46549246734718142</v>
      </c>
      <c r="K147" s="15">
        <f t="shared" si="22"/>
        <v>0.49816527872382499</v>
      </c>
      <c r="L147" s="15">
        <f t="shared" si="23"/>
        <v>0.50183472127617501</v>
      </c>
      <c r="M147" s="16">
        <f t="shared" si="27"/>
        <v>3.6694425523500218E-3</v>
      </c>
      <c r="N147" s="15">
        <v>0.48599999999999999</v>
      </c>
      <c r="O147" s="15">
        <v>0.48899999999999999</v>
      </c>
      <c r="P147" s="16">
        <f t="shared" si="24"/>
        <v>0.47925000000000001</v>
      </c>
      <c r="Q147" s="21"/>
      <c r="R147" s="18"/>
      <c r="S147" s="16"/>
      <c r="T147" s="87"/>
      <c r="U147" s="87"/>
      <c r="V147" s="16"/>
    </row>
    <row r="148" spans="1:22" x14ac:dyDescent="0.25">
      <c r="A148" s="9" t="s">
        <v>403</v>
      </c>
      <c r="B148" s="9">
        <v>14</v>
      </c>
      <c r="C148" s="9" t="s">
        <v>613</v>
      </c>
      <c r="D148" s="9" t="s">
        <v>468</v>
      </c>
      <c r="E148" s="6">
        <v>2010</v>
      </c>
      <c r="F148" s="9">
        <v>124351</v>
      </c>
      <c r="G148" s="9">
        <v>177603</v>
      </c>
      <c r="H148" s="9">
        <v>0</v>
      </c>
      <c r="I148" s="15">
        <v>0.41182100584857295</v>
      </c>
      <c r="J148" s="15">
        <v>0.58817899415142705</v>
      </c>
      <c r="K148" s="15">
        <f t="shared" si="22"/>
        <v>0.41182100584857295</v>
      </c>
      <c r="L148" s="15">
        <f t="shared" si="23"/>
        <v>0.58817899415142705</v>
      </c>
      <c r="M148" s="16">
        <f t="shared" si="27"/>
        <v>0.1763579883028541</v>
      </c>
      <c r="N148" s="15">
        <v>0.442</v>
      </c>
      <c r="O148" s="15">
        <v>0.54200000000000004</v>
      </c>
      <c r="P148" s="16">
        <f t="shared" si="24"/>
        <v>0.43074999999999997</v>
      </c>
      <c r="Q148" s="21">
        <v>98645</v>
      </c>
      <c r="R148" s="18">
        <v>112369</v>
      </c>
      <c r="S148" s="16">
        <f>ABS((R148/(R148+Q148))-(Q148/(R148+Q148)))</f>
        <v>6.5038338688428288E-2</v>
      </c>
      <c r="T148" s="87">
        <v>0.51900000000000002</v>
      </c>
      <c r="U148" s="87">
        <v>0.48099999999999998</v>
      </c>
      <c r="V148" s="16">
        <f>(T148-U148-7.2%)/2+0.5</f>
        <v>0.48299999999999998</v>
      </c>
    </row>
    <row r="149" spans="1:22" x14ac:dyDescent="0.25">
      <c r="A149" s="9" t="s">
        <v>403</v>
      </c>
      <c r="B149" s="9">
        <v>15</v>
      </c>
      <c r="C149" s="9" t="s">
        <v>614</v>
      </c>
      <c r="D149" s="9" t="s">
        <v>468</v>
      </c>
      <c r="E149" s="6">
        <v>1996</v>
      </c>
      <c r="F149" s="9">
        <v>94162</v>
      </c>
      <c r="G149" s="9">
        <v>205775</v>
      </c>
      <c r="H149" s="9">
        <v>0</v>
      </c>
      <c r="I149" s="15">
        <v>0.31393926057805471</v>
      </c>
      <c r="J149" s="15">
        <v>0.68606073942194523</v>
      </c>
      <c r="K149" s="15">
        <f t="shared" si="22"/>
        <v>0.31393926057805471</v>
      </c>
      <c r="L149" s="15">
        <f t="shared" si="23"/>
        <v>0.68606073942194523</v>
      </c>
      <c r="M149" s="16">
        <f t="shared" si="27"/>
        <v>0.37212147884389052</v>
      </c>
      <c r="N149" s="15">
        <v>0.34100000000000003</v>
      </c>
      <c r="O149" s="15">
        <v>0.63900000000000001</v>
      </c>
      <c r="P149" s="16">
        <f t="shared" si="24"/>
        <v>0.33174999999999999</v>
      </c>
      <c r="Q149" s="21">
        <v>67132</v>
      </c>
      <c r="R149" s="18">
        <v>166166</v>
      </c>
      <c r="S149" s="16">
        <f>ABS((R149/(R149+Q149))-(Q149/(R149+Q149)))</f>
        <v>0.42449570935027303</v>
      </c>
      <c r="T149" s="87">
        <v>0.44</v>
      </c>
      <c r="U149" s="87">
        <v>0.54</v>
      </c>
      <c r="V149" s="16">
        <f>(T149-U149-7.2%)/2+0.5</f>
        <v>0.41399999999999998</v>
      </c>
    </row>
    <row r="150" spans="1:22" x14ac:dyDescent="0.25">
      <c r="A150" s="9" t="s">
        <v>403</v>
      </c>
      <c r="B150" s="9">
        <v>16</v>
      </c>
      <c r="C150" s="9" t="s">
        <v>615</v>
      </c>
      <c r="D150" s="9" t="s">
        <v>468</v>
      </c>
      <c r="E150" s="6">
        <v>2010</v>
      </c>
      <c r="F150" s="9">
        <v>112301</v>
      </c>
      <c r="G150" s="9">
        <v>181789</v>
      </c>
      <c r="H150" s="9">
        <v>0</v>
      </c>
      <c r="I150" s="15">
        <v>0.38185929477370872</v>
      </c>
      <c r="J150" s="15">
        <v>0.61814070522629128</v>
      </c>
      <c r="K150" s="15">
        <f t="shared" si="22"/>
        <v>0.38185929477370872</v>
      </c>
      <c r="L150" s="15">
        <f t="shared" si="23"/>
        <v>0.61814070522629128</v>
      </c>
      <c r="M150" s="16">
        <f t="shared" si="27"/>
        <v>0.23628141045258255</v>
      </c>
      <c r="N150" s="15">
        <v>0.45200000000000001</v>
      </c>
      <c r="O150" s="15">
        <v>0.52900000000000003</v>
      </c>
      <c r="P150" s="16">
        <f t="shared" si="24"/>
        <v>0.44224999999999998</v>
      </c>
      <c r="Q150" s="21">
        <v>96019</v>
      </c>
      <c r="R150" s="18">
        <v>129108</v>
      </c>
      <c r="S150" s="16">
        <f>ABS((R150/(R150+Q150))-(Q150/(R150+Q150)))</f>
        <v>0.14697926059513078</v>
      </c>
      <c r="T150" s="87">
        <v>0.53</v>
      </c>
      <c r="U150" s="87">
        <v>0.45</v>
      </c>
      <c r="V150" s="16">
        <f>(T150-U150-7.2%)/2+0.5</f>
        <v>0.504</v>
      </c>
    </row>
    <row r="151" spans="1:22" x14ac:dyDescent="0.25">
      <c r="A151" s="9" t="s">
        <v>403</v>
      </c>
      <c r="B151" s="9">
        <v>17</v>
      </c>
      <c r="C151" s="9" t="s">
        <v>616</v>
      </c>
      <c r="D151" s="9" t="s">
        <v>478</v>
      </c>
      <c r="E151" s="6">
        <v>2012</v>
      </c>
      <c r="F151" s="9">
        <v>153519</v>
      </c>
      <c r="G151" s="9">
        <v>134623</v>
      </c>
      <c r="H151" s="9">
        <v>19</v>
      </c>
      <c r="I151" s="15">
        <v>0.53275425890387662</v>
      </c>
      <c r="J151" s="15">
        <v>0.4671798057336003</v>
      </c>
      <c r="K151" s="15">
        <f t="shared" si="22"/>
        <v>0.53278938856536018</v>
      </c>
      <c r="L151" s="15">
        <f t="shared" si="23"/>
        <v>0.46721061143463988</v>
      </c>
      <c r="M151" s="16">
        <f t="shared" si="27"/>
        <v>6.55787771307203E-2</v>
      </c>
      <c r="N151" s="15">
        <v>0.57600000000000007</v>
      </c>
      <c r="O151" s="15">
        <v>0.40600000000000003</v>
      </c>
      <c r="P151" s="16">
        <f t="shared" si="24"/>
        <v>0.56574999999999998</v>
      </c>
      <c r="Q151" s="21"/>
      <c r="R151" s="18"/>
      <c r="S151" s="16"/>
      <c r="T151" s="87"/>
      <c r="U151" s="87"/>
      <c r="V151" s="16"/>
    </row>
    <row r="152" spans="1:22" x14ac:dyDescent="0.25">
      <c r="A152" s="9" t="s">
        <v>403</v>
      </c>
      <c r="B152" s="9">
        <v>18</v>
      </c>
      <c r="C152" s="9" t="s">
        <v>617</v>
      </c>
      <c r="D152" s="9" t="s">
        <v>468</v>
      </c>
      <c r="E152" s="6">
        <v>2008</v>
      </c>
      <c r="F152" s="9">
        <v>85164</v>
      </c>
      <c r="G152" s="9">
        <v>244467</v>
      </c>
      <c r="H152" s="9">
        <v>0</v>
      </c>
      <c r="I152" s="15">
        <v>0.25836162254156919</v>
      </c>
      <c r="J152" s="15">
        <v>0.74163837745843075</v>
      </c>
      <c r="K152" s="15">
        <f t="shared" si="22"/>
        <v>0.25836162254156919</v>
      </c>
      <c r="L152" s="15">
        <f t="shared" si="23"/>
        <v>0.74163837745843075</v>
      </c>
      <c r="M152" s="16">
        <f t="shared" si="27"/>
        <v>0.48327675491686156</v>
      </c>
      <c r="N152" s="15">
        <v>0.374</v>
      </c>
      <c r="O152" s="15">
        <v>0.60699999999999998</v>
      </c>
      <c r="P152" s="16">
        <f t="shared" si="24"/>
        <v>0.36425000000000002</v>
      </c>
      <c r="Q152" s="21">
        <v>57046</v>
      </c>
      <c r="R152" s="18">
        <v>152868</v>
      </c>
      <c r="S152" s="16">
        <f>ABS((R152/(R152+Q152))-(Q152/(R152+Q152)))</f>
        <v>0.45648217841592276</v>
      </c>
      <c r="T152" s="87">
        <v>0.48</v>
      </c>
      <c r="U152" s="87">
        <v>0.5</v>
      </c>
      <c r="V152" s="16">
        <f>(T152-U152-7.2%)/2+0.5</f>
        <v>0.45399999999999996</v>
      </c>
    </row>
    <row r="153" spans="1:22" x14ac:dyDescent="0.25">
      <c r="A153" s="9" t="s">
        <v>404</v>
      </c>
      <c r="B153" s="9">
        <v>1</v>
      </c>
      <c r="C153" s="9" t="s">
        <v>618</v>
      </c>
      <c r="D153" s="9" t="s">
        <v>475</v>
      </c>
      <c r="E153" s="6">
        <v>1984</v>
      </c>
      <c r="F153" s="9">
        <v>187743</v>
      </c>
      <c r="G153" s="9">
        <v>91291</v>
      </c>
      <c r="H153" s="9">
        <v>0</v>
      </c>
      <c r="I153" s="15">
        <v>0.67283198463269711</v>
      </c>
      <c r="J153" s="15">
        <v>0.32716801536730289</v>
      </c>
      <c r="K153" s="15">
        <f t="shared" si="22"/>
        <v>0.67283198463269711</v>
      </c>
      <c r="L153" s="15">
        <f t="shared" si="23"/>
        <v>0.32716801536730289</v>
      </c>
      <c r="M153" s="16">
        <f t="shared" si="27"/>
        <v>0.34566396926539422</v>
      </c>
      <c r="N153" s="15">
        <v>0.61199999999999999</v>
      </c>
      <c r="O153" s="15">
        <v>0.374</v>
      </c>
      <c r="P153" s="16">
        <f t="shared" si="24"/>
        <v>0.59975000000000001</v>
      </c>
      <c r="Q153" s="21">
        <v>99387</v>
      </c>
      <c r="R153" s="18">
        <v>65558</v>
      </c>
      <c r="S153" s="16">
        <f>ABS((R153/(R153+Q153))-(Q153/(R153+Q153)))</f>
        <v>0.20509260662645129</v>
      </c>
      <c r="T153" s="87">
        <v>0.62</v>
      </c>
      <c r="U153" s="87">
        <v>0.37</v>
      </c>
      <c r="V153" s="16">
        <f>(T153-U153-7.2%)/2+0.5</f>
        <v>0.58899999999999997</v>
      </c>
    </row>
    <row r="154" spans="1:22" x14ac:dyDescent="0.25">
      <c r="A154" s="9" t="s">
        <v>404</v>
      </c>
      <c r="B154" s="9">
        <v>2</v>
      </c>
      <c r="C154" s="9" t="s">
        <v>619</v>
      </c>
      <c r="D154" s="9" t="s">
        <v>483</v>
      </c>
      <c r="E154" s="6">
        <v>2012</v>
      </c>
      <c r="F154" s="9">
        <v>130113</v>
      </c>
      <c r="G154" s="9">
        <v>134033</v>
      </c>
      <c r="H154" s="9">
        <v>9329</v>
      </c>
      <c r="I154" s="15">
        <v>0.47577657921199379</v>
      </c>
      <c r="J154" s="15">
        <v>0.49011061340159062</v>
      </c>
      <c r="K154" s="15">
        <f t="shared" si="22"/>
        <v>0.49257986113740132</v>
      </c>
      <c r="L154" s="15">
        <f t="shared" si="23"/>
        <v>0.50742013886259874</v>
      </c>
      <c r="M154" s="16">
        <f t="shared" si="27"/>
        <v>1.4840277725197415E-2</v>
      </c>
      <c r="N154" s="15">
        <v>0.42100000000000004</v>
      </c>
      <c r="O154" s="15">
        <v>0.56100000000000005</v>
      </c>
      <c r="P154" s="16">
        <f t="shared" si="24"/>
        <v>0.41075</v>
      </c>
      <c r="Q154" s="21"/>
      <c r="R154" s="18"/>
      <c r="S154" s="16"/>
      <c r="T154" s="87"/>
      <c r="U154" s="87"/>
      <c r="V154" s="16"/>
    </row>
    <row r="155" spans="1:22" x14ac:dyDescent="0.25">
      <c r="A155" s="9" t="s">
        <v>404</v>
      </c>
      <c r="B155" s="9">
        <v>3</v>
      </c>
      <c r="C155" s="9" t="s">
        <v>620</v>
      </c>
      <c r="D155" s="9" t="s">
        <v>468</v>
      </c>
      <c r="E155" s="6">
        <v>2010</v>
      </c>
      <c r="F155" s="9">
        <v>92363</v>
      </c>
      <c r="G155" s="9">
        <v>187872</v>
      </c>
      <c r="H155" s="9">
        <v>0</v>
      </c>
      <c r="I155" s="15">
        <v>0.32959123592698986</v>
      </c>
      <c r="J155" s="15">
        <v>0.6704087640730102</v>
      </c>
      <c r="K155" s="15">
        <f t="shared" si="22"/>
        <v>0.32959123592698986</v>
      </c>
      <c r="L155" s="15">
        <f t="shared" si="23"/>
        <v>0.6704087640730102</v>
      </c>
      <c r="M155" s="16">
        <f t="shared" si="27"/>
        <v>0.34081752814602034</v>
      </c>
      <c r="N155" s="15">
        <v>0.35700000000000004</v>
      </c>
      <c r="O155" s="15">
        <v>0.625</v>
      </c>
      <c r="P155" s="16">
        <f t="shared" si="24"/>
        <v>0.34675</v>
      </c>
      <c r="Q155" s="21">
        <v>61267</v>
      </c>
      <c r="R155" s="18">
        <v>116140</v>
      </c>
      <c r="S155" s="16">
        <f>ABS((R155/(R155+Q155))-(Q155/(R155+Q155)))</f>
        <v>0.30930572074382634</v>
      </c>
      <c r="T155" s="87">
        <v>0.43</v>
      </c>
      <c r="U155" s="87">
        <v>0.56000000000000005</v>
      </c>
      <c r="V155" s="16">
        <f>(T155-U155-7.2%)/2+0.5</f>
        <v>0.39899999999999997</v>
      </c>
    </row>
    <row r="156" spans="1:22" x14ac:dyDescent="0.25">
      <c r="A156" s="9" t="s">
        <v>404</v>
      </c>
      <c r="B156" s="9">
        <v>4</v>
      </c>
      <c r="C156" s="9" t="s">
        <v>621</v>
      </c>
      <c r="D156" s="9" t="s">
        <v>468</v>
      </c>
      <c r="E156" s="6">
        <v>2010</v>
      </c>
      <c r="F156" s="9">
        <v>93015</v>
      </c>
      <c r="G156" s="9">
        <v>168688</v>
      </c>
      <c r="H156" s="9">
        <v>10565</v>
      </c>
      <c r="I156" s="15">
        <v>0.34163030543435147</v>
      </c>
      <c r="J156" s="15">
        <v>0.61956601583733673</v>
      </c>
      <c r="K156" s="15">
        <f t="shared" si="22"/>
        <v>0.35542198599175401</v>
      </c>
      <c r="L156" s="15">
        <f t="shared" si="23"/>
        <v>0.64457801400824599</v>
      </c>
      <c r="M156" s="16">
        <f t="shared" si="27"/>
        <v>0.28915602801649198</v>
      </c>
      <c r="N156" s="15">
        <v>0.36899999999999999</v>
      </c>
      <c r="O156" s="15">
        <v>0.60899999999999999</v>
      </c>
      <c r="P156" s="16">
        <f t="shared" si="24"/>
        <v>0.36075000000000002</v>
      </c>
      <c r="Q156" s="21">
        <v>53167</v>
      </c>
      <c r="R156" s="18">
        <v>138732</v>
      </c>
      <c r="S156" s="16">
        <f>ABS((R156/(R156+Q156))-(Q156/(R156+Q156)))</f>
        <v>0.44588559606876532</v>
      </c>
      <c r="T156" s="87">
        <v>0.43</v>
      </c>
      <c r="U156" s="87">
        <v>0.56000000000000005</v>
      </c>
      <c r="V156" s="16">
        <f>(T156-U156-7.2%)/2+0.5</f>
        <v>0.39899999999999997</v>
      </c>
    </row>
    <row r="157" spans="1:22" x14ac:dyDescent="0.25">
      <c r="A157" s="9" t="s">
        <v>404</v>
      </c>
      <c r="B157" s="9">
        <v>5</v>
      </c>
      <c r="C157" s="9" t="s">
        <v>622</v>
      </c>
      <c r="D157" s="9" t="s">
        <v>483</v>
      </c>
      <c r="E157" s="6">
        <v>2012</v>
      </c>
      <c r="F157" s="9">
        <v>125347</v>
      </c>
      <c r="G157" s="9">
        <v>194570</v>
      </c>
      <c r="H157" s="9">
        <v>13442</v>
      </c>
      <c r="I157" s="15">
        <v>0.3760120470723754</v>
      </c>
      <c r="J157" s="15">
        <v>0.58366505779055011</v>
      </c>
      <c r="K157" s="15">
        <f t="shared" si="22"/>
        <v>0.39181100097837873</v>
      </c>
      <c r="L157" s="15">
        <f t="shared" si="23"/>
        <v>0.60818899902162116</v>
      </c>
      <c r="M157" s="16">
        <f t="shared" si="27"/>
        <v>0.21637799804324243</v>
      </c>
      <c r="N157" s="15">
        <v>0.40700000000000003</v>
      </c>
      <c r="O157" s="15">
        <v>0.57499999999999996</v>
      </c>
      <c r="P157" s="16">
        <f t="shared" si="24"/>
        <v>0.39675000000000005</v>
      </c>
      <c r="Q157" s="21"/>
      <c r="R157" s="18"/>
      <c r="S157" s="16"/>
      <c r="T157" s="87"/>
      <c r="U157" s="87"/>
      <c r="V157" s="16"/>
    </row>
    <row r="158" spans="1:22" x14ac:dyDescent="0.25">
      <c r="A158" s="9" t="s">
        <v>404</v>
      </c>
      <c r="B158" s="9">
        <v>6</v>
      </c>
      <c r="C158" s="9" t="s">
        <v>623</v>
      </c>
      <c r="D158" s="9" t="s">
        <v>483</v>
      </c>
      <c r="E158" s="6">
        <v>2012</v>
      </c>
      <c r="F158" s="9">
        <v>96678</v>
      </c>
      <c r="G158" s="9">
        <v>162613</v>
      </c>
      <c r="H158" s="9">
        <v>15962</v>
      </c>
      <c r="I158" s="15">
        <v>0.35123322906562326</v>
      </c>
      <c r="J158" s="15">
        <v>0.59077648563321739</v>
      </c>
      <c r="K158" s="15">
        <f t="shared" si="22"/>
        <v>0.3728552090122681</v>
      </c>
      <c r="L158" s="15">
        <f t="shared" si="23"/>
        <v>0.6271447909877319</v>
      </c>
      <c r="M158" s="16">
        <f t="shared" si="27"/>
        <v>0.25428958197546381</v>
      </c>
      <c r="N158" s="15">
        <v>0.373</v>
      </c>
      <c r="O158" s="15">
        <v>0.60399999999999998</v>
      </c>
      <c r="P158" s="16">
        <f t="shared" si="24"/>
        <v>0.36525000000000002</v>
      </c>
      <c r="Q158" s="21"/>
      <c r="R158" s="18"/>
      <c r="S158" s="16"/>
      <c r="T158" s="87"/>
      <c r="U158" s="87"/>
      <c r="V158" s="16"/>
    </row>
    <row r="159" spans="1:22" x14ac:dyDescent="0.25">
      <c r="A159" s="9" t="s">
        <v>404</v>
      </c>
      <c r="B159" s="9">
        <v>7</v>
      </c>
      <c r="C159" s="9" t="s">
        <v>624</v>
      </c>
      <c r="D159" s="9" t="s">
        <v>475</v>
      </c>
      <c r="E159" s="6">
        <v>2007.5</v>
      </c>
      <c r="F159" s="9">
        <v>162122</v>
      </c>
      <c r="G159" s="9">
        <v>95828</v>
      </c>
      <c r="H159" s="9">
        <v>0</v>
      </c>
      <c r="I159" s="15">
        <v>0.62850164760612526</v>
      </c>
      <c r="J159" s="15">
        <v>0.3714983523938748</v>
      </c>
      <c r="K159" s="15">
        <f t="shared" si="22"/>
        <v>0.62850164760612526</v>
      </c>
      <c r="L159" s="15">
        <f t="shared" si="23"/>
        <v>0.3714983523938748</v>
      </c>
      <c r="M159" s="16">
        <f t="shared" si="27"/>
        <v>0.25700329521225046</v>
      </c>
      <c r="N159" s="15">
        <v>0.629</v>
      </c>
      <c r="O159" s="15">
        <v>0.35399999999999998</v>
      </c>
      <c r="P159" s="16">
        <f t="shared" si="24"/>
        <v>0.61824999999999997</v>
      </c>
      <c r="Q159" s="21">
        <v>86011</v>
      </c>
      <c r="R159" s="18">
        <v>55213</v>
      </c>
      <c r="S159" s="16">
        <f t="shared" ref="S159:S172" si="28">ABS((R159/(R159+Q159))-(Q159/(R159+Q159)))</f>
        <v>0.21807908004305215</v>
      </c>
      <c r="T159" s="87">
        <v>0.71</v>
      </c>
      <c r="U159" s="87">
        <v>0.28000000000000003</v>
      </c>
      <c r="V159" s="16">
        <f t="shared" ref="V159:V172" si="29">(T159-U159-7.2%)/2+0.5</f>
        <v>0.67899999999999994</v>
      </c>
    </row>
    <row r="160" spans="1:22" x14ac:dyDescent="0.25">
      <c r="A160" s="9" t="s">
        <v>404</v>
      </c>
      <c r="B160" s="9">
        <v>8</v>
      </c>
      <c r="C160" s="9" t="s">
        <v>625</v>
      </c>
      <c r="D160" s="9" t="s">
        <v>468</v>
      </c>
      <c r="E160" s="6">
        <v>2010</v>
      </c>
      <c r="F160" s="9">
        <v>122325</v>
      </c>
      <c r="G160" s="9">
        <v>151533</v>
      </c>
      <c r="H160" s="9">
        <v>10134</v>
      </c>
      <c r="I160" s="15">
        <v>0.4307339643370236</v>
      </c>
      <c r="J160" s="15">
        <v>0.53358193188540526</v>
      </c>
      <c r="K160" s="15">
        <f t="shared" si="22"/>
        <v>0.44667309335495037</v>
      </c>
      <c r="L160" s="15">
        <f t="shared" si="23"/>
        <v>0.55332690664504958</v>
      </c>
      <c r="M160" s="16">
        <f t="shared" si="27"/>
        <v>0.10665381329009921</v>
      </c>
      <c r="N160" s="15">
        <v>0.39600000000000002</v>
      </c>
      <c r="O160" s="15">
        <v>0.58399999999999996</v>
      </c>
      <c r="P160" s="16">
        <f t="shared" si="24"/>
        <v>0.38675000000000004</v>
      </c>
      <c r="Q160" s="21">
        <v>76265</v>
      </c>
      <c r="R160" s="18">
        <v>117259</v>
      </c>
      <c r="S160" s="16">
        <f t="shared" si="28"/>
        <v>0.21182902379033086</v>
      </c>
      <c r="T160" s="87">
        <v>0.47</v>
      </c>
      <c r="U160" s="87">
        <v>0.51</v>
      </c>
      <c r="V160" s="16">
        <f t="shared" si="29"/>
        <v>0.44399999999999995</v>
      </c>
    </row>
    <row r="161" spans="1:22" x14ac:dyDescent="0.25">
      <c r="A161" s="9" t="s">
        <v>404</v>
      </c>
      <c r="B161" s="9">
        <v>9</v>
      </c>
      <c r="C161" s="9" t="s">
        <v>626</v>
      </c>
      <c r="D161" s="9" t="s">
        <v>468</v>
      </c>
      <c r="E161" s="6">
        <v>2010</v>
      </c>
      <c r="F161" s="9">
        <v>132848</v>
      </c>
      <c r="G161" s="9">
        <v>165332</v>
      </c>
      <c r="H161" s="9">
        <v>0</v>
      </c>
      <c r="I161" s="15">
        <v>0.44552954591186533</v>
      </c>
      <c r="J161" s="15">
        <v>0.55447045408813467</v>
      </c>
      <c r="K161" s="15">
        <f t="shared" si="22"/>
        <v>0.44552954591186533</v>
      </c>
      <c r="L161" s="15">
        <f t="shared" si="23"/>
        <v>0.55447045408813467</v>
      </c>
      <c r="M161" s="16">
        <f t="shared" si="27"/>
        <v>0.10894090817626934</v>
      </c>
      <c r="N161" s="15">
        <v>0.40700000000000003</v>
      </c>
      <c r="O161" s="15">
        <v>0.57200000000000006</v>
      </c>
      <c r="P161" s="16">
        <f t="shared" si="24"/>
        <v>0.39824999999999999</v>
      </c>
      <c r="Q161" s="21">
        <v>95353</v>
      </c>
      <c r="R161" s="18">
        <v>118040</v>
      </c>
      <c r="S161" s="16">
        <f t="shared" si="28"/>
        <v>0.10631557736195663</v>
      </c>
      <c r="T161" s="87">
        <v>0.49</v>
      </c>
      <c r="U161" s="87">
        <v>0.5</v>
      </c>
      <c r="V161" s="16">
        <f t="shared" si="29"/>
        <v>0.45899999999999996</v>
      </c>
    </row>
    <row r="162" spans="1:22" x14ac:dyDescent="0.25">
      <c r="A162" s="9" t="s">
        <v>405</v>
      </c>
      <c r="B162" s="9">
        <v>1</v>
      </c>
      <c r="C162" s="9" t="s">
        <v>627</v>
      </c>
      <c r="D162" s="9" t="s">
        <v>475</v>
      </c>
      <c r="E162" s="6">
        <v>2006</v>
      </c>
      <c r="F162" s="9">
        <v>222422</v>
      </c>
      <c r="G162" s="9">
        <v>162465</v>
      </c>
      <c r="H162" s="9">
        <v>5962</v>
      </c>
      <c r="I162" s="15">
        <v>0.56907399021105343</v>
      </c>
      <c r="J162" s="15">
        <v>0.41567203702708716</v>
      </c>
      <c r="K162" s="15">
        <f t="shared" si="22"/>
        <v>0.57788909472130789</v>
      </c>
      <c r="L162" s="15">
        <f t="shared" si="23"/>
        <v>0.42211090527869216</v>
      </c>
      <c r="M162" s="16">
        <f t="shared" si="27"/>
        <v>0.15577818944261573</v>
      </c>
      <c r="N162" s="15">
        <v>0.56200000000000006</v>
      </c>
      <c r="O162" s="15">
        <v>0.42499999999999999</v>
      </c>
      <c r="P162" s="16">
        <f t="shared" si="24"/>
        <v>0.54925000000000002</v>
      </c>
      <c r="Q162" s="21">
        <v>104428</v>
      </c>
      <c r="R162" s="18">
        <v>100219</v>
      </c>
      <c r="S162" s="16">
        <f t="shared" si="28"/>
        <v>2.0567122899431745E-2</v>
      </c>
      <c r="T162" s="87">
        <v>0.57999999999999996</v>
      </c>
      <c r="U162" s="87">
        <v>0.41</v>
      </c>
      <c r="V162" s="16">
        <f t="shared" si="29"/>
        <v>0.54899999999999993</v>
      </c>
    </row>
    <row r="163" spans="1:22" x14ac:dyDescent="0.25">
      <c r="A163" s="9" t="s">
        <v>405</v>
      </c>
      <c r="B163" s="9">
        <v>2</v>
      </c>
      <c r="C163" s="9" t="s">
        <v>628</v>
      </c>
      <c r="D163" s="9" t="s">
        <v>475</v>
      </c>
      <c r="E163" s="6">
        <v>2006</v>
      </c>
      <c r="F163" s="9">
        <v>211863</v>
      </c>
      <c r="G163" s="9">
        <v>161977</v>
      </c>
      <c r="H163" s="9">
        <v>7435</v>
      </c>
      <c r="I163" s="15">
        <v>0.55566979214477741</v>
      </c>
      <c r="J163" s="15">
        <v>0.42482984722313288</v>
      </c>
      <c r="K163" s="15">
        <f t="shared" si="22"/>
        <v>0.56672105713674303</v>
      </c>
      <c r="L163" s="15">
        <f t="shared" si="23"/>
        <v>0.43327894286325697</v>
      </c>
      <c r="M163" s="16">
        <f t="shared" si="27"/>
        <v>0.13344211427348607</v>
      </c>
      <c r="N163" s="15">
        <v>0.55799999999999994</v>
      </c>
      <c r="O163" s="15">
        <v>0.42700000000000005</v>
      </c>
      <c r="P163" s="16">
        <f t="shared" si="24"/>
        <v>0.5462499999999999</v>
      </c>
      <c r="Q163" s="21">
        <v>115839</v>
      </c>
      <c r="R163" s="18">
        <v>104319</v>
      </c>
      <c r="S163" s="16">
        <f t="shared" si="28"/>
        <v>5.2326056741067772E-2</v>
      </c>
      <c r="T163" s="87">
        <v>0.6</v>
      </c>
      <c r="U163" s="87">
        <v>0.38</v>
      </c>
      <c r="V163" s="16">
        <f t="shared" si="29"/>
        <v>0.57399999999999995</v>
      </c>
    </row>
    <row r="164" spans="1:22" x14ac:dyDescent="0.25">
      <c r="A164" s="9" t="s">
        <v>405</v>
      </c>
      <c r="B164" s="9">
        <v>3</v>
      </c>
      <c r="C164" s="9" t="s">
        <v>629</v>
      </c>
      <c r="D164" s="9" t="s">
        <v>468</v>
      </c>
      <c r="E164" s="6">
        <v>1994</v>
      </c>
      <c r="F164" s="9">
        <v>168632</v>
      </c>
      <c r="G164" s="9">
        <v>202000</v>
      </c>
      <c r="H164" s="9">
        <v>16210</v>
      </c>
      <c r="I164" s="15">
        <v>0.43591957439988421</v>
      </c>
      <c r="J164" s="15">
        <v>0.52217701283728235</v>
      </c>
      <c r="K164" s="15">
        <f t="shared" si="22"/>
        <v>0.45498499859699115</v>
      </c>
      <c r="L164" s="15">
        <f t="shared" si="23"/>
        <v>0.54501500140300896</v>
      </c>
      <c r="M164" s="16">
        <f t="shared" si="27"/>
        <v>9.0030002806017806E-2</v>
      </c>
      <c r="N164" s="15">
        <v>0.51400000000000001</v>
      </c>
      <c r="O164" s="15">
        <v>0.47200000000000003</v>
      </c>
      <c r="P164" s="16">
        <f t="shared" si="24"/>
        <v>0.50175000000000003</v>
      </c>
      <c r="Q164" s="21">
        <v>122147</v>
      </c>
      <c r="R164" s="18">
        <v>111925</v>
      </c>
      <c r="S164" s="16">
        <f t="shared" si="28"/>
        <v>4.3670323661095745E-2</v>
      </c>
      <c r="T164" s="87">
        <v>0.54</v>
      </c>
      <c r="U164" s="87">
        <v>0.44</v>
      </c>
      <c r="V164" s="16">
        <f t="shared" si="29"/>
        <v>0.51400000000000001</v>
      </c>
    </row>
    <row r="165" spans="1:22" x14ac:dyDescent="0.25">
      <c r="A165" s="9" t="s">
        <v>405</v>
      </c>
      <c r="B165" s="9">
        <v>4</v>
      </c>
      <c r="C165" s="9" t="s">
        <v>630</v>
      </c>
      <c r="D165" s="9" t="s">
        <v>468</v>
      </c>
      <c r="E165" s="6">
        <v>2002</v>
      </c>
      <c r="F165" s="9">
        <v>169470</v>
      </c>
      <c r="G165" s="9">
        <v>200063</v>
      </c>
      <c r="H165" s="9">
        <v>8350</v>
      </c>
      <c r="I165" s="15">
        <v>0.44847214614047204</v>
      </c>
      <c r="J165" s="15">
        <v>0.52943106728802303</v>
      </c>
      <c r="K165" s="15">
        <f t="shared" si="22"/>
        <v>0.45860586199338083</v>
      </c>
      <c r="L165" s="15">
        <f t="shared" si="23"/>
        <v>0.54139413800661917</v>
      </c>
      <c r="M165" s="16">
        <f t="shared" si="27"/>
        <v>8.2788276013238349E-2</v>
      </c>
      <c r="N165" s="15">
        <v>0.45299999999999996</v>
      </c>
      <c r="O165" s="15">
        <v>0.53400000000000003</v>
      </c>
      <c r="P165" s="16">
        <f t="shared" si="24"/>
        <v>0.44024999999999997</v>
      </c>
      <c r="Q165" s="21">
        <v>63160</v>
      </c>
      <c r="R165" s="18">
        <v>128363</v>
      </c>
      <c r="S165" s="16">
        <f t="shared" si="28"/>
        <v>0.34044475076100517</v>
      </c>
      <c r="T165" s="87">
        <v>0.44</v>
      </c>
      <c r="U165" s="87">
        <v>0.54</v>
      </c>
      <c r="V165" s="16">
        <f t="shared" si="29"/>
        <v>0.41399999999999998</v>
      </c>
    </row>
    <row r="166" spans="1:22" x14ac:dyDescent="0.25">
      <c r="A166" s="9" t="s">
        <v>406</v>
      </c>
      <c r="B166" s="9">
        <v>1</v>
      </c>
      <c r="C166" s="9" t="s">
        <v>631</v>
      </c>
      <c r="D166" s="9" t="s">
        <v>468</v>
      </c>
      <c r="E166" s="6">
        <v>2010</v>
      </c>
      <c r="F166" s="9">
        <v>0</v>
      </c>
      <c r="G166" s="9">
        <v>211337</v>
      </c>
      <c r="H166" s="9">
        <v>0</v>
      </c>
      <c r="I166" s="15">
        <v>0</v>
      </c>
      <c r="J166" s="15">
        <v>1</v>
      </c>
      <c r="K166" s="15">
        <f t="shared" si="22"/>
        <v>0</v>
      </c>
      <c r="L166" s="15">
        <f t="shared" si="23"/>
        <v>1</v>
      </c>
      <c r="M166" s="16">
        <f t="shared" si="27"/>
        <v>1</v>
      </c>
      <c r="N166" s="15">
        <v>0.27600000000000002</v>
      </c>
      <c r="O166" s="15">
        <v>0.70099999999999996</v>
      </c>
      <c r="P166" s="16">
        <f t="shared" si="24"/>
        <v>0.26825000000000004</v>
      </c>
      <c r="Q166" s="21">
        <v>44068</v>
      </c>
      <c r="R166" s="18">
        <v>142281</v>
      </c>
      <c r="S166" s="16">
        <f t="shared" si="28"/>
        <v>0.52703797712893552</v>
      </c>
      <c r="T166" s="87">
        <v>0.3</v>
      </c>
      <c r="U166" s="87">
        <v>0.69</v>
      </c>
      <c r="V166" s="16">
        <f t="shared" si="29"/>
        <v>0.26900000000000002</v>
      </c>
    </row>
    <row r="167" spans="1:22" x14ac:dyDescent="0.25">
      <c r="A167" s="9" t="s">
        <v>406</v>
      </c>
      <c r="B167" s="9">
        <v>2</v>
      </c>
      <c r="C167" s="9" t="s">
        <v>632</v>
      </c>
      <c r="D167" s="9" t="s">
        <v>468</v>
      </c>
      <c r="E167" s="6">
        <v>2009</v>
      </c>
      <c r="F167" s="9">
        <v>113735</v>
      </c>
      <c r="G167" s="9">
        <v>167463</v>
      </c>
      <c r="H167" s="9">
        <v>12520</v>
      </c>
      <c r="I167" s="15">
        <v>0.38722516154951347</v>
      </c>
      <c r="J167" s="15">
        <v>0.57014891835025427</v>
      </c>
      <c r="K167" s="15">
        <f t="shared" si="22"/>
        <v>0.40446589236054314</v>
      </c>
      <c r="L167" s="15">
        <f t="shared" si="23"/>
        <v>0.59553410763945691</v>
      </c>
      <c r="M167" s="16">
        <f t="shared" si="27"/>
        <v>0.19106821527891377</v>
      </c>
      <c r="N167" s="15">
        <v>0.42</v>
      </c>
      <c r="O167" s="15">
        <v>0.55600000000000005</v>
      </c>
      <c r="P167" s="16">
        <f t="shared" si="24"/>
        <v>0.41274999999999995</v>
      </c>
      <c r="Q167" s="21">
        <v>66588</v>
      </c>
      <c r="R167" s="18">
        <v>130034</v>
      </c>
      <c r="S167" s="16">
        <f t="shared" si="28"/>
        <v>0.32268006632014729</v>
      </c>
      <c r="T167" s="87">
        <v>0.43</v>
      </c>
      <c r="U167" s="87">
        <v>0.55000000000000004</v>
      </c>
      <c r="V167" s="16">
        <f t="shared" si="29"/>
        <v>0.40399999999999997</v>
      </c>
    </row>
    <row r="168" spans="1:22" x14ac:dyDescent="0.25">
      <c r="A168" s="9" t="s">
        <v>406</v>
      </c>
      <c r="B168" s="9">
        <v>3</v>
      </c>
      <c r="C168" s="9" t="s">
        <v>633</v>
      </c>
      <c r="D168" s="9" t="s">
        <v>468</v>
      </c>
      <c r="E168" s="6">
        <v>2010</v>
      </c>
      <c r="F168" s="9">
        <v>0</v>
      </c>
      <c r="G168" s="9">
        <v>201087</v>
      </c>
      <c r="H168" s="9">
        <v>92675</v>
      </c>
      <c r="I168" s="15">
        <v>0</v>
      </c>
      <c r="J168" s="15">
        <v>0.68452352584745479</v>
      </c>
      <c r="K168" s="15">
        <f t="shared" si="22"/>
        <v>0</v>
      </c>
      <c r="L168" s="15">
        <f t="shared" si="23"/>
        <v>1</v>
      </c>
      <c r="M168" s="16">
        <f t="shared" si="27"/>
        <v>1</v>
      </c>
      <c r="N168" s="15">
        <v>0.44299999999999995</v>
      </c>
      <c r="O168" s="15">
        <v>0.53799999999999992</v>
      </c>
      <c r="P168" s="16">
        <f t="shared" si="24"/>
        <v>0.43325000000000002</v>
      </c>
      <c r="Q168" s="21">
        <v>90193</v>
      </c>
      <c r="R168" s="18">
        <v>136246</v>
      </c>
      <c r="S168" s="16">
        <f t="shared" si="28"/>
        <v>0.20337927653805221</v>
      </c>
      <c r="T168" s="87">
        <v>0.51</v>
      </c>
      <c r="U168" s="87">
        <v>0.48</v>
      </c>
      <c r="V168" s="16">
        <f t="shared" si="29"/>
        <v>0.47899999999999998</v>
      </c>
    </row>
    <row r="169" spans="1:22" x14ac:dyDescent="0.25">
      <c r="A169" s="9" t="s">
        <v>406</v>
      </c>
      <c r="B169" s="9">
        <v>4</v>
      </c>
      <c r="C169" s="9" t="s">
        <v>634</v>
      </c>
      <c r="D169" s="9" t="s">
        <v>468</v>
      </c>
      <c r="E169" s="6">
        <v>2010</v>
      </c>
      <c r="F169" s="9">
        <v>81770</v>
      </c>
      <c r="G169" s="9">
        <v>161094</v>
      </c>
      <c r="H169" s="9">
        <v>16058</v>
      </c>
      <c r="I169" s="15">
        <v>0.31580939433497346</v>
      </c>
      <c r="J169" s="15">
        <v>0.62217192822548872</v>
      </c>
      <c r="K169" s="15">
        <f t="shared" si="22"/>
        <v>0.33669049344489099</v>
      </c>
      <c r="L169" s="15">
        <f t="shared" si="23"/>
        <v>0.66330950655510901</v>
      </c>
      <c r="M169" s="16">
        <f t="shared" ref="M169:M200" si="30">ABS((J169/(J169+I169))-(I169/(J169+I169)))</f>
        <v>0.32661901311021801</v>
      </c>
      <c r="N169" s="15">
        <v>0.36099999999999999</v>
      </c>
      <c r="O169" s="15">
        <v>0.61599999999999999</v>
      </c>
      <c r="P169" s="16">
        <f t="shared" si="24"/>
        <v>0.35325000000000001</v>
      </c>
      <c r="Q169" s="21">
        <v>74143</v>
      </c>
      <c r="R169" s="18">
        <v>119575</v>
      </c>
      <c r="S169" s="16">
        <f t="shared" si="28"/>
        <v>0.23452647663097909</v>
      </c>
      <c r="T169" s="87">
        <v>0.4</v>
      </c>
      <c r="U169" s="87">
        <v>0.57999999999999996</v>
      </c>
      <c r="V169" s="16">
        <f t="shared" si="29"/>
        <v>0.374</v>
      </c>
    </row>
    <row r="170" spans="1:22" x14ac:dyDescent="0.25">
      <c r="A170" s="9" t="s">
        <v>407</v>
      </c>
      <c r="B170" s="9">
        <v>1</v>
      </c>
      <c r="C170" s="9" t="s">
        <v>635</v>
      </c>
      <c r="D170" s="9" t="s">
        <v>468</v>
      </c>
      <c r="E170" s="6">
        <v>1994</v>
      </c>
      <c r="F170" s="9">
        <v>87196</v>
      </c>
      <c r="G170" s="9">
        <v>199952</v>
      </c>
      <c r="H170" s="9">
        <v>0</v>
      </c>
      <c r="I170" s="15">
        <v>0.30366222296516082</v>
      </c>
      <c r="J170" s="15">
        <v>0.69633777703483912</v>
      </c>
      <c r="K170" s="15">
        <f t="shared" si="22"/>
        <v>0.30366222296516082</v>
      </c>
      <c r="L170" s="15">
        <f t="shared" si="23"/>
        <v>0.69633777703483912</v>
      </c>
      <c r="M170" s="16">
        <f t="shared" si="30"/>
        <v>0.3926755540696783</v>
      </c>
      <c r="N170" s="15">
        <v>0.32100000000000001</v>
      </c>
      <c r="O170" s="15">
        <v>0.66400000000000003</v>
      </c>
      <c r="P170" s="16">
        <f t="shared" si="24"/>
        <v>0.30925000000000002</v>
      </c>
      <c r="Q170" s="21">
        <v>61960</v>
      </c>
      <c r="R170" s="18">
        <v>153519</v>
      </c>
      <c r="S170" s="16">
        <f t="shared" si="28"/>
        <v>0.4249091558806195</v>
      </c>
      <c r="T170" s="87">
        <v>0.37</v>
      </c>
      <c r="U170" s="87">
        <v>0.62</v>
      </c>
      <c r="V170" s="16">
        <f t="shared" si="29"/>
        <v>0.33899999999999997</v>
      </c>
    </row>
    <row r="171" spans="1:22" x14ac:dyDescent="0.25">
      <c r="A171" s="9" t="s">
        <v>407</v>
      </c>
      <c r="B171" s="9">
        <v>2</v>
      </c>
      <c r="C171" s="9" t="s">
        <v>636</v>
      </c>
      <c r="D171" s="9" t="s">
        <v>468</v>
      </c>
      <c r="E171" s="6">
        <v>2008</v>
      </c>
      <c r="F171" s="9">
        <v>89541</v>
      </c>
      <c r="G171" s="9">
        <v>181508</v>
      </c>
      <c r="H171" s="9">
        <v>11218</v>
      </c>
      <c r="I171" s="15">
        <v>0.31722092912030098</v>
      </c>
      <c r="J171" s="15">
        <v>0.64303655758554845</v>
      </c>
      <c r="K171" s="15">
        <f t="shared" si="22"/>
        <v>0.3303498629399112</v>
      </c>
      <c r="L171" s="15">
        <f t="shared" si="23"/>
        <v>0.6696501370600888</v>
      </c>
      <c r="M171" s="16">
        <f t="shared" si="30"/>
        <v>0.3393002741201776</v>
      </c>
      <c r="N171" s="15">
        <v>0.35100000000000003</v>
      </c>
      <c r="O171" s="15">
        <v>0.63300000000000001</v>
      </c>
      <c r="P171" s="16">
        <f t="shared" si="24"/>
        <v>0.33975</v>
      </c>
      <c r="Q171" s="21">
        <v>73749</v>
      </c>
      <c r="R171" s="18">
        <v>155906</v>
      </c>
      <c r="S171" s="16">
        <f t="shared" si="28"/>
        <v>0.35774095926498445</v>
      </c>
      <c r="T171" s="87">
        <v>0.38</v>
      </c>
      <c r="U171" s="87">
        <v>0.61</v>
      </c>
      <c r="V171" s="16">
        <f t="shared" si="29"/>
        <v>0.34899999999999998</v>
      </c>
    </row>
    <row r="172" spans="1:22" x14ac:dyDescent="0.25">
      <c r="A172" s="9" t="s">
        <v>407</v>
      </c>
      <c r="B172" s="9">
        <v>3</v>
      </c>
      <c r="C172" s="9" t="s">
        <v>637</v>
      </c>
      <c r="D172" s="9" t="s">
        <v>475</v>
      </c>
      <c r="E172" s="6">
        <v>2006</v>
      </c>
      <c r="F172" s="9">
        <v>206385</v>
      </c>
      <c r="G172" s="9">
        <v>111452</v>
      </c>
      <c r="H172" s="9">
        <v>4819</v>
      </c>
      <c r="I172" s="15">
        <v>0.63964407914311217</v>
      </c>
      <c r="J172" s="15">
        <v>0.34542050976891797</v>
      </c>
      <c r="K172" s="15">
        <f t="shared" si="22"/>
        <v>0.6493422729260595</v>
      </c>
      <c r="L172" s="15">
        <f t="shared" si="23"/>
        <v>0.35065772707394038</v>
      </c>
      <c r="M172" s="16">
        <f t="shared" si="30"/>
        <v>0.29868454585211912</v>
      </c>
      <c r="N172" s="15">
        <v>0.55700000000000005</v>
      </c>
      <c r="O172" s="15">
        <v>0.42799999999999999</v>
      </c>
      <c r="P172" s="16">
        <f t="shared" si="24"/>
        <v>0.54525000000000001</v>
      </c>
      <c r="Q172" s="21">
        <v>139940</v>
      </c>
      <c r="R172" s="18">
        <v>112627</v>
      </c>
      <c r="S172" s="16">
        <f t="shared" si="28"/>
        <v>0.10814160203035234</v>
      </c>
      <c r="T172" s="87">
        <v>0.56000000000000005</v>
      </c>
      <c r="U172" s="87">
        <v>0.43</v>
      </c>
      <c r="V172" s="16">
        <f t="shared" si="29"/>
        <v>0.52900000000000003</v>
      </c>
    </row>
    <row r="173" spans="1:22" x14ac:dyDescent="0.25">
      <c r="A173" s="9" t="s">
        <v>407</v>
      </c>
      <c r="B173" s="9">
        <v>4</v>
      </c>
      <c r="C173" s="9" t="s">
        <v>638</v>
      </c>
      <c r="D173" s="9" t="s">
        <v>483</v>
      </c>
      <c r="E173" s="6">
        <v>2012</v>
      </c>
      <c r="F173" s="9">
        <v>104733</v>
      </c>
      <c r="G173" s="9">
        <v>186036</v>
      </c>
      <c r="H173" s="9">
        <v>8674</v>
      </c>
      <c r="I173" s="15">
        <v>0.34975938659444367</v>
      </c>
      <c r="J173" s="15">
        <v>0.62127349779423802</v>
      </c>
      <c r="K173" s="15">
        <f t="shared" si="22"/>
        <v>0.36019314301043093</v>
      </c>
      <c r="L173" s="15">
        <f t="shared" si="23"/>
        <v>0.63980685698956907</v>
      </c>
      <c r="M173" s="16">
        <f t="shared" si="30"/>
        <v>0.27961371397913815</v>
      </c>
      <c r="N173" s="15">
        <v>0.34799999999999998</v>
      </c>
      <c r="O173" s="15">
        <v>0.63400000000000001</v>
      </c>
      <c r="P173" s="16">
        <f t="shared" si="24"/>
        <v>0.33774999999999999</v>
      </c>
      <c r="Q173" s="21"/>
      <c r="R173" s="18"/>
      <c r="S173" s="16"/>
      <c r="T173" s="87"/>
      <c r="U173" s="87"/>
      <c r="V173" s="16"/>
    </row>
    <row r="174" spans="1:22" x14ac:dyDescent="0.25">
      <c r="A174" s="9" t="s">
        <v>407</v>
      </c>
      <c r="B174" s="9">
        <v>5</v>
      </c>
      <c r="C174" s="9" t="s">
        <v>639</v>
      </c>
      <c r="D174" s="9" t="s">
        <v>468</v>
      </c>
      <c r="E174" s="6">
        <v>1980</v>
      </c>
      <c r="F174" s="9">
        <v>55447</v>
      </c>
      <c r="G174" s="9">
        <v>195408</v>
      </c>
      <c r="H174" s="9">
        <v>0</v>
      </c>
      <c r="I174" s="15">
        <v>0.22103207031950728</v>
      </c>
      <c r="J174" s="15">
        <v>0.77896792968049267</v>
      </c>
      <c r="K174" s="15">
        <f t="shared" si="22"/>
        <v>0.22103207031950728</v>
      </c>
      <c r="L174" s="15">
        <f t="shared" si="23"/>
        <v>0.77896792968049267</v>
      </c>
      <c r="M174" s="16">
        <f t="shared" si="30"/>
        <v>0.55793585936098533</v>
      </c>
      <c r="N174" s="15">
        <v>0.23199999999999998</v>
      </c>
      <c r="O174" s="15">
        <v>0.75</v>
      </c>
      <c r="P174" s="16">
        <f t="shared" si="24"/>
        <v>0.22175</v>
      </c>
      <c r="Q174" s="21">
        <v>44034</v>
      </c>
      <c r="R174" s="18">
        <v>151019</v>
      </c>
      <c r="S174" s="16">
        <f>ABS((R174/(R174+Q174))-(Q174/(R174+Q174)))</f>
        <v>0.54849194834224546</v>
      </c>
      <c r="T174" s="87">
        <v>0.31</v>
      </c>
      <c r="U174" s="87">
        <v>0.67</v>
      </c>
      <c r="V174" s="16">
        <f>(T174-U174-7.2%)/2+0.5</f>
        <v>0.28399999999999997</v>
      </c>
    </row>
    <row r="175" spans="1:22" x14ac:dyDescent="0.25">
      <c r="A175" s="9" t="s">
        <v>407</v>
      </c>
      <c r="B175" s="9">
        <v>6</v>
      </c>
      <c r="C175" s="9" t="s">
        <v>640</v>
      </c>
      <c r="D175" s="9" t="s">
        <v>483</v>
      </c>
      <c r="E175" s="6">
        <v>2012</v>
      </c>
      <c r="F175" s="9">
        <v>141438</v>
      </c>
      <c r="G175" s="9">
        <v>153223</v>
      </c>
      <c r="H175" s="9">
        <v>8340</v>
      </c>
      <c r="I175" s="15">
        <v>0.46679053864508696</v>
      </c>
      <c r="J175" s="15">
        <v>0.50568479972013292</v>
      </c>
      <c r="K175" s="15">
        <f t="shared" si="22"/>
        <v>0.48000244348590415</v>
      </c>
      <c r="L175" s="15">
        <f t="shared" si="23"/>
        <v>0.51999755651409585</v>
      </c>
      <c r="M175" s="16">
        <f t="shared" si="30"/>
        <v>3.9995113028191698E-2</v>
      </c>
      <c r="N175" s="15">
        <v>0.42200000000000004</v>
      </c>
      <c r="O175" s="15">
        <v>0.55799999999999994</v>
      </c>
      <c r="P175" s="16">
        <f t="shared" si="24"/>
        <v>0.41275000000000006</v>
      </c>
      <c r="Q175" s="21"/>
      <c r="R175" s="18"/>
      <c r="S175" s="16"/>
      <c r="T175" s="87"/>
      <c r="U175" s="87"/>
      <c r="V175" s="16"/>
    </row>
    <row r="176" spans="1:22" x14ac:dyDescent="0.25">
      <c r="A176" s="9" t="s">
        <v>408</v>
      </c>
      <c r="B176" s="9">
        <v>1</v>
      </c>
      <c r="C176" s="9" t="s">
        <v>641</v>
      </c>
      <c r="D176" s="9" t="s">
        <v>468</v>
      </c>
      <c r="E176" s="6">
        <v>2007.5</v>
      </c>
      <c r="F176" s="9">
        <v>61703</v>
      </c>
      <c r="G176" s="9">
        <v>218340</v>
      </c>
      <c r="H176" s="9">
        <v>10367</v>
      </c>
      <c r="I176" s="15">
        <v>0.21246857890568507</v>
      </c>
      <c r="J176" s="15">
        <v>0.75183361454495368</v>
      </c>
      <c r="K176" s="15">
        <f t="shared" si="22"/>
        <v>0.22033402013262252</v>
      </c>
      <c r="L176" s="15">
        <f t="shared" si="23"/>
        <v>0.77966597986737751</v>
      </c>
      <c r="M176" s="16">
        <f t="shared" si="30"/>
        <v>0.55933195973475502</v>
      </c>
      <c r="N176" s="15">
        <v>0.26899999999999996</v>
      </c>
      <c r="O176" s="15">
        <v>0.70900000000000007</v>
      </c>
      <c r="P176" s="16">
        <f t="shared" si="24"/>
        <v>0.26074999999999993</v>
      </c>
      <c r="Q176" s="21">
        <v>38416</v>
      </c>
      <c r="R176" s="18">
        <v>157182</v>
      </c>
      <c r="S176" s="16">
        <f t="shared" ref="S176:S188" si="31">ABS((R176/(R176+Q176))-(Q176/(R176+Q176)))</f>
        <v>0.6071943475904662</v>
      </c>
      <c r="T176" s="87">
        <v>0.26</v>
      </c>
      <c r="U176" s="87">
        <v>0.73</v>
      </c>
      <c r="V176" s="16">
        <f t="shared" ref="V176:V188" si="32">(T176-U176-7.2%)/2+0.5</f>
        <v>0.22899999999999998</v>
      </c>
    </row>
    <row r="177" spans="1:22" x14ac:dyDescent="0.25">
      <c r="A177" s="9" t="s">
        <v>408</v>
      </c>
      <c r="B177" s="9">
        <v>2</v>
      </c>
      <c r="C177" s="9" t="s">
        <v>642</v>
      </c>
      <c r="D177" s="9" t="s">
        <v>475</v>
      </c>
      <c r="E177" s="6">
        <v>2010</v>
      </c>
      <c r="F177" s="9">
        <v>230417</v>
      </c>
      <c r="G177" s="9">
        <v>50146</v>
      </c>
      <c r="H177" s="9">
        <v>6791</v>
      </c>
      <c r="I177" s="15">
        <v>0.80185763900972318</v>
      </c>
      <c r="J177" s="15">
        <v>0.17450949003667951</v>
      </c>
      <c r="K177" s="15">
        <f t="shared" si="22"/>
        <v>0.82126652480904472</v>
      </c>
      <c r="L177" s="15">
        <f t="shared" si="23"/>
        <v>0.17873347519095534</v>
      </c>
      <c r="M177" s="16">
        <f t="shared" si="30"/>
        <v>0.64253304961808944</v>
      </c>
      <c r="N177" s="15">
        <v>0.75800000000000001</v>
      </c>
      <c r="O177" s="15">
        <v>0.22800000000000001</v>
      </c>
      <c r="P177" s="16">
        <f t="shared" si="24"/>
        <v>0.74575000000000002</v>
      </c>
      <c r="Q177" s="21">
        <v>83705</v>
      </c>
      <c r="R177" s="18">
        <v>43378</v>
      </c>
      <c r="S177" s="16">
        <f t="shared" si="31"/>
        <v>0.31732804545061105</v>
      </c>
      <c r="T177" s="87">
        <v>0.74</v>
      </c>
      <c r="U177" s="87">
        <v>0.25</v>
      </c>
      <c r="V177" s="16">
        <f t="shared" si="32"/>
        <v>0.70899999999999996</v>
      </c>
    </row>
    <row r="178" spans="1:22" x14ac:dyDescent="0.25">
      <c r="A178" s="9" t="s">
        <v>408</v>
      </c>
      <c r="B178" s="9">
        <v>3</v>
      </c>
      <c r="C178" s="9" t="s">
        <v>643</v>
      </c>
      <c r="D178" s="9" t="s">
        <v>468</v>
      </c>
      <c r="E178" s="6">
        <v>2004</v>
      </c>
      <c r="F178" s="9">
        <v>67070</v>
      </c>
      <c r="G178" s="9">
        <v>240558</v>
      </c>
      <c r="H178" s="9">
        <v>3765</v>
      </c>
      <c r="I178" s="15">
        <v>0.21538698686226088</v>
      </c>
      <c r="J178" s="15">
        <v>0.77252218257956984</v>
      </c>
      <c r="K178" s="15">
        <f t="shared" si="22"/>
        <v>0.21802306682096559</v>
      </c>
      <c r="L178" s="15">
        <f t="shared" si="23"/>
        <v>0.78197693317903438</v>
      </c>
      <c r="M178" s="16">
        <f t="shared" si="30"/>
        <v>0.56395386635806877</v>
      </c>
      <c r="N178" s="15">
        <v>0.32299999999999995</v>
      </c>
      <c r="O178" s="15">
        <v>0.66099999999999992</v>
      </c>
      <c r="P178" s="16">
        <f t="shared" si="24"/>
        <v>0.31175000000000003</v>
      </c>
      <c r="Q178" s="21">
        <v>0</v>
      </c>
      <c r="R178" s="18">
        <v>127470</v>
      </c>
      <c r="S178" s="16">
        <f t="shared" si="31"/>
        <v>1</v>
      </c>
      <c r="T178" s="87">
        <v>0.35</v>
      </c>
      <c r="U178" s="87">
        <v>0.63</v>
      </c>
      <c r="V178" s="16">
        <f t="shared" si="32"/>
        <v>0.32399999999999995</v>
      </c>
    </row>
    <row r="179" spans="1:22" x14ac:dyDescent="0.25">
      <c r="A179" s="9" t="s">
        <v>408</v>
      </c>
      <c r="B179" s="9">
        <v>4</v>
      </c>
      <c r="C179" s="9" t="s">
        <v>644</v>
      </c>
      <c r="D179" s="9" t="s">
        <v>468</v>
      </c>
      <c r="E179" s="6">
        <v>2008</v>
      </c>
      <c r="F179" s="9">
        <v>0</v>
      </c>
      <c r="G179" s="9">
        <v>187894</v>
      </c>
      <c r="H179" s="9">
        <v>61637</v>
      </c>
      <c r="I179" s="15">
        <v>0</v>
      </c>
      <c r="J179" s="15">
        <v>0.7529886066260304</v>
      </c>
      <c r="K179" s="15">
        <f t="shared" si="22"/>
        <v>0</v>
      </c>
      <c r="L179" s="15">
        <f t="shared" si="23"/>
        <v>1</v>
      </c>
      <c r="M179" s="16">
        <f t="shared" si="30"/>
        <v>1</v>
      </c>
      <c r="N179" s="15">
        <v>0.39700000000000002</v>
      </c>
      <c r="O179" s="15">
        <v>0.59</v>
      </c>
      <c r="P179" s="16">
        <f t="shared" si="24"/>
        <v>0.38425000000000004</v>
      </c>
      <c r="Q179" s="21">
        <v>54609</v>
      </c>
      <c r="R179" s="18">
        <v>105223</v>
      </c>
      <c r="S179" s="16">
        <f t="shared" si="31"/>
        <v>0.31667000350367891</v>
      </c>
      <c r="T179" s="87">
        <v>0.4</v>
      </c>
      <c r="U179" s="87">
        <v>0.59</v>
      </c>
      <c r="V179" s="16">
        <f t="shared" si="32"/>
        <v>0.36899999999999999</v>
      </c>
    </row>
    <row r="180" spans="1:22" x14ac:dyDescent="0.25">
      <c r="A180" s="9" t="s">
        <v>408</v>
      </c>
      <c r="B180" s="9">
        <v>5</v>
      </c>
      <c r="C180" s="9" t="s">
        <v>645</v>
      </c>
      <c r="D180" s="9" t="s">
        <v>468</v>
      </c>
      <c r="E180" s="6">
        <v>2002</v>
      </c>
      <c r="F180" s="9">
        <v>0</v>
      </c>
      <c r="G180" s="9">
        <v>202536</v>
      </c>
      <c r="H180" s="9">
        <v>57680</v>
      </c>
      <c r="I180" s="15">
        <v>0</v>
      </c>
      <c r="J180" s="15">
        <v>0.77833799612629506</v>
      </c>
      <c r="K180" s="15">
        <f t="shared" si="22"/>
        <v>0</v>
      </c>
      <c r="L180" s="15">
        <f t="shared" si="23"/>
        <v>1</v>
      </c>
      <c r="M180" s="16">
        <f t="shared" si="30"/>
        <v>1</v>
      </c>
      <c r="N180" s="15">
        <v>0.377</v>
      </c>
      <c r="O180" s="15">
        <v>0.61</v>
      </c>
      <c r="P180" s="16">
        <f t="shared" si="24"/>
        <v>0.36425000000000002</v>
      </c>
      <c r="Q180" s="21">
        <v>0</v>
      </c>
      <c r="R180" s="18">
        <v>122033</v>
      </c>
      <c r="S180" s="16">
        <f t="shared" si="31"/>
        <v>1</v>
      </c>
      <c r="T180" s="87">
        <v>0.37</v>
      </c>
      <c r="U180" s="87">
        <v>0.62</v>
      </c>
      <c r="V180" s="16">
        <f t="shared" si="32"/>
        <v>0.33899999999999997</v>
      </c>
    </row>
    <row r="181" spans="1:22" x14ac:dyDescent="0.25">
      <c r="A181" s="9" t="s">
        <v>408</v>
      </c>
      <c r="B181" s="9">
        <v>6</v>
      </c>
      <c r="C181" s="9" t="s">
        <v>646</v>
      </c>
      <c r="D181" s="9" t="s">
        <v>468</v>
      </c>
      <c r="E181" s="6">
        <v>2008</v>
      </c>
      <c r="F181" s="9">
        <v>0</v>
      </c>
      <c r="G181" s="9">
        <v>243553</v>
      </c>
      <c r="H181" s="9">
        <v>63160</v>
      </c>
      <c r="I181" s="15">
        <v>0</v>
      </c>
      <c r="J181" s="15">
        <v>0.79407459090420029</v>
      </c>
      <c r="K181" s="15">
        <f t="shared" si="22"/>
        <v>0</v>
      </c>
      <c r="L181" s="15">
        <f t="shared" si="23"/>
        <v>1</v>
      </c>
      <c r="M181" s="16">
        <f t="shared" si="30"/>
        <v>1</v>
      </c>
      <c r="N181" s="15">
        <v>0.32</v>
      </c>
      <c r="O181" s="15">
        <v>0.66099999999999992</v>
      </c>
      <c r="P181" s="16">
        <f t="shared" si="24"/>
        <v>0.31025000000000003</v>
      </c>
      <c r="Q181" s="21">
        <v>72577</v>
      </c>
      <c r="R181" s="18">
        <v>138607</v>
      </c>
      <c r="S181" s="16">
        <f t="shared" si="31"/>
        <v>0.31266573225244332</v>
      </c>
      <c r="T181" s="87">
        <v>0.41</v>
      </c>
      <c r="U181" s="87">
        <v>0.56999999999999995</v>
      </c>
      <c r="V181" s="16">
        <f t="shared" si="32"/>
        <v>0.38400000000000001</v>
      </c>
    </row>
    <row r="182" spans="1:22" x14ac:dyDescent="0.25">
      <c r="A182" s="9" t="s">
        <v>409</v>
      </c>
      <c r="B182" s="9">
        <v>1</v>
      </c>
      <c r="C182" s="9" t="s">
        <v>647</v>
      </c>
      <c r="D182" s="9" t="s">
        <v>475</v>
      </c>
      <c r="E182" s="6">
        <v>2008</v>
      </c>
      <c r="F182" s="9">
        <v>236363</v>
      </c>
      <c r="G182" s="9">
        <v>128440</v>
      </c>
      <c r="H182" s="9">
        <v>0</v>
      </c>
      <c r="I182" s="15">
        <v>0.64791956206500489</v>
      </c>
      <c r="J182" s="15">
        <v>0.35208043793499505</v>
      </c>
      <c r="K182" s="15">
        <f t="shared" si="22"/>
        <v>0.64791956206500489</v>
      </c>
      <c r="L182" s="15">
        <f t="shared" si="23"/>
        <v>0.35208043793499505</v>
      </c>
      <c r="M182" s="16">
        <f t="shared" si="30"/>
        <v>0.29583912413000985</v>
      </c>
      <c r="N182" s="15">
        <v>0.6</v>
      </c>
      <c r="O182" s="15">
        <v>0.38</v>
      </c>
      <c r="P182" s="16">
        <f t="shared" si="24"/>
        <v>0.59075</v>
      </c>
      <c r="Q182" s="21">
        <v>169114</v>
      </c>
      <c r="R182" s="18">
        <v>128501</v>
      </c>
      <c r="S182" s="16">
        <f t="shared" si="31"/>
        <v>0.13646153587688792</v>
      </c>
      <c r="T182" s="87">
        <v>0.61</v>
      </c>
      <c r="U182" s="87">
        <v>0.38</v>
      </c>
      <c r="V182" s="16">
        <f t="shared" si="32"/>
        <v>0.57899999999999996</v>
      </c>
    </row>
    <row r="183" spans="1:22" x14ac:dyDescent="0.25">
      <c r="A183" s="9" t="s">
        <v>409</v>
      </c>
      <c r="B183" s="9">
        <v>2</v>
      </c>
      <c r="C183" s="9" t="s">
        <v>648</v>
      </c>
      <c r="D183" s="9" t="s">
        <v>475</v>
      </c>
      <c r="E183" s="6">
        <v>2002</v>
      </c>
      <c r="F183" s="9">
        <v>191456</v>
      </c>
      <c r="G183" s="9">
        <v>137542</v>
      </c>
      <c r="H183" s="9">
        <v>0</v>
      </c>
      <c r="I183" s="15">
        <v>0.58193666830801405</v>
      </c>
      <c r="J183" s="15">
        <v>0.41806333169198595</v>
      </c>
      <c r="K183" s="15">
        <f t="shared" si="22"/>
        <v>0.58193666830801405</v>
      </c>
      <c r="L183" s="15">
        <f t="shared" si="23"/>
        <v>0.41806333169198595</v>
      </c>
      <c r="M183" s="16">
        <f t="shared" si="30"/>
        <v>0.1638733366160281</v>
      </c>
      <c r="N183" s="15">
        <v>0.53</v>
      </c>
      <c r="O183" s="15">
        <v>0.44</v>
      </c>
      <c r="P183" s="16">
        <f t="shared" si="24"/>
        <v>0.52575000000000005</v>
      </c>
      <c r="Q183" s="21">
        <v>147042</v>
      </c>
      <c r="R183" s="18">
        <v>119669</v>
      </c>
      <c r="S183" s="16">
        <f t="shared" si="31"/>
        <v>0.10263168748195617</v>
      </c>
      <c r="T183" s="87">
        <v>0.55000000000000004</v>
      </c>
      <c r="U183" s="87">
        <v>0.43</v>
      </c>
      <c r="V183" s="16">
        <f t="shared" si="32"/>
        <v>0.52400000000000002</v>
      </c>
    </row>
    <row r="184" spans="1:22" x14ac:dyDescent="0.25">
      <c r="A184" s="9" t="s">
        <v>410</v>
      </c>
      <c r="B184" s="9">
        <v>1</v>
      </c>
      <c r="C184" s="9" t="s">
        <v>649</v>
      </c>
      <c r="D184" s="9" t="s">
        <v>468</v>
      </c>
      <c r="E184" s="6">
        <v>2010</v>
      </c>
      <c r="F184" s="9">
        <v>92812</v>
      </c>
      <c r="G184" s="9">
        <v>214204</v>
      </c>
      <c r="H184" s="9">
        <v>30744</v>
      </c>
      <c r="I184" s="15">
        <v>0.27478683088583611</v>
      </c>
      <c r="J184" s="15">
        <v>0.63418995736617712</v>
      </c>
      <c r="K184" s="15">
        <f t="shared" si="22"/>
        <v>0.30230346301169975</v>
      </c>
      <c r="L184" s="15">
        <f t="shared" si="23"/>
        <v>0.69769653698830025</v>
      </c>
      <c r="M184" s="16">
        <f t="shared" si="30"/>
        <v>0.39539307397660051</v>
      </c>
      <c r="N184" s="15">
        <v>0.37799999999999995</v>
      </c>
      <c r="O184" s="15">
        <v>0.60299999999999998</v>
      </c>
      <c r="P184" s="16">
        <f t="shared" si="24"/>
        <v>0.36824999999999997</v>
      </c>
      <c r="Q184" s="21">
        <v>120400</v>
      </c>
      <c r="R184" s="18">
        <v>155118</v>
      </c>
      <c r="S184" s="16">
        <f t="shared" si="31"/>
        <v>0.12600991586756582</v>
      </c>
      <c r="T184" s="87">
        <v>0.4</v>
      </c>
      <c r="U184" s="87">
        <v>0.57999999999999996</v>
      </c>
      <c r="V184" s="16">
        <f t="shared" si="32"/>
        <v>0.374</v>
      </c>
    </row>
    <row r="185" spans="1:22" x14ac:dyDescent="0.25">
      <c r="A185" s="9" t="s">
        <v>410</v>
      </c>
      <c r="B185" s="9">
        <v>2</v>
      </c>
      <c r="C185" s="9" t="s">
        <v>650</v>
      </c>
      <c r="D185" s="9" t="s">
        <v>475</v>
      </c>
      <c r="E185" s="6">
        <v>2002</v>
      </c>
      <c r="F185" s="9">
        <v>194088</v>
      </c>
      <c r="G185" s="9">
        <v>92071</v>
      </c>
      <c r="H185" s="9">
        <v>9781</v>
      </c>
      <c r="I185" s="15">
        <v>0.65583564235993785</v>
      </c>
      <c r="J185" s="15">
        <v>0.31111373927147395</v>
      </c>
      <c r="K185" s="15">
        <f t="shared" si="22"/>
        <v>0.67825230029459138</v>
      </c>
      <c r="L185" s="15">
        <f t="shared" si="23"/>
        <v>0.32174769970540851</v>
      </c>
      <c r="M185" s="16">
        <f t="shared" si="30"/>
        <v>0.35650460058918287</v>
      </c>
      <c r="N185" s="15">
        <v>0.629</v>
      </c>
      <c r="O185" s="15">
        <v>0.35100000000000003</v>
      </c>
      <c r="P185" s="16">
        <f t="shared" si="24"/>
        <v>0.61975000000000002</v>
      </c>
      <c r="Q185" s="21">
        <v>134133</v>
      </c>
      <c r="R185" s="18">
        <v>69523</v>
      </c>
      <c r="S185" s="16">
        <f t="shared" si="31"/>
        <v>0.31725065797226693</v>
      </c>
      <c r="T185" s="87">
        <v>0.6</v>
      </c>
      <c r="U185" s="87">
        <v>0.38</v>
      </c>
      <c r="V185" s="16">
        <f t="shared" si="32"/>
        <v>0.57399999999999995</v>
      </c>
    </row>
    <row r="186" spans="1:22" x14ac:dyDescent="0.25">
      <c r="A186" s="9" t="s">
        <v>410</v>
      </c>
      <c r="B186" s="9">
        <v>3</v>
      </c>
      <c r="C186" s="9" t="s">
        <v>651</v>
      </c>
      <c r="D186" s="9" t="s">
        <v>475</v>
      </c>
      <c r="E186" s="6">
        <v>2006</v>
      </c>
      <c r="F186" s="9">
        <v>213747</v>
      </c>
      <c r="G186" s="9">
        <v>94549</v>
      </c>
      <c r="H186" s="9">
        <v>11563</v>
      </c>
      <c r="I186" s="15">
        <v>0.66825382434135039</v>
      </c>
      <c r="J186" s="15">
        <v>0.29559587193106962</v>
      </c>
      <c r="K186" s="15">
        <f t="shared" si="22"/>
        <v>0.69331746114124093</v>
      </c>
      <c r="L186" s="15">
        <f t="shared" si="23"/>
        <v>0.30668253885875912</v>
      </c>
      <c r="M186" s="16">
        <f t="shared" si="30"/>
        <v>0.38663492228248181</v>
      </c>
      <c r="N186" s="15">
        <v>0.60599999999999998</v>
      </c>
      <c r="O186" s="15">
        <v>0.37200000000000005</v>
      </c>
      <c r="P186" s="16">
        <f t="shared" si="24"/>
        <v>0.59775</v>
      </c>
      <c r="Q186" s="21">
        <v>147448</v>
      </c>
      <c r="R186" s="18">
        <v>86947</v>
      </c>
      <c r="S186" s="16">
        <f t="shared" si="31"/>
        <v>0.25811557413767355</v>
      </c>
      <c r="T186" s="87">
        <v>0.59</v>
      </c>
      <c r="U186" s="87">
        <v>0.39</v>
      </c>
      <c r="V186" s="16">
        <f t="shared" si="32"/>
        <v>0.56399999999999995</v>
      </c>
    </row>
    <row r="187" spans="1:22" x14ac:dyDescent="0.25">
      <c r="A187" s="9" t="s">
        <v>410</v>
      </c>
      <c r="B187" s="9">
        <v>4</v>
      </c>
      <c r="C187" s="9" t="s">
        <v>652</v>
      </c>
      <c r="D187" s="9" t="s">
        <v>475</v>
      </c>
      <c r="E187" s="6">
        <v>2007.5</v>
      </c>
      <c r="F187" s="9">
        <v>240385</v>
      </c>
      <c r="G187" s="9">
        <v>64560</v>
      </c>
      <c r="H187" s="9">
        <v>6567</v>
      </c>
      <c r="I187" s="15">
        <v>0.77167171730142015</v>
      </c>
      <c r="J187" s="15">
        <v>0.20724723285138294</v>
      </c>
      <c r="K187" s="15">
        <f t="shared" si="22"/>
        <v>0.78828969158372819</v>
      </c>
      <c r="L187" s="15">
        <f t="shared" si="23"/>
        <v>0.21171030841627181</v>
      </c>
      <c r="M187" s="16">
        <f t="shared" si="30"/>
        <v>0.57657938316745638</v>
      </c>
      <c r="N187" s="15">
        <v>0.78299999999999992</v>
      </c>
      <c r="O187" s="15">
        <v>0.20699999999999999</v>
      </c>
      <c r="P187" s="16">
        <f t="shared" si="24"/>
        <v>0.76875000000000004</v>
      </c>
      <c r="Q187" s="21">
        <v>160228</v>
      </c>
      <c r="R187" s="18">
        <v>31467</v>
      </c>
      <c r="S187" s="16">
        <f t="shared" si="31"/>
        <v>0.67169722736638926</v>
      </c>
      <c r="T187" s="87">
        <v>0.85</v>
      </c>
      <c r="U187" s="87">
        <v>0.14000000000000001</v>
      </c>
      <c r="V187" s="16">
        <f t="shared" si="32"/>
        <v>0.81899999999999995</v>
      </c>
    </row>
    <row r="188" spans="1:22" x14ac:dyDescent="0.25">
      <c r="A188" s="9" t="s">
        <v>410</v>
      </c>
      <c r="B188" s="9">
        <v>5</v>
      </c>
      <c r="C188" s="9" t="s">
        <v>653</v>
      </c>
      <c r="D188" s="9" t="s">
        <v>475</v>
      </c>
      <c r="E188" s="6">
        <v>1981</v>
      </c>
      <c r="F188" s="9">
        <v>238618</v>
      </c>
      <c r="G188" s="9">
        <v>95271</v>
      </c>
      <c r="H188" s="9">
        <v>9931</v>
      </c>
      <c r="I188" s="15">
        <v>0.69402012681054037</v>
      </c>
      <c r="J188" s="15">
        <v>0.27709557326508055</v>
      </c>
      <c r="K188" s="15">
        <f t="shared" si="22"/>
        <v>0.71466265735019718</v>
      </c>
      <c r="L188" s="15">
        <f t="shared" si="23"/>
        <v>0.28533734264980276</v>
      </c>
      <c r="M188" s="16">
        <f t="shared" si="30"/>
        <v>0.42932531470039442</v>
      </c>
      <c r="N188" s="15">
        <v>0.66200000000000003</v>
      </c>
      <c r="O188" s="15">
        <v>0.32299999999999995</v>
      </c>
      <c r="P188" s="16">
        <f t="shared" si="24"/>
        <v>0.65024999999999999</v>
      </c>
      <c r="Q188" s="21">
        <v>155110</v>
      </c>
      <c r="R188" s="18">
        <v>83575</v>
      </c>
      <c r="S188" s="16">
        <f t="shared" si="31"/>
        <v>0.29970463162745875</v>
      </c>
      <c r="T188" s="87">
        <v>0.65</v>
      </c>
      <c r="U188" s="87">
        <v>0.33</v>
      </c>
      <c r="V188" s="16">
        <f t="shared" si="32"/>
        <v>0.624</v>
      </c>
    </row>
    <row r="189" spans="1:22" x14ac:dyDescent="0.25">
      <c r="A189" s="9" t="s">
        <v>410</v>
      </c>
      <c r="B189" s="9">
        <v>6</v>
      </c>
      <c r="C189" s="9" t="s">
        <v>654</v>
      </c>
      <c r="D189" s="9" t="s">
        <v>478</v>
      </c>
      <c r="E189" s="6">
        <v>2012</v>
      </c>
      <c r="F189" s="9">
        <v>181921</v>
      </c>
      <c r="G189" s="9">
        <v>117313</v>
      </c>
      <c r="H189" s="9">
        <v>10315</v>
      </c>
      <c r="I189" s="15">
        <v>0.58769693974136561</v>
      </c>
      <c r="J189" s="15">
        <v>0.37898038759614794</v>
      </c>
      <c r="K189" s="15">
        <f t="shared" si="22"/>
        <v>0.60795564675137181</v>
      </c>
      <c r="L189" s="15">
        <f t="shared" si="23"/>
        <v>0.39204435324862819</v>
      </c>
      <c r="M189" s="16">
        <f t="shared" si="30"/>
        <v>0.21591129350274363</v>
      </c>
      <c r="N189" s="15">
        <v>0.55399999999999994</v>
      </c>
      <c r="O189" s="15">
        <v>0.42599999999999999</v>
      </c>
      <c r="P189" s="16">
        <f t="shared" si="24"/>
        <v>0.54474999999999996</v>
      </c>
      <c r="Q189" s="21"/>
      <c r="R189" s="18"/>
      <c r="S189" s="16"/>
      <c r="T189" s="87"/>
      <c r="U189" s="87"/>
      <c r="V189" s="16"/>
    </row>
    <row r="190" spans="1:22" x14ac:dyDescent="0.25">
      <c r="A190" s="9" t="s">
        <v>410</v>
      </c>
      <c r="B190" s="9">
        <v>7</v>
      </c>
      <c r="C190" s="9" t="s">
        <v>655</v>
      </c>
      <c r="D190" s="9" t="s">
        <v>475</v>
      </c>
      <c r="E190" s="6">
        <v>1996</v>
      </c>
      <c r="F190" s="9">
        <v>247770</v>
      </c>
      <c r="G190" s="9">
        <v>67405</v>
      </c>
      <c r="H190" s="9">
        <v>8643</v>
      </c>
      <c r="I190" s="15">
        <v>0.76515202984392472</v>
      </c>
      <c r="J190" s="15">
        <v>0.20815705118307198</v>
      </c>
      <c r="K190" s="15">
        <f t="shared" si="22"/>
        <v>0.78613468707860712</v>
      </c>
      <c r="L190" s="15">
        <f t="shared" si="23"/>
        <v>0.21386531292139288</v>
      </c>
      <c r="M190" s="16">
        <f t="shared" si="30"/>
        <v>0.57226937415721424</v>
      </c>
      <c r="N190" s="15">
        <v>0.76</v>
      </c>
      <c r="O190" s="15">
        <v>0.22500000000000001</v>
      </c>
      <c r="P190" s="16">
        <f t="shared" si="24"/>
        <v>0.74825000000000008</v>
      </c>
      <c r="Q190" s="21">
        <v>152669</v>
      </c>
      <c r="R190" s="18">
        <v>46375</v>
      </c>
      <c r="S190" s="16">
        <f>ABS((R190/(R190+Q190))-(Q190/(R190+Q190)))</f>
        <v>0.53402262816261725</v>
      </c>
      <c r="T190" s="87">
        <v>0.79</v>
      </c>
      <c r="U190" s="87">
        <v>0.2</v>
      </c>
      <c r="V190" s="16">
        <f>(T190-U190-7.2%)/2+0.5</f>
        <v>0.75900000000000001</v>
      </c>
    </row>
    <row r="191" spans="1:22" x14ac:dyDescent="0.25">
      <c r="A191" s="9" t="s">
        <v>410</v>
      </c>
      <c r="B191" s="9">
        <v>8</v>
      </c>
      <c r="C191" s="9" t="s">
        <v>656</v>
      </c>
      <c r="D191" s="9" t="s">
        <v>475</v>
      </c>
      <c r="E191" s="6">
        <v>2002</v>
      </c>
      <c r="F191" s="9">
        <v>217531</v>
      </c>
      <c r="G191" s="9">
        <v>113033</v>
      </c>
      <c r="H191" s="9">
        <v>12692</v>
      </c>
      <c r="I191" s="15">
        <v>0.63372817955112215</v>
      </c>
      <c r="J191" s="15">
        <v>0.32929650173631342</v>
      </c>
      <c r="K191" s="15">
        <f t="shared" si="22"/>
        <v>0.65806016384119259</v>
      </c>
      <c r="L191" s="15">
        <f t="shared" si="23"/>
        <v>0.34193983615880741</v>
      </c>
      <c r="M191" s="16">
        <f t="shared" si="30"/>
        <v>0.31612032768238518</v>
      </c>
      <c r="N191" s="15">
        <v>0.62</v>
      </c>
      <c r="O191" s="15">
        <v>0.36099999999999999</v>
      </c>
      <c r="P191" s="16">
        <f t="shared" si="24"/>
        <v>0.61024999999999996</v>
      </c>
      <c r="Q191" s="21">
        <v>153613</v>
      </c>
      <c r="R191" s="18">
        <v>52421</v>
      </c>
      <c r="S191" s="16">
        <f>ABS((R191/(R191+Q191))-(Q191/(R191+Q191)))</f>
        <v>0.49114223865963869</v>
      </c>
      <c r="T191" s="87">
        <v>0.74</v>
      </c>
      <c r="U191" s="87">
        <v>0.25</v>
      </c>
      <c r="V191" s="16">
        <f>(T191-U191-7.2%)/2+0.5</f>
        <v>0.70899999999999996</v>
      </c>
    </row>
    <row r="192" spans="1:22" x14ac:dyDescent="0.25">
      <c r="A192" s="9" t="s">
        <v>411</v>
      </c>
      <c r="B192" s="9">
        <v>1</v>
      </c>
      <c r="C192" s="9" t="s">
        <v>657</v>
      </c>
      <c r="D192" s="9" t="s">
        <v>475</v>
      </c>
      <c r="E192" s="6">
        <v>1988</v>
      </c>
      <c r="F192" s="9">
        <v>261936</v>
      </c>
      <c r="G192" s="9">
        <v>0</v>
      </c>
      <c r="H192" s="9">
        <v>4197</v>
      </c>
      <c r="I192" s="15">
        <v>0.98422968966644497</v>
      </c>
      <c r="J192" s="15">
        <v>0</v>
      </c>
      <c r="K192" s="15">
        <f t="shared" si="22"/>
        <v>1</v>
      </c>
      <c r="L192" s="15">
        <f t="shared" si="23"/>
        <v>0</v>
      </c>
      <c r="M192" s="16">
        <f t="shared" si="30"/>
        <v>1</v>
      </c>
      <c r="N192" s="15">
        <v>0.64</v>
      </c>
      <c r="O192" s="15">
        <v>0.34299999999999997</v>
      </c>
      <c r="P192" s="16">
        <f t="shared" si="24"/>
        <v>0.62925000000000009</v>
      </c>
      <c r="Q192" s="21">
        <v>122751</v>
      </c>
      <c r="R192" s="18">
        <v>91209</v>
      </c>
      <c r="S192" s="16">
        <f>ABS((R192/(R192+Q192))-(Q192/(R192+Q192)))</f>
        <v>0.14742007851934941</v>
      </c>
      <c r="T192" s="87">
        <v>0.59</v>
      </c>
      <c r="U192" s="87">
        <v>0.39</v>
      </c>
      <c r="V192" s="16">
        <f>(T192-U192-7.2%)/2+0.5</f>
        <v>0.56399999999999995</v>
      </c>
    </row>
    <row r="193" spans="1:22" x14ac:dyDescent="0.25">
      <c r="A193" s="9" t="s">
        <v>411</v>
      </c>
      <c r="B193" s="9">
        <v>2</v>
      </c>
      <c r="C193" s="9" t="s">
        <v>658</v>
      </c>
      <c r="D193" s="9" t="s">
        <v>475</v>
      </c>
      <c r="E193" s="6">
        <v>1996</v>
      </c>
      <c r="F193" s="9">
        <v>259257</v>
      </c>
      <c r="G193" s="9">
        <v>0</v>
      </c>
      <c r="H193" s="9">
        <v>4078</v>
      </c>
      <c r="I193" s="15">
        <v>0.98451402206315153</v>
      </c>
      <c r="J193" s="15">
        <v>0</v>
      </c>
      <c r="K193" s="15">
        <f t="shared" si="22"/>
        <v>1</v>
      </c>
      <c r="L193" s="15">
        <f t="shared" si="23"/>
        <v>0</v>
      </c>
      <c r="M193" s="16">
        <f t="shared" si="30"/>
        <v>1</v>
      </c>
      <c r="N193" s="15">
        <v>0.58700000000000008</v>
      </c>
      <c r="O193" s="15">
        <v>0.39200000000000002</v>
      </c>
      <c r="P193" s="16">
        <f t="shared" si="24"/>
        <v>0.57825000000000004</v>
      </c>
      <c r="Q193" s="21">
        <v>122708</v>
      </c>
      <c r="R193" s="18">
        <v>85124</v>
      </c>
      <c r="S193" s="16">
        <f>ABS((R193/(R193+Q193))-(Q193/(R193+Q193)))</f>
        <v>0.1808383694522499</v>
      </c>
      <c r="T193" s="87">
        <v>0.59</v>
      </c>
      <c r="U193" s="87">
        <v>0.39</v>
      </c>
      <c r="V193" s="16">
        <f>(T193-U193-7.2%)/2+0.5</f>
        <v>0.56399999999999995</v>
      </c>
    </row>
    <row r="194" spans="1:22" x14ac:dyDescent="0.25">
      <c r="A194" s="9" t="s">
        <v>411</v>
      </c>
      <c r="B194" s="9">
        <v>3</v>
      </c>
      <c r="C194" s="9" t="s">
        <v>659</v>
      </c>
      <c r="D194" s="9" t="s">
        <v>475</v>
      </c>
      <c r="E194" s="6">
        <v>2007</v>
      </c>
      <c r="F194" s="9">
        <v>212119</v>
      </c>
      <c r="G194" s="9">
        <v>109372</v>
      </c>
      <c r="H194" s="9">
        <v>262</v>
      </c>
      <c r="I194" s="15">
        <v>0.65926036431672741</v>
      </c>
      <c r="J194" s="15">
        <v>0.33992534646141603</v>
      </c>
      <c r="K194" s="15">
        <f t="shared" si="22"/>
        <v>0.65979763041578143</v>
      </c>
      <c r="L194" s="15">
        <f t="shared" si="23"/>
        <v>0.34020236958421851</v>
      </c>
      <c r="M194" s="16">
        <f t="shared" si="30"/>
        <v>0.31959526083156292</v>
      </c>
      <c r="N194" s="15">
        <v>0.56899999999999995</v>
      </c>
      <c r="O194" s="15">
        <v>0.41399999999999998</v>
      </c>
      <c r="P194" s="16">
        <f t="shared" si="24"/>
        <v>0.55825000000000002</v>
      </c>
      <c r="Q194" s="21">
        <v>122858</v>
      </c>
      <c r="R194" s="18">
        <v>94646</v>
      </c>
      <c r="S194" s="16">
        <f>ABS((R194/(R194+Q194))-(Q194/(R194+Q194)))</f>
        <v>0.12970795939385021</v>
      </c>
      <c r="T194" s="87">
        <v>0.59</v>
      </c>
      <c r="U194" s="87">
        <v>0.39</v>
      </c>
      <c r="V194" s="16">
        <f>(T194-U194-7.2%)/2+0.5</f>
        <v>0.56399999999999995</v>
      </c>
    </row>
    <row r="195" spans="1:22" x14ac:dyDescent="0.25">
      <c r="A195" s="9" t="s">
        <v>411</v>
      </c>
      <c r="B195" s="9">
        <v>4</v>
      </c>
      <c r="C195" s="9" t="s">
        <v>660</v>
      </c>
      <c r="D195" s="9" t="s">
        <v>478</v>
      </c>
      <c r="E195" s="6">
        <v>2012</v>
      </c>
      <c r="F195" s="9">
        <v>221303</v>
      </c>
      <c r="G195" s="9">
        <v>129936</v>
      </c>
      <c r="H195" s="9">
        <v>11006</v>
      </c>
      <c r="I195" s="15">
        <v>0.61092078565611674</v>
      </c>
      <c r="J195" s="15">
        <v>0.35869646233902469</v>
      </c>
      <c r="K195" s="15">
        <f t="shared" ref="K195:K258" si="33">I195/(I195+J195)</f>
        <v>0.63006385965112077</v>
      </c>
      <c r="L195" s="15">
        <f t="shared" ref="L195:L258" si="34">J195/(J195+I195)</f>
        <v>0.36993614034887923</v>
      </c>
      <c r="M195" s="16">
        <f t="shared" si="30"/>
        <v>0.26012771930224154</v>
      </c>
      <c r="N195" s="15">
        <v>0.57100000000000006</v>
      </c>
      <c r="O195" s="15">
        <v>0.41299999999999998</v>
      </c>
      <c r="P195" s="16">
        <f t="shared" ref="P195:P258" si="35">(N195-O195-3.85%)/2+0.5</f>
        <v>0.55975000000000008</v>
      </c>
      <c r="Q195" s="21"/>
      <c r="R195" s="18"/>
      <c r="S195" s="16"/>
      <c r="T195" s="87"/>
      <c r="U195" s="87"/>
      <c r="V195" s="16"/>
    </row>
    <row r="196" spans="1:22" x14ac:dyDescent="0.25">
      <c r="A196" s="9" t="s">
        <v>411</v>
      </c>
      <c r="B196" s="9">
        <v>5</v>
      </c>
      <c r="C196" s="9" t="s">
        <v>661</v>
      </c>
      <c r="D196" s="9" t="s">
        <v>475</v>
      </c>
      <c r="E196" s="6">
        <v>1976</v>
      </c>
      <c r="F196" s="9">
        <v>257490</v>
      </c>
      <c r="G196" s="9">
        <v>82944</v>
      </c>
      <c r="H196" s="9">
        <v>675</v>
      </c>
      <c r="I196" s="15">
        <v>0.75486134930476767</v>
      </c>
      <c r="J196" s="15">
        <v>0.24315981108677873</v>
      </c>
      <c r="K196" s="15">
        <f t="shared" si="33"/>
        <v>0.75635806059324273</v>
      </c>
      <c r="L196" s="15">
        <f t="shared" si="34"/>
        <v>0.24364193940675727</v>
      </c>
      <c r="M196" s="16">
        <f t="shared" si="30"/>
        <v>0.51271612118648546</v>
      </c>
      <c r="N196" s="15">
        <v>0.65200000000000002</v>
      </c>
      <c r="O196" s="15">
        <v>0.33100000000000002</v>
      </c>
      <c r="P196" s="16">
        <f t="shared" si="35"/>
        <v>0.64124999999999999</v>
      </c>
      <c r="Q196" s="21">
        <v>145696</v>
      </c>
      <c r="R196" s="18">
        <v>73467</v>
      </c>
      <c r="S196" s="16">
        <f t="shared" ref="S196:S204" si="36">ABS((R196/(R196+Q196))-(Q196/(R196+Q196)))</f>
        <v>0.32956749086296505</v>
      </c>
      <c r="T196" s="87">
        <v>0.65</v>
      </c>
      <c r="U196" s="87">
        <v>0.33</v>
      </c>
      <c r="V196" s="16">
        <f t="shared" ref="V196:V204" si="37">(T196-U196-7.2%)/2+0.5</f>
        <v>0.624</v>
      </c>
    </row>
    <row r="197" spans="1:22" x14ac:dyDescent="0.25">
      <c r="A197" s="9" t="s">
        <v>411</v>
      </c>
      <c r="B197" s="9">
        <v>6</v>
      </c>
      <c r="C197" s="9" t="s">
        <v>662</v>
      </c>
      <c r="D197" s="9" t="s">
        <v>475</v>
      </c>
      <c r="E197" s="6">
        <v>1996</v>
      </c>
      <c r="F197" s="9">
        <v>180942</v>
      </c>
      <c r="G197" s="9">
        <v>176612</v>
      </c>
      <c r="H197" s="9">
        <v>17253</v>
      </c>
      <c r="I197" s="15">
        <v>0.48276046071711576</v>
      </c>
      <c r="J197" s="15">
        <v>0.4712078483059281</v>
      </c>
      <c r="K197" s="15">
        <f t="shared" si="33"/>
        <v>0.50605502945009706</v>
      </c>
      <c r="L197" s="15">
        <f t="shared" si="34"/>
        <v>0.49394497054990294</v>
      </c>
      <c r="M197" s="16">
        <f t="shared" si="30"/>
        <v>1.2110058900194121E-2</v>
      </c>
      <c r="N197" s="15">
        <v>0.54700000000000004</v>
      </c>
      <c r="O197" s="15">
        <v>0.439</v>
      </c>
      <c r="P197" s="16">
        <f t="shared" si="35"/>
        <v>0.53475000000000006</v>
      </c>
      <c r="Q197" s="21">
        <v>142732</v>
      </c>
      <c r="R197" s="18">
        <v>107930</v>
      </c>
      <c r="S197" s="16">
        <f t="shared" si="36"/>
        <v>0.13884035075121082</v>
      </c>
      <c r="T197" s="87">
        <v>0.57999999999999996</v>
      </c>
      <c r="U197" s="87">
        <v>0.41</v>
      </c>
      <c r="V197" s="16">
        <f t="shared" si="37"/>
        <v>0.54899999999999993</v>
      </c>
    </row>
    <row r="198" spans="1:22" x14ac:dyDescent="0.25">
      <c r="A198" s="9" t="s">
        <v>411</v>
      </c>
      <c r="B198" s="9">
        <v>7</v>
      </c>
      <c r="C198" s="9" t="s">
        <v>663</v>
      </c>
      <c r="D198" s="9" t="s">
        <v>475</v>
      </c>
      <c r="E198" s="6">
        <v>1999</v>
      </c>
      <c r="F198" s="9">
        <v>210794</v>
      </c>
      <c r="G198" s="9">
        <v>0</v>
      </c>
      <c r="H198" s="9">
        <v>42042</v>
      </c>
      <c r="I198" s="15">
        <v>0.83371829960923283</v>
      </c>
      <c r="J198" s="15">
        <v>0</v>
      </c>
      <c r="K198" s="15">
        <f t="shared" si="33"/>
        <v>1</v>
      </c>
      <c r="L198" s="15">
        <f t="shared" si="34"/>
        <v>0</v>
      </c>
      <c r="M198" s="16">
        <f t="shared" si="30"/>
        <v>1</v>
      </c>
      <c r="N198" s="15">
        <v>0.82499999999999996</v>
      </c>
      <c r="O198" s="15">
        <v>0.156</v>
      </c>
      <c r="P198" s="16">
        <f t="shared" si="35"/>
        <v>0.81525000000000003</v>
      </c>
      <c r="Q198" s="21">
        <v>134974</v>
      </c>
      <c r="R198" s="18">
        <v>0</v>
      </c>
      <c r="S198" s="16">
        <f t="shared" si="36"/>
        <v>1</v>
      </c>
      <c r="T198" s="87">
        <v>0.86</v>
      </c>
      <c r="U198" s="87">
        <v>0.14000000000000001</v>
      </c>
      <c r="V198" s="16">
        <f t="shared" si="37"/>
        <v>0.82399999999999995</v>
      </c>
    </row>
    <row r="199" spans="1:22" x14ac:dyDescent="0.25">
      <c r="A199" s="9" t="s">
        <v>411</v>
      </c>
      <c r="B199" s="9">
        <v>8</v>
      </c>
      <c r="C199" s="9" t="s">
        <v>664</v>
      </c>
      <c r="D199" s="9" t="s">
        <v>475</v>
      </c>
      <c r="E199" s="6">
        <v>2001</v>
      </c>
      <c r="F199" s="9">
        <v>263999</v>
      </c>
      <c r="G199" s="9">
        <v>82242</v>
      </c>
      <c r="H199" s="9">
        <v>570</v>
      </c>
      <c r="I199" s="15">
        <v>0.76121864646738424</v>
      </c>
      <c r="J199" s="15">
        <v>0.23713780704764267</v>
      </c>
      <c r="K199" s="15">
        <f t="shared" si="33"/>
        <v>0.7624718043212676</v>
      </c>
      <c r="L199" s="15">
        <f t="shared" si="34"/>
        <v>0.23752819567873246</v>
      </c>
      <c r="M199" s="16">
        <f t="shared" si="30"/>
        <v>0.5249436086425352</v>
      </c>
      <c r="N199" s="15">
        <v>0.57799999999999996</v>
      </c>
      <c r="O199" s="15">
        <v>0.40799999999999997</v>
      </c>
      <c r="P199" s="16">
        <f t="shared" si="35"/>
        <v>0.56574999999999998</v>
      </c>
      <c r="Q199" s="21">
        <v>157071</v>
      </c>
      <c r="R199" s="18">
        <v>59965</v>
      </c>
      <c r="S199" s="16">
        <f t="shared" si="36"/>
        <v>0.44741886138705095</v>
      </c>
      <c r="T199" s="87">
        <v>0.6</v>
      </c>
      <c r="U199" s="87">
        <v>0.39</v>
      </c>
      <c r="V199" s="16">
        <f t="shared" si="37"/>
        <v>0.56899999999999995</v>
      </c>
    </row>
    <row r="200" spans="1:22" x14ac:dyDescent="0.25">
      <c r="A200" s="9" t="s">
        <v>411</v>
      </c>
      <c r="B200" s="9">
        <v>9</v>
      </c>
      <c r="C200" s="9" t="s">
        <v>665</v>
      </c>
      <c r="D200" s="9" t="s">
        <v>475</v>
      </c>
      <c r="E200" s="6">
        <v>2010</v>
      </c>
      <c r="F200" s="9">
        <v>212754</v>
      </c>
      <c r="G200" s="9">
        <v>116531</v>
      </c>
      <c r="H200" s="9">
        <v>33120</v>
      </c>
      <c r="I200" s="15">
        <v>0.58706143679033129</v>
      </c>
      <c r="J200" s="15">
        <v>0.32154909562506034</v>
      </c>
      <c r="K200" s="15">
        <f t="shared" si="33"/>
        <v>0.64610899372883668</v>
      </c>
      <c r="L200" s="15">
        <f t="shared" si="34"/>
        <v>0.35389100627116321</v>
      </c>
      <c r="M200" s="16">
        <f t="shared" si="30"/>
        <v>0.29221798745767347</v>
      </c>
      <c r="N200" s="15">
        <v>0.55500000000000005</v>
      </c>
      <c r="O200" s="15">
        <v>0.43099999999999999</v>
      </c>
      <c r="P200" s="16">
        <f t="shared" si="35"/>
        <v>0.54275000000000007</v>
      </c>
      <c r="Q200" s="21">
        <v>132743</v>
      </c>
      <c r="R200" s="18">
        <v>120029</v>
      </c>
      <c r="S200" s="16">
        <f t="shared" si="36"/>
        <v>5.0298292532400701E-2</v>
      </c>
      <c r="T200" s="87">
        <v>0.55000000000000004</v>
      </c>
      <c r="U200" s="87">
        <v>0.44</v>
      </c>
      <c r="V200" s="16">
        <f t="shared" si="37"/>
        <v>0.51900000000000002</v>
      </c>
    </row>
    <row r="201" spans="1:22" x14ac:dyDescent="0.25">
      <c r="A201" s="9" t="s">
        <v>412</v>
      </c>
      <c r="B201" s="9">
        <v>1</v>
      </c>
      <c r="C201" s="9" t="s">
        <v>666</v>
      </c>
      <c r="D201" s="9" t="s">
        <v>468</v>
      </c>
      <c r="E201" s="6">
        <v>2010</v>
      </c>
      <c r="F201" s="9">
        <v>165179</v>
      </c>
      <c r="G201" s="9">
        <v>167060</v>
      </c>
      <c r="H201" s="9">
        <v>14798</v>
      </c>
      <c r="I201" s="15">
        <v>0.4759694211280065</v>
      </c>
      <c r="J201" s="15">
        <v>0.4813895924642041</v>
      </c>
      <c r="K201" s="15">
        <f t="shared" si="33"/>
        <v>0.49716920650495577</v>
      </c>
      <c r="L201" s="15">
        <f t="shared" si="34"/>
        <v>0.50283079349504423</v>
      </c>
      <c r="M201" s="16">
        <f t="shared" ref="M201:M233" si="38">ABS((J201/(J201+I201))-(I201/(J201+I201)))</f>
        <v>5.6615869900884519E-3</v>
      </c>
      <c r="N201" s="15">
        <v>0.45299999999999996</v>
      </c>
      <c r="O201" s="15">
        <v>0.53600000000000003</v>
      </c>
      <c r="P201" s="16">
        <f t="shared" si="35"/>
        <v>0.43924999999999997</v>
      </c>
      <c r="Q201" s="21">
        <v>94824</v>
      </c>
      <c r="R201" s="18">
        <v>120523</v>
      </c>
      <c r="S201" s="16">
        <f t="shared" si="36"/>
        <v>0.1193376271784608</v>
      </c>
      <c r="T201" s="87">
        <v>0.5</v>
      </c>
      <c r="U201" s="87">
        <v>0.48</v>
      </c>
      <c r="V201" s="16">
        <f t="shared" si="37"/>
        <v>0.47399999999999998</v>
      </c>
    </row>
    <row r="202" spans="1:22" x14ac:dyDescent="0.25">
      <c r="A202" s="9" t="s">
        <v>412</v>
      </c>
      <c r="B202" s="9">
        <v>2</v>
      </c>
      <c r="C202" s="9" t="s">
        <v>667</v>
      </c>
      <c r="D202" s="9" t="s">
        <v>468</v>
      </c>
      <c r="E202" s="6">
        <v>2010</v>
      </c>
      <c r="F202" s="9">
        <v>108973</v>
      </c>
      <c r="G202" s="9">
        <v>194653</v>
      </c>
      <c r="H202" s="9">
        <v>14641</v>
      </c>
      <c r="I202" s="15">
        <v>0.34239490742049916</v>
      </c>
      <c r="J202" s="15">
        <v>0.61160283661202697</v>
      </c>
      <c r="K202" s="15">
        <f t="shared" si="33"/>
        <v>0.35890536383577165</v>
      </c>
      <c r="L202" s="15">
        <f t="shared" si="34"/>
        <v>0.64109463616422835</v>
      </c>
      <c r="M202" s="16">
        <f t="shared" si="38"/>
        <v>0.2821892723284567</v>
      </c>
      <c r="N202" s="15">
        <v>0.43099999999999999</v>
      </c>
      <c r="O202" s="15">
        <v>0.56000000000000005</v>
      </c>
      <c r="P202" s="16">
        <f t="shared" si="35"/>
        <v>0.41624999999999995</v>
      </c>
      <c r="Q202" s="21">
        <v>72118</v>
      </c>
      <c r="R202" s="18">
        <v>148864</v>
      </c>
      <c r="S202" s="16">
        <f t="shared" si="36"/>
        <v>0.34729525481713441</v>
      </c>
      <c r="T202" s="87">
        <v>0.48</v>
      </c>
      <c r="U202" s="87">
        <v>0.51</v>
      </c>
      <c r="V202" s="16">
        <f t="shared" si="37"/>
        <v>0.44899999999999995</v>
      </c>
    </row>
    <row r="203" spans="1:22" x14ac:dyDescent="0.25">
      <c r="A203" s="9" t="s">
        <v>412</v>
      </c>
      <c r="B203" s="9">
        <v>3</v>
      </c>
      <c r="C203" s="9" t="s">
        <v>668</v>
      </c>
      <c r="D203" s="9" t="s">
        <v>468</v>
      </c>
      <c r="E203" s="6">
        <v>2010</v>
      </c>
      <c r="F203" s="9">
        <v>144108</v>
      </c>
      <c r="G203" s="9">
        <v>171675</v>
      </c>
      <c r="H203" s="9">
        <v>10500</v>
      </c>
      <c r="I203" s="15">
        <v>0.44166567059883599</v>
      </c>
      <c r="J203" s="15">
        <v>0.52615367640974242</v>
      </c>
      <c r="K203" s="15">
        <f t="shared" si="33"/>
        <v>0.45635135520278169</v>
      </c>
      <c r="L203" s="15">
        <f t="shared" si="34"/>
        <v>0.54364864479721831</v>
      </c>
      <c r="M203" s="16">
        <f t="shared" si="38"/>
        <v>8.7297289594436611E-2</v>
      </c>
      <c r="N203" s="15">
        <v>0.45799999999999996</v>
      </c>
      <c r="O203" s="15">
        <v>0.53100000000000003</v>
      </c>
      <c r="P203" s="16">
        <f t="shared" si="35"/>
        <v>0.44424999999999998</v>
      </c>
      <c r="Q203" s="21">
        <v>83953</v>
      </c>
      <c r="R203" s="18">
        <v>133714</v>
      </c>
      <c r="S203" s="16">
        <f t="shared" si="36"/>
        <v>0.22861067594077195</v>
      </c>
      <c r="T203" s="87">
        <v>0.49</v>
      </c>
      <c r="U203" s="87">
        <v>0.49</v>
      </c>
      <c r="V203" s="16">
        <f t="shared" si="37"/>
        <v>0.46399999999999997</v>
      </c>
    </row>
    <row r="204" spans="1:22" x14ac:dyDescent="0.25">
      <c r="A204" s="9" t="s">
        <v>412</v>
      </c>
      <c r="B204" s="9">
        <v>4</v>
      </c>
      <c r="C204" s="9" t="s">
        <v>669</v>
      </c>
      <c r="D204" s="9" t="s">
        <v>468</v>
      </c>
      <c r="E204" s="6">
        <v>1990</v>
      </c>
      <c r="F204" s="9">
        <v>104996</v>
      </c>
      <c r="G204" s="9">
        <v>197386</v>
      </c>
      <c r="H204" s="9">
        <v>10567</v>
      </c>
      <c r="I204" s="15">
        <v>0.3355051462059313</v>
      </c>
      <c r="J204" s="15">
        <v>0.63072896861788985</v>
      </c>
      <c r="K204" s="15">
        <f t="shared" si="33"/>
        <v>0.34722966314132453</v>
      </c>
      <c r="L204" s="15">
        <f t="shared" si="34"/>
        <v>0.65277033685867547</v>
      </c>
      <c r="M204" s="16">
        <f t="shared" si="38"/>
        <v>0.30554067371735094</v>
      </c>
      <c r="N204" s="15">
        <v>0.45500000000000002</v>
      </c>
      <c r="O204" s="15">
        <v>0.53500000000000003</v>
      </c>
      <c r="P204" s="16">
        <f t="shared" si="35"/>
        <v>0.44074999999999998</v>
      </c>
      <c r="Q204" s="21">
        <v>68458</v>
      </c>
      <c r="R204" s="18">
        <v>148531</v>
      </c>
      <c r="S204" s="16">
        <f t="shared" si="36"/>
        <v>0.36901870601735576</v>
      </c>
      <c r="T204" s="87">
        <v>0.5</v>
      </c>
      <c r="U204" s="87">
        <v>0.48</v>
      </c>
      <c r="V204" s="16">
        <f t="shared" si="37"/>
        <v>0.47399999999999998</v>
      </c>
    </row>
    <row r="205" spans="1:22" x14ac:dyDescent="0.25">
      <c r="A205" s="9" t="s">
        <v>412</v>
      </c>
      <c r="B205" s="9">
        <v>5</v>
      </c>
      <c r="C205" s="9" t="s">
        <v>670</v>
      </c>
      <c r="D205" s="9" t="s">
        <v>478</v>
      </c>
      <c r="E205" s="6">
        <v>2012</v>
      </c>
      <c r="F205" s="9">
        <v>214531</v>
      </c>
      <c r="G205" s="9">
        <v>103931</v>
      </c>
      <c r="H205" s="9">
        <v>11684</v>
      </c>
      <c r="I205" s="15">
        <v>0.64980644926789966</v>
      </c>
      <c r="J205" s="15">
        <v>0.31480314769829104</v>
      </c>
      <c r="K205" s="15">
        <f t="shared" si="33"/>
        <v>0.67364709133271783</v>
      </c>
      <c r="L205" s="15">
        <f t="shared" si="34"/>
        <v>0.32635290866728212</v>
      </c>
      <c r="M205" s="16">
        <f t="shared" si="38"/>
        <v>0.34729418266543571</v>
      </c>
      <c r="N205" s="15">
        <v>0.60699999999999998</v>
      </c>
      <c r="O205" s="15">
        <v>0.38299999999999995</v>
      </c>
      <c r="P205" s="16">
        <f t="shared" si="35"/>
        <v>0.59275</v>
      </c>
      <c r="Q205" s="21"/>
      <c r="R205" s="18"/>
      <c r="S205" s="16"/>
      <c r="T205" s="87"/>
      <c r="U205" s="87"/>
      <c r="V205" s="16"/>
    </row>
    <row r="206" spans="1:22" x14ac:dyDescent="0.25">
      <c r="A206" s="9" t="s">
        <v>412</v>
      </c>
      <c r="B206" s="9">
        <v>6</v>
      </c>
      <c r="C206" s="9" t="s">
        <v>671</v>
      </c>
      <c r="D206" s="9" t="s">
        <v>468</v>
      </c>
      <c r="E206" s="6">
        <v>1986</v>
      </c>
      <c r="F206" s="9">
        <v>136563</v>
      </c>
      <c r="G206" s="9">
        <v>174955</v>
      </c>
      <c r="H206" s="9">
        <v>8957</v>
      </c>
      <c r="I206" s="15">
        <v>0.42612684296747017</v>
      </c>
      <c r="J206" s="15">
        <v>0.54592401903424603</v>
      </c>
      <c r="K206" s="15">
        <f t="shared" si="33"/>
        <v>0.43837916268080818</v>
      </c>
      <c r="L206" s="15">
        <f t="shared" si="34"/>
        <v>0.56162083731919177</v>
      </c>
      <c r="M206" s="16">
        <f t="shared" si="38"/>
        <v>0.12324167463838359</v>
      </c>
      <c r="N206" s="15">
        <v>0.48799999999999999</v>
      </c>
      <c r="O206" s="15">
        <v>0.502</v>
      </c>
      <c r="P206" s="16">
        <f t="shared" si="35"/>
        <v>0.47375</v>
      </c>
      <c r="Q206" s="21">
        <v>66729</v>
      </c>
      <c r="R206" s="18">
        <v>123142</v>
      </c>
      <c r="S206" s="16">
        <f t="shared" ref="S206:S214" si="39">ABS((R206/(R206+Q206))-(Q206/(R206+Q206)))</f>
        <v>0.29711224989598201</v>
      </c>
      <c r="T206" s="87">
        <v>0.54</v>
      </c>
      <c r="U206" s="87">
        <v>0.45</v>
      </c>
      <c r="V206" s="16">
        <f t="shared" ref="V206:V214" si="40">(T206-U206-7.2%)/2+0.5</f>
        <v>0.50900000000000001</v>
      </c>
    </row>
    <row r="207" spans="1:22" x14ac:dyDescent="0.25">
      <c r="A207" s="9" t="s">
        <v>412</v>
      </c>
      <c r="B207" s="9">
        <v>7</v>
      </c>
      <c r="C207" s="9" t="s">
        <v>672</v>
      </c>
      <c r="D207" s="9" t="s">
        <v>468</v>
      </c>
      <c r="E207" s="6">
        <v>2010</v>
      </c>
      <c r="F207" s="9">
        <v>136849</v>
      </c>
      <c r="G207" s="9">
        <v>169668</v>
      </c>
      <c r="H207" s="9">
        <v>11552</v>
      </c>
      <c r="I207" s="15">
        <v>0.43024941129126071</v>
      </c>
      <c r="J207" s="15">
        <v>0.53343142525678389</v>
      </c>
      <c r="K207" s="15">
        <f t="shared" si="33"/>
        <v>0.44646463328298269</v>
      </c>
      <c r="L207" s="15">
        <f t="shared" si="34"/>
        <v>0.55353536671701731</v>
      </c>
      <c r="M207" s="16">
        <f t="shared" si="38"/>
        <v>0.10707073343403462</v>
      </c>
      <c r="N207" s="15">
        <v>0.47899999999999998</v>
      </c>
      <c r="O207" s="15">
        <v>0.51</v>
      </c>
      <c r="P207" s="16">
        <f t="shared" si="35"/>
        <v>0.46525</v>
      </c>
      <c r="Q207" s="21">
        <v>102402</v>
      </c>
      <c r="R207" s="18">
        <v>113185</v>
      </c>
      <c r="S207" s="16">
        <f t="shared" si="39"/>
        <v>5.0016930519929337E-2</v>
      </c>
      <c r="T207" s="87">
        <v>0.52</v>
      </c>
      <c r="U207" s="87">
        <v>0.46</v>
      </c>
      <c r="V207" s="16">
        <f t="shared" si="40"/>
        <v>0.49399999999999999</v>
      </c>
    </row>
    <row r="208" spans="1:22" x14ac:dyDescent="0.25">
      <c r="A208" s="9" t="s">
        <v>412</v>
      </c>
      <c r="B208" s="9">
        <v>8</v>
      </c>
      <c r="C208" s="9" t="s">
        <v>470</v>
      </c>
      <c r="D208" s="9" t="s">
        <v>468</v>
      </c>
      <c r="E208" s="6">
        <v>2000</v>
      </c>
      <c r="F208" s="9">
        <v>128657</v>
      </c>
      <c r="G208" s="9">
        <v>202217</v>
      </c>
      <c r="H208" s="9">
        <v>14180</v>
      </c>
      <c r="I208" s="15">
        <v>0.37286047980895742</v>
      </c>
      <c r="J208" s="15">
        <v>0.58604450317921253</v>
      </c>
      <c r="K208" s="15">
        <f t="shared" si="33"/>
        <v>0.38883986049070035</v>
      </c>
      <c r="L208" s="15">
        <f t="shared" si="34"/>
        <v>0.61116013950929959</v>
      </c>
      <c r="M208" s="16">
        <f t="shared" si="38"/>
        <v>0.22232027901859924</v>
      </c>
      <c r="N208" s="15">
        <v>0.48</v>
      </c>
      <c r="O208" s="15">
        <v>0.51100000000000001</v>
      </c>
      <c r="P208" s="16">
        <f t="shared" si="35"/>
        <v>0.46525</v>
      </c>
      <c r="Q208" s="21">
        <v>84069</v>
      </c>
      <c r="R208" s="18">
        <v>156931</v>
      </c>
      <c r="S208" s="16">
        <f t="shared" si="39"/>
        <v>0.30233195020746884</v>
      </c>
      <c r="T208" s="87">
        <v>0.53</v>
      </c>
      <c r="U208" s="87">
        <v>0.46</v>
      </c>
      <c r="V208" s="16">
        <f t="shared" si="40"/>
        <v>0.499</v>
      </c>
    </row>
    <row r="209" spans="1:22" x14ac:dyDescent="0.25">
      <c r="A209" s="9" t="s">
        <v>412</v>
      </c>
      <c r="B209" s="9">
        <v>9</v>
      </c>
      <c r="C209" s="9" t="s">
        <v>673</v>
      </c>
      <c r="D209" s="9" t="s">
        <v>475</v>
      </c>
      <c r="E209" s="6">
        <v>1982</v>
      </c>
      <c r="F209" s="9">
        <v>208846</v>
      </c>
      <c r="G209" s="9">
        <v>114760</v>
      </c>
      <c r="H209" s="9">
        <v>13710</v>
      </c>
      <c r="I209" s="15">
        <v>0.61914050919612473</v>
      </c>
      <c r="J209" s="15">
        <v>0.34021510986730541</v>
      </c>
      <c r="K209" s="15">
        <f t="shared" si="33"/>
        <v>0.64537122303047534</v>
      </c>
      <c r="L209" s="15">
        <f t="shared" si="34"/>
        <v>0.35462877696952466</v>
      </c>
      <c r="M209" s="16">
        <f t="shared" si="38"/>
        <v>0.29074244606095068</v>
      </c>
      <c r="N209" s="15">
        <v>0.57200000000000006</v>
      </c>
      <c r="O209" s="15">
        <v>0.41899999999999998</v>
      </c>
      <c r="P209" s="16">
        <f t="shared" si="35"/>
        <v>0.55725000000000002</v>
      </c>
      <c r="Q209" s="21">
        <v>124671</v>
      </c>
      <c r="R209" s="18">
        <v>71372</v>
      </c>
      <c r="S209" s="16">
        <f t="shared" si="39"/>
        <v>0.27187402763679391</v>
      </c>
      <c r="T209" s="87">
        <v>0.65</v>
      </c>
      <c r="U209" s="87">
        <v>0.33</v>
      </c>
      <c r="V209" s="16">
        <f t="shared" si="40"/>
        <v>0.624</v>
      </c>
    </row>
    <row r="210" spans="1:22" x14ac:dyDescent="0.25">
      <c r="A210" s="9" t="s">
        <v>412</v>
      </c>
      <c r="B210" s="9">
        <v>10</v>
      </c>
      <c r="C210" s="9" t="s">
        <v>674</v>
      </c>
      <c r="D210" s="9" t="s">
        <v>468</v>
      </c>
      <c r="E210" s="6">
        <v>2002</v>
      </c>
      <c r="F210" s="9">
        <v>97734</v>
      </c>
      <c r="G210" s="9">
        <v>226075</v>
      </c>
      <c r="H210" s="9">
        <v>4803</v>
      </c>
      <c r="I210" s="15">
        <v>0.29741458011271654</v>
      </c>
      <c r="J210" s="15">
        <v>0.68796939856122119</v>
      </c>
      <c r="K210" s="15">
        <f t="shared" si="33"/>
        <v>0.30182607648335902</v>
      </c>
      <c r="L210" s="15">
        <f t="shared" si="34"/>
        <v>0.69817392351664098</v>
      </c>
      <c r="M210" s="16">
        <f t="shared" si="38"/>
        <v>0.39634784703328196</v>
      </c>
      <c r="N210" s="15">
        <v>0.43700000000000006</v>
      </c>
      <c r="O210" s="15">
        <v>0.55299999999999994</v>
      </c>
      <c r="P210" s="16">
        <f t="shared" si="35"/>
        <v>0.42275000000000007</v>
      </c>
      <c r="Q210" s="21">
        <v>58530</v>
      </c>
      <c r="R210" s="18">
        <v>168364</v>
      </c>
      <c r="S210" s="16">
        <f t="shared" si="39"/>
        <v>0.48407626468747522</v>
      </c>
      <c r="T210" s="87">
        <v>0.48</v>
      </c>
      <c r="U210" s="87">
        <v>0.5</v>
      </c>
      <c r="V210" s="16">
        <f t="shared" si="40"/>
        <v>0.45399999999999996</v>
      </c>
    </row>
    <row r="211" spans="1:22" x14ac:dyDescent="0.25">
      <c r="A211" s="9" t="s">
        <v>412</v>
      </c>
      <c r="B211" s="9">
        <v>11</v>
      </c>
      <c r="C211" s="9" t="s">
        <v>675</v>
      </c>
      <c r="D211" s="9" t="s">
        <v>483</v>
      </c>
      <c r="E211" s="6">
        <v>2012</v>
      </c>
      <c r="F211" s="9">
        <v>158879</v>
      </c>
      <c r="G211" s="9">
        <v>181788</v>
      </c>
      <c r="H211" s="9">
        <v>17472</v>
      </c>
      <c r="I211" s="15">
        <v>0.44362384437327407</v>
      </c>
      <c r="J211" s="15">
        <v>0.50759062821976941</v>
      </c>
      <c r="K211" s="15">
        <f t="shared" si="33"/>
        <v>0.46637625599192173</v>
      </c>
      <c r="L211" s="15">
        <f t="shared" si="34"/>
        <v>0.53362374400807822</v>
      </c>
      <c r="M211" s="16">
        <f t="shared" si="38"/>
        <v>6.7247488016156487E-2</v>
      </c>
      <c r="N211" s="15">
        <v>0.46899999999999997</v>
      </c>
      <c r="O211" s="15">
        <v>0.52300000000000002</v>
      </c>
      <c r="P211" s="16">
        <f t="shared" si="35"/>
        <v>0.45374999999999999</v>
      </c>
      <c r="Q211" s="22">
        <v>159267</v>
      </c>
      <c r="R211" s="22">
        <v>151740</v>
      </c>
      <c r="S211" s="16">
        <f>-((Q211/(Q211+R211))-(R211/(Q211+R211)))</f>
        <v>-2.4202027607095611E-2</v>
      </c>
      <c r="T211" s="87">
        <v>0.54</v>
      </c>
      <c r="U211" s="87">
        <v>0.45</v>
      </c>
      <c r="V211" s="16">
        <f t="shared" si="40"/>
        <v>0.50900000000000001</v>
      </c>
    </row>
    <row r="212" spans="1:22" x14ac:dyDescent="0.25">
      <c r="A212" s="9" t="s">
        <v>412</v>
      </c>
      <c r="B212" s="9">
        <v>12</v>
      </c>
      <c r="C212" s="9" t="s">
        <v>676</v>
      </c>
      <c r="D212" s="9" t="s">
        <v>475</v>
      </c>
      <c r="E212" s="6">
        <v>1955</v>
      </c>
      <c r="F212" s="9">
        <v>216884</v>
      </c>
      <c r="G212" s="9">
        <v>92472</v>
      </c>
      <c r="H212" s="9">
        <v>9867</v>
      </c>
      <c r="I212" s="15">
        <v>0.67941219774264383</v>
      </c>
      <c r="J212" s="15">
        <v>0.28967837530503754</v>
      </c>
      <c r="K212" s="15">
        <f t="shared" si="33"/>
        <v>0.70108224828353094</v>
      </c>
      <c r="L212" s="15">
        <f t="shared" si="34"/>
        <v>0.29891775171646906</v>
      </c>
      <c r="M212" s="16">
        <f t="shared" si="38"/>
        <v>0.40216449656706188</v>
      </c>
      <c r="N212" s="15">
        <v>0.66200000000000003</v>
      </c>
      <c r="O212" s="15">
        <v>0.32799999999999996</v>
      </c>
      <c r="P212" s="16">
        <f t="shared" si="35"/>
        <v>0.64775000000000005</v>
      </c>
      <c r="Q212" s="21">
        <v>118336</v>
      </c>
      <c r="R212" s="18">
        <v>83488</v>
      </c>
      <c r="S212" s="16">
        <f t="shared" si="39"/>
        <v>0.17266529253210722</v>
      </c>
      <c r="T212" s="87">
        <v>0.66</v>
      </c>
      <c r="U212" s="87">
        <v>0.33</v>
      </c>
      <c r="V212" s="16">
        <f t="shared" si="40"/>
        <v>0.629</v>
      </c>
    </row>
    <row r="213" spans="1:22" x14ac:dyDescent="0.25">
      <c r="A213" s="9" t="s">
        <v>412</v>
      </c>
      <c r="B213" s="9">
        <v>13</v>
      </c>
      <c r="C213" s="9" t="s">
        <v>677</v>
      </c>
      <c r="D213" s="9" t="s">
        <v>475</v>
      </c>
      <c r="E213" s="6">
        <v>1964</v>
      </c>
      <c r="F213" s="9">
        <v>235336</v>
      </c>
      <c r="G213" s="9">
        <v>38769</v>
      </c>
      <c r="H213" s="9">
        <v>10165</v>
      </c>
      <c r="I213" s="15">
        <v>0.82786083652865239</v>
      </c>
      <c r="J213" s="15">
        <v>0.13638090547718718</v>
      </c>
      <c r="K213" s="15">
        <f t="shared" si="33"/>
        <v>0.85856150015505006</v>
      </c>
      <c r="L213" s="15">
        <f t="shared" si="34"/>
        <v>0.14143849984494991</v>
      </c>
      <c r="M213" s="16">
        <f t="shared" si="38"/>
        <v>0.71712300031010012</v>
      </c>
      <c r="N213" s="15">
        <v>0.85199999999999998</v>
      </c>
      <c r="O213" s="15">
        <v>0.14300000000000002</v>
      </c>
      <c r="P213" s="16">
        <f t="shared" si="35"/>
        <v>0.83525000000000005</v>
      </c>
      <c r="Q213" s="21">
        <v>115511</v>
      </c>
      <c r="R213" s="18">
        <v>29902</v>
      </c>
      <c r="S213" s="16">
        <f t="shared" si="39"/>
        <v>0.58873003101510868</v>
      </c>
      <c r="T213" s="87">
        <v>0.86</v>
      </c>
      <c r="U213" s="87">
        <v>0.14000000000000001</v>
      </c>
      <c r="V213" s="16">
        <f t="shared" si="40"/>
        <v>0.82399999999999995</v>
      </c>
    </row>
    <row r="214" spans="1:22" x14ac:dyDescent="0.25">
      <c r="A214" s="9" t="s">
        <v>412</v>
      </c>
      <c r="B214" s="9">
        <v>14</v>
      </c>
      <c r="C214" s="9" t="s">
        <v>678</v>
      </c>
      <c r="D214" s="9" t="s">
        <v>475</v>
      </c>
      <c r="E214" s="6">
        <v>2012</v>
      </c>
      <c r="F214" s="9">
        <v>270450</v>
      </c>
      <c r="G214" s="9">
        <v>51395</v>
      </c>
      <c r="H214" s="9">
        <v>6947</v>
      </c>
      <c r="I214" s="15">
        <v>0.82255650989075157</v>
      </c>
      <c r="J214" s="15">
        <v>0.15631463052629019</v>
      </c>
      <c r="K214" s="15">
        <f t="shared" si="33"/>
        <v>0.8403113299880377</v>
      </c>
      <c r="L214" s="15">
        <f t="shared" si="34"/>
        <v>0.1596886700119623</v>
      </c>
      <c r="M214" s="16">
        <f t="shared" si="38"/>
        <v>0.68062265997607541</v>
      </c>
      <c r="N214" s="15">
        <v>0.81</v>
      </c>
      <c r="O214" s="15">
        <v>0.18600000000000003</v>
      </c>
      <c r="P214" s="16">
        <f t="shared" si="35"/>
        <v>0.79275000000000007</v>
      </c>
      <c r="Q214" s="81">
        <v>125730</v>
      </c>
      <c r="R214" s="83">
        <v>119325</v>
      </c>
      <c r="S214" s="16">
        <f t="shared" si="39"/>
        <v>2.6136989655383525E-2</v>
      </c>
      <c r="T214" s="87">
        <v>0.52900000000000003</v>
      </c>
      <c r="U214" s="87">
        <v>0.47099999999999997</v>
      </c>
      <c r="V214" s="16">
        <f t="shared" si="40"/>
        <v>0.49299999999999999</v>
      </c>
    </row>
    <row r="215" spans="1:22" x14ac:dyDescent="0.25">
      <c r="A215" s="9" t="s">
        <v>413</v>
      </c>
      <c r="B215" s="9">
        <v>1</v>
      </c>
      <c r="C215" s="9" t="s">
        <v>679</v>
      </c>
      <c r="D215" s="9" t="s">
        <v>475</v>
      </c>
      <c r="E215" s="6">
        <v>2006</v>
      </c>
      <c r="F215" s="9">
        <v>193211</v>
      </c>
      <c r="G215" s="9">
        <v>142164</v>
      </c>
      <c r="H215" s="9">
        <v>505</v>
      </c>
      <c r="I215" s="15">
        <v>0.57523818030248897</v>
      </c>
      <c r="J215" s="15">
        <v>0.4232583065380493</v>
      </c>
      <c r="K215" s="15">
        <f t="shared" si="33"/>
        <v>0.57610436079016025</v>
      </c>
      <c r="L215" s="15">
        <f t="shared" si="34"/>
        <v>0.42389563920983975</v>
      </c>
      <c r="M215" s="16">
        <f t="shared" si="38"/>
        <v>0.15220872158032051</v>
      </c>
      <c r="N215" s="15">
        <v>0.496</v>
      </c>
      <c r="O215" s="15">
        <v>0.48200000000000004</v>
      </c>
      <c r="P215" s="16">
        <f t="shared" si="35"/>
        <v>0.48774999999999996</v>
      </c>
      <c r="Q215" s="21">
        <v>122365</v>
      </c>
      <c r="R215" s="18">
        <v>109242</v>
      </c>
      <c r="S215" s="16">
        <f t="shared" ref="S215:S221" si="41">ABS((R215/(R215+Q215))-(Q215/(R215+Q215)))</f>
        <v>5.6660636336552883E-2</v>
      </c>
      <c r="T215" s="87">
        <v>0.51</v>
      </c>
      <c r="U215" s="87">
        <v>0.47</v>
      </c>
      <c r="V215" s="16">
        <f t="shared" ref="V215:V221" si="42">(T215-U215-7.2%)/2+0.5</f>
        <v>0.48399999999999999</v>
      </c>
    </row>
    <row r="216" spans="1:22" x14ac:dyDescent="0.25">
      <c r="A216" s="9" t="s">
        <v>413</v>
      </c>
      <c r="B216" s="9">
        <v>2</v>
      </c>
      <c r="C216" s="9" t="s">
        <v>680</v>
      </c>
      <c r="D216" s="9" t="s">
        <v>468</v>
      </c>
      <c r="E216" s="6">
        <v>2002</v>
      </c>
      <c r="F216" s="9">
        <v>164338</v>
      </c>
      <c r="G216" s="9">
        <v>193587</v>
      </c>
      <c r="H216" s="9">
        <v>521</v>
      </c>
      <c r="I216" s="15">
        <v>0.45847352181360651</v>
      </c>
      <c r="J216" s="15">
        <v>0.54007298170435714</v>
      </c>
      <c r="K216" s="15">
        <f t="shared" si="33"/>
        <v>0.4591408814695816</v>
      </c>
      <c r="L216" s="15">
        <f t="shared" si="34"/>
        <v>0.54085911853041835</v>
      </c>
      <c r="M216" s="16">
        <f t="shared" si="38"/>
        <v>8.1718237060836751E-2</v>
      </c>
      <c r="N216" s="15">
        <v>0.49099999999999999</v>
      </c>
      <c r="O216" s="15">
        <v>0.49</v>
      </c>
      <c r="P216" s="16">
        <f t="shared" si="35"/>
        <v>0.48125000000000001</v>
      </c>
      <c r="Q216" s="21">
        <v>104809</v>
      </c>
      <c r="R216" s="18">
        <v>181341</v>
      </c>
      <c r="S216" s="16">
        <f t="shared" si="41"/>
        <v>0.2674541324480168</v>
      </c>
      <c r="T216" s="87">
        <v>0.48</v>
      </c>
      <c r="U216" s="87">
        <v>0.5</v>
      </c>
      <c r="V216" s="16">
        <f t="shared" si="42"/>
        <v>0.45399999999999996</v>
      </c>
    </row>
    <row r="217" spans="1:22" x14ac:dyDescent="0.25">
      <c r="A217" s="9" t="s">
        <v>413</v>
      </c>
      <c r="B217" s="9">
        <v>3</v>
      </c>
      <c r="C217" s="9" t="s">
        <v>681</v>
      </c>
      <c r="D217" s="9" t="s">
        <v>468</v>
      </c>
      <c r="E217" s="6">
        <v>2008</v>
      </c>
      <c r="F217" s="9">
        <v>159937</v>
      </c>
      <c r="G217" s="9">
        <v>222335</v>
      </c>
      <c r="H217" s="9">
        <v>433</v>
      </c>
      <c r="I217" s="15">
        <v>0.41791196874877518</v>
      </c>
      <c r="J217" s="15">
        <v>0.58095661148926714</v>
      </c>
      <c r="K217" s="15">
        <f t="shared" si="33"/>
        <v>0.41838533818851498</v>
      </c>
      <c r="L217" s="15">
        <f t="shared" si="34"/>
        <v>0.58161466181148491</v>
      </c>
      <c r="M217" s="16">
        <f t="shared" si="38"/>
        <v>0.16322932362296994</v>
      </c>
      <c r="N217" s="15">
        <v>0.496</v>
      </c>
      <c r="O217" s="15">
        <v>0.48799999999999999</v>
      </c>
      <c r="P217" s="16">
        <f t="shared" si="35"/>
        <v>0.48475000000000001</v>
      </c>
      <c r="Q217" s="21">
        <v>100240</v>
      </c>
      <c r="R217" s="18">
        <v>161177</v>
      </c>
      <c r="S217" s="16">
        <f t="shared" si="41"/>
        <v>0.23310266738582414</v>
      </c>
      <c r="T217" s="87">
        <v>0.52</v>
      </c>
      <c r="U217" s="87">
        <v>0.46</v>
      </c>
      <c r="V217" s="16">
        <f t="shared" si="42"/>
        <v>0.49399999999999999</v>
      </c>
    </row>
    <row r="218" spans="1:22" x14ac:dyDescent="0.25">
      <c r="A218" s="9" t="s">
        <v>413</v>
      </c>
      <c r="B218" s="9">
        <v>4</v>
      </c>
      <c r="C218" s="9" t="s">
        <v>682</v>
      </c>
      <c r="D218" s="9" t="s">
        <v>475</v>
      </c>
      <c r="E218" s="6">
        <v>2000</v>
      </c>
      <c r="F218" s="9">
        <v>216685</v>
      </c>
      <c r="G218" s="9">
        <v>109659</v>
      </c>
      <c r="H218" s="9">
        <v>21647</v>
      </c>
      <c r="I218" s="15">
        <v>0.62267414961881196</v>
      </c>
      <c r="J218" s="15">
        <v>0.31512021862634376</v>
      </c>
      <c r="K218" s="15">
        <f t="shared" si="33"/>
        <v>0.66397727551295571</v>
      </c>
      <c r="L218" s="15">
        <f t="shared" si="34"/>
        <v>0.33602272448704434</v>
      </c>
      <c r="M218" s="16">
        <f t="shared" si="38"/>
        <v>0.32795455102591137</v>
      </c>
      <c r="N218" s="15">
        <v>0.625</v>
      </c>
      <c r="O218" s="15">
        <v>0.35499999999999998</v>
      </c>
      <c r="P218" s="16">
        <f t="shared" si="35"/>
        <v>0.61575000000000002</v>
      </c>
      <c r="Q218" s="21">
        <v>136746</v>
      </c>
      <c r="R218" s="18">
        <v>80141</v>
      </c>
      <c r="S218" s="16">
        <f t="shared" si="41"/>
        <v>0.26098844098539797</v>
      </c>
      <c r="T218" s="87">
        <v>0.64</v>
      </c>
      <c r="U218" s="87">
        <v>0.34</v>
      </c>
      <c r="V218" s="16">
        <f t="shared" si="42"/>
        <v>0.61399999999999999</v>
      </c>
    </row>
    <row r="219" spans="1:22" x14ac:dyDescent="0.25">
      <c r="A219" s="9" t="s">
        <v>413</v>
      </c>
      <c r="B219" s="9">
        <v>5</v>
      </c>
      <c r="C219" s="9" t="s">
        <v>683</v>
      </c>
      <c r="D219" s="9" t="s">
        <v>475</v>
      </c>
      <c r="E219" s="6">
        <v>2006</v>
      </c>
      <c r="F219" s="9">
        <v>262102</v>
      </c>
      <c r="G219" s="9">
        <v>88753</v>
      </c>
      <c r="H219" s="9">
        <v>1114</v>
      </c>
      <c r="I219" s="15">
        <v>0.74467353658987012</v>
      </c>
      <c r="J219" s="15">
        <v>0.25216141194252906</v>
      </c>
      <c r="K219" s="15">
        <f t="shared" si="33"/>
        <v>0.74703795015034702</v>
      </c>
      <c r="L219" s="15">
        <f t="shared" si="34"/>
        <v>0.25296204984965304</v>
      </c>
      <c r="M219" s="16">
        <f t="shared" si="38"/>
        <v>0.49407590030069398</v>
      </c>
      <c r="N219" s="15">
        <v>0.73499999999999999</v>
      </c>
      <c r="O219" s="15">
        <v>0.24</v>
      </c>
      <c r="P219" s="16">
        <f t="shared" si="35"/>
        <v>0.72825000000000006</v>
      </c>
      <c r="Q219" s="21">
        <v>154833</v>
      </c>
      <c r="R219" s="18">
        <v>55222</v>
      </c>
      <c r="S219" s="16">
        <f t="shared" si="41"/>
        <v>0.47421389636047701</v>
      </c>
      <c r="T219" s="87">
        <v>0.74</v>
      </c>
      <c r="U219" s="87">
        <v>0.24</v>
      </c>
      <c r="V219" s="16">
        <f t="shared" si="42"/>
        <v>0.71399999999999997</v>
      </c>
    </row>
    <row r="220" spans="1:22" x14ac:dyDescent="0.25">
      <c r="A220" s="9" t="s">
        <v>413</v>
      </c>
      <c r="B220" s="9">
        <v>6</v>
      </c>
      <c r="C220" s="9" t="s">
        <v>684</v>
      </c>
      <c r="D220" s="9" t="s">
        <v>468</v>
      </c>
      <c r="E220" s="6">
        <v>2006</v>
      </c>
      <c r="F220" s="9">
        <v>174944</v>
      </c>
      <c r="G220" s="9">
        <v>179240</v>
      </c>
      <c r="H220" s="9">
        <v>969</v>
      </c>
      <c r="I220" s="15">
        <v>0.49258770163844878</v>
      </c>
      <c r="J220" s="15">
        <v>0.50468389679940762</v>
      </c>
      <c r="K220" s="15">
        <f t="shared" si="33"/>
        <v>0.49393535563435953</v>
      </c>
      <c r="L220" s="15">
        <f t="shared" si="34"/>
        <v>0.50606464436564047</v>
      </c>
      <c r="M220" s="16">
        <f t="shared" si="38"/>
        <v>1.2129288731280941E-2</v>
      </c>
      <c r="N220" s="15">
        <v>0.41499999999999998</v>
      </c>
      <c r="O220" s="15">
        <v>0.56499999999999995</v>
      </c>
      <c r="P220" s="16">
        <f t="shared" si="35"/>
        <v>0.40575</v>
      </c>
      <c r="Q220" s="21">
        <v>120846</v>
      </c>
      <c r="R220" s="18">
        <v>159476</v>
      </c>
      <c r="S220" s="16">
        <f t="shared" si="41"/>
        <v>0.13780580903389672</v>
      </c>
      <c r="T220" s="87">
        <v>0.45</v>
      </c>
      <c r="U220" s="87">
        <v>0.53</v>
      </c>
      <c r="V220" s="16">
        <f t="shared" si="42"/>
        <v>0.42399999999999999</v>
      </c>
    </row>
    <row r="221" spans="1:22" x14ac:dyDescent="0.25">
      <c r="A221" s="9" t="s">
        <v>413</v>
      </c>
      <c r="B221" s="9">
        <v>7</v>
      </c>
      <c r="C221" s="9" t="s">
        <v>685</v>
      </c>
      <c r="D221" s="9" t="s">
        <v>475</v>
      </c>
      <c r="E221" s="6">
        <v>1990</v>
      </c>
      <c r="F221" s="9">
        <v>197791</v>
      </c>
      <c r="G221" s="9">
        <v>114151</v>
      </c>
      <c r="H221" s="9">
        <v>15634</v>
      </c>
      <c r="I221" s="15">
        <v>0.60380186582655626</v>
      </c>
      <c r="J221" s="15">
        <v>0.34847180501624053</v>
      </c>
      <c r="K221" s="15">
        <f t="shared" si="33"/>
        <v>0.6340633835777163</v>
      </c>
      <c r="L221" s="15">
        <f t="shared" si="34"/>
        <v>0.36593661642228364</v>
      </c>
      <c r="M221" s="16">
        <f t="shared" si="38"/>
        <v>0.26812676715543265</v>
      </c>
      <c r="N221" s="15">
        <v>0.441</v>
      </c>
      <c r="O221" s="15">
        <v>0.53900000000000003</v>
      </c>
      <c r="P221" s="16">
        <f t="shared" si="35"/>
        <v>0.43174999999999997</v>
      </c>
      <c r="Q221" s="21">
        <v>133096</v>
      </c>
      <c r="R221" s="18">
        <v>90652</v>
      </c>
      <c r="S221" s="16">
        <f t="shared" si="41"/>
        <v>0.18969555035128804</v>
      </c>
      <c r="T221" s="87">
        <v>0.47</v>
      </c>
      <c r="U221" s="87">
        <v>0.5</v>
      </c>
      <c r="V221" s="16">
        <f t="shared" si="42"/>
        <v>0.44899999999999995</v>
      </c>
    </row>
    <row r="222" spans="1:22" x14ac:dyDescent="0.25">
      <c r="A222" s="9" t="s">
        <v>413</v>
      </c>
      <c r="B222" s="9">
        <v>8</v>
      </c>
      <c r="C222" s="9" t="s">
        <v>686</v>
      </c>
      <c r="D222" s="9" t="s">
        <v>478</v>
      </c>
      <c r="E222" s="6">
        <v>2012</v>
      </c>
      <c r="F222" s="9">
        <v>191976</v>
      </c>
      <c r="G222" s="9">
        <v>160520</v>
      </c>
      <c r="H222" s="9">
        <v>1167</v>
      </c>
      <c r="I222" s="15">
        <v>0.54282183886920599</v>
      </c>
      <c r="J222" s="15">
        <v>0.45387840967248483</v>
      </c>
      <c r="K222" s="15">
        <f t="shared" si="33"/>
        <v>0.54461894603059324</v>
      </c>
      <c r="L222" s="15">
        <f t="shared" si="34"/>
        <v>0.45538105396940676</v>
      </c>
      <c r="M222" s="16">
        <f t="shared" si="38"/>
        <v>8.9237892061186486E-2</v>
      </c>
      <c r="N222" s="15">
        <v>0.51700000000000002</v>
      </c>
      <c r="O222" s="15">
        <v>0.46200000000000002</v>
      </c>
      <c r="P222" s="16">
        <f t="shared" si="35"/>
        <v>0.50824999999999998</v>
      </c>
      <c r="Q222" s="21"/>
      <c r="R222" s="18"/>
      <c r="S222" s="16"/>
      <c r="T222" s="87"/>
      <c r="U222" s="87"/>
      <c r="V222" s="16"/>
    </row>
    <row r="223" spans="1:22" x14ac:dyDescent="0.25">
      <c r="A223" s="9" t="s">
        <v>414</v>
      </c>
      <c r="B223" s="9">
        <v>1</v>
      </c>
      <c r="C223" s="9" t="s">
        <v>687</v>
      </c>
      <c r="D223" s="9" t="s">
        <v>468</v>
      </c>
      <c r="E223" s="6">
        <v>2010</v>
      </c>
      <c r="F223" s="9">
        <v>114076</v>
      </c>
      <c r="G223" s="9">
        <v>186760</v>
      </c>
      <c r="H223" s="9">
        <v>8341</v>
      </c>
      <c r="I223" s="15">
        <v>0.36896664370247462</v>
      </c>
      <c r="J223" s="15">
        <v>0.60405528224932648</v>
      </c>
      <c r="K223" s="15">
        <f t="shared" si="33"/>
        <v>0.37919663870015552</v>
      </c>
      <c r="L223" s="15">
        <f t="shared" si="34"/>
        <v>0.62080336129984437</v>
      </c>
      <c r="M223" s="16">
        <f t="shared" si="38"/>
        <v>0.24160672259968885</v>
      </c>
      <c r="N223" s="15">
        <v>0.37</v>
      </c>
      <c r="O223" s="15">
        <v>0.61899999999999999</v>
      </c>
      <c r="P223" s="16">
        <f t="shared" si="35"/>
        <v>0.35625000000000001</v>
      </c>
      <c r="Q223" s="21">
        <v>89388</v>
      </c>
      <c r="R223" s="18">
        <v>121074</v>
      </c>
      <c r="S223" s="16">
        <f>ABS((R223/(R223+Q223))-(Q223/(R223+Q223)))</f>
        <v>0.15055449439803859</v>
      </c>
      <c r="T223" s="87">
        <v>0.38</v>
      </c>
      <c r="U223" s="87">
        <v>0.62</v>
      </c>
      <c r="V223" s="16">
        <f>(T223-U223-7.2%)/2+0.5</f>
        <v>0.34399999999999997</v>
      </c>
    </row>
    <row r="224" spans="1:22" x14ac:dyDescent="0.25">
      <c r="A224" s="9" t="s">
        <v>414</v>
      </c>
      <c r="B224" s="9">
        <v>2</v>
      </c>
      <c r="C224" s="9" t="s">
        <v>688</v>
      </c>
      <c r="D224" s="9" t="s">
        <v>475</v>
      </c>
      <c r="E224" s="6">
        <v>1993</v>
      </c>
      <c r="F224" s="9">
        <v>214978</v>
      </c>
      <c r="G224" s="9">
        <v>99160</v>
      </c>
      <c r="H224" s="9">
        <v>6106</v>
      </c>
      <c r="I224" s="15">
        <v>0.67129438802912778</v>
      </c>
      <c r="J224" s="15">
        <v>0.3096389003384919</v>
      </c>
      <c r="K224" s="15">
        <f t="shared" si="33"/>
        <v>0.68434255008945122</v>
      </c>
      <c r="L224" s="15">
        <f t="shared" si="34"/>
        <v>0.31565744991054889</v>
      </c>
      <c r="M224" s="16">
        <f t="shared" si="38"/>
        <v>0.36868510017890233</v>
      </c>
      <c r="N224" s="15">
        <v>0.66400000000000003</v>
      </c>
      <c r="O224" s="15">
        <v>0.33</v>
      </c>
      <c r="P224" s="16">
        <f t="shared" si="35"/>
        <v>0.64775000000000005</v>
      </c>
      <c r="Q224" s="21">
        <v>105327</v>
      </c>
      <c r="R224" s="18">
        <v>64499</v>
      </c>
      <c r="S224" s="16">
        <f>ABS((R224/(R224+Q224))-(Q224/(R224+Q224)))</f>
        <v>0.24041077337981226</v>
      </c>
      <c r="T224" s="87">
        <v>0.66</v>
      </c>
      <c r="U224" s="87">
        <v>0.34</v>
      </c>
      <c r="V224" s="16">
        <f>(T224-U224-7.2%)/2+0.5</f>
        <v>0.624</v>
      </c>
    </row>
    <row r="225" spans="1:22" x14ac:dyDescent="0.25">
      <c r="A225" s="9" t="s">
        <v>414</v>
      </c>
      <c r="B225" s="9">
        <v>3</v>
      </c>
      <c r="C225" s="9" t="s">
        <v>689</v>
      </c>
      <c r="D225" s="9" t="s">
        <v>468</v>
      </c>
      <c r="E225" s="6">
        <v>2008</v>
      </c>
      <c r="F225" s="9">
        <v>0</v>
      </c>
      <c r="G225" s="9">
        <v>234717</v>
      </c>
      <c r="H225" s="9">
        <v>58605</v>
      </c>
      <c r="I225" s="15">
        <v>0</v>
      </c>
      <c r="J225" s="15">
        <v>0.80020250782416591</v>
      </c>
      <c r="K225" s="15">
        <f t="shared" si="33"/>
        <v>0</v>
      </c>
      <c r="L225" s="15">
        <f t="shared" si="34"/>
        <v>1</v>
      </c>
      <c r="M225" s="16">
        <f t="shared" si="38"/>
        <v>1</v>
      </c>
      <c r="N225" s="15">
        <v>0.39100000000000001</v>
      </c>
      <c r="O225" s="15">
        <v>0.6</v>
      </c>
      <c r="P225" s="16">
        <f t="shared" si="35"/>
        <v>0.37625000000000003</v>
      </c>
      <c r="Q225" s="21">
        <v>60737</v>
      </c>
      <c r="R225" s="18">
        <v>132393</v>
      </c>
      <c r="S225" s="16">
        <f>ABS((R225/(R225+Q225))-(Q225/(R225+Q225)))</f>
        <v>0.37102469838968566</v>
      </c>
      <c r="T225" s="87">
        <v>0.38</v>
      </c>
      <c r="U225" s="87">
        <v>0.62</v>
      </c>
      <c r="V225" s="16">
        <f>(T225-U225-7.2%)/2+0.5</f>
        <v>0.34399999999999997</v>
      </c>
    </row>
    <row r="226" spans="1:22" x14ac:dyDescent="0.25">
      <c r="A226" s="9" t="s">
        <v>414</v>
      </c>
      <c r="B226" s="9">
        <v>4</v>
      </c>
      <c r="C226" s="9" t="s">
        <v>690</v>
      </c>
      <c r="D226" s="9" t="s">
        <v>468</v>
      </c>
      <c r="E226" s="6">
        <v>2010</v>
      </c>
      <c r="F226" s="9">
        <v>82344</v>
      </c>
      <c r="G226" s="9">
        <v>182998</v>
      </c>
      <c r="H226" s="9">
        <v>20090</v>
      </c>
      <c r="I226" s="15">
        <v>0.2884890271588329</v>
      </c>
      <c r="J226" s="15">
        <v>0.64112643291572069</v>
      </c>
      <c r="K226" s="15">
        <f t="shared" si="33"/>
        <v>0.31033157208432888</v>
      </c>
      <c r="L226" s="15">
        <f t="shared" si="34"/>
        <v>0.68966842791567107</v>
      </c>
      <c r="M226" s="16">
        <f t="shared" si="38"/>
        <v>0.37933685583134219</v>
      </c>
      <c r="N226" s="15">
        <v>0.312</v>
      </c>
      <c r="O226" s="15">
        <v>0.67599999999999993</v>
      </c>
      <c r="P226" s="16">
        <f t="shared" si="35"/>
        <v>0.29875000000000007</v>
      </c>
      <c r="Q226" s="21">
        <v>95243</v>
      </c>
      <c r="R226" s="18">
        <v>105613</v>
      </c>
      <c r="S226" s="16">
        <f>ABS((R226/(R226+Q226))-(Q226/(R226+Q226)))</f>
        <v>5.1629027761182167E-2</v>
      </c>
      <c r="T226" s="87">
        <v>0.32</v>
      </c>
      <c r="U226" s="87">
        <v>0.68</v>
      </c>
      <c r="V226" s="16">
        <f>(T226-U226-7.2%)/2+0.5</f>
        <v>0.28399999999999997</v>
      </c>
    </row>
    <row r="227" spans="1:22" x14ac:dyDescent="0.25">
      <c r="A227" s="9" t="s">
        <v>415</v>
      </c>
      <c r="B227" s="9">
        <v>1</v>
      </c>
      <c r="C227" s="9" t="s">
        <v>691</v>
      </c>
      <c r="D227" s="9" t="s">
        <v>475</v>
      </c>
      <c r="E227" s="6">
        <v>2000</v>
      </c>
      <c r="F227" s="9">
        <v>267927</v>
      </c>
      <c r="G227" s="9">
        <v>60832</v>
      </c>
      <c r="H227" s="9">
        <v>11824</v>
      </c>
      <c r="I227" s="15">
        <v>0.78667167768209223</v>
      </c>
      <c r="J227" s="15">
        <v>0.17861138107304239</v>
      </c>
      <c r="K227" s="15">
        <f t="shared" si="33"/>
        <v>0.81496476142098007</v>
      </c>
      <c r="L227" s="15">
        <f t="shared" si="34"/>
        <v>0.18503523857901988</v>
      </c>
      <c r="M227" s="16">
        <f t="shared" si="38"/>
        <v>0.62992952284196013</v>
      </c>
      <c r="N227" s="15">
        <v>0.79900000000000004</v>
      </c>
      <c r="O227" s="15">
        <v>0.18899999999999997</v>
      </c>
      <c r="P227" s="16">
        <f t="shared" si="35"/>
        <v>0.78575000000000006</v>
      </c>
      <c r="Q227" s="21">
        <v>135907</v>
      </c>
      <c r="R227" s="18">
        <v>43649</v>
      </c>
      <c r="S227" s="16">
        <f>ABS((R227/(R227+Q227))-(Q227/(R227+Q227)))</f>
        <v>0.51381184700037874</v>
      </c>
      <c r="T227" s="87">
        <v>0.8</v>
      </c>
      <c r="U227" s="87">
        <v>0.19</v>
      </c>
      <c r="V227" s="16">
        <f>(T227-U227-7.2%)/2+0.5</f>
        <v>0.76900000000000002</v>
      </c>
    </row>
    <row r="228" spans="1:22" x14ac:dyDescent="0.25">
      <c r="A228" s="9" t="s">
        <v>415</v>
      </c>
      <c r="B228" s="9">
        <v>2</v>
      </c>
      <c r="C228" s="9" t="s">
        <v>692</v>
      </c>
      <c r="D228" s="9" t="s">
        <v>483</v>
      </c>
      <c r="E228" s="6">
        <v>2012</v>
      </c>
      <c r="F228" s="9">
        <v>146272</v>
      </c>
      <c r="G228" s="9">
        <v>236971</v>
      </c>
      <c r="H228" s="9">
        <v>11205</v>
      </c>
      <c r="I228" s="15">
        <v>0.37082707986857583</v>
      </c>
      <c r="J228" s="15">
        <v>0.6007661339390743</v>
      </c>
      <c r="K228" s="15">
        <f t="shared" si="33"/>
        <v>0.3816690715812161</v>
      </c>
      <c r="L228" s="15">
        <f t="shared" si="34"/>
        <v>0.6183309284187839</v>
      </c>
      <c r="M228" s="16">
        <f t="shared" si="38"/>
        <v>0.2366618568375678</v>
      </c>
      <c r="N228" s="15">
        <v>0.41399999999999998</v>
      </c>
      <c r="O228" s="15">
        <v>0.57100000000000006</v>
      </c>
      <c r="P228" s="16">
        <f t="shared" si="35"/>
        <v>0.40224999999999994</v>
      </c>
      <c r="Q228" s="21"/>
      <c r="R228" s="18"/>
      <c r="S228" s="16"/>
      <c r="T228" s="87"/>
      <c r="U228" s="87"/>
      <c r="V228" s="16"/>
    </row>
    <row r="229" spans="1:22" x14ac:dyDescent="0.25">
      <c r="A229" s="9" t="s">
        <v>415</v>
      </c>
      <c r="B229" s="9">
        <v>3</v>
      </c>
      <c r="C229" s="9" t="s">
        <v>693</v>
      </c>
      <c r="D229" s="9" t="s">
        <v>468</v>
      </c>
      <c r="E229" s="6">
        <v>2008</v>
      </c>
      <c r="F229" s="9">
        <v>111189</v>
      </c>
      <c r="G229" s="9">
        <v>214843</v>
      </c>
      <c r="H229" s="9">
        <v>12353</v>
      </c>
      <c r="I229" s="15">
        <v>0.3285872600735848</v>
      </c>
      <c r="J229" s="15">
        <v>0.6349069846476646</v>
      </c>
      <c r="K229" s="15">
        <f t="shared" si="33"/>
        <v>0.34103707611522799</v>
      </c>
      <c r="L229" s="15">
        <f t="shared" si="34"/>
        <v>0.65896292388477207</v>
      </c>
      <c r="M229" s="16">
        <f t="shared" si="38"/>
        <v>0.31792584776954408</v>
      </c>
      <c r="N229" s="15">
        <v>0.36099999999999999</v>
      </c>
      <c r="O229" s="15">
        <v>0.62</v>
      </c>
      <c r="P229" s="16">
        <f t="shared" si="35"/>
        <v>0.35125000000000001</v>
      </c>
      <c r="Q229" s="21">
        <v>0</v>
      </c>
      <c r="R229" s="18">
        <v>162724</v>
      </c>
      <c r="S229" s="16">
        <f t="shared" ref="S229:S234" si="43">ABS((R229/(R229+Q229))-(Q229/(R229+Q229)))</f>
        <v>1</v>
      </c>
      <c r="T229" s="87">
        <v>0.44</v>
      </c>
      <c r="U229" s="87">
        <v>0.55000000000000004</v>
      </c>
      <c r="V229" s="16">
        <f t="shared" ref="V229:V234" si="44">(T229-U229-7.2%)/2+0.5</f>
        <v>0.40899999999999997</v>
      </c>
    </row>
    <row r="230" spans="1:22" x14ac:dyDescent="0.25">
      <c r="A230" s="9" t="s">
        <v>415</v>
      </c>
      <c r="B230" s="9">
        <v>4</v>
      </c>
      <c r="C230" s="9" t="s">
        <v>694</v>
      </c>
      <c r="D230" s="9" t="s">
        <v>468</v>
      </c>
      <c r="E230" s="6">
        <v>2010</v>
      </c>
      <c r="F230" s="9">
        <v>113120</v>
      </c>
      <c r="G230" s="9">
        <v>192237</v>
      </c>
      <c r="H230" s="9">
        <v>13366</v>
      </c>
      <c r="I230" s="15">
        <v>0.35491633801137668</v>
      </c>
      <c r="J230" s="15">
        <v>0.60314756073455633</v>
      </c>
      <c r="K230" s="15">
        <f t="shared" si="33"/>
        <v>0.37045163529901071</v>
      </c>
      <c r="L230" s="15">
        <f t="shared" si="34"/>
        <v>0.62954836470098929</v>
      </c>
      <c r="M230" s="16">
        <f t="shared" si="38"/>
        <v>0.25909672940197859</v>
      </c>
      <c r="N230" s="15">
        <v>0.36399999999999999</v>
      </c>
      <c r="O230" s="15">
        <v>0.61199999999999999</v>
      </c>
      <c r="P230" s="16">
        <f t="shared" si="35"/>
        <v>0.35675000000000001</v>
      </c>
      <c r="Q230" s="21">
        <v>101532</v>
      </c>
      <c r="R230" s="18">
        <v>113489</v>
      </c>
      <c r="S230" s="16">
        <f t="shared" si="43"/>
        <v>5.5608521958320389E-2</v>
      </c>
      <c r="T230" s="87">
        <v>0.38</v>
      </c>
      <c r="U230" s="87">
        <v>0.61</v>
      </c>
      <c r="V230" s="16">
        <f t="shared" si="44"/>
        <v>0.34899999999999998</v>
      </c>
    </row>
    <row r="231" spans="1:22" x14ac:dyDescent="0.25">
      <c r="A231" s="9" t="s">
        <v>415</v>
      </c>
      <c r="B231" s="9">
        <v>5</v>
      </c>
      <c r="C231" s="9" t="s">
        <v>695</v>
      </c>
      <c r="D231" s="9" t="s">
        <v>475</v>
      </c>
      <c r="E231" s="6">
        <v>2004</v>
      </c>
      <c r="F231" s="9">
        <v>200290</v>
      </c>
      <c r="G231" s="9">
        <v>122149</v>
      </c>
      <c r="H231" s="9">
        <v>8503</v>
      </c>
      <c r="I231" s="15">
        <v>0.60521178937699049</v>
      </c>
      <c r="J231" s="15">
        <v>0.36909488671731</v>
      </c>
      <c r="K231" s="15">
        <f t="shared" si="33"/>
        <v>0.62117175651828715</v>
      </c>
      <c r="L231" s="15">
        <f t="shared" si="34"/>
        <v>0.37882824348171285</v>
      </c>
      <c r="M231" s="16">
        <f t="shared" si="38"/>
        <v>0.24234351303657431</v>
      </c>
      <c r="N231" s="15">
        <v>0.58899999999999997</v>
      </c>
      <c r="O231" s="15">
        <v>0.39399999999999996</v>
      </c>
      <c r="P231" s="16">
        <f t="shared" si="35"/>
        <v>0.57825000000000004</v>
      </c>
      <c r="Q231" s="21">
        <v>102076</v>
      </c>
      <c r="R231" s="18">
        <v>84578</v>
      </c>
      <c r="S231" s="16">
        <f t="shared" si="43"/>
        <v>9.3745647026048207E-2</v>
      </c>
      <c r="T231" s="87">
        <v>0.64</v>
      </c>
      <c r="U231" s="87">
        <v>0.35</v>
      </c>
      <c r="V231" s="16">
        <f t="shared" si="44"/>
        <v>0.60899999999999999</v>
      </c>
    </row>
    <row r="232" spans="1:22" x14ac:dyDescent="0.25">
      <c r="A232" s="9" t="s">
        <v>415</v>
      </c>
      <c r="B232" s="9">
        <v>6</v>
      </c>
      <c r="C232" s="9" t="s">
        <v>696</v>
      </c>
      <c r="D232" s="9" t="s">
        <v>468</v>
      </c>
      <c r="E232" s="6">
        <v>2000</v>
      </c>
      <c r="F232" s="9">
        <v>108503</v>
      </c>
      <c r="G232" s="9">
        <v>216906</v>
      </c>
      <c r="H232" s="9">
        <v>8279</v>
      </c>
      <c r="I232" s="15">
        <v>0.3251630265397617</v>
      </c>
      <c r="J232" s="15">
        <v>0.65002637194025559</v>
      </c>
      <c r="K232" s="15">
        <f t="shared" si="33"/>
        <v>0.33343576852514833</v>
      </c>
      <c r="L232" s="15">
        <f t="shared" si="34"/>
        <v>0.66656423147485167</v>
      </c>
      <c r="M232" s="16">
        <f t="shared" si="38"/>
        <v>0.33312846294970333</v>
      </c>
      <c r="N232" s="15">
        <v>0.379</v>
      </c>
      <c r="O232" s="15">
        <v>0.6</v>
      </c>
      <c r="P232" s="16">
        <f t="shared" si="35"/>
        <v>0.37025000000000002</v>
      </c>
      <c r="Q232" s="21">
        <v>67762</v>
      </c>
      <c r="R232" s="18">
        <v>154103</v>
      </c>
      <c r="S232" s="16">
        <f t="shared" si="43"/>
        <v>0.38916007482027354</v>
      </c>
      <c r="T232" s="87">
        <v>0.45</v>
      </c>
      <c r="U232" s="87">
        <v>0.54</v>
      </c>
      <c r="V232" s="16">
        <f t="shared" si="44"/>
        <v>0.41899999999999998</v>
      </c>
    </row>
    <row r="233" spans="1:22" x14ac:dyDescent="0.25">
      <c r="A233" s="9" t="s">
        <v>415</v>
      </c>
      <c r="B233" s="9">
        <v>7</v>
      </c>
      <c r="C233" s="9" t="s">
        <v>697</v>
      </c>
      <c r="D233" s="9" t="s">
        <v>468</v>
      </c>
      <c r="E233" s="6">
        <v>2010</v>
      </c>
      <c r="F233" s="9">
        <v>98498</v>
      </c>
      <c r="G233" s="9">
        <v>203565</v>
      </c>
      <c r="H233" s="9">
        <v>16677</v>
      </c>
      <c r="I233" s="15">
        <v>0.30902302817343291</v>
      </c>
      <c r="J233" s="15">
        <v>0.63865533036330546</v>
      </c>
      <c r="K233" s="15">
        <f t="shared" si="33"/>
        <v>0.32608429367383629</v>
      </c>
      <c r="L233" s="15">
        <f t="shared" si="34"/>
        <v>0.67391570632616371</v>
      </c>
      <c r="M233" s="16">
        <f t="shared" si="38"/>
        <v>0.34783141265232742</v>
      </c>
      <c r="N233" s="15">
        <v>0.30299999999999999</v>
      </c>
      <c r="O233" s="15">
        <v>0.67599999999999993</v>
      </c>
      <c r="P233" s="16">
        <f t="shared" si="35"/>
        <v>0.29425000000000001</v>
      </c>
      <c r="Q233" s="21">
        <v>67545</v>
      </c>
      <c r="R233" s="18">
        <v>141010</v>
      </c>
      <c r="S233" s="16">
        <f t="shared" si="43"/>
        <v>0.35225719834096525</v>
      </c>
      <c r="T233" s="87">
        <v>0.35</v>
      </c>
      <c r="U233" s="87">
        <v>0.63</v>
      </c>
      <c r="V233" s="16">
        <f t="shared" si="44"/>
        <v>0.32399999999999995</v>
      </c>
    </row>
    <row r="234" spans="1:22" x14ac:dyDescent="0.25">
      <c r="A234" s="9" t="s">
        <v>415</v>
      </c>
      <c r="B234" s="9">
        <v>8</v>
      </c>
      <c r="C234" s="9"/>
      <c r="D234" s="9"/>
      <c r="E234" s="6"/>
      <c r="F234" s="9"/>
      <c r="G234" s="9"/>
      <c r="H234" s="9"/>
      <c r="I234" s="15"/>
      <c r="J234" s="15"/>
      <c r="K234" s="15"/>
      <c r="L234" s="15"/>
      <c r="M234" s="16"/>
      <c r="N234" s="15">
        <v>0.32</v>
      </c>
      <c r="O234" s="15">
        <v>0.65900000000000003</v>
      </c>
      <c r="P234" s="16">
        <f t="shared" si="35"/>
        <v>0.31125000000000003</v>
      </c>
      <c r="Q234" s="21">
        <v>56377</v>
      </c>
      <c r="R234" s="18">
        <v>128499</v>
      </c>
      <c r="S234" s="16">
        <f t="shared" si="43"/>
        <v>0.39011012786949095</v>
      </c>
      <c r="T234" s="87">
        <v>0.36</v>
      </c>
      <c r="U234" s="87">
        <v>0.62</v>
      </c>
      <c r="V234" s="16">
        <f t="shared" si="44"/>
        <v>0.33399999999999996</v>
      </c>
    </row>
    <row r="235" spans="1:22" x14ac:dyDescent="0.25">
      <c r="A235" s="9" t="s">
        <v>416</v>
      </c>
      <c r="B235" s="9" t="s">
        <v>441</v>
      </c>
      <c r="C235" s="9" t="s">
        <v>698</v>
      </c>
      <c r="D235" s="9" t="s">
        <v>483</v>
      </c>
      <c r="E235" s="6">
        <v>2012</v>
      </c>
      <c r="F235" s="9">
        <v>204939</v>
      </c>
      <c r="G235" s="9">
        <v>255468</v>
      </c>
      <c r="H235" s="9">
        <v>19333</v>
      </c>
      <c r="I235" s="15">
        <v>0.42718764330679115</v>
      </c>
      <c r="J235" s="15">
        <v>0.53251344478259055</v>
      </c>
      <c r="K235" s="15">
        <f t="shared" si="33"/>
        <v>0.4451257257165942</v>
      </c>
      <c r="L235" s="15">
        <f t="shared" si="34"/>
        <v>0.55487427428340574</v>
      </c>
      <c r="M235" s="16">
        <f t="shared" ref="M235:M266" si="45">ABS((J235/(J235+I235))-(I235/(J235+I235)))</f>
        <v>0.10974854856681154</v>
      </c>
      <c r="N235" s="15">
        <v>0.41700000000000004</v>
      </c>
      <c r="O235" s="15">
        <v>0.55399999999999994</v>
      </c>
      <c r="P235" s="16">
        <f t="shared" si="35"/>
        <v>0.41225000000000006</v>
      </c>
      <c r="Q235" s="21"/>
      <c r="R235" s="18"/>
      <c r="S235" s="16"/>
      <c r="T235" s="87"/>
      <c r="U235" s="87"/>
      <c r="V235" s="16"/>
    </row>
    <row r="236" spans="1:22" x14ac:dyDescent="0.25">
      <c r="A236" s="9" t="s">
        <v>417</v>
      </c>
      <c r="B236" s="9">
        <v>1</v>
      </c>
      <c r="C236" s="9" t="s">
        <v>699</v>
      </c>
      <c r="D236" s="9" t="s">
        <v>468</v>
      </c>
      <c r="E236" s="6">
        <v>2004</v>
      </c>
      <c r="F236" s="9">
        <v>81206</v>
      </c>
      <c r="G236" s="9">
        <v>174889</v>
      </c>
      <c r="H236" s="9">
        <v>0</v>
      </c>
      <c r="I236" s="15">
        <v>0.31709326617075695</v>
      </c>
      <c r="J236" s="15">
        <v>0.68290673382924305</v>
      </c>
      <c r="K236" s="15">
        <f t="shared" si="33"/>
        <v>0.31709326617075695</v>
      </c>
      <c r="L236" s="15">
        <f t="shared" si="34"/>
        <v>0.68290673382924305</v>
      </c>
      <c r="M236" s="16">
        <f t="shared" si="45"/>
        <v>0.3658134676584861</v>
      </c>
      <c r="N236" s="15">
        <v>0.41</v>
      </c>
      <c r="O236" s="15">
        <v>0.56999999999999995</v>
      </c>
      <c r="P236" s="16">
        <f t="shared" si="35"/>
        <v>0.40075</v>
      </c>
      <c r="Q236" s="21">
        <v>47106</v>
      </c>
      <c r="R236" s="18">
        <v>116871</v>
      </c>
      <c r="S236" s="16">
        <f>ABS((R236/(R236+Q236))-(Q236/(R236+Q236)))</f>
        <v>0.42545600907444342</v>
      </c>
      <c r="T236" s="87">
        <v>0.44</v>
      </c>
      <c r="U236" s="87">
        <v>0.54</v>
      </c>
      <c r="V236" s="16">
        <f t="shared" ref="V236:V241" si="46">(T236-U236-7.2%)/2+0.5</f>
        <v>0.41399999999999998</v>
      </c>
    </row>
    <row r="237" spans="1:22" x14ac:dyDescent="0.25">
      <c r="A237" s="9" t="s">
        <v>417</v>
      </c>
      <c r="B237" s="9">
        <v>2</v>
      </c>
      <c r="C237" s="9" t="s">
        <v>700</v>
      </c>
      <c r="D237" s="9" t="s">
        <v>468</v>
      </c>
      <c r="E237" s="6">
        <v>1998</v>
      </c>
      <c r="F237" s="9">
        <v>129767</v>
      </c>
      <c r="G237" s="9">
        <v>133964</v>
      </c>
      <c r="H237" s="9">
        <v>0</v>
      </c>
      <c r="I237" s="15">
        <v>0.4920430286921143</v>
      </c>
      <c r="J237" s="15">
        <v>0.50795697130788564</v>
      </c>
      <c r="K237" s="15">
        <f t="shared" si="33"/>
        <v>0.4920430286921143</v>
      </c>
      <c r="L237" s="15">
        <f t="shared" si="34"/>
        <v>0.50795697130788564</v>
      </c>
      <c r="M237" s="16">
        <f t="shared" si="45"/>
        <v>1.5913942615771337E-2</v>
      </c>
      <c r="N237" s="15">
        <v>0.46</v>
      </c>
      <c r="O237" s="15">
        <v>0.53</v>
      </c>
      <c r="P237" s="16">
        <f t="shared" si="35"/>
        <v>0.44574999999999998</v>
      </c>
      <c r="Q237" s="21">
        <v>60486</v>
      </c>
      <c r="R237" s="18">
        <v>93840</v>
      </c>
      <c r="S237" s="16">
        <f>ABS((R237/(R237+Q237))-(Q237/(R237+Q237)))</f>
        <v>0.21612690019828151</v>
      </c>
      <c r="T237" s="87">
        <v>0.5</v>
      </c>
      <c r="U237" s="87">
        <v>0.49</v>
      </c>
      <c r="V237" s="16">
        <f t="shared" si="46"/>
        <v>0.46899999999999997</v>
      </c>
    </row>
    <row r="238" spans="1:22" x14ac:dyDescent="0.25">
      <c r="A238" s="9" t="s">
        <v>417</v>
      </c>
      <c r="B238" s="9">
        <v>3</v>
      </c>
      <c r="C238" s="9" t="s">
        <v>701</v>
      </c>
      <c r="D238" s="9" t="s">
        <v>468</v>
      </c>
      <c r="E238" s="6">
        <v>2006</v>
      </c>
      <c r="F238" s="9">
        <v>65266</v>
      </c>
      <c r="G238" s="9">
        <v>187423</v>
      </c>
      <c r="H238" s="9">
        <v>0</v>
      </c>
      <c r="I238" s="15">
        <v>0.25828587710584949</v>
      </c>
      <c r="J238" s="15">
        <v>0.74171412289415051</v>
      </c>
      <c r="K238" s="15">
        <f t="shared" si="33"/>
        <v>0.25828587710584949</v>
      </c>
      <c r="L238" s="15">
        <f t="shared" si="34"/>
        <v>0.74171412289415051</v>
      </c>
      <c r="M238" s="16">
        <f t="shared" si="45"/>
        <v>0.48342824578830101</v>
      </c>
      <c r="N238" s="15">
        <v>0.28000000000000003</v>
      </c>
      <c r="O238" s="15">
        <v>0.7</v>
      </c>
      <c r="P238" s="16">
        <f t="shared" si="35"/>
        <v>0.27075000000000005</v>
      </c>
      <c r="Q238" s="21">
        <v>29932</v>
      </c>
      <c r="R238" s="18">
        <v>117275</v>
      </c>
      <c r="S238" s="16">
        <f>ABS((R238/(R238+Q238))-(Q238/(R238+Q238)))</f>
        <v>0.59333455610127239</v>
      </c>
      <c r="T238" s="87">
        <v>0.3</v>
      </c>
      <c r="U238" s="87">
        <v>0.69</v>
      </c>
      <c r="V238" s="16">
        <f t="shared" si="46"/>
        <v>0.26900000000000002</v>
      </c>
    </row>
    <row r="239" spans="1:22" x14ac:dyDescent="0.25">
      <c r="A239" s="9" t="s">
        <v>418</v>
      </c>
      <c r="B239" s="9">
        <v>1</v>
      </c>
      <c r="C239" s="9" t="s">
        <v>702</v>
      </c>
      <c r="D239" s="9" t="s">
        <v>478</v>
      </c>
      <c r="E239" s="6">
        <v>2012</v>
      </c>
      <c r="F239" s="9">
        <v>113967</v>
      </c>
      <c r="G239" s="9">
        <v>56521</v>
      </c>
      <c r="H239" s="9">
        <v>8790</v>
      </c>
      <c r="I239" s="15">
        <v>0.63569986278294044</v>
      </c>
      <c r="J239" s="15">
        <v>0.3152701391135555</v>
      </c>
      <c r="K239" s="15">
        <f t="shared" si="33"/>
        <v>0.66847520060062882</v>
      </c>
      <c r="L239" s="15">
        <f t="shared" si="34"/>
        <v>0.33152479939937124</v>
      </c>
      <c r="M239" s="16">
        <f t="shared" si="45"/>
        <v>0.33695040120125758</v>
      </c>
      <c r="N239" s="15">
        <v>0.65599999999999992</v>
      </c>
      <c r="O239" s="15">
        <v>0.32400000000000001</v>
      </c>
      <c r="P239" s="16">
        <f t="shared" si="35"/>
        <v>0.64674999999999994</v>
      </c>
      <c r="Q239" s="82">
        <v>127168</v>
      </c>
      <c r="R239" s="82">
        <v>128916</v>
      </c>
      <c r="S239" s="16">
        <f>-ABS((R239/(R239+Q239))-(Q239/(R239+Q239)))</f>
        <v>-6.8258852564002659E-3</v>
      </c>
      <c r="T239" s="87">
        <v>0.52400000000000002</v>
      </c>
      <c r="U239" s="87">
        <v>0.47599999999999998</v>
      </c>
      <c r="V239" s="16">
        <f t="shared" si="46"/>
        <v>0.48799999999999999</v>
      </c>
    </row>
    <row r="240" spans="1:22" x14ac:dyDescent="0.25">
      <c r="A240" s="9" t="s">
        <v>418</v>
      </c>
      <c r="B240" s="9">
        <v>2</v>
      </c>
      <c r="C240" s="9" t="s">
        <v>703</v>
      </c>
      <c r="D240" s="9" t="s">
        <v>468</v>
      </c>
      <c r="E240" s="6">
        <v>2011</v>
      </c>
      <c r="F240" s="9">
        <v>102019</v>
      </c>
      <c r="G240" s="9">
        <v>162213</v>
      </c>
      <c r="H240" s="9">
        <v>17217</v>
      </c>
      <c r="I240" s="15">
        <v>0.36247774907709746</v>
      </c>
      <c r="J240" s="15">
        <v>0.57634953401859657</v>
      </c>
      <c r="K240" s="15">
        <f t="shared" si="33"/>
        <v>0.38609630930394501</v>
      </c>
      <c r="L240" s="15">
        <f t="shared" si="34"/>
        <v>0.61390369069605488</v>
      </c>
      <c r="M240" s="16">
        <f t="shared" si="45"/>
        <v>0.22780738139210988</v>
      </c>
      <c r="N240" s="15">
        <v>0.44799999999999995</v>
      </c>
      <c r="O240" s="15">
        <v>0.52900000000000003</v>
      </c>
      <c r="P240" s="16">
        <f t="shared" si="35"/>
        <v>0.44024999999999997</v>
      </c>
      <c r="Q240" s="21"/>
      <c r="R240" s="18"/>
      <c r="S240" s="16"/>
      <c r="T240" s="87">
        <v>0.49</v>
      </c>
      <c r="U240" s="87">
        <v>0.49</v>
      </c>
      <c r="V240" s="16">
        <f t="shared" si="46"/>
        <v>0.46399999999999997</v>
      </c>
    </row>
    <row r="241" spans="1:22" x14ac:dyDescent="0.25">
      <c r="A241" s="9" t="s">
        <v>418</v>
      </c>
      <c r="B241" s="9">
        <v>3</v>
      </c>
      <c r="C241" s="9" t="s">
        <v>704</v>
      </c>
      <c r="D241" s="9" t="s">
        <v>468</v>
      </c>
      <c r="E241" s="6">
        <v>2010</v>
      </c>
      <c r="F241" s="9">
        <v>116823</v>
      </c>
      <c r="G241" s="9">
        <v>137244</v>
      </c>
      <c r="H241" s="9">
        <v>18456</v>
      </c>
      <c r="I241" s="15">
        <v>0.42867207538446295</v>
      </c>
      <c r="J241" s="15">
        <v>0.50360520029502098</v>
      </c>
      <c r="K241" s="15">
        <f t="shared" si="33"/>
        <v>0.45981178193153771</v>
      </c>
      <c r="L241" s="15">
        <f t="shared" si="34"/>
        <v>0.54018821806846229</v>
      </c>
      <c r="M241" s="16">
        <f t="shared" si="45"/>
        <v>8.0376436136924578E-2</v>
      </c>
      <c r="N241" s="15">
        <v>0.495</v>
      </c>
      <c r="O241" s="15">
        <v>0.48700000000000004</v>
      </c>
      <c r="P241" s="16">
        <f t="shared" si="35"/>
        <v>0.48474999999999996</v>
      </c>
      <c r="Q241" s="21">
        <v>127168</v>
      </c>
      <c r="R241" s="18">
        <v>128916</v>
      </c>
      <c r="S241" s="16">
        <f>ABS((R241/(R241+Q241))-(Q241/(R241+Q241)))</f>
        <v>6.8258852564002659E-3</v>
      </c>
      <c r="T241" s="87">
        <v>0.55000000000000004</v>
      </c>
      <c r="U241" s="87">
        <v>0.43</v>
      </c>
      <c r="V241" s="16">
        <f t="shared" si="46"/>
        <v>0.52400000000000002</v>
      </c>
    </row>
    <row r="242" spans="1:22" x14ac:dyDescent="0.25">
      <c r="A242" s="9" t="s">
        <v>418</v>
      </c>
      <c r="B242" s="9">
        <v>4</v>
      </c>
      <c r="C242" s="9" t="s">
        <v>705</v>
      </c>
      <c r="D242" s="9" t="s">
        <v>478</v>
      </c>
      <c r="E242" s="6">
        <v>2012</v>
      </c>
      <c r="F242" s="9">
        <v>120501</v>
      </c>
      <c r="G242" s="9">
        <v>101261</v>
      </c>
      <c r="H242" s="9">
        <v>18730</v>
      </c>
      <c r="I242" s="15">
        <v>0.50106032633102138</v>
      </c>
      <c r="J242" s="15">
        <v>0.42105766511983767</v>
      </c>
      <c r="K242" s="15">
        <f t="shared" si="33"/>
        <v>0.54337983964791081</v>
      </c>
      <c r="L242" s="15">
        <f t="shared" si="34"/>
        <v>0.45662016035208919</v>
      </c>
      <c r="M242" s="16">
        <f t="shared" si="45"/>
        <v>8.6759679295821623E-2</v>
      </c>
      <c r="N242" s="15">
        <v>0.54400000000000004</v>
      </c>
      <c r="O242" s="15">
        <v>0.43700000000000006</v>
      </c>
      <c r="P242" s="16">
        <f t="shared" si="35"/>
        <v>0.53425</v>
      </c>
      <c r="Q242" s="21"/>
      <c r="R242" s="18"/>
      <c r="S242" s="16"/>
      <c r="T242" s="87"/>
      <c r="U242" s="87"/>
      <c r="V242" s="16"/>
    </row>
    <row r="243" spans="1:22" x14ac:dyDescent="0.25">
      <c r="A243" s="9" t="s">
        <v>419</v>
      </c>
      <c r="B243" s="9">
        <v>1</v>
      </c>
      <c r="C243" s="9" t="s">
        <v>706</v>
      </c>
      <c r="D243" s="9" t="s">
        <v>478</v>
      </c>
      <c r="E243" s="6">
        <v>2012</v>
      </c>
      <c r="F243" s="9">
        <v>171650</v>
      </c>
      <c r="G243" s="9">
        <v>158659</v>
      </c>
      <c r="H243" s="9">
        <v>14713</v>
      </c>
      <c r="I243" s="15">
        <v>0.49750450695897652</v>
      </c>
      <c r="J243" s="15">
        <v>0.45985183553512532</v>
      </c>
      <c r="K243" s="15">
        <f t="shared" si="33"/>
        <v>0.51966491981750418</v>
      </c>
      <c r="L243" s="15">
        <f t="shared" si="34"/>
        <v>0.48033508018249582</v>
      </c>
      <c r="M243" s="16">
        <f t="shared" si="45"/>
        <v>3.9329839635008357E-2</v>
      </c>
      <c r="N243" s="15">
        <v>0.502</v>
      </c>
      <c r="O243" s="15">
        <v>0.48599999999999999</v>
      </c>
      <c r="P243" s="16">
        <f t="shared" si="35"/>
        <v>0.48875000000000002</v>
      </c>
      <c r="Q243" s="82">
        <v>95503</v>
      </c>
      <c r="R243" s="82">
        <v>121655</v>
      </c>
      <c r="S243" s="15">
        <f>-ABS((R243/(R243+Q243))-(Q243/(R243+Q243)))</f>
        <v>-0.12042844380589246</v>
      </c>
      <c r="T243" s="87">
        <v>0.53</v>
      </c>
      <c r="U243" s="88">
        <v>0.47</v>
      </c>
      <c r="V243" s="16">
        <f>(T243-U243-7.2%)/2+0.5</f>
        <v>0.49399999999999999</v>
      </c>
    </row>
    <row r="244" spans="1:22" x14ac:dyDescent="0.25">
      <c r="A244" s="9" t="s">
        <v>419</v>
      </c>
      <c r="B244" s="9">
        <v>2</v>
      </c>
      <c r="C244" s="9" t="s">
        <v>707</v>
      </c>
      <c r="D244" s="9" t="s">
        <v>478</v>
      </c>
      <c r="E244" s="6">
        <v>2012</v>
      </c>
      <c r="F244" s="9">
        <v>169275</v>
      </c>
      <c r="G244" s="9">
        <v>152977</v>
      </c>
      <c r="H244" s="9">
        <v>15142</v>
      </c>
      <c r="I244" s="15">
        <v>0.50171313064251288</v>
      </c>
      <c r="J244" s="15">
        <v>0.45340758875380122</v>
      </c>
      <c r="K244" s="15">
        <f t="shared" si="33"/>
        <v>0.52528766307113683</v>
      </c>
      <c r="L244" s="15">
        <f t="shared" si="34"/>
        <v>0.47471233692886317</v>
      </c>
      <c r="M244" s="16">
        <f t="shared" si="45"/>
        <v>5.0575326142273669E-2</v>
      </c>
      <c r="N244" s="15">
        <v>0.54200000000000004</v>
      </c>
      <c r="O244" s="15">
        <v>0.44500000000000001</v>
      </c>
      <c r="P244" s="16">
        <f t="shared" si="35"/>
        <v>0.52925</v>
      </c>
      <c r="Q244" s="21"/>
      <c r="R244" s="18"/>
      <c r="S244" s="16"/>
      <c r="T244" s="87"/>
      <c r="U244" s="87"/>
      <c r="V244" s="16"/>
    </row>
    <row r="245" spans="1:22" x14ac:dyDescent="0.25">
      <c r="A245" s="9" t="s">
        <v>420</v>
      </c>
      <c r="B245" s="9">
        <v>1</v>
      </c>
      <c r="C245" s="9" t="s">
        <v>708</v>
      </c>
      <c r="D245" s="9" t="s">
        <v>475</v>
      </c>
      <c r="E245" s="6">
        <v>1990</v>
      </c>
      <c r="F245" s="9">
        <v>210470</v>
      </c>
      <c r="G245" s="9">
        <v>92459</v>
      </c>
      <c r="H245" s="9">
        <v>5590</v>
      </c>
      <c r="I245" s="15">
        <v>0.68219461362185152</v>
      </c>
      <c r="J245" s="15">
        <v>0.29968656711580161</v>
      </c>
      <c r="K245" s="15">
        <f t="shared" si="33"/>
        <v>0.69478326604583918</v>
      </c>
      <c r="L245" s="15">
        <f t="shared" si="34"/>
        <v>0.30521673395416088</v>
      </c>
      <c r="M245" s="16">
        <f t="shared" si="45"/>
        <v>0.3895665320916783</v>
      </c>
      <c r="N245" s="15">
        <v>0.65099999999999991</v>
      </c>
      <c r="O245" s="15">
        <v>0.33799999999999997</v>
      </c>
      <c r="P245" s="16">
        <f t="shared" si="35"/>
        <v>0.63724999999999998</v>
      </c>
      <c r="Q245" s="21">
        <v>106334</v>
      </c>
      <c r="R245" s="18">
        <v>58562</v>
      </c>
      <c r="S245" s="16">
        <f t="shared" ref="S245:S253" si="47">ABS((R245/(R245+Q245))-(Q245/(R245+Q245)))</f>
        <v>0.28970987774112172</v>
      </c>
      <c r="T245" s="87">
        <v>0.65</v>
      </c>
      <c r="U245" s="87">
        <v>0.34</v>
      </c>
      <c r="V245" s="16">
        <f t="shared" ref="V245:V253" si="48">(T245-U245-7.2%)/2+0.5</f>
        <v>0.61899999999999999</v>
      </c>
    </row>
    <row r="246" spans="1:22" x14ac:dyDescent="0.25">
      <c r="A246" s="9" t="s">
        <v>420</v>
      </c>
      <c r="B246" s="9">
        <v>2</v>
      </c>
      <c r="C246" s="9" t="s">
        <v>709</v>
      </c>
      <c r="D246" s="9" t="s">
        <v>468</v>
      </c>
      <c r="E246" s="6">
        <v>1994</v>
      </c>
      <c r="F246" s="9">
        <v>116463</v>
      </c>
      <c r="G246" s="9">
        <v>166679</v>
      </c>
      <c r="H246" s="9">
        <v>5930</v>
      </c>
      <c r="I246" s="15">
        <v>0.40288578624010629</v>
      </c>
      <c r="J246" s="15">
        <v>0.57660029335252116</v>
      </c>
      <c r="K246" s="15">
        <f t="shared" si="33"/>
        <v>0.41132364679206901</v>
      </c>
      <c r="L246" s="15">
        <f t="shared" si="34"/>
        <v>0.58867635320793099</v>
      </c>
      <c r="M246" s="16">
        <f t="shared" si="45"/>
        <v>0.17735270641586198</v>
      </c>
      <c r="N246" s="15">
        <v>0.53500000000000003</v>
      </c>
      <c r="O246" s="15">
        <v>0.45399999999999996</v>
      </c>
      <c r="P246" s="16">
        <f t="shared" si="35"/>
        <v>0.52124999999999999</v>
      </c>
      <c r="Q246" s="21">
        <v>51690</v>
      </c>
      <c r="R246" s="18">
        <v>109460</v>
      </c>
      <c r="S246" s="16">
        <f t="shared" si="47"/>
        <v>0.35848588271796467</v>
      </c>
      <c r="T246" s="87">
        <v>0.54</v>
      </c>
      <c r="U246" s="87">
        <v>0.45</v>
      </c>
      <c r="V246" s="16">
        <f t="shared" si="48"/>
        <v>0.50900000000000001</v>
      </c>
    </row>
    <row r="247" spans="1:22" x14ac:dyDescent="0.25">
      <c r="A247" s="9" t="s">
        <v>420</v>
      </c>
      <c r="B247" s="9">
        <v>3</v>
      </c>
      <c r="C247" s="9" t="s">
        <v>710</v>
      </c>
      <c r="D247" s="9" t="s">
        <v>468</v>
      </c>
      <c r="E247" s="6">
        <v>2010</v>
      </c>
      <c r="F247" s="9">
        <v>145509</v>
      </c>
      <c r="G247" s="9">
        <v>174257</v>
      </c>
      <c r="H247" s="9">
        <v>4640</v>
      </c>
      <c r="I247" s="15">
        <v>0.44853979272886446</v>
      </c>
      <c r="J247" s="15">
        <v>0.53715714259292369</v>
      </c>
      <c r="K247" s="15">
        <f t="shared" si="33"/>
        <v>0.45504837912723678</v>
      </c>
      <c r="L247" s="15">
        <f t="shared" si="34"/>
        <v>0.54495162087276316</v>
      </c>
      <c r="M247" s="16">
        <f t="shared" si="45"/>
        <v>8.9903241745526385E-2</v>
      </c>
      <c r="N247" s="15">
        <v>0.51800000000000002</v>
      </c>
      <c r="O247" s="15">
        <v>0.47200000000000003</v>
      </c>
      <c r="P247" s="16">
        <f t="shared" si="35"/>
        <v>0.50375000000000003</v>
      </c>
      <c r="Q247" s="21">
        <v>104252</v>
      </c>
      <c r="R247" s="18">
        <v>110215</v>
      </c>
      <c r="S247" s="16">
        <f t="shared" si="47"/>
        <v>2.7803811308965976E-2</v>
      </c>
      <c r="T247" s="87">
        <v>0.52</v>
      </c>
      <c r="U247" s="87">
        <v>0.47</v>
      </c>
      <c r="V247" s="16">
        <f t="shared" si="48"/>
        <v>0.48899999999999999</v>
      </c>
    </row>
    <row r="248" spans="1:22" x14ac:dyDescent="0.25">
      <c r="A248" s="9" t="s">
        <v>420</v>
      </c>
      <c r="B248" s="9">
        <v>4</v>
      </c>
      <c r="C248" s="9" t="s">
        <v>711</v>
      </c>
      <c r="D248" s="9" t="s">
        <v>468</v>
      </c>
      <c r="E248" s="6">
        <v>1980</v>
      </c>
      <c r="F248" s="9">
        <v>107992</v>
      </c>
      <c r="G248" s="9">
        <v>195146</v>
      </c>
      <c r="H248" s="9">
        <v>3111</v>
      </c>
      <c r="I248" s="15">
        <v>0.35262809021417213</v>
      </c>
      <c r="J248" s="15">
        <v>0.63721350926860165</v>
      </c>
      <c r="K248" s="15">
        <f t="shared" si="33"/>
        <v>0.35624698981981801</v>
      </c>
      <c r="L248" s="15">
        <f t="shared" si="34"/>
        <v>0.64375301018018194</v>
      </c>
      <c r="M248" s="16">
        <f t="shared" si="45"/>
        <v>0.28750602036036393</v>
      </c>
      <c r="N248" s="15">
        <v>0.44700000000000001</v>
      </c>
      <c r="O248" s="15">
        <v>0.54200000000000004</v>
      </c>
      <c r="P248" s="16">
        <f t="shared" si="35"/>
        <v>0.43324999999999997</v>
      </c>
      <c r="Q248" s="21">
        <v>52118</v>
      </c>
      <c r="R248" s="18">
        <v>129752</v>
      </c>
      <c r="S248" s="16">
        <f t="shared" si="47"/>
        <v>0.4268653433771375</v>
      </c>
      <c r="T248" s="87">
        <v>0.47</v>
      </c>
      <c r="U248" s="87">
        <v>0.52</v>
      </c>
      <c r="V248" s="16">
        <f t="shared" si="48"/>
        <v>0.43899999999999995</v>
      </c>
    </row>
    <row r="249" spans="1:22" x14ac:dyDescent="0.25">
      <c r="A249" s="9" t="s">
        <v>420</v>
      </c>
      <c r="B249" s="9">
        <v>5</v>
      </c>
      <c r="C249" s="9" t="s">
        <v>712</v>
      </c>
      <c r="D249" s="9" t="s">
        <v>468</v>
      </c>
      <c r="E249" s="6">
        <v>2002</v>
      </c>
      <c r="F249" s="9">
        <v>130102</v>
      </c>
      <c r="G249" s="9">
        <v>167503</v>
      </c>
      <c r="H249" s="9">
        <v>6772</v>
      </c>
      <c r="I249" s="15">
        <v>0.4274370271078301</v>
      </c>
      <c r="J249" s="15">
        <v>0.5503142484484701</v>
      </c>
      <c r="K249" s="15">
        <f t="shared" si="33"/>
        <v>0.43716335411031404</v>
      </c>
      <c r="L249" s="15">
        <f t="shared" si="34"/>
        <v>0.56283664588968596</v>
      </c>
      <c r="M249" s="16">
        <f t="shared" si="45"/>
        <v>0.12567329177937192</v>
      </c>
      <c r="N249" s="15">
        <v>0.47899999999999998</v>
      </c>
      <c r="O249" s="15">
        <v>0.51</v>
      </c>
      <c r="P249" s="16">
        <f t="shared" si="35"/>
        <v>0.46525</v>
      </c>
      <c r="Q249" s="21">
        <v>62634</v>
      </c>
      <c r="R249" s="18">
        <v>124030</v>
      </c>
      <c r="S249" s="16">
        <f t="shared" si="47"/>
        <v>0.32891184159773706</v>
      </c>
      <c r="T249" s="87">
        <v>0.45</v>
      </c>
      <c r="U249" s="87">
        <v>0.54</v>
      </c>
      <c r="V249" s="16">
        <f t="shared" si="48"/>
        <v>0.41899999999999998</v>
      </c>
    </row>
    <row r="250" spans="1:22" x14ac:dyDescent="0.25">
      <c r="A250" s="9" t="s">
        <v>420</v>
      </c>
      <c r="B250" s="9">
        <v>6</v>
      </c>
      <c r="C250" s="9" t="s">
        <v>713</v>
      </c>
      <c r="D250" s="9" t="s">
        <v>475</v>
      </c>
      <c r="E250" s="6">
        <v>1988</v>
      </c>
      <c r="F250" s="9">
        <v>151782</v>
      </c>
      <c r="G250" s="9">
        <v>84360</v>
      </c>
      <c r="H250" s="9">
        <v>3496</v>
      </c>
      <c r="I250" s="15">
        <v>0.63338034869261139</v>
      </c>
      <c r="J250" s="15">
        <v>0.35203098006159289</v>
      </c>
      <c r="K250" s="15">
        <f t="shared" si="33"/>
        <v>0.6427573239830271</v>
      </c>
      <c r="L250" s="15">
        <f t="shared" si="34"/>
        <v>0.35724267601697279</v>
      </c>
      <c r="M250" s="16">
        <f t="shared" si="45"/>
        <v>0.2855146479660543</v>
      </c>
      <c r="N250" s="15">
        <v>0.61399999999999999</v>
      </c>
      <c r="O250" s="15">
        <v>0.374</v>
      </c>
      <c r="P250" s="16">
        <f t="shared" si="35"/>
        <v>0.60075000000000001</v>
      </c>
      <c r="Q250" s="21">
        <v>81933</v>
      </c>
      <c r="R250" s="18">
        <v>65413</v>
      </c>
      <c r="S250" s="16">
        <f t="shared" si="47"/>
        <v>0.11211705780950959</v>
      </c>
      <c r="T250" s="87">
        <v>0.6</v>
      </c>
      <c r="U250" s="87">
        <v>0.39</v>
      </c>
      <c r="V250" s="16">
        <f t="shared" si="48"/>
        <v>0.56899999999999995</v>
      </c>
    </row>
    <row r="251" spans="1:22" x14ac:dyDescent="0.25">
      <c r="A251" s="9" t="s">
        <v>420</v>
      </c>
      <c r="B251" s="9">
        <v>7</v>
      </c>
      <c r="C251" s="9" t="s">
        <v>714</v>
      </c>
      <c r="D251" s="9" t="s">
        <v>468</v>
      </c>
      <c r="E251" s="6">
        <v>2008</v>
      </c>
      <c r="F251" s="9">
        <v>123090</v>
      </c>
      <c r="G251" s="9">
        <v>175704</v>
      </c>
      <c r="H251" s="9">
        <v>8601</v>
      </c>
      <c r="I251" s="15">
        <v>0.40042941492216855</v>
      </c>
      <c r="J251" s="15">
        <v>0.57159029912653103</v>
      </c>
      <c r="K251" s="15">
        <f t="shared" si="33"/>
        <v>0.41195606337476653</v>
      </c>
      <c r="L251" s="15">
        <f t="shared" si="34"/>
        <v>0.58804393662523347</v>
      </c>
      <c r="M251" s="16">
        <f t="shared" si="45"/>
        <v>0.17608787325046693</v>
      </c>
      <c r="N251" s="15">
        <v>0.46299999999999997</v>
      </c>
      <c r="O251" s="15">
        <v>0.52500000000000002</v>
      </c>
      <c r="P251" s="16">
        <f t="shared" si="35"/>
        <v>0.44974999999999998</v>
      </c>
      <c r="Q251" s="21">
        <v>71902</v>
      </c>
      <c r="R251" s="18">
        <v>105084</v>
      </c>
      <c r="S251" s="16">
        <f t="shared" si="47"/>
        <v>0.18748375577729309</v>
      </c>
      <c r="T251" s="87">
        <v>0.51</v>
      </c>
      <c r="U251" s="87">
        <v>0.48</v>
      </c>
      <c r="V251" s="16">
        <f t="shared" si="48"/>
        <v>0.47899999999999998</v>
      </c>
    </row>
    <row r="252" spans="1:22" x14ac:dyDescent="0.25">
      <c r="A252" s="9" t="s">
        <v>420</v>
      </c>
      <c r="B252" s="9">
        <v>8</v>
      </c>
      <c r="C252" s="9" t="s">
        <v>715</v>
      </c>
      <c r="D252" s="9" t="s">
        <v>475</v>
      </c>
      <c r="E252" s="6">
        <v>2006</v>
      </c>
      <c r="F252" s="9">
        <v>130857</v>
      </c>
      <c r="G252" s="9">
        <v>31767</v>
      </c>
      <c r="H252" s="9">
        <v>5176</v>
      </c>
      <c r="I252" s="15">
        <v>0.77983909415971397</v>
      </c>
      <c r="J252" s="15">
        <v>0.18931466030989272</v>
      </c>
      <c r="K252" s="15">
        <f t="shared" si="33"/>
        <v>0.80465982880755604</v>
      </c>
      <c r="L252" s="15">
        <f t="shared" si="34"/>
        <v>0.1953401711924439</v>
      </c>
      <c r="M252" s="16">
        <f t="shared" si="45"/>
        <v>0.60931965761511209</v>
      </c>
      <c r="N252" s="15">
        <v>0.78299999999999992</v>
      </c>
      <c r="O252" s="15">
        <v>0.20699999999999999</v>
      </c>
      <c r="P252" s="16">
        <f t="shared" si="35"/>
        <v>0.76875000000000004</v>
      </c>
      <c r="Q252" s="21">
        <v>62840</v>
      </c>
      <c r="R252" s="18">
        <v>19538</v>
      </c>
      <c r="S252" s="16">
        <f t="shared" si="47"/>
        <v>0.52565005219840244</v>
      </c>
      <c r="T252" s="87">
        <v>0.75</v>
      </c>
      <c r="U252" s="87">
        <v>0.24</v>
      </c>
      <c r="V252" s="16">
        <f t="shared" si="48"/>
        <v>0.71899999999999997</v>
      </c>
    </row>
    <row r="253" spans="1:22" x14ac:dyDescent="0.25">
      <c r="A253" s="9" t="s">
        <v>420</v>
      </c>
      <c r="B253" s="9">
        <v>9</v>
      </c>
      <c r="C253" s="9" t="s">
        <v>716</v>
      </c>
      <c r="D253" s="9" t="s">
        <v>475</v>
      </c>
      <c r="E253" s="6">
        <v>1996</v>
      </c>
      <c r="F253" s="9">
        <v>162834</v>
      </c>
      <c r="G253" s="9">
        <v>55094</v>
      </c>
      <c r="H253" s="9">
        <v>2220</v>
      </c>
      <c r="I253" s="15">
        <v>0.73965695804640519</v>
      </c>
      <c r="J253" s="15">
        <v>0.25025891672874612</v>
      </c>
      <c r="K253" s="15">
        <f t="shared" si="33"/>
        <v>0.74719173304944753</v>
      </c>
      <c r="L253" s="15">
        <f t="shared" si="34"/>
        <v>0.25280826695055247</v>
      </c>
      <c r="M253" s="16">
        <f t="shared" si="45"/>
        <v>0.49438346609889505</v>
      </c>
      <c r="N253" s="15">
        <v>0.68299999999999994</v>
      </c>
      <c r="O253" s="15">
        <v>0.308</v>
      </c>
      <c r="P253" s="16">
        <f t="shared" si="35"/>
        <v>0.66825000000000001</v>
      </c>
      <c r="Q253" s="21">
        <v>88478</v>
      </c>
      <c r="R253" s="18">
        <v>51023</v>
      </c>
      <c r="S253" s="16">
        <f t="shared" si="47"/>
        <v>0.26849269897706823</v>
      </c>
      <c r="T253" s="87">
        <v>0.63</v>
      </c>
      <c r="U253" s="87">
        <v>0.36</v>
      </c>
      <c r="V253" s="16">
        <f t="shared" si="48"/>
        <v>0.59899999999999998</v>
      </c>
    </row>
    <row r="254" spans="1:22" x14ac:dyDescent="0.25">
      <c r="A254" s="9" t="s">
        <v>420</v>
      </c>
      <c r="B254" s="9">
        <v>10</v>
      </c>
      <c r="C254" s="9" t="s">
        <v>717</v>
      </c>
      <c r="D254" s="9" t="s">
        <v>478</v>
      </c>
      <c r="E254" s="6">
        <v>2012</v>
      </c>
      <c r="F254" s="9">
        <v>201435</v>
      </c>
      <c r="G254" s="9">
        <v>24271</v>
      </c>
      <c r="H254" s="9">
        <v>4354</v>
      </c>
      <c r="I254" s="15">
        <v>0.87557593671216205</v>
      </c>
      <c r="J254" s="15">
        <v>0.1054985655915848</v>
      </c>
      <c r="K254" s="15">
        <f t="shared" si="33"/>
        <v>0.89246630572514696</v>
      </c>
      <c r="L254" s="15">
        <f t="shared" si="34"/>
        <v>0.10753369427485313</v>
      </c>
      <c r="M254" s="16">
        <f t="shared" si="45"/>
        <v>0.7849326114502938</v>
      </c>
      <c r="N254" s="15">
        <v>0.879</v>
      </c>
      <c r="O254" s="15">
        <v>0.115</v>
      </c>
      <c r="P254" s="16">
        <f t="shared" si="35"/>
        <v>0.86275000000000002</v>
      </c>
      <c r="Q254" s="21"/>
      <c r="R254" s="18"/>
      <c r="S254" s="16"/>
      <c r="T254" s="87"/>
      <c r="U254" s="87"/>
      <c r="V254" s="16"/>
    </row>
    <row r="255" spans="1:22" x14ac:dyDescent="0.25">
      <c r="A255" s="9" t="s">
        <v>420</v>
      </c>
      <c r="B255" s="9">
        <v>11</v>
      </c>
      <c r="C255" s="9" t="s">
        <v>718</v>
      </c>
      <c r="D255" s="9" t="s">
        <v>468</v>
      </c>
      <c r="E255" s="6">
        <v>1994</v>
      </c>
      <c r="F255" s="9">
        <v>123935</v>
      </c>
      <c r="G255" s="9">
        <v>182239</v>
      </c>
      <c r="H255" s="9">
        <v>3725</v>
      </c>
      <c r="I255" s="15">
        <v>0.39992061929854567</v>
      </c>
      <c r="J255" s="15">
        <v>0.58805933546090827</v>
      </c>
      <c r="K255" s="15">
        <f t="shared" si="33"/>
        <v>0.4047861673427528</v>
      </c>
      <c r="L255" s="15">
        <f t="shared" si="34"/>
        <v>0.59521383265724725</v>
      </c>
      <c r="M255" s="16">
        <f t="shared" si="45"/>
        <v>0.19042766531449445</v>
      </c>
      <c r="N255" s="15">
        <v>0.46600000000000003</v>
      </c>
      <c r="O255" s="15">
        <v>0.52400000000000002</v>
      </c>
      <c r="P255" s="16">
        <f t="shared" si="35"/>
        <v>0.45174999999999998</v>
      </c>
      <c r="Q255" s="21">
        <v>55472</v>
      </c>
      <c r="R255" s="18">
        <v>122149</v>
      </c>
      <c r="S255" s="16">
        <f>ABS((R255/(R255+Q255))-(Q255/(R255+Q255)))</f>
        <v>0.37538917132546268</v>
      </c>
      <c r="T255" s="87">
        <v>0.45</v>
      </c>
      <c r="U255" s="87">
        <v>0.54</v>
      </c>
      <c r="V255" s="16">
        <f>(T255-U255-7.2%)/2+0.5</f>
        <v>0.41899999999999998</v>
      </c>
    </row>
    <row r="256" spans="1:22" x14ac:dyDescent="0.25">
      <c r="A256" s="9" t="s">
        <v>420</v>
      </c>
      <c r="B256" s="9">
        <v>12</v>
      </c>
      <c r="C256" s="9" t="s">
        <v>719</v>
      </c>
      <c r="D256" s="9" t="s">
        <v>475</v>
      </c>
      <c r="E256" s="6">
        <v>1998</v>
      </c>
      <c r="F256" s="9">
        <v>189938</v>
      </c>
      <c r="G256" s="9">
        <v>80907</v>
      </c>
      <c r="H256" s="9">
        <v>3546</v>
      </c>
      <c r="I256" s="15">
        <v>0.6922165814476422</v>
      </c>
      <c r="J256" s="15">
        <v>0.29486025416285522</v>
      </c>
      <c r="K256" s="15">
        <f t="shared" si="33"/>
        <v>0.70127932950580585</v>
      </c>
      <c r="L256" s="15">
        <f t="shared" si="34"/>
        <v>0.2987206704941941</v>
      </c>
      <c r="M256" s="16">
        <f t="shared" si="45"/>
        <v>0.40255865901161175</v>
      </c>
      <c r="N256" s="15">
        <v>0.66500000000000004</v>
      </c>
      <c r="O256" s="15">
        <v>0.32400000000000001</v>
      </c>
      <c r="P256" s="16">
        <f t="shared" si="35"/>
        <v>0.65125</v>
      </c>
      <c r="Q256" s="21">
        <v>108214</v>
      </c>
      <c r="R256" s="18">
        <v>93634</v>
      </c>
      <c r="S256" s="16">
        <f>ABS((R256/(R256+Q256))-(Q256/(R256+Q256)))</f>
        <v>7.223257104355757E-2</v>
      </c>
      <c r="T256" s="87">
        <v>0.57999999999999996</v>
      </c>
      <c r="U256" s="87">
        <v>0.41</v>
      </c>
      <c r="V256" s="16">
        <f>(T256-U256-7.2%)/2+0.5</f>
        <v>0.54899999999999993</v>
      </c>
    </row>
    <row r="257" spans="1:22" x14ac:dyDescent="0.25">
      <c r="A257" s="9" t="s">
        <v>421</v>
      </c>
      <c r="B257" s="9">
        <v>1</v>
      </c>
      <c r="C257" s="9" t="s">
        <v>720</v>
      </c>
      <c r="D257" s="9" t="s">
        <v>478</v>
      </c>
      <c r="E257" s="6">
        <v>2012</v>
      </c>
      <c r="F257" s="9">
        <v>162924</v>
      </c>
      <c r="G257" s="9">
        <v>112473</v>
      </c>
      <c r="H257" s="9">
        <v>459</v>
      </c>
      <c r="I257" s="15">
        <v>0.59061249347485645</v>
      </c>
      <c r="J257" s="15">
        <v>0.40772359491908822</v>
      </c>
      <c r="K257" s="15">
        <f t="shared" si="33"/>
        <v>0.59159685835357678</v>
      </c>
      <c r="L257" s="15">
        <f t="shared" si="34"/>
        <v>0.40840314164642316</v>
      </c>
      <c r="M257" s="16">
        <f t="shared" si="45"/>
        <v>0.18319371670715362</v>
      </c>
      <c r="N257" s="15">
        <v>0.55299999999999994</v>
      </c>
      <c r="O257" s="15">
        <v>0.39600000000000002</v>
      </c>
      <c r="P257" s="16">
        <f t="shared" si="35"/>
        <v>0.55924999999999991</v>
      </c>
      <c r="Q257" s="21"/>
      <c r="R257" s="18"/>
      <c r="S257" s="16"/>
      <c r="T257" s="87"/>
      <c r="U257" s="87"/>
      <c r="V257" s="16"/>
    </row>
    <row r="258" spans="1:22" x14ac:dyDescent="0.25">
      <c r="A258" s="9" t="s">
        <v>421</v>
      </c>
      <c r="B258" s="9">
        <v>2</v>
      </c>
      <c r="C258" s="9" t="s">
        <v>721</v>
      </c>
      <c r="D258" s="9" t="s">
        <v>468</v>
      </c>
      <c r="E258" s="6">
        <v>2010</v>
      </c>
      <c r="F258" s="9">
        <v>92162</v>
      </c>
      <c r="G258" s="9">
        <v>133180</v>
      </c>
      <c r="H258" s="9">
        <v>173</v>
      </c>
      <c r="I258" s="15">
        <v>0.40867348069973175</v>
      </c>
      <c r="J258" s="15">
        <v>0.59055938629359461</v>
      </c>
      <c r="K258" s="15">
        <f t="shared" si="33"/>
        <v>0.40898722830187006</v>
      </c>
      <c r="L258" s="15">
        <f t="shared" si="34"/>
        <v>0.59101277169812994</v>
      </c>
      <c r="M258" s="16">
        <f t="shared" si="45"/>
        <v>0.18202554339625987</v>
      </c>
      <c r="N258" s="15">
        <v>0.44900000000000001</v>
      </c>
      <c r="O258" s="15">
        <v>0.51700000000000002</v>
      </c>
      <c r="P258" s="16">
        <f t="shared" si="35"/>
        <v>0.44674999999999998</v>
      </c>
      <c r="Q258" s="21">
        <v>75709</v>
      </c>
      <c r="R258" s="18">
        <v>94053</v>
      </c>
      <c r="S258" s="16">
        <f t="shared" ref="S258:S264" si="49">ABS((R258/(R258+Q258))-(Q258/(R258+Q258)))</f>
        <v>0.10805716238027352</v>
      </c>
      <c r="T258" s="87">
        <v>0.49</v>
      </c>
      <c r="U258" s="87">
        <v>0.5</v>
      </c>
      <c r="V258" s="16">
        <f t="shared" ref="V258:V264" si="50">(T258-U258-7.2%)/2+0.5</f>
        <v>0.45899999999999996</v>
      </c>
    </row>
    <row r="259" spans="1:22" x14ac:dyDescent="0.25">
      <c r="A259" s="9" t="s">
        <v>421</v>
      </c>
      <c r="B259" s="9">
        <v>3</v>
      </c>
      <c r="C259" s="9" t="s">
        <v>722</v>
      </c>
      <c r="D259" s="9" t="s">
        <v>475</v>
      </c>
      <c r="E259" s="6">
        <v>2008</v>
      </c>
      <c r="F259" s="9">
        <v>167103</v>
      </c>
      <c r="G259" s="9">
        <v>97616</v>
      </c>
      <c r="H259" s="9">
        <v>0</v>
      </c>
      <c r="I259" s="15">
        <v>0.63124671821818612</v>
      </c>
      <c r="J259" s="15">
        <v>0.36875328178181394</v>
      </c>
      <c r="K259" s="15">
        <f t="shared" ref="K259:K322" si="51">I259/(I259+J259)</f>
        <v>0.63124671821818612</v>
      </c>
      <c r="L259" s="15">
        <f t="shared" ref="L259:L322" si="52">J259/(J259+I259)</f>
        <v>0.36875328178181394</v>
      </c>
      <c r="M259" s="16">
        <f t="shared" si="45"/>
        <v>0.26249343643637219</v>
      </c>
      <c r="N259" s="15">
        <v>0.57499999999999996</v>
      </c>
      <c r="O259" s="15">
        <v>0.38700000000000001</v>
      </c>
      <c r="P259" s="16">
        <f t="shared" ref="P259:P322" si="53">(N259-O259-3.85%)/2+0.5</f>
        <v>0.57474999999999998</v>
      </c>
      <c r="Q259" s="21">
        <v>120057</v>
      </c>
      <c r="R259" s="18">
        <v>90621</v>
      </c>
      <c r="S259" s="16">
        <f t="shared" si="49"/>
        <v>0.13972033150115343</v>
      </c>
      <c r="T259" s="87">
        <v>0.61</v>
      </c>
      <c r="U259" s="87">
        <v>0.38</v>
      </c>
      <c r="V259" s="16">
        <f t="shared" si="50"/>
        <v>0.57899999999999996</v>
      </c>
    </row>
    <row r="260" spans="1:22" x14ac:dyDescent="0.25">
      <c r="A260" s="9" t="s">
        <v>422</v>
      </c>
      <c r="B260" s="9">
        <v>1</v>
      </c>
      <c r="C260" s="9" t="s">
        <v>723</v>
      </c>
      <c r="D260" s="9" t="s">
        <v>475</v>
      </c>
      <c r="E260" s="6">
        <v>2002</v>
      </c>
      <c r="F260" s="9">
        <v>146179</v>
      </c>
      <c r="G260" s="9">
        <v>132304</v>
      </c>
      <c r="H260" s="9">
        <v>176</v>
      </c>
      <c r="I260" s="15">
        <v>0.52458022170466412</v>
      </c>
      <c r="J260" s="15">
        <v>0.47478818197151357</v>
      </c>
      <c r="K260" s="15">
        <f t="shared" si="51"/>
        <v>0.52491175403884616</v>
      </c>
      <c r="L260" s="15">
        <f t="shared" si="52"/>
        <v>0.47508824596115384</v>
      </c>
      <c r="M260" s="16">
        <f t="shared" si="45"/>
        <v>4.9823508077692313E-2</v>
      </c>
      <c r="N260" s="15">
        <v>0.496</v>
      </c>
      <c r="O260" s="15">
        <v>0.49099999999999999</v>
      </c>
      <c r="P260" s="16">
        <f t="shared" si="53"/>
        <v>0.48325000000000001</v>
      </c>
      <c r="Q260" s="21">
        <v>98316</v>
      </c>
      <c r="R260" s="18">
        <v>97723</v>
      </c>
      <c r="S260" s="16">
        <f t="shared" si="49"/>
        <v>3.0249083090609918E-3</v>
      </c>
      <c r="T260" s="87">
        <v>0.52</v>
      </c>
      <c r="U260" s="87">
        <v>0.48</v>
      </c>
      <c r="V260" s="16">
        <f t="shared" si="50"/>
        <v>0.48399999999999999</v>
      </c>
    </row>
    <row r="261" spans="1:22" x14ac:dyDescent="0.25">
      <c r="A261" s="9" t="s">
        <v>422</v>
      </c>
      <c r="B261" s="9">
        <v>2</v>
      </c>
      <c r="C261" s="9" t="s">
        <v>724</v>
      </c>
      <c r="D261" s="9" t="s">
        <v>468</v>
      </c>
      <c r="E261" s="6">
        <v>1992</v>
      </c>
      <c r="F261" s="9">
        <v>100545</v>
      </c>
      <c r="G261" s="9">
        <v>142309</v>
      </c>
      <c r="H261" s="9">
        <v>89</v>
      </c>
      <c r="I261" s="15">
        <v>0.41386251095936083</v>
      </c>
      <c r="J261" s="15">
        <v>0.58577114796474894</v>
      </c>
      <c r="K261" s="15">
        <f t="shared" si="51"/>
        <v>0.41401418135999407</v>
      </c>
      <c r="L261" s="15">
        <f t="shared" si="52"/>
        <v>0.58598581864000598</v>
      </c>
      <c r="M261" s="16">
        <f t="shared" si="45"/>
        <v>0.17197163728001191</v>
      </c>
      <c r="N261" s="15">
        <v>0.51600000000000001</v>
      </c>
      <c r="O261" s="15">
        <v>0.47199999999999998</v>
      </c>
      <c r="P261" s="16">
        <f t="shared" si="53"/>
        <v>0.50275000000000003</v>
      </c>
      <c r="Q261" s="21">
        <v>51346</v>
      </c>
      <c r="R261" s="18">
        <v>131674</v>
      </c>
      <c r="S261" s="16">
        <f t="shared" si="49"/>
        <v>0.43890285214730634</v>
      </c>
      <c r="T261" s="87">
        <v>0.47</v>
      </c>
      <c r="U261" s="87">
        <v>0.52</v>
      </c>
      <c r="V261" s="16">
        <f t="shared" si="50"/>
        <v>0.43899999999999995</v>
      </c>
    </row>
    <row r="262" spans="1:22" x14ac:dyDescent="0.25">
      <c r="A262" s="9" t="s">
        <v>422</v>
      </c>
      <c r="B262" s="9">
        <v>3</v>
      </c>
      <c r="C262" s="9" t="s">
        <v>725</v>
      </c>
      <c r="D262" s="9" t="s">
        <v>475</v>
      </c>
      <c r="E262" s="6">
        <v>2000</v>
      </c>
      <c r="F262" s="9">
        <v>157880</v>
      </c>
      <c r="G262" s="9">
        <v>113203</v>
      </c>
      <c r="H262" s="9">
        <v>2088</v>
      </c>
      <c r="I262" s="15">
        <v>0.57795300379615699</v>
      </c>
      <c r="J262" s="15">
        <v>0.41440343228234328</v>
      </c>
      <c r="K262" s="15">
        <f t="shared" si="51"/>
        <v>0.58240465097405592</v>
      </c>
      <c r="L262" s="15">
        <f t="shared" si="52"/>
        <v>0.41759534902594408</v>
      </c>
      <c r="M262" s="16">
        <f t="shared" si="45"/>
        <v>0.16480930194811183</v>
      </c>
      <c r="N262" s="15">
        <v>0.50800000000000001</v>
      </c>
      <c r="O262" s="15">
        <v>0.48199999999999998</v>
      </c>
      <c r="P262" s="16">
        <f t="shared" si="53"/>
        <v>0.49375000000000002</v>
      </c>
      <c r="Q262" s="21">
        <v>94694</v>
      </c>
      <c r="R262" s="18">
        <v>72115</v>
      </c>
      <c r="S262" s="16">
        <f t="shared" si="49"/>
        <v>0.13535840392304976</v>
      </c>
      <c r="T262" s="87">
        <v>0.56000000000000005</v>
      </c>
      <c r="U262" s="87">
        <v>0.43</v>
      </c>
      <c r="V262" s="16">
        <f t="shared" si="50"/>
        <v>0.52900000000000003</v>
      </c>
    </row>
    <row r="263" spans="1:22" x14ac:dyDescent="0.25">
      <c r="A263" s="9" t="s">
        <v>422</v>
      </c>
      <c r="B263" s="9">
        <v>4</v>
      </c>
      <c r="C263" s="9" t="s">
        <v>726</v>
      </c>
      <c r="D263" s="9" t="s">
        <v>475</v>
      </c>
      <c r="E263" s="6">
        <v>1996</v>
      </c>
      <c r="F263" s="9">
        <v>163955</v>
      </c>
      <c r="G263" s="9">
        <v>85693</v>
      </c>
      <c r="H263" s="9">
        <v>15652</v>
      </c>
      <c r="I263" s="15">
        <v>0.6179984922728986</v>
      </c>
      <c r="J263" s="15">
        <v>0.32300414624952883</v>
      </c>
      <c r="K263" s="15">
        <f t="shared" si="51"/>
        <v>0.65674469653271805</v>
      </c>
      <c r="L263" s="15">
        <f t="shared" si="52"/>
        <v>0.34325530346728189</v>
      </c>
      <c r="M263" s="16">
        <f t="shared" si="45"/>
        <v>0.31348939306543616</v>
      </c>
      <c r="N263" s="15">
        <v>0.56299999999999994</v>
      </c>
      <c r="O263" s="15">
        <v>0.42799999999999999</v>
      </c>
      <c r="P263" s="16">
        <f t="shared" si="53"/>
        <v>0.54825000000000002</v>
      </c>
      <c r="Q263" s="21">
        <v>94483</v>
      </c>
      <c r="R263" s="18">
        <v>81718</v>
      </c>
      <c r="S263" s="16">
        <f t="shared" si="49"/>
        <v>7.2445672839541231E-2</v>
      </c>
      <c r="T263" s="87">
        <v>0.57999999999999996</v>
      </c>
      <c r="U263" s="87">
        <v>0.41</v>
      </c>
      <c r="V263" s="16">
        <f t="shared" si="50"/>
        <v>0.54899999999999993</v>
      </c>
    </row>
    <row r="264" spans="1:22" x14ac:dyDescent="0.25">
      <c r="A264" s="9" t="s">
        <v>422</v>
      </c>
      <c r="B264" s="9">
        <v>5</v>
      </c>
      <c r="C264" s="9" t="s">
        <v>727</v>
      </c>
      <c r="D264" s="9" t="s">
        <v>475</v>
      </c>
      <c r="E264" s="6">
        <v>1998</v>
      </c>
      <c r="F264" s="9">
        <v>167836</v>
      </c>
      <c r="G264" s="9">
        <v>17875</v>
      </c>
      <c r="H264" s="9">
        <v>1430</v>
      </c>
      <c r="I264" s="15">
        <v>0.8968424877498784</v>
      </c>
      <c r="J264" s="15">
        <v>9.5516215046408864E-2</v>
      </c>
      <c r="K264" s="15">
        <f t="shared" si="51"/>
        <v>0.90374829708525617</v>
      </c>
      <c r="L264" s="15">
        <f t="shared" si="52"/>
        <v>9.6251702914743886E-2</v>
      </c>
      <c r="M264" s="16">
        <f t="shared" si="45"/>
        <v>0.80749659417051234</v>
      </c>
      <c r="N264" s="15">
        <v>0.90600000000000003</v>
      </c>
      <c r="O264" s="15">
        <v>9.0999999999999998E-2</v>
      </c>
      <c r="P264" s="16">
        <f t="shared" si="53"/>
        <v>0.88824999999999998</v>
      </c>
      <c r="Q264" s="21">
        <v>85096</v>
      </c>
      <c r="R264" s="18">
        <v>11826</v>
      </c>
      <c r="S264" s="16">
        <f t="shared" si="49"/>
        <v>0.75596871711272984</v>
      </c>
      <c r="T264" s="87">
        <v>0.89</v>
      </c>
      <c r="U264" s="87">
        <v>0.11</v>
      </c>
      <c r="V264" s="16">
        <f t="shared" si="50"/>
        <v>0.85399999999999998</v>
      </c>
    </row>
    <row r="265" spans="1:22" x14ac:dyDescent="0.25">
      <c r="A265" s="9" t="s">
        <v>422</v>
      </c>
      <c r="B265" s="9">
        <v>6</v>
      </c>
      <c r="C265" s="9" t="s">
        <v>728</v>
      </c>
      <c r="D265" s="9" t="s">
        <v>478</v>
      </c>
      <c r="E265" s="6">
        <v>2012</v>
      </c>
      <c r="F265" s="9">
        <v>111501</v>
      </c>
      <c r="G265" s="9">
        <v>50846</v>
      </c>
      <c r="H265" s="9">
        <v>2027</v>
      </c>
      <c r="I265" s="15">
        <v>0.67833720661418473</v>
      </c>
      <c r="J265" s="15">
        <v>0.30933115942910677</v>
      </c>
      <c r="K265" s="15">
        <f t="shared" si="51"/>
        <v>0.68680665488121129</v>
      </c>
      <c r="L265" s="15">
        <f t="shared" si="52"/>
        <v>0.31319334511878877</v>
      </c>
      <c r="M265" s="16">
        <f t="shared" si="45"/>
        <v>0.37361330976242252</v>
      </c>
      <c r="N265" s="15">
        <v>0.67799999999999994</v>
      </c>
      <c r="O265" s="15">
        <v>0.31</v>
      </c>
      <c r="P265" s="16">
        <f t="shared" si="53"/>
        <v>0.66474999999999995</v>
      </c>
      <c r="Q265" s="21"/>
      <c r="R265" s="18"/>
      <c r="S265" s="16"/>
      <c r="T265" s="87"/>
      <c r="U265" s="87"/>
      <c r="V265" s="16"/>
    </row>
    <row r="266" spans="1:22" x14ac:dyDescent="0.25">
      <c r="A266" s="9" t="s">
        <v>422</v>
      </c>
      <c r="B266" s="9">
        <v>7</v>
      </c>
      <c r="C266" s="9" t="s">
        <v>729</v>
      </c>
      <c r="D266" s="9" t="s">
        <v>475</v>
      </c>
      <c r="E266" s="6">
        <v>1992</v>
      </c>
      <c r="F266" s="9">
        <v>141354</v>
      </c>
      <c r="G266" s="9">
        <v>0</v>
      </c>
      <c r="H266" s="9">
        <v>8025</v>
      </c>
      <c r="I266" s="15">
        <v>0.94627758921936822</v>
      </c>
      <c r="J266" s="15">
        <v>0</v>
      </c>
      <c r="K266" s="15">
        <f t="shared" si="51"/>
        <v>1</v>
      </c>
      <c r="L266" s="15">
        <f t="shared" si="52"/>
        <v>0</v>
      </c>
      <c r="M266" s="16">
        <f t="shared" si="45"/>
        <v>1</v>
      </c>
      <c r="N266" s="15">
        <v>0.88400000000000001</v>
      </c>
      <c r="O266" s="15">
        <v>0.10300000000000001</v>
      </c>
      <c r="P266" s="16">
        <f t="shared" si="53"/>
        <v>0.87125000000000008</v>
      </c>
      <c r="Q266" s="21">
        <v>68624</v>
      </c>
      <c r="R266" s="18">
        <v>4482</v>
      </c>
      <c r="S266" s="16">
        <f t="shared" ref="S266:S276" si="54">ABS((R266/(R266+Q266))-(Q266/(R266+Q266)))</f>
        <v>0.87738352529204167</v>
      </c>
      <c r="T266" s="87">
        <v>0.86</v>
      </c>
      <c r="U266" s="87">
        <v>0.13</v>
      </c>
      <c r="V266" s="16">
        <f t="shared" ref="V266:V276" si="55">(T266-U266-7.2%)/2+0.5</f>
        <v>0.82899999999999996</v>
      </c>
    </row>
    <row r="267" spans="1:22" x14ac:dyDescent="0.25">
      <c r="A267" s="9" t="s">
        <v>422</v>
      </c>
      <c r="B267" s="9">
        <v>8</v>
      </c>
      <c r="C267" s="9" t="s">
        <v>730</v>
      </c>
      <c r="D267" s="9" t="s">
        <v>478</v>
      </c>
      <c r="E267" s="6">
        <v>1982</v>
      </c>
      <c r="F267" s="9">
        <v>184039</v>
      </c>
      <c r="G267" s="9">
        <v>17650</v>
      </c>
      <c r="H267" s="9">
        <v>2518</v>
      </c>
      <c r="I267" s="15">
        <v>0.90123746982228814</v>
      </c>
      <c r="J267" s="15">
        <v>8.6431904880831703E-2</v>
      </c>
      <c r="K267" s="15">
        <f t="shared" si="51"/>
        <v>0.91248903014046379</v>
      </c>
      <c r="L267" s="15">
        <f t="shared" si="52"/>
        <v>8.7510969859536214E-2</v>
      </c>
      <c r="M267" s="16">
        <f t="shared" ref="M267:M298" si="56">ABS((J267/(J267+I267))-(I267/(J267+I267)))</f>
        <v>0.82497806028092757</v>
      </c>
      <c r="N267" s="15">
        <v>0.89200000000000002</v>
      </c>
      <c r="O267" s="15">
        <v>0.10199999999999999</v>
      </c>
      <c r="P267" s="16">
        <f t="shared" si="53"/>
        <v>0.87575000000000003</v>
      </c>
      <c r="Q267" s="21">
        <v>95485</v>
      </c>
      <c r="R267" s="18">
        <v>7419</v>
      </c>
      <c r="S267" s="16">
        <f t="shared" si="54"/>
        <v>0.85580735442742761</v>
      </c>
      <c r="T267" s="87">
        <v>0.91</v>
      </c>
      <c r="U267" s="87">
        <v>0.09</v>
      </c>
      <c r="V267" s="16">
        <f t="shared" si="55"/>
        <v>0.874</v>
      </c>
    </row>
    <row r="268" spans="1:22" x14ac:dyDescent="0.25">
      <c r="A268" s="9" t="s">
        <v>422</v>
      </c>
      <c r="B268" s="9">
        <v>9</v>
      </c>
      <c r="C268" s="9" t="s">
        <v>731</v>
      </c>
      <c r="D268" s="9" t="s">
        <v>475</v>
      </c>
      <c r="E268" s="6">
        <v>2006</v>
      </c>
      <c r="F268" s="9">
        <v>186141</v>
      </c>
      <c r="G268" s="9">
        <v>24164</v>
      </c>
      <c r="H268" s="9">
        <v>3126</v>
      </c>
      <c r="I268" s="15">
        <v>0.87213666243422938</v>
      </c>
      <c r="J268" s="15">
        <v>0.11321691787978316</v>
      </c>
      <c r="K268" s="15">
        <f t="shared" si="51"/>
        <v>0.88510021159744179</v>
      </c>
      <c r="L268" s="15">
        <f t="shared" si="52"/>
        <v>0.11489978840255818</v>
      </c>
      <c r="M268" s="16">
        <f t="shared" si="56"/>
        <v>0.77020042319488358</v>
      </c>
      <c r="N268" s="15">
        <v>0.85199999999999998</v>
      </c>
      <c r="O268" s="15">
        <v>0.13900000000000001</v>
      </c>
      <c r="P268" s="16">
        <f t="shared" si="53"/>
        <v>0.83725000000000005</v>
      </c>
      <c r="Q268" s="21">
        <v>104297</v>
      </c>
      <c r="R268" s="18">
        <v>10858</v>
      </c>
      <c r="S268" s="16">
        <f t="shared" si="54"/>
        <v>0.81141939125526474</v>
      </c>
      <c r="T268" s="87">
        <v>0.91</v>
      </c>
      <c r="U268" s="87">
        <v>0.09</v>
      </c>
      <c r="V268" s="16">
        <f t="shared" si="55"/>
        <v>0.874</v>
      </c>
    </row>
    <row r="269" spans="1:22" x14ac:dyDescent="0.25">
      <c r="A269" s="9" t="s">
        <v>422</v>
      </c>
      <c r="B269" s="9">
        <v>10</v>
      </c>
      <c r="C269" s="9" t="s">
        <v>732</v>
      </c>
      <c r="D269" s="9" t="s">
        <v>475</v>
      </c>
      <c r="E269" s="6">
        <v>1992</v>
      </c>
      <c r="F269" s="9">
        <v>165604</v>
      </c>
      <c r="G269" s="9">
        <v>39404</v>
      </c>
      <c r="H269" s="9">
        <v>193</v>
      </c>
      <c r="I269" s="15">
        <v>0.80703310412717288</v>
      </c>
      <c r="J269" s="15">
        <v>0.19202635464739451</v>
      </c>
      <c r="K269" s="15">
        <f t="shared" si="51"/>
        <v>0.80779286661983929</v>
      </c>
      <c r="L269" s="15">
        <f t="shared" si="52"/>
        <v>0.19220713338016077</v>
      </c>
      <c r="M269" s="16">
        <f t="shared" si="56"/>
        <v>0.61558573323967858</v>
      </c>
      <c r="N269" s="15">
        <v>0.73599999999999999</v>
      </c>
      <c r="O269" s="15">
        <v>0.251</v>
      </c>
      <c r="P269" s="16">
        <f t="shared" si="53"/>
        <v>0.72324999999999995</v>
      </c>
      <c r="Q269" s="21">
        <v>98839</v>
      </c>
      <c r="R269" s="18">
        <v>31996</v>
      </c>
      <c r="S269" s="16">
        <f t="shared" si="54"/>
        <v>0.51089540260633615</v>
      </c>
      <c r="T269" s="87">
        <v>0.74</v>
      </c>
      <c r="U269" s="87">
        <v>0.26</v>
      </c>
      <c r="V269" s="16">
        <f t="shared" si="55"/>
        <v>0.70399999999999996</v>
      </c>
    </row>
    <row r="270" spans="1:22" x14ac:dyDescent="0.25">
      <c r="A270" s="9" t="s">
        <v>422</v>
      </c>
      <c r="B270" s="9">
        <v>11</v>
      </c>
      <c r="C270" s="9" t="s">
        <v>733</v>
      </c>
      <c r="D270" s="9" t="s">
        <v>468</v>
      </c>
      <c r="E270" s="6">
        <v>2010</v>
      </c>
      <c r="F270" s="9">
        <v>92430</v>
      </c>
      <c r="G270" s="9">
        <v>103118</v>
      </c>
      <c r="H270" s="9">
        <v>2087</v>
      </c>
      <c r="I270" s="15">
        <v>0.46768031978141522</v>
      </c>
      <c r="J270" s="15">
        <v>0.52175980975029723</v>
      </c>
      <c r="K270" s="15">
        <f t="shared" si="51"/>
        <v>0.4726716714054861</v>
      </c>
      <c r="L270" s="15">
        <f t="shared" si="52"/>
        <v>0.52732832859451384</v>
      </c>
      <c r="M270" s="16">
        <f t="shared" si="56"/>
        <v>5.4656657189027735E-2</v>
      </c>
      <c r="N270" s="15">
        <v>0.51600000000000001</v>
      </c>
      <c r="O270" s="15">
        <v>0.47299999999999998</v>
      </c>
      <c r="P270" s="16">
        <f t="shared" si="53"/>
        <v>0.50224999999999997</v>
      </c>
      <c r="Q270" s="21">
        <v>60773</v>
      </c>
      <c r="R270" s="18">
        <v>65024</v>
      </c>
      <c r="S270" s="16">
        <f t="shared" si="54"/>
        <v>3.3792538772784708E-2</v>
      </c>
      <c r="T270" s="87">
        <v>0.49</v>
      </c>
      <c r="U270" s="87">
        <v>0.51</v>
      </c>
      <c r="V270" s="16">
        <f t="shared" si="55"/>
        <v>0.45399999999999996</v>
      </c>
    </row>
    <row r="271" spans="1:22" x14ac:dyDescent="0.25">
      <c r="A271" s="9" t="s">
        <v>422</v>
      </c>
      <c r="B271" s="9">
        <v>12</v>
      </c>
      <c r="C271" s="9" t="s">
        <v>734</v>
      </c>
      <c r="D271" s="9" t="s">
        <v>475</v>
      </c>
      <c r="E271" s="6">
        <v>1992</v>
      </c>
      <c r="F271" s="9">
        <v>194188</v>
      </c>
      <c r="G271" s="9">
        <v>46791</v>
      </c>
      <c r="H271" s="9">
        <v>215</v>
      </c>
      <c r="I271" s="15">
        <v>0.80511123825634134</v>
      </c>
      <c r="J271" s="15">
        <v>0.19399736311848553</v>
      </c>
      <c r="K271" s="15">
        <f t="shared" si="51"/>
        <v>0.80582955361255537</v>
      </c>
      <c r="L271" s="15">
        <f t="shared" si="52"/>
        <v>0.19417044638744455</v>
      </c>
      <c r="M271" s="16">
        <f t="shared" si="56"/>
        <v>0.61165910722511085</v>
      </c>
      <c r="N271" s="15">
        <v>0.76900000000000002</v>
      </c>
      <c r="O271" s="15">
        <v>0.215</v>
      </c>
      <c r="P271" s="16">
        <f t="shared" si="53"/>
        <v>0.75775000000000003</v>
      </c>
      <c r="Q271" s="21">
        <v>107327</v>
      </c>
      <c r="R271" s="18">
        <v>32065</v>
      </c>
      <c r="S271" s="16">
        <f t="shared" si="54"/>
        <v>0.53993055555555558</v>
      </c>
      <c r="T271" s="87">
        <v>0.78</v>
      </c>
      <c r="U271" s="87">
        <v>0.21</v>
      </c>
      <c r="V271" s="16">
        <f t="shared" si="55"/>
        <v>0.749</v>
      </c>
    </row>
    <row r="272" spans="1:22" x14ac:dyDescent="0.25">
      <c r="A272" s="9" t="s">
        <v>422</v>
      </c>
      <c r="B272" s="9">
        <v>13</v>
      </c>
      <c r="C272" s="9" t="s">
        <v>735</v>
      </c>
      <c r="D272" s="9" t="s">
        <v>475</v>
      </c>
      <c r="E272" s="6">
        <v>1970</v>
      </c>
      <c r="F272" s="9">
        <v>175000</v>
      </c>
      <c r="G272" s="9">
        <v>12147</v>
      </c>
      <c r="H272" s="9">
        <v>5750</v>
      </c>
      <c r="I272" s="15">
        <v>0.90721991529158053</v>
      </c>
      <c r="J272" s="15">
        <v>6.2971430348839022E-2</v>
      </c>
      <c r="K272" s="15">
        <f t="shared" si="51"/>
        <v>0.93509380326695057</v>
      </c>
      <c r="L272" s="15">
        <f t="shared" si="52"/>
        <v>6.4906196733049426E-2</v>
      </c>
      <c r="M272" s="16">
        <f t="shared" si="56"/>
        <v>0.87018760653390115</v>
      </c>
      <c r="N272" s="15">
        <v>0.94599999999999995</v>
      </c>
      <c r="O272" s="15">
        <v>4.5999999999999999E-2</v>
      </c>
      <c r="P272" s="16">
        <f t="shared" si="53"/>
        <v>0.93074999999999997</v>
      </c>
      <c r="Q272" s="21">
        <v>91225</v>
      </c>
      <c r="R272" s="18">
        <v>11754</v>
      </c>
      <c r="S272" s="16">
        <f t="shared" si="54"/>
        <v>0.77172044785830129</v>
      </c>
      <c r="T272" s="87">
        <v>0.93</v>
      </c>
      <c r="U272" s="87">
        <v>0.06</v>
      </c>
      <c r="V272" s="16">
        <f t="shared" si="55"/>
        <v>0.89900000000000002</v>
      </c>
    </row>
    <row r="273" spans="1:22" x14ac:dyDescent="0.25">
      <c r="A273" s="9" t="s">
        <v>422</v>
      </c>
      <c r="B273" s="9">
        <v>14</v>
      </c>
      <c r="C273" s="9" t="s">
        <v>736</v>
      </c>
      <c r="D273" s="9" t="s">
        <v>475</v>
      </c>
      <c r="E273" s="6">
        <v>1998</v>
      </c>
      <c r="F273" s="9">
        <v>120761</v>
      </c>
      <c r="G273" s="9">
        <v>21755</v>
      </c>
      <c r="H273" s="9">
        <v>2674</v>
      </c>
      <c r="I273" s="15">
        <v>0.83174461051036574</v>
      </c>
      <c r="J273" s="15">
        <v>0.14983814312280461</v>
      </c>
      <c r="K273" s="15">
        <f t="shared" si="51"/>
        <v>0.84735047292935528</v>
      </c>
      <c r="L273" s="15">
        <f t="shared" si="52"/>
        <v>0.15264952707064469</v>
      </c>
      <c r="M273" s="16">
        <f t="shared" si="56"/>
        <v>0.69470094585871056</v>
      </c>
      <c r="N273" s="15">
        <v>0.80700000000000005</v>
      </c>
      <c r="O273" s="15">
        <v>0.183</v>
      </c>
      <c r="P273" s="16">
        <f t="shared" si="53"/>
        <v>0.79275000000000007</v>
      </c>
      <c r="Q273" s="21">
        <v>71247</v>
      </c>
      <c r="R273" s="18">
        <v>16145</v>
      </c>
      <c r="S273" s="16">
        <f t="shared" si="54"/>
        <v>0.63051537898205789</v>
      </c>
      <c r="T273" s="87">
        <v>0.79</v>
      </c>
      <c r="U273" s="87">
        <v>0.2</v>
      </c>
      <c r="V273" s="16">
        <f t="shared" si="55"/>
        <v>0.75900000000000001</v>
      </c>
    </row>
    <row r="274" spans="1:22" x14ac:dyDescent="0.25">
      <c r="A274" s="9" t="s">
        <v>422</v>
      </c>
      <c r="B274" s="9">
        <v>15</v>
      </c>
      <c r="C274" s="9" t="s">
        <v>737</v>
      </c>
      <c r="D274" s="9" t="s">
        <v>475</v>
      </c>
      <c r="E274" s="6">
        <v>1990</v>
      </c>
      <c r="F274" s="9">
        <v>152661</v>
      </c>
      <c r="G274" s="9">
        <v>4427</v>
      </c>
      <c r="H274" s="9">
        <v>27</v>
      </c>
      <c r="I274" s="15">
        <v>0.97165133819177041</v>
      </c>
      <c r="J274" s="15">
        <v>2.8176813162333322E-2</v>
      </c>
      <c r="K274" s="15">
        <f t="shared" si="51"/>
        <v>0.97181834385821964</v>
      </c>
      <c r="L274" s="15">
        <f t="shared" si="52"/>
        <v>2.8181656141780403E-2</v>
      </c>
      <c r="M274" s="16">
        <f t="shared" si="56"/>
        <v>0.94363668771643927</v>
      </c>
      <c r="N274" s="15">
        <v>0.96700000000000008</v>
      </c>
      <c r="O274" s="15">
        <v>0.03</v>
      </c>
      <c r="P274" s="16">
        <f t="shared" si="53"/>
        <v>0.94925000000000004</v>
      </c>
      <c r="Q274" s="21">
        <v>61642</v>
      </c>
      <c r="R274" s="18">
        <v>2758</v>
      </c>
      <c r="S274" s="16">
        <f t="shared" si="54"/>
        <v>0.91434782608695642</v>
      </c>
      <c r="T274" s="87">
        <v>0.95</v>
      </c>
      <c r="U274" s="87">
        <v>0.05</v>
      </c>
      <c r="V274" s="16">
        <f t="shared" si="55"/>
        <v>0.91399999999999992</v>
      </c>
    </row>
    <row r="275" spans="1:22" x14ac:dyDescent="0.25">
      <c r="A275" s="9" t="s">
        <v>422</v>
      </c>
      <c r="B275" s="9">
        <v>16</v>
      </c>
      <c r="C275" s="9" t="s">
        <v>738</v>
      </c>
      <c r="D275" s="9" t="s">
        <v>475</v>
      </c>
      <c r="E275" s="6">
        <v>1988</v>
      </c>
      <c r="F275" s="9">
        <v>179561</v>
      </c>
      <c r="G275" s="9">
        <v>53935</v>
      </c>
      <c r="H275" s="9">
        <v>3056</v>
      </c>
      <c r="I275" s="15">
        <v>0.75907622848253242</v>
      </c>
      <c r="J275" s="15">
        <v>0.22800483614596367</v>
      </c>
      <c r="K275" s="15">
        <f t="shared" si="51"/>
        <v>0.76901103230890466</v>
      </c>
      <c r="L275" s="15">
        <f t="shared" si="52"/>
        <v>0.23098896769109534</v>
      </c>
      <c r="M275" s="16">
        <f t="shared" si="56"/>
        <v>0.53802206461780933</v>
      </c>
      <c r="N275" s="15">
        <v>0.73699999999999999</v>
      </c>
      <c r="O275" s="15">
        <v>0.255</v>
      </c>
      <c r="P275" s="16">
        <f t="shared" si="53"/>
        <v>0.72175</v>
      </c>
      <c r="Q275" s="21">
        <v>95346</v>
      </c>
      <c r="R275" s="18">
        <v>29792</v>
      </c>
      <c r="S275" s="16">
        <f t="shared" si="54"/>
        <v>0.52385366555322932</v>
      </c>
      <c r="T275" s="87">
        <v>0.72</v>
      </c>
      <c r="U275" s="87">
        <v>0.28000000000000003</v>
      </c>
      <c r="V275" s="16">
        <f t="shared" si="55"/>
        <v>0.68399999999999994</v>
      </c>
    </row>
    <row r="276" spans="1:22" x14ac:dyDescent="0.25">
      <c r="A276" s="9" t="s">
        <v>422</v>
      </c>
      <c r="B276" s="9">
        <v>17</v>
      </c>
      <c r="C276" s="9" t="s">
        <v>739</v>
      </c>
      <c r="D276" s="9" t="s">
        <v>475</v>
      </c>
      <c r="E276" s="6">
        <v>1988</v>
      </c>
      <c r="F276" s="9">
        <v>171417</v>
      </c>
      <c r="G276" s="9">
        <v>91899</v>
      </c>
      <c r="H276" s="9">
        <v>2889</v>
      </c>
      <c r="I276" s="15">
        <v>0.64392855130444582</v>
      </c>
      <c r="J276" s="15">
        <v>0.34521891023835016</v>
      </c>
      <c r="K276" s="15">
        <f t="shared" si="51"/>
        <v>0.65099348311534433</v>
      </c>
      <c r="L276" s="15">
        <f t="shared" si="52"/>
        <v>0.34900651688465573</v>
      </c>
      <c r="M276" s="16">
        <f t="shared" si="56"/>
        <v>0.3019869662306886</v>
      </c>
      <c r="N276" s="15">
        <v>0.57100000000000006</v>
      </c>
      <c r="O276" s="15">
        <v>0.41899999999999998</v>
      </c>
      <c r="P276" s="16">
        <f t="shared" si="53"/>
        <v>0.55675000000000008</v>
      </c>
      <c r="Q276" s="21">
        <v>115619</v>
      </c>
      <c r="R276" s="18">
        <v>70413</v>
      </c>
      <c r="S276" s="16">
        <f t="shared" si="54"/>
        <v>0.24300120409391934</v>
      </c>
      <c r="T276" s="87">
        <v>0.62</v>
      </c>
      <c r="U276" s="87">
        <v>0.38</v>
      </c>
      <c r="V276" s="16">
        <f t="shared" si="55"/>
        <v>0.58399999999999996</v>
      </c>
    </row>
    <row r="277" spans="1:22" x14ac:dyDescent="0.25">
      <c r="A277" s="9" t="s">
        <v>422</v>
      </c>
      <c r="B277" s="9">
        <v>18</v>
      </c>
      <c r="C277" s="9" t="s">
        <v>740</v>
      </c>
      <c r="D277" s="9" t="s">
        <v>478</v>
      </c>
      <c r="E277" s="6">
        <v>2012</v>
      </c>
      <c r="F277" s="9">
        <v>143845</v>
      </c>
      <c r="G277" s="9">
        <v>133049</v>
      </c>
      <c r="H277" s="9">
        <v>169</v>
      </c>
      <c r="I277" s="15">
        <v>0.5191779486975886</v>
      </c>
      <c r="J277" s="15">
        <v>0.48021208172870428</v>
      </c>
      <c r="K277" s="15">
        <f t="shared" si="51"/>
        <v>0.51949482473437492</v>
      </c>
      <c r="L277" s="15">
        <f t="shared" si="52"/>
        <v>0.48050517526562514</v>
      </c>
      <c r="M277" s="16">
        <f t="shared" si="56"/>
        <v>3.8989649468749776E-2</v>
      </c>
      <c r="N277" s="15">
        <v>0.51400000000000001</v>
      </c>
      <c r="O277" s="15">
        <v>0.47100000000000003</v>
      </c>
      <c r="P277" s="16">
        <f t="shared" si="53"/>
        <v>0.50224999999999997</v>
      </c>
      <c r="Q277" s="21"/>
      <c r="R277" s="18"/>
      <c r="S277" s="16"/>
      <c r="T277" s="87"/>
      <c r="U277" s="87"/>
      <c r="V277" s="16"/>
    </row>
    <row r="278" spans="1:22" x14ac:dyDescent="0.25">
      <c r="A278" s="9" t="s">
        <v>422</v>
      </c>
      <c r="B278" s="9">
        <v>19</v>
      </c>
      <c r="C278" s="9" t="s">
        <v>741</v>
      </c>
      <c r="D278" s="9" t="s">
        <v>468</v>
      </c>
      <c r="E278" s="6">
        <v>2010</v>
      </c>
      <c r="F278" s="9">
        <v>133653</v>
      </c>
      <c r="G278" s="9">
        <v>149852</v>
      </c>
      <c r="H278" s="9">
        <v>139</v>
      </c>
      <c r="I278" s="15">
        <v>0.47119981385116555</v>
      </c>
      <c r="J278" s="15">
        <v>0.52831013523994863</v>
      </c>
      <c r="K278" s="15">
        <f t="shared" si="51"/>
        <v>0.47143083896227583</v>
      </c>
      <c r="L278" s="15">
        <f t="shared" si="52"/>
        <v>0.52856916103772422</v>
      </c>
      <c r="M278" s="16">
        <f t="shared" si="56"/>
        <v>5.7138322075448389E-2</v>
      </c>
      <c r="N278" s="15">
        <v>0.52100000000000002</v>
      </c>
      <c r="O278" s="15">
        <v>0.45899999999999996</v>
      </c>
      <c r="P278" s="16">
        <f t="shared" si="53"/>
        <v>0.51175000000000004</v>
      </c>
      <c r="Q278" s="21">
        <v>107077</v>
      </c>
      <c r="R278" s="18">
        <v>130176</v>
      </c>
      <c r="S278" s="16">
        <f>ABS((R278/(R278+Q278))-(Q278/(R278+Q278)))</f>
        <v>9.7360201978478722E-2</v>
      </c>
      <c r="T278" s="87">
        <v>0.51</v>
      </c>
      <c r="U278" s="87">
        <v>0.48</v>
      </c>
      <c r="V278" s="16">
        <f t="shared" ref="V278:V285" si="57">(T278-U278-7.2%)/2+0.5</f>
        <v>0.47899999999999998</v>
      </c>
    </row>
    <row r="279" spans="1:22" x14ac:dyDescent="0.25">
      <c r="A279" s="9" t="s">
        <v>422</v>
      </c>
      <c r="B279" s="9">
        <v>20</v>
      </c>
      <c r="C279" s="9" t="s">
        <v>742</v>
      </c>
      <c r="D279" s="9" t="s">
        <v>475</v>
      </c>
      <c r="E279" s="6">
        <v>2008</v>
      </c>
      <c r="F279" s="9">
        <v>203401</v>
      </c>
      <c r="G279" s="9">
        <v>93778</v>
      </c>
      <c r="H279" s="9">
        <v>135</v>
      </c>
      <c r="I279" s="15">
        <v>0.6841285644133811</v>
      </c>
      <c r="J279" s="15">
        <v>0.31541737018774763</v>
      </c>
      <c r="K279" s="15">
        <f t="shared" si="51"/>
        <v>0.68443934463740708</v>
      </c>
      <c r="L279" s="15">
        <f t="shared" si="52"/>
        <v>0.31556065536259292</v>
      </c>
      <c r="M279" s="16">
        <f t="shared" si="56"/>
        <v>0.36887868927481415</v>
      </c>
      <c r="N279" s="15">
        <v>0.59200000000000008</v>
      </c>
      <c r="O279" s="15">
        <v>0.38799999999999996</v>
      </c>
      <c r="P279" s="16">
        <f t="shared" si="53"/>
        <v>0.5827500000000001</v>
      </c>
      <c r="Q279" s="21">
        <v>124889</v>
      </c>
      <c r="R279" s="18">
        <v>85752</v>
      </c>
      <c r="S279" s="16">
        <f>ABS((R279/(R279+Q279))-(Q279/(R279+Q279)))</f>
        <v>0.18579953570292584</v>
      </c>
      <c r="T279" s="87">
        <v>0.57999999999999996</v>
      </c>
      <c r="U279" s="87">
        <v>0.4</v>
      </c>
      <c r="V279" s="16">
        <f t="shared" si="57"/>
        <v>0.55399999999999994</v>
      </c>
    </row>
    <row r="280" spans="1:22" x14ac:dyDescent="0.25">
      <c r="A280" s="9" t="s">
        <v>422</v>
      </c>
      <c r="B280" s="9">
        <v>21</v>
      </c>
      <c r="C280" s="9" t="s">
        <v>743</v>
      </c>
      <c r="D280" s="9" t="s">
        <v>475</v>
      </c>
      <c r="E280" s="6">
        <v>2008</v>
      </c>
      <c r="F280" s="9">
        <v>126631</v>
      </c>
      <c r="G280" s="9">
        <v>121646</v>
      </c>
      <c r="H280" s="9">
        <v>4279</v>
      </c>
      <c r="I280" s="15">
        <v>0.50139770981485299</v>
      </c>
      <c r="J280" s="15">
        <v>0.48165951313768035</v>
      </c>
      <c r="K280" s="15">
        <f t="shared" si="51"/>
        <v>0.51003919009815646</v>
      </c>
      <c r="L280" s="15">
        <f t="shared" si="52"/>
        <v>0.48996080990184343</v>
      </c>
      <c r="M280" s="16">
        <f t="shared" si="56"/>
        <v>2.0078380196313028E-2</v>
      </c>
      <c r="N280" s="15">
        <v>0.52200000000000002</v>
      </c>
      <c r="O280" s="15">
        <v>0.46100000000000002</v>
      </c>
      <c r="P280" s="16">
        <f t="shared" si="53"/>
        <v>0.51124999999999998</v>
      </c>
      <c r="Q280" s="21">
        <v>82232</v>
      </c>
      <c r="R280" s="18">
        <v>80237</v>
      </c>
      <c r="S280" s="16">
        <f>ABS((R280/(R280+Q280))-(Q280/(R280+Q280)))</f>
        <v>1.2279265582972709E-2</v>
      </c>
      <c r="T280" s="87">
        <v>0.52</v>
      </c>
      <c r="U280" s="87">
        <v>0.47</v>
      </c>
      <c r="V280" s="16">
        <f t="shared" si="57"/>
        <v>0.48899999999999999</v>
      </c>
    </row>
    <row r="281" spans="1:22" x14ac:dyDescent="0.25">
      <c r="A281" s="9" t="s">
        <v>422</v>
      </c>
      <c r="B281" s="9">
        <v>22</v>
      </c>
      <c r="C281" s="9" t="s">
        <v>744</v>
      </c>
      <c r="D281" s="9" t="s">
        <v>468</v>
      </c>
      <c r="E281" s="6">
        <v>2010</v>
      </c>
      <c r="F281" s="9">
        <v>102080</v>
      </c>
      <c r="G281" s="9">
        <v>157941</v>
      </c>
      <c r="H281" s="9">
        <v>842</v>
      </c>
      <c r="I281" s="15">
        <v>0.39131651479895579</v>
      </c>
      <c r="J281" s="15">
        <v>0.60545573730272206</v>
      </c>
      <c r="K281" s="15">
        <f t="shared" si="51"/>
        <v>0.39258367593386689</v>
      </c>
      <c r="L281" s="15">
        <f t="shared" si="52"/>
        <v>0.60741632406613311</v>
      </c>
      <c r="M281" s="16">
        <f t="shared" si="56"/>
        <v>0.21483264813226621</v>
      </c>
      <c r="N281" s="15">
        <v>0.48799999999999999</v>
      </c>
      <c r="O281" s="15">
        <v>0.49200000000000005</v>
      </c>
      <c r="P281" s="16">
        <f t="shared" si="53"/>
        <v>0.47874999999999995</v>
      </c>
      <c r="Q281" s="21">
        <v>89809</v>
      </c>
      <c r="R281" s="18">
        <v>101599</v>
      </c>
      <c r="S281" s="16">
        <f>ABS((R281/(R281+Q281))-(Q281/(R281+Q281)))</f>
        <v>6.1596171528880694E-2</v>
      </c>
      <c r="T281" s="87">
        <v>0.51</v>
      </c>
      <c r="U281" s="87">
        <v>0.48</v>
      </c>
      <c r="V281" s="16">
        <f t="shared" si="57"/>
        <v>0.47899999999999998</v>
      </c>
    </row>
    <row r="282" spans="1:22" x14ac:dyDescent="0.25">
      <c r="A282" s="9" t="s">
        <v>422</v>
      </c>
      <c r="B282" s="9">
        <v>23</v>
      </c>
      <c r="C282" s="9" t="s">
        <v>745</v>
      </c>
      <c r="D282" s="9" t="s">
        <v>468</v>
      </c>
      <c r="E282" s="6">
        <v>2010</v>
      </c>
      <c r="F282" s="9">
        <v>127535</v>
      </c>
      <c r="G282" s="9">
        <v>137669</v>
      </c>
      <c r="H282" s="9">
        <v>78</v>
      </c>
      <c r="I282" s="15">
        <v>0.48075255765562686</v>
      </c>
      <c r="J282" s="15">
        <v>0.51895341561055786</v>
      </c>
      <c r="K282" s="15">
        <f t="shared" si="51"/>
        <v>0.48089395333403717</v>
      </c>
      <c r="L282" s="15">
        <f t="shared" si="52"/>
        <v>0.51910604666596283</v>
      </c>
      <c r="M282" s="16">
        <f t="shared" si="56"/>
        <v>3.8212093331925656E-2</v>
      </c>
      <c r="N282" s="15">
        <v>0.48399999999999999</v>
      </c>
      <c r="O282" s="15">
        <v>0.496</v>
      </c>
      <c r="P282" s="16">
        <f t="shared" si="53"/>
        <v>0.47475000000000001</v>
      </c>
      <c r="Q282" s="21">
        <v>86099</v>
      </c>
      <c r="R282" s="18">
        <v>112314</v>
      </c>
      <c r="S282" s="16">
        <f>ABS((R282/(R282+Q282))-(Q282/(R282+Q282)))</f>
        <v>0.13212339917243326</v>
      </c>
      <c r="T282" s="87">
        <v>0.48</v>
      </c>
      <c r="U282" s="87">
        <v>0.51</v>
      </c>
      <c r="V282" s="16">
        <f t="shared" si="57"/>
        <v>0.44899999999999995</v>
      </c>
    </row>
    <row r="283" spans="1:22" x14ac:dyDescent="0.25">
      <c r="A283" s="9" t="s">
        <v>422</v>
      </c>
      <c r="B283" s="9">
        <v>24</v>
      </c>
      <c r="C283" s="9" t="s">
        <v>746</v>
      </c>
      <c r="D283" s="9" t="s">
        <v>478</v>
      </c>
      <c r="E283" s="6">
        <v>2012</v>
      </c>
      <c r="F283" s="9">
        <v>143044</v>
      </c>
      <c r="G283" s="9">
        <v>127054</v>
      </c>
      <c r="H283" s="9">
        <v>22890</v>
      </c>
      <c r="I283" s="15">
        <v>0.4882247737108687</v>
      </c>
      <c r="J283" s="15">
        <v>0.43364915969254714</v>
      </c>
      <c r="K283" s="15">
        <f t="shared" si="51"/>
        <v>0.52960036727410054</v>
      </c>
      <c r="L283" s="15">
        <f t="shared" si="52"/>
        <v>0.47039963272589952</v>
      </c>
      <c r="M283" s="16">
        <f t="shared" si="56"/>
        <v>5.9200734548201017E-2</v>
      </c>
      <c r="N283" s="15">
        <v>0.56999999999999995</v>
      </c>
      <c r="O283" s="15">
        <v>0.41100000000000003</v>
      </c>
      <c r="P283" s="16">
        <f t="shared" si="53"/>
        <v>0.56024999999999991</v>
      </c>
      <c r="Q283" s="81">
        <v>103807</v>
      </c>
      <c r="R283" s="83">
        <v>104374</v>
      </c>
      <c r="S283" s="16">
        <f>-((R283/(R283+Q283))-(Q283/(R283+Q283)))</f>
        <v>-2.7235914900975988E-3</v>
      </c>
      <c r="T283" s="87">
        <v>0.56000000000000005</v>
      </c>
      <c r="U283" s="87">
        <v>0.43</v>
      </c>
      <c r="V283" s="16">
        <f t="shared" si="57"/>
        <v>0.52900000000000003</v>
      </c>
    </row>
    <row r="284" spans="1:22" x14ac:dyDescent="0.25">
      <c r="A284" s="9" t="s">
        <v>422</v>
      </c>
      <c r="B284" s="9">
        <v>25</v>
      </c>
      <c r="C284" s="9" t="s">
        <v>747</v>
      </c>
      <c r="D284" s="9" t="s">
        <v>475</v>
      </c>
      <c r="E284" s="6">
        <v>1986</v>
      </c>
      <c r="F284" s="9">
        <v>179810</v>
      </c>
      <c r="G284" s="9">
        <v>133389</v>
      </c>
      <c r="H284" s="9">
        <v>253</v>
      </c>
      <c r="I284" s="15">
        <v>0.57364444954889426</v>
      </c>
      <c r="J284" s="15">
        <v>0.42554840932582977</v>
      </c>
      <c r="K284" s="15">
        <f t="shared" si="51"/>
        <v>0.57410783559334477</v>
      </c>
      <c r="L284" s="15">
        <f t="shared" si="52"/>
        <v>0.42589216440665517</v>
      </c>
      <c r="M284" s="16">
        <f t="shared" si="56"/>
        <v>0.1482156711866896</v>
      </c>
      <c r="N284" s="15">
        <v>0.58799999999999997</v>
      </c>
      <c r="O284" s="15">
        <v>0.39399999999999996</v>
      </c>
      <c r="P284" s="16">
        <f t="shared" si="53"/>
        <v>0.57774999999999999</v>
      </c>
      <c r="Q284" s="21">
        <v>102514</v>
      </c>
      <c r="R284" s="18">
        <v>55392</v>
      </c>
      <c r="S284" s="16">
        <f>ABS((R284/(R284+Q284))-(Q284/(R284+Q284)))</f>
        <v>0.29841804617937256</v>
      </c>
      <c r="T284" s="87">
        <v>0.69</v>
      </c>
      <c r="U284" s="87">
        <v>0.3</v>
      </c>
      <c r="V284" s="16">
        <f t="shared" si="57"/>
        <v>0.65900000000000003</v>
      </c>
    </row>
    <row r="285" spans="1:22" x14ac:dyDescent="0.25">
      <c r="A285" s="9" t="s">
        <v>422</v>
      </c>
      <c r="B285" s="9">
        <v>26</v>
      </c>
      <c r="C285" s="9" t="s">
        <v>748</v>
      </c>
      <c r="D285" s="9" t="s">
        <v>475</v>
      </c>
      <c r="E285" s="6">
        <v>2004</v>
      </c>
      <c r="F285" s="9">
        <v>212588</v>
      </c>
      <c r="G285" s="9">
        <v>71666</v>
      </c>
      <c r="H285" s="9">
        <v>17</v>
      </c>
      <c r="I285" s="15">
        <v>0.74783569199812849</v>
      </c>
      <c r="J285" s="15">
        <v>0.25210450591161249</v>
      </c>
      <c r="K285" s="15">
        <f t="shared" si="51"/>
        <v>0.74788041681031758</v>
      </c>
      <c r="L285" s="15">
        <f t="shared" si="52"/>
        <v>0.25211958318968247</v>
      </c>
      <c r="M285" s="16">
        <f t="shared" si="56"/>
        <v>0.49576083362063511</v>
      </c>
      <c r="N285" s="15">
        <v>0.63900000000000001</v>
      </c>
      <c r="O285" s="15">
        <v>0.34299999999999997</v>
      </c>
      <c r="P285" s="16">
        <f t="shared" si="53"/>
        <v>0.62875000000000003</v>
      </c>
      <c r="Q285" s="21">
        <v>119085</v>
      </c>
      <c r="R285" s="18">
        <v>76320</v>
      </c>
      <c r="S285" s="16">
        <f>ABS((R285/(R285+Q285))-(Q285/(R285+Q285)))</f>
        <v>0.21885315114761644</v>
      </c>
      <c r="T285" s="87">
        <v>0.54</v>
      </c>
      <c r="U285" s="87">
        <v>0.44</v>
      </c>
      <c r="V285" s="16">
        <f t="shared" si="57"/>
        <v>0.51400000000000001</v>
      </c>
    </row>
    <row r="286" spans="1:22" x14ac:dyDescent="0.25">
      <c r="A286" s="9" t="s">
        <v>422</v>
      </c>
      <c r="B286" s="9">
        <v>27</v>
      </c>
      <c r="C286" s="9" t="s">
        <v>749</v>
      </c>
      <c r="D286" s="9" t="s">
        <v>483</v>
      </c>
      <c r="E286" s="6">
        <v>2012</v>
      </c>
      <c r="F286" s="9">
        <v>156219</v>
      </c>
      <c r="G286" s="9">
        <v>161220</v>
      </c>
      <c r="H286" s="9">
        <v>95</v>
      </c>
      <c r="I286" s="15">
        <v>0.49197566244874563</v>
      </c>
      <c r="J286" s="15">
        <v>0.50772515699106235</v>
      </c>
      <c r="K286" s="15">
        <f t="shared" si="51"/>
        <v>0.49212289605246989</v>
      </c>
      <c r="L286" s="15">
        <f t="shared" si="52"/>
        <v>0.50787710394753005</v>
      </c>
      <c r="M286" s="16">
        <f t="shared" si="56"/>
        <v>1.5754207895060157E-2</v>
      </c>
      <c r="N286" s="15">
        <v>0.42899999999999999</v>
      </c>
      <c r="O286" s="15">
        <v>0.55299999999999994</v>
      </c>
      <c r="P286" s="16">
        <f t="shared" si="53"/>
        <v>0.41875000000000001</v>
      </c>
      <c r="Q286" s="21"/>
      <c r="R286" s="18"/>
      <c r="S286" s="16"/>
      <c r="T286" s="87"/>
      <c r="U286" s="87"/>
      <c r="V286" s="16"/>
    </row>
    <row r="287" spans="1:22" x14ac:dyDescent="0.25">
      <c r="A287" s="9" t="s">
        <v>423</v>
      </c>
      <c r="B287" s="9">
        <v>1</v>
      </c>
      <c r="C287" s="9" t="s">
        <v>750</v>
      </c>
      <c r="D287" s="9" t="s">
        <v>475</v>
      </c>
      <c r="E287" s="6">
        <v>2004</v>
      </c>
      <c r="F287" s="9">
        <v>254644</v>
      </c>
      <c r="G287" s="9">
        <v>77288</v>
      </c>
      <c r="H287" s="9">
        <v>6134</v>
      </c>
      <c r="I287" s="15">
        <v>0.75323753349937583</v>
      </c>
      <c r="J287" s="15">
        <v>0.22861808049315815</v>
      </c>
      <c r="K287" s="15">
        <f t="shared" si="51"/>
        <v>0.76715712856850193</v>
      </c>
      <c r="L287" s="15">
        <f t="shared" si="52"/>
        <v>0.23284287143149804</v>
      </c>
      <c r="M287" s="16">
        <f t="shared" si="56"/>
        <v>0.53431425713700387</v>
      </c>
      <c r="N287" s="15">
        <v>0.71200000000000008</v>
      </c>
      <c r="O287" s="15">
        <v>0.28199999999999997</v>
      </c>
      <c r="P287" s="16">
        <f t="shared" si="53"/>
        <v>0.69575000000000009</v>
      </c>
      <c r="Q287" s="21">
        <v>103294</v>
      </c>
      <c r="R287" s="18">
        <v>70867</v>
      </c>
      <c r="S287" s="16">
        <f t="shared" ref="S287:S293" si="58">ABS((R287/(R287+Q287))-(Q287/(R287+Q287)))</f>
        <v>0.18618978990703999</v>
      </c>
      <c r="T287" s="87">
        <v>0.62</v>
      </c>
      <c r="U287" s="87">
        <v>0.37</v>
      </c>
      <c r="V287" s="16">
        <f t="shared" ref="V287:V293" si="59">(T287-U287-7.2%)/2+0.5</f>
        <v>0.58899999999999997</v>
      </c>
    </row>
    <row r="288" spans="1:22" x14ac:dyDescent="0.25">
      <c r="A288" s="9" t="s">
        <v>423</v>
      </c>
      <c r="B288" s="9">
        <v>2</v>
      </c>
      <c r="C288" s="9" t="s">
        <v>751</v>
      </c>
      <c r="D288" s="9" t="s">
        <v>468</v>
      </c>
      <c r="E288" s="6">
        <v>2010</v>
      </c>
      <c r="F288" s="9">
        <v>128973</v>
      </c>
      <c r="G288" s="9">
        <v>174066</v>
      </c>
      <c r="H288" s="9">
        <v>8358</v>
      </c>
      <c r="I288" s="15">
        <v>0.41417547375215563</v>
      </c>
      <c r="J288" s="15">
        <v>0.55898419059913873</v>
      </c>
      <c r="K288" s="15">
        <f t="shared" si="51"/>
        <v>0.42559868531773143</v>
      </c>
      <c r="L288" s="15">
        <f t="shared" si="52"/>
        <v>0.57440131468226863</v>
      </c>
      <c r="M288" s="16">
        <f t="shared" si="56"/>
        <v>0.1488026293645372</v>
      </c>
      <c r="N288" s="15">
        <v>0.41700000000000004</v>
      </c>
      <c r="O288" s="15">
        <v>0.57299999999999995</v>
      </c>
      <c r="P288" s="16">
        <f t="shared" si="53"/>
        <v>0.40275000000000005</v>
      </c>
      <c r="Q288" s="21">
        <v>92393</v>
      </c>
      <c r="R288" s="18">
        <v>93876</v>
      </c>
      <c r="S288" s="16">
        <f t="shared" si="58"/>
        <v>7.9616039169158603E-3</v>
      </c>
      <c r="T288" s="87">
        <v>0.52</v>
      </c>
      <c r="U288" s="87">
        <v>0.47</v>
      </c>
      <c r="V288" s="16">
        <f t="shared" si="59"/>
        <v>0.48899999999999999</v>
      </c>
    </row>
    <row r="289" spans="1:22" x14ac:dyDescent="0.25">
      <c r="A289" s="9" t="s">
        <v>423</v>
      </c>
      <c r="B289" s="9">
        <v>3</v>
      </c>
      <c r="C289" s="9" t="s">
        <v>752</v>
      </c>
      <c r="D289" s="9" t="s">
        <v>468</v>
      </c>
      <c r="E289" s="6">
        <v>1994</v>
      </c>
      <c r="F289" s="9">
        <v>114314</v>
      </c>
      <c r="G289" s="9">
        <v>195571</v>
      </c>
      <c r="H289" s="9">
        <v>0</v>
      </c>
      <c r="I289" s="15">
        <v>0.3688916856253126</v>
      </c>
      <c r="J289" s="15">
        <v>0.6311083143746874</v>
      </c>
      <c r="K289" s="15">
        <f t="shared" si="51"/>
        <v>0.3688916856253126</v>
      </c>
      <c r="L289" s="15">
        <f t="shared" si="52"/>
        <v>0.6311083143746874</v>
      </c>
      <c r="M289" s="16">
        <f t="shared" si="56"/>
        <v>0.26221662874937479</v>
      </c>
      <c r="N289" s="15">
        <v>0.41</v>
      </c>
      <c r="O289" s="15">
        <v>0.57999999999999996</v>
      </c>
      <c r="P289" s="16">
        <f t="shared" si="53"/>
        <v>0.39574999999999999</v>
      </c>
      <c r="Q289" s="21">
        <v>51317</v>
      </c>
      <c r="R289" s="18">
        <v>143225</v>
      </c>
      <c r="S289" s="16">
        <f t="shared" si="58"/>
        <v>0.47243268805707767</v>
      </c>
      <c r="T289" s="87">
        <v>0.38</v>
      </c>
      <c r="U289" s="87">
        <v>0.61</v>
      </c>
      <c r="V289" s="16">
        <f t="shared" si="59"/>
        <v>0.34899999999999998</v>
      </c>
    </row>
    <row r="290" spans="1:22" x14ac:dyDescent="0.25">
      <c r="A290" s="9" t="s">
        <v>423</v>
      </c>
      <c r="B290" s="9">
        <v>4</v>
      </c>
      <c r="C290" s="9" t="s">
        <v>753</v>
      </c>
      <c r="D290" s="9" t="s">
        <v>475</v>
      </c>
      <c r="E290" s="6">
        <v>1996</v>
      </c>
      <c r="F290" s="9">
        <v>259534</v>
      </c>
      <c r="G290" s="9">
        <v>88951</v>
      </c>
      <c r="H290" s="9">
        <v>0</v>
      </c>
      <c r="I290" s="15">
        <v>0.7447494153263412</v>
      </c>
      <c r="J290" s="15">
        <v>0.25525058467365885</v>
      </c>
      <c r="K290" s="15">
        <f t="shared" si="51"/>
        <v>0.7447494153263412</v>
      </c>
      <c r="L290" s="15">
        <f t="shared" si="52"/>
        <v>0.25525058467365885</v>
      </c>
      <c r="M290" s="16">
        <f t="shared" si="56"/>
        <v>0.48949883065268235</v>
      </c>
      <c r="N290" s="15">
        <v>0.71400000000000008</v>
      </c>
      <c r="O290" s="15">
        <v>0.27399999999999997</v>
      </c>
      <c r="P290" s="16">
        <f t="shared" si="53"/>
        <v>0.7007500000000001</v>
      </c>
      <c r="Q290" s="21">
        <v>155384</v>
      </c>
      <c r="R290" s="18">
        <v>116448</v>
      </c>
      <c r="S290" s="16">
        <f t="shared" si="58"/>
        <v>0.14323552782601023</v>
      </c>
      <c r="T290" s="87">
        <v>0.63</v>
      </c>
      <c r="U290" s="87">
        <v>0.36</v>
      </c>
      <c r="V290" s="16">
        <f t="shared" si="59"/>
        <v>0.59899999999999998</v>
      </c>
    </row>
    <row r="291" spans="1:22" x14ac:dyDescent="0.25">
      <c r="A291" s="9" t="s">
        <v>423</v>
      </c>
      <c r="B291" s="9">
        <v>5</v>
      </c>
      <c r="C291" s="9" t="s">
        <v>754</v>
      </c>
      <c r="D291" s="9" t="s">
        <v>468</v>
      </c>
      <c r="E291" s="6">
        <v>2004</v>
      </c>
      <c r="F291" s="9">
        <v>148252</v>
      </c>
      <c r="G291" s="9">
        <v>200945</v>
      </c>
      <c r="H291" s="9">
        <v>0</v>
      </c>
      <c r="I291" s="15">
        <v>0.4245511845748961</v>
      </c>
      <c r="J291" s="15">
        <v>0.57544881542510384</v>
      </c>
      <c r="K291" s="15">
        <f t="shared" si="51"/>
        <v>0.4245511845748961</v>
      </c>
      <c r="L291" s="15">
        <f t="shared" si="52"/>
        <v>0.57544881542510384</v>
      </c>
      <c r="M291" s="16">
        <f t="shared" si="56"/>
        <v>0.15089763085020774</v>
      </c>
      <c r="N291" s="15">
        <v>0.39799999999999996</v>
      </c>
      <c r="O291" s="15">
        <v>0.59099999999999997</v>
      </c>
      <c r="P291" s="16">
        <f t="shared" si="53"/>
        <v>0.38424999999999998</v>
      </c>
      <c r="Q291" s="21">
        <v>72762</v>
      </c>
      <c r="R291" s="18">
        <v>140525</v>
      </c>
      <c r="S291" s="16">
        <f t="shared" si="58"/>
        <v>0.31770806472030649</v>
      </c>
      <c r="T291" s="87">
        <v>0.38</v>
      </c>
      <c r="U291" s="87">
        <v>0.61</v>
      </c>
      <c r="V291" s="16">
        <f t="shared" si="59"/>
        <v>0.34899999999999998</v>
      </c>
    </row>
    <row r="292" spans="1:22" x14ac:dyDescent="0.25">
      <c r="A292" s="9" t="s">
        <v>423</v>
      </c>
      <c r="B292" s="9">
        <v>6</v>
      </c>
      <c r="C292" s="9" t="s">
        <v>755</v>
      </c>
      <c r="D292" s="9" t="s">
        <v>468</v>
      </c>
      <c r="E292" s="6">
        <v>1984</v>
      </c>
      <c r="F292" s="9">
        <v>142467</v>
      </c>
      <c r="G292" s="9">
        <v>222116</v>
      </c>
      <c r="H292" s="9">
        <v>0</v>
      </c>
      <c r="I292" s="15">
        <v>0.39076698584410136</v>
      </c>
      <c r="J292" s="15">
        <v>0.6092330141558987</v>
      </c>
      <c r="K292" s="15">
        <f t="shared" si="51"/>
        <v>0.39076698584410136</v>
      </c>
      <c r="L292" s="15">
        <f t="shared" si="52"/>
        <v>0.6092330141558987</v>
      </c>
      <c r="M292" s="16">
        <f t="shared" si="56"/>
        <v>0.21846602831179734</v>
      </c>
      <c r="N292" s="15">
        <v>0.41299999999999998</v>
      </c>
      <c r="O292" s="15">
        <v>0.57700000000000007</v>
      </c>
      <c r="P292" s="16">
        <f t="shared" si="53"/>
        <v>0.39874999999999994</v>
      </c>
      <c r="Q292" s="21">
        <v>51507</v>
      </c>
      <c r="R292" s="18">
        <v>156252</v>
      </c>
      <c r="S292" s="16">
        <f t="shared" si="58"/>
        <v>0.50416588451041822</v>
      </c>
      <c r="T292" s="87">
        <v>0.36</v>
      </c>
      <c r="U292" s="87">
        <v>0.63</v>
      </c>
      <c r="V292" s="16">
        <f t="shared" si="59"/>
        <v>0.32899999999999996</v>
      </c>
    </row>
    <row r="293" spans="1:22" x14ac:dyDescent="0.25">
      <c r="A293" s="9" t="s">
        <v>423</v>
      </c>
      <c r="B293" s="9">
        <v>7</v>
      </c>
      <c r="C293" s="9" t="s">
        <v>756</v>
      </c>
      <c r="D293" s="9" t="s">
        <v>475</v>
      </c>
      <c r="E293" s="6">
        <v>1996</v>
      </c>
      <c r="F293" s="9">
        <v>168695</v>
      </c>
      <c r="G293" s="9">
        <v>168041</v>
      </c>
      <c r="H293" s="9">
        <v>0</v>
      </c>
      <c r="I293" s="15">
        <v>0.50097108714244987</v>
      </c>
      <c r="J293" s="15">
        <v>0.49902891285755013</v>
      </c>
      <c r="K293" s="15">
        <f t="shared" si="51"/>
        <v>0.50097108714244987</v>
      </c>
      <c r="L293" s="15">
        <f t="shared" si="52"/>
        <v>0.49902891285755013</v>
      </c>
      <c r="M293" s="16">
        <f t="shared" si="56"/>
        <v>1.9421742848997336E-3</v>
      </c>
      <c r="N293" s="15">
        <v>0.39899999999999997</v>
      </c>
      <c r="O293" s="15">
        <v>0.59200000000000008</v>
      </c>
      <c r="P293" s="16">
        <f t="shared" si="53"/>
        <v>0.38424999999999992</v>
      </c>
      <c r="Q293" s="21">
        <v>113957</v>
      </c>
      <c r="R293" s="18">
        <v>98328</v>
      </c>
      <c r="S293" s="16">
        <f t="shared" si="58"/>
        <v>7.3622724167981712E-2</v>
      </c>
      <c r="T293" s="87">
        <v>0.47</v>
      </c>
      <c r="U293" s="87">
        <v>0.52</v>
      </c>
      <c r="V293" s="16">
        <f t="shared" si="59"/>
        <v>0.43899999999999995</v>
      </c>
    </row>
    <row r="294" spans="1:22" x14ac:dyDescent="0.25">
      <c r="A294" s="9" t="s">
        <v>423</v>
      </c>
      <c r="B294" s="9">
        <v>8</v>
      </c>
      <c r="C294" s="9" t="s">
        <v>757</v>
      </c>
      <c r="D294" s="9" t="s">
        <v>483</v>
      </c>
      <c r="E294" s="6">
        <v>2012</v>
      </c>
      <c r="F294" s="9">
        <v>137139</v>
      </c>
      <c r="G294" s="9">
        <v>160695</v>
      </c>
      <c r="H294" s="9">
        <v>4446</v>
      </c>
      <c r="I294" s="15">
        <v>0.45368201667328306</v>
      </c>
      <c r="J294" s="15">
        <v>0.53160976578007146</v>
      </c>
      <c r="K294" s="15">
        <f t="shared" si="51"/>
        <v>0.46045448135538591</v>
      </c>
      <c r="L294" s="15">
        <f t="shared" si="52"/>
        <v>0.53954551864461409</v>
      </c>
      <c r="M294" s="16">
        <f t="shared" si="56"/>
        <v>7.9091037289228172E-2</v>
      </c>
      <c r="N294" s="15">
        <v>0.41</v>
      </c>
      <c r="O294" s="15">
        <v>0.58099999999999996</v>
      </c>
      <c r="P294" s="16">
        <f t="shared" si="53"/>
        <v>0.39524999999999999</v>
      </c>
      <c r="Q294" s="21"/>
      <c r="R294" s="18"/>
      <c r="S294" s="16"/>
      <c r="T294" s="87"/>
      <c r="U294" s="87"/>
      <c r="V294" s="16"/>
    </row>
    <row r="295" spans="1:22" x14ac:dyDescent="0.25">
      <c r="A295" s="9" t="s">
        <v>423</v>
      </c>
      <c r="B295" s="9">
        <v>9</v>
      </c>
      <c r="C295" s="9" t="s">
        <v>758</v>
      </c>
      <c r="D295" s="9" t="s">
        <v>483</v>
      </c>
      <c r="E295" s="6">
        <v>1994</v>
      </c>
      <c r="F295" s="9">
        <v>171503</v>
      </c>
      <c r="G295" s="9">
        <v>194537</v>
      </c>
      <c r="H295" s="9">
        <v>9650</v>
      </c>
      <c r="I295" s="15">
        <v>0.45650137081104103</v>
      </c>
      <c r="J295" s="15">
        <v>0.51781255822619709</v>
      </c>
      <c r="K295" s="15">
        <f t="shared" si="51"/>
        <v>0.46853622554912033</v>
      </c>
      <c r="L295" s="15">
        <f t="shared" si="52"/>
        <v>0.53146377445087967</v>
      </c>
      <c r="M295" s="16">
        <f t="shared" si="56"/>
        <v>6.2927548901759334E-2</v>
      </c>
      <c r="N295" s="15">
        <v>0.42799999999999999</v>
      </c>
      <c r="O295" s="15">
        <v>0.56200000000000006</v>
      </c>
      <c r="P295" s="16">
        <f t="shared" si="53"/>
        <v>0.41374999999999995</v>
      </c>
      <c r="Q295" s="21">
        <v>71450</v>
      </c>
      <c r="R295" s="18">
        <v>158790</v>
      </c>
      <c r="S295" s="16">
        <f>ABS((R295/(R295+Q295))-(Q295/(R295+Q295)))</f>
        <v>0.3793432939541348</v>
      </c>
      <c r="T295" s="87">
        <v>0.45</v>
      </c>
      <c r="U295" s="87">
        <v>0.55000000000000004</v>
      </c>
      <c r="V295" s="16">
        <f>(T295-U295-7.2%)/2+0.5</f>
        <v>0.41399999999999998</v>
      </c>
    </row>
    <row r="296" spans="1:22" x14ac:dyDescent="0.25">
      <c r="A296" s="9" t="s">
        <v>423</v>
      </c>
      <c r="B296" s="9">
        <v>10</v>
      </c>
      <c r="C296" s="9" t="s">
        <v>759</v>
      </c>
      <c r="D296" s="9" t="s">
        <v>468</v>
      </c>
      <c r="E296" s="6">
        <v>2004</v>
      </c>
      <c r="F296" s="9">
        <v>144023</v>
      </c>
      <c r="G296" s="9">
        <v>190826</v>
      </c>
      <c r="H296" s="9">
        <v>0</v>
      </c>
      <c r="I296" s="15">
        <v>0.43011327493885304</v>
      </c>
      <c r="J296" s="15">
        <v>0.56988672506114701</v>
      </c>
      <c r="K296" s="15">
        <f t="shared" si="51"/>
        <v>0.43011327493885304</v>
      </c>
      <c r="L296" s="15">
        <f t="shared" si="52"/>
        <v>0.56988672506114701</v>
      </c>
      <c r="M296" s="16">
        <f t="shared" si="56"/>
        <v>0.13977345012229397</v>
      </c>
      <c r="N296" s="15">
        <v>0.40899999999999997</v>
      </c>
      <c r="O296" s="15">
        <v>0.57999999999999996</v>
      </c>
      <c r="P296" s="16">
        <f t="shared" si="53"/>
        <v>0.39524999999999999</v>
      </c>
      <c r="Q296" s="21">
        <v>52972</v>
      </c>
      <c r="R296" s="18">
        <v>130813</v>
      </c>
      <c r="S296" s="16">
        <f>ABS((R296/(R296+Q296))-(Q296/(R296+Q296)))</f>
        <v>0.42354381478357861</v>
      </c>
      <c r="T296" s="87">
        <v>0.36</v>
      </c>
      <c r="U296" s="87">
        <v>0.63</v>
      </c>
      <c r="V296" s="16">
        <f>(T296-U296-7.2%)/2+0.5</f>
        <v>0.32899999999999996</v>
      </c>
    </row>
    <row r="297" spans="1:22" x14ac:dyDescent="0.25">
      <c r="A297" s="9" t="s">
        <v>423</v>
      </c>
      <c r="B297" s="9">
        <v>11</v>
      </c>
      <c r="C297" s="9" t="s">
        <v>760</v>
      </c>
      <c r="D297" s="9" t="s">
        <v>483</v>
      </c>
      <c r="E297" s="6">
        <v>2012</v>
      </c>
      <c r="F297" s="9">
        <v>141107</v>
      </c>
      <c r="G297" s="9">
        <v>190319</v>
      </c>
      <c r="H297" s="9">
        <v>0</v>
      </c>
      <c r="I297" s="15">
        <v>0.4257571825988305</v>
      </c>
      <c r="J297" s="15">
        <v>0.57424281740116945</v>
      </c>
      <c r="K297" s="15">
        <f t="shared" si="51"/>
        <v>0.4257571825988305</v>
      </c>
      <c r="L297" s="15">
        <f t="shared" si="52"/>
        <v>0.57424281740116945</v>
      </c>
      <c r="M297" s="16">
        <f t="shared" si="56"/>
        <v>0.14848563480233895</v>
      </c>
      <c r="N297" s="15">
        <v>0.37799999999999995</v>
      </c>
      <c r="O297" s="15">
        <v>0.60899999999999999</v>
      </c>
      <c r="P297" s="16">
        <f t="shared" si="53"/>
        <v>0.36524999999999996</v>
      </c>
      <c r="Q297" s="21"/>
      <c r="R297" s="18"/>
      <c r="S297" s="16"/>
      <c r="T297" s="87"/>
      <c r="U297" s="87"/>
      <c r="V297" s="16"/>
    </row>
    <row r="298" spans="1:22" x14ac:dyDescent="0.25">
      <c r="A298" s="9" t="s">
        <v>423</v>
      </c>
      <c r="B298" s="9">
        <v>12</v>
      </c>
      <c r="C298" s="9" t="s">
        <v>761</v>
      </c>
      <c r="D298" s="9" t="s">
        <v>475</v>
      </c>
      <c r="E298" s="6">
        <v>1992</v>
      </c>
      <c r="F298" s="9">
        <v>247591</v>
      </c>
      <c r="G298" s="9">
        <v>63317</v>
      </c>
      <c r="H298" s="9">
        <v>0</v>
      </c>
      <c r="I298" s="15">
        <v>0.79634811584134213</v>
      </c>
      <c r="J298" s="15">
        <v>0.20365188415865787</v>
      </c>
      <c r="K298" s="15">
        <f t="shared" si="51"/>
        <v>0.79634811584134213</v>
      </c>
      <c r="L298" s="15">
        <f t="shared" si="52"/>
        <v>0.20365188415865787</v>
      </c>
      <c r="M298" s="16">
        <f t="shared" si="56"/>
        <v>0.59269623168268426</v>
      </c>
      <c r="N298" s="15">
        <v>0.78500000000000003</v>
      </c>
      <c r="O298" s="15">
        <v>0.20800000000000002</v>
      </c>
      <c r="P298" s="16">
        <f t="shared" si="53"/>
        <v>0.76924999999999999</v>
      </c>
      <c r="Q298" s="21">
        <v>103495</v>
      </c>
      <c r="R298" s="18">
        <v>55315</v>
      </c>
      <c r="S298" s="16">
        <f>ABS((R298/(R298+Q298))-(Q298/(R298+Q298)))</f>
        <v>0.30338139915622442</v>
      </c>
      <c r="T298" s="87">
        <v>0.7</v>
      </c>
      <c r="U298" s="87">
        <v>0.28999999999999998</v>
      </c>
      <c r="V298" s="16">
        <f>(T298-U298-7.2%)/2+0.5</f>
        <v>0.66900000000000004</v>
      </c>
    </row>
    <row r="299" spans="1:22" x14ac:dyDescent="0.25">
      <c r="A299" s="9" t="s">
        <v>423</v>
      </c>
      <c r="B299" s="9">
        <v>13</v>
      </c>
      <c r="C299" s="9" t="s">
        <v>762</v>
      </c>
      <c r="D299" s="9" t="s">
        <v>483</v>
      </c>
      <c r="E299" s="6">
        <v>2012</v>
      </c>
      <c r="F299" s="9">
        <v>160115</v>
      </c>
      <c r="G299" s="9">
        <v>210495</v>
      </c>
      <c r="H299" s="9">
        <v>0</v>
      </c>
      <c r="I299" s="15">
        <v>0.43203097595855483</v>
      </c>
      <c r="J299" s="15">
        <v>0.56796902404144523</v>
      </c>
      <c r="K299" s="15">
        <f t="shared" si="51"/>
        <v>0.43203097595855483</v>
      </c>
      <c r="L299" s="15">
        <f t="shared" si="52"/>
        <v>0.56796902404144523</v>
      </c>
      <c r="M299" s="16">
        <f t="shared" ref="M299:M330" si="60">ABS((J299/(J299+I299))-(I299/(J299+I299)))</f>
        <v>0.13593804808289039</v>
      </c>
      <c r="N299" s="15">
        <v>0.43700000000000006</v>
      </c>
      <c r="O299" s="15">
        <v>0.55299999999999994</v>
      </c>
      <c r="P299" s="16">
        <f t="shared" si="53"/>
        <v>0.42275000000000007</v>
      </c>
      <c r="Q299" s="21"/>
      <c r="R299" s="18"/>
      <c r="S299" s="16"/>
      <c r="T299" s="87"/>
      <c r="U299" s="87"/>
      <c r="V299" s="16"/>
    </row>
    <row r="300" spans="1:22" x14ac:dyDescent="0.25">
      <c r="A300" s="9" t="s">
        <v>424</v>
      </c>
      <c r="B300" s="9" t="s">
        <v>441</v>
      </c>
      <c r="C300" s="9" t="s">
        <v>763</v>
      </c>
      <c r="D300" s="9" t="s">
        <v>483</v>
      </c>
      <c r="E300" s="6">
        <v>2012</v>
      </c>
      <c r="F300" s="9">
        <v>131870</v>
      </c>
      <c r="G300" s="9">
        <v>173585</v>
      </c>
      <c r="H300" s="9">
        <v>10769</v>
      </c>
      <c r="I300" s="15">
        <v>0.41701452135195305</v>
      </c>
      <c r="J300" s="15">
        <v>0.54893050495851037</v>
      </c>
      <c r="K300" s="15">
        <f t="shared" si="51"/>
        <v>0.43171661946931628</v>
      </c>
      <c r="L300" s="15">
        <f t="shared" si="52"/>
        <v>0.56828338053068372</v>
      </c>
      <c r="M300" s="16">
        <f t="shared" si="60"/>
        <v>0.13656676106136745</v>
      </c>
      <c r="N300" s="15">
        <v>0.38900000000000001</v>
      </c>
      <c r="O300" s="15">
        <v>0.58700000000000008</v>
      </c>
      <c r="P300" s="16">
        <f t="shared" si="53"/>
        <v>0.38174999999999998</v>
      </c>
      <c r="Q300" s="21"/>
      <c r="R300" s="18"/>
      <c r="S300" s="16"/>
      <c r="T300" s="87"/>
      <c r="U300" s="87"/>
      <c r="V300" s="16"/>
    </row>
    <row r="301" spans="1:22" x14ac:dyDescent="0.25">
      <c r="A301" s="9" t="s">
        <v>425</v>
      </c>
      <c r="B301" s="9">
        <v>1</v>
      </c>
      <c r="C301" s="9" t="s">
        <v>764</v>
      </c>
      <c r="D301" s="9" t="s">
        <v>468</v>
      </c>
      <c r="E301" s="6">
        <v>2010</v>
      </c>
      <c r="F301" s="9">
        <v>131490</v>
      </c>
      <c r="G301" s="9">
        <v>201907</v>
      </c>
      <c r="H301" s="9">
        <v>16319</v>
      </c>
      <c r="I301" s="15">
        <v>0.37599080396664725</v>
      </c>
      <c r="J301" s="15">
        <v>0.57734561758684189</v>
      </c>
      <c r="K301" s="15">
        <f t="shared" si="51"/>
        <v>0.394394670617912</v>
      </c>
      <c r="L301" s="15">
        <f t="shared" si="52"/>
        <v>0.605605329382088</v>
      </c>
      <c r="M301" s="16">
        <f t="shared" si="60"/>
        <v>0.211210658764176</v>
      </c>
      <c r="N301" s="15">
        <v>0.46299999999999997</v>
      </c>
      <c r="O301" s="15">
        <v>0.52400000000000002</v>
      </c>
      <c r="P301" s="16">
        <f t="shared" si="53"/>
        <v>0.45024999999999998</v>
      </c>
      <c r="Q301" s="21">
        <v>92672</v>
      </c>
      <c r="R301" s="18">
        <v>103770</v>
      </c>
      <c r="S301" s="16">
        <f>ABS((R301/(R301+Q301))-(Q301/(R301+Q301)))</f>
        <v>5.6495046884067535E-2</v>
      </c>
      <c r="T301" s="87">
        <v>0.55000000000000004</v>
      </c>
      <c r="U301" s="87">
        <v>0.44</v>
      </c>
      <c r="V301" s="16">
        <f>(T301-U301-7.2%)/2+0.5</f>
        <v>0.51900000000000002</v>
      </c>
    </row>
    <row r="302" spans="1:22" x14ac:dyDescent="0.25">
      <c r="A302" s="9" t="s">
        <v>425</v>
      </c>
      <c r="B302" s="9">
        <v>2</v>
      </c>
      <c r="C302" s="9" t="s">
        <v>765</v>
      </c>
      <c r="D302" s="9" t="s">
        <v>483</v>
      </c>
      <c r="E302" s="6">
        <v>2012</v>
      </c>
      <c r="F302" s="9">
        <v>137082</v>
      </c>
      <c r="G302" s="9">
        <v>194299</v>
      </c>
      <c r="H302" s="9">
        <v>0</v>
      </c>
      <c r="I302" s="15">
        <v>0.41366885850425944</v>
      </c>
      <c r="J302" s="15">
        <v>0.5863311414957405</v>
      </c>
      <c r="K302" s="15">
        <f t="shared" si="51"/>
        <v>0.41366885850425944</v>
      </c>
      <c r="L302" s="15">
        <f t="shared" si="52"/>
        <v>0.5863311414957405</v>
      </c>
      <c r="M302" s="16">
        <f t="shared" si="60"/>
        <v>0.17266228299148106</v>
      </c>
      <c r="N302" s="15">
        <v>0.43700000000000006</v>
      </c>
      <c r="O302" s="15">
        <v>0.54700000000000004</v>
      </c>
      <c r="P302" s="16">
        <f t="shared" si="53"/>
        <v>0.42575000000000002</v>
      </c>
      <c r="Q302" s="21"/>
      <c r="R302" s="18"/>
      <c r="S302" s="16"/>
      <c r="T302" s="87"/>
      <c r="U302" s="87"/>
      <c r="V302" s="16"/>
    </row>
    <row r="303" spans="1:22" x14ac:dyDescent="0.25">
      <c r="A303" s="9" t="s">
        <v>425</v>
      </c>
      <c r="B303" s="9">
        <v>3</v>
      </c>
      <c r="C303" s="9" t="s">
        <v>766</v>
      </c>
      <c r="D303" s="9" t="s">
        <v>478</v>
      </c>
      <c r="E303" s="6">
        <v>2012</v>
      </c>
      <c r="F303" s="9">
        <v>201921</v>
      </c>
      <c r="G303" s="9">
        <v>77903</v>
      </c>
      <c r="H303" s="9">
        <v>16114</v>
      </c>
      <c r="I303" s="15">
        <v>0.6823084565010239</v>
      </c>
      <c r="J303" s="15">
        <v>0.26324094911772061</v>
      </c>
      <c r="K303" s="15">
        <f t="shared" si="51"/>
        <v>0.72160000571787974</v>
      </c>
      <c r="L303" s="15">
        <f t="shared" si="52"/>
        <v>0.27839999428212014</v>
      </c>
      <c r="M303" s="16">
        <f t="shared" si="60"/>
        <v>0.4432000114357596</v>
      </c>
      <c r="N303" s="15">
        <v>0.69700000000000006</v>
      </c>
      <c r="O303" s="15">
        <v>0.28899999999999998</v>
      </c>
      <c r="P303" s="16">
        <f t="shared" si="53"/>
        <v>0.68475000000000008</v>
      </c>
      <c r="Q303" s="21"/>
      <c r="R303" s="18"/>
      <c r="S303" s="16"/>
      <c r="T303" s="87"/>
      <c r="U303" s="87"/>
      <c r="V303" s="16"/>
    </row>
    <row r="304" spans="1:22" x14ac:dyDescent="0.25">
      <c r="A304" s="9" t="s">
        <v>425</v>
      </c>
      <c r="B304" s="9">
        <v>4</v>
      </c>
      <c r="C304" s="9" t="s">
        <v>767</v>
      </c>
      <c r="D304" s="9" t="s">
        <v>468</v>
      </c>
      <c r="E304" s="6">
        <v>2006</v>
      </c>
      <c r="F304" s="9">
        <v>114214</v>
      </c>
      <c r="G304" s="9">
        <v>182643</v>
      </c>
      <c r="H304" s="9">
        <v>16141</v>
      </c>
      <c r="I304" s="15">
        <v>0.36490329011686978</v>
      </c>
      <c r="J304" s="15">
        <v>0.58352769027278129</v>
      </c>
      <c r="K304" s="15">
        <f t="shared" si="51"/>
        <v>0.38474416975176601</v>
      </c>
      <c r="L304" s="15">
        <f t="shared" si="52"/>
        <v>0.61525583024823394</v>
      </c>
      <c r="M304" s="16">
        <f t="shared" si="60"/>
        <v>0.23051166049646793</v>
      </c>
      <c r="N304" s="15">
        <v>0.42</v>
      </c>
      <c r="O304" s="15">
        <v>0.56000000000000005</v>
      </c>
      <c r="P304" s="16">
        <f t="shared" si="53"/>
        <v>0.41074999999999995</v>
      </c>
      <c r="Q304" s="21">
        <v>50533</v>
      </c>
      <c r="R304" s="18">
        <v>146029</v>
      </c>
      <c r="S304" s="16">
        <f t="shared" ref="S304:S313" si="61">ABS((R304/(R304+Q304))-(Q304/(R304+Q304)))</f>
        <v>0.48583144249651511</v>
      </c>
      <c r="T304" s="87">
        <v>0.38</v>
      </c>
      <c r="U304" s="87">
        <v>0.6</v>
      </c>
      <c r="V304" s="16">
        <f t="shared" ref="V304:V313" si="62">(T304-U304-7.2%)/2+0.5</f>
        <v>0.35399999999999998</v>
      </c>
    </row>
    <row r="305" spans="1:22" x14ac:dyDescent="0.25">
      <c r="A305" s="9" t="s">
        <v>425</v>
      </c>
      <c r="B305" s="9">
        <v>5</v>
      </c>
      <c r="C305" s="9" t="s">
        <v>768</v>
      </c>
      <c r="D305" s="9" t="s">
        <v>468</v>
      </c>
      <c r="E305" s="6">
        <v>2007</v>
      </c>
      <c r="F305" s="9">
        <v>137806</v>
      </c>
      <c r="G305" s="9">
        <v>201514</v>
      </c>
      <c r="H305" s="9">
        <v>12558</v>
      </c>
      <c r="I305" s="15">
        <v>0.39163005359812209</v>
      </c>
      <c r="J305" s="15">
        <v>0.57268144072661542</v>
      </c>
      <c r="K305" s="15">
        <f t="shared" si="51"/>
        <v>0.40612401273134507</v>
      </c>
      <c r="L305" s="15">
        <f t="shared" si="52"/>
        <v>0.59387598726865498</v>
      </c>
      <c r="M305" s="16">
        <f t="shared" si="60"/>
        <v>0.18775197453730991</v>
      </c>
      <c r="N305" s="15">
        <v>0.441</v>
      </c>
      <c r="O305" s="15">
        <v>0.53900000000000003</v>
      </c>
      <c r="P305" s="16">
        <f t="shared" si="53"/>
        <v>0.43174999999999997</v>
      </c>
      <c r="Q305" s="21">
        <v>54919</v>
      </c>
      <c r="R305" s="18">
        <v>140703</v>
      </c>
      <c r="S305" s="16">
        <f t="shared" si="61"/>
        <v>0.43851918495874692</v>
      </c>
      <c r="T305" s="87">
        <v>0.45</v>
      </c>
      <c r="U305" s="87">
        <v>0.53</v>
      </c>
      <c r="V305" s="16">
        <f t="shared" si="62"/>
        <v>0.42399999999999999</v>
      </c>
    </row>
    <row r="306" spans="1:22" x14ac:dyDescent="0.25">
      <c r="A306" s="9" t="s">
        <v>425</v>
      </c>
      <c r="B306" s="9">
        <v>6</v>
      </c>
      <c r="C306" s="9" t="s">
        <v>769</v>
      </c>
      <c r="D306" s="9" t="s">
        <v>468</v>
      </c>
      <c r="E306" s="6">
        <v>2010</v>
      </c>
      <c r="F306" s="9">
        <v>144444</v>
      </c>
      <c r="G306" s="9">
        <v>164536</v>
      </c>
      <c r="H306" s="9">
        <v>0</v>
      </c>
      <c r="I306" s="15">
        <v>0.46748656870994887</v>
      </c>
      <c r="J306" s="15">
        <v>0.53251343129005113</v>
      </c>
      <c r="K306" s="15">
        <f t="shared" si="51"/>
        <v>0.46748656870994887</v>
      </c>
      <c r="L306" s="15">
        <f t="shared" si="52"/>
        <v>0.53251343129005113</v>
      </c>
      <c r="M306" s="16">
        <f t="shared" si="60"/>
        <v>6.5026862580102263E-2</v>
      </c>
      <c r="N306" s="15">
        <v>0.42700000000000005</v>
      </c>
      <c r="O306" s="15">
        <v>0.55200000000000005</v>
      </c>
      <c r="P306" s="16">
        <f t="shared" si="53"/>
        <v>0.41825000000000001</v>
      </c>
      <c r="Q306" s="21">
        <v>92823</v>
      </c>
      <c r="R306" s="18">
        <v>103170</v>
      </c>
      <c r="S306" s="16">
        <f t="shared" si="61"/>
        <v>5.2792701780165652E-2</v>
      </c>
      <c r="T306" s="87">
        <v>0.48</v>
      </c>
      <c r="U306" s="87">
        <v>0.5</v>
      </c>
      <c r="V306" s="16">
        <f t="shared" si="62"/>
        <v>0.45399999999999996</v>
      </c>
    </row>
    <row r="307" spans="1:22" x14ac:dyDescent="0.25">
      <c r="A307" s="9" t="s">
        <v>425</v>
      </c>
      <c r="B307" s="9">
        <v>7</v>
      </c>
      <c r="C307" s="9" t="s">
        <v>770</v>
      </c>
      <c r="D307" s="9" t="s">
        <v>468</v>
      </c>
      <c r="E307" s="6">
        <v>2010</v>
      </c>
      <c r="F307" s="9">
        <v>137708</v>
      </c>
      <c r="G307" s="9">
        <v>178104</v>
      </c>
      <c r="H307" s="9">
        <v>0</v>
      </c>
      <c r="I307" s="15">
        <v>0.43604422884500904</v>
      </c>
      <c r="J307" s="15">
        <v>0.56395577115499096</v>
      </c>
      <c r="K307" s="15">
        <f t="shared" si="51"/>
        <v>0.43604422884500904</v>
      </c>
      <c r="L307" s="15">
        <f t="shared" si="52"/>
        <v>0.56395577115499096</v>
      </c>
      <c r="M307" s="16">
        <f t="shared" si="60"/>
        <v>0.12791154230998192</v>
      </c>
      <c r="N307" s="15">
        <v>0.442</v>
      </c>
      <c r="O307" s="15">
        <v>0.53700000000000003</v>
      </c>
      <c r="P307" s="16">
        <f t="shared" si="53"/>
        <v>0.43324999999999997</v>
      </c>
      <c r="Q307" s="21">
        <v>80756</v>
      </c>
      <c r="R307" s="18">
        <v>107426</v>
      </c>
      <c r="S307" s="16">
        <f t="shared" si="61"/>
        <v>0.14172450074927467</v>
      </c>
      <c r="T307" s="87">
        <v>0.45</v>
      </c>
      <c r="U307" s="87">
        <v>0.52</v>
      </c>
      <c r="V307" s="16">
        <f t="shared" si="62"/>
        <v>0.42899999999999999</v>
      </c>
    </row>
    <row r="308" spans="1:22" x14ac:dyDescent="0.25">
      <c r="A308" s="9" t="s">
        <v>425</v>
      </c>
      <c r="B308" s="9">
        <v>8</v>
      </c>
      <c r="C308" s="9" t="s">
        <v>771</v>
      </c>
      <c r="D308" s="9" t="s">
        <v>468</v>
      </c>
      <c r="E308" s="6">
        <v>1990</v>
      </c>
      <c r="F308" s="9">
        <v>0</v>
      </c>
      <c r="G308" s="9">
        <v>246380</v>
      </c>
      <c r="H308" s="9">
        <v>62</v>
      </c>
      <c r="I308" s="15">
        <v>0</v>
      </c>
      <c r="J308" s="15">
        <v>0.99974841950641535</v>
      </c>
      <c r="K308" s="15">
        <f t="shared" si="51"/>
        <v>0</v>
      </c>
      <c r="L308" s="15">
        <f t="shared" si="52"/>
        <v>1</v>
      </c>
      <c r="M308" s="16">
        <f t="shared" si="60"/>
        <v>1</v>
      </c>
      <c r="N308" s="15">
        <v>0.36399999999999999</v>
      </c>
      <c r="O308" s="15">
        <v>0.61899999999999999</v>
      </c>
      <c r="P308" s="16">
        <f t="shared" si="53"/>
        <v>0.35325000000000001</v>
      </c>
      <c r="Q308" s="21">
        <v>65883</v>
      </c>
      <c r="R308" s="18">
        <v>142731</v>
      </c>
      <c r="S308" s="16">
        <f t="shared" si="61"/>
        <v>0.36837412637694494</v>
      </c>
      <c r="T308" s="87">
        <v>0.38</v>
      </c>
      <c r="U308" s="87">
        <v>0.6</v>
      </c>
      <c r="V308" s="16">
        <f t="shared" si="62"/>
        <v>0.35399999999999998</v>
      </c>
    </row>
    <row r="309" spans="1:22" x14ac:dyDescent="0.25">
      <c r="A309" s="9" t="s">
        <v>425</v>
      </c>
      <c r="B309" s="9">
        <v>9</v>
      </c>
      <c r="C309" s="9" t="s">
        <v>772</v>
      </c>
      <c r="D309" s="9" t="s">
        <v>475</v>
      </c>
      <c r="E309" s="6">
        <v>1982</v>
      </c>
      <c r="F309" s="9">
        <v>217775</v>
      </c>
      <c r="G309" s="9">
        <v>68666</v>
      </c>
      <c r="H309" s="9">
        <v>11725</v>
      </c>
      <c r="I309" s="15">
        <v>0.73038173366513959</v>
      </c>
      <c r="J309" s="15">
        <v>0.23029453391734805</v>
      </c>
      <c r="K309" s="15">
        <f t="shared" si="51"/>
        <v>0.76027873104758048</v>
      </c>
      <c r="L309" s="15">
        <f t="shared" si="52"/>
        <v>0.23972126895241952</v>
      </c>
      <c r="M309" s="16">
        <f t="shared" si="60"/>
        <v>0.52055746209516096</v>
      </c>
      <c r="N309" s="15">
        <v>0.67599999999999993</v>
      </c>
      <c r="O309" s="15">
        <v>0.309</v>
      </c>
      <c r="P309" s="16">
        <f t="shared" si="53"/>
        <v>0.66425000000000001</v>
      </c>
      <c r="Q309" s="21">
        <v>121819</v>
      </c>
      <c r="R309" s="18">
        <v>83423</v>
      </c>
      <c r="S309" s="16">
        <f t="shared" si="61"/>
        <v>0.18707671919002933</v>
      </c>
      <c r="T309" s="87">
        <v>0.62</v>
      </c>
      <c r="U309" s="87">
        <v>0.36</v>
      </c>
      <c r="V309" s="16">
        <f t="shared" si="62"/>
        <v>0.59399999999999997</v>
      </c>
    </row>
    <row r="310" spans="1:22" x14ac:dyDescent="0.25">
      <c r="A310" s="9" t="s">
        <v>425</v>
      </c>
      <c r="B310" s="9">
        <v>10</v>
      </c>
      <c r="C310" s="9" t="s">
        <v>773</v>
      </c>
      <c r="D310" s="9" t="s">
        <v>468</v>
      </c>
      <c r="E310" s="6">
        <v>2002</v>
      </c>
      <c r="F310" s="9">
        <v>131097</v>
      </c>
      <c r="G310" s="9">
        <v>208201</v>
      </c>
      <c r="H310" s="9">
        <v>10373</v>
      </c>
      <c r="I310" s="15">
        <v>0.37491527750371062</v>
      </c>
      <c r="J310" s="15">
        <v>0.59541969451284205</v>
      </c>
      <c r="K310" s="15">
        <f t="shared" si="51"/>
        <v>0.38637716697416435</v>
      </c>
      <c r="L310" s="15">
        <f t="shared" si="52"/>
        <v>0.61362283302583576</v>
      </c>
      <c r="M310" s="16">
        <f t="shared" si="60"/>
        <v>0.2272456660516714</v>
      </c>
      <c r="N310" s="15">
        <v>0.48200000000000004</v>
      </c>
      <c r="O310" s="15">
        <v>0.501</v>
      </c>
      <c r="P310" s="16">
        <f t="shared" si="53"/>
        <v>0.47125</v>
      </c>
      <c r="Q310" s="21">
        <v>71455</v>
      </c>
      <c r="R310" s="18">
        <v>152629</v>
      </c>
      <c r="S310" s="16">
        <f t="shared" si="61"/>
        <v>0.36224808553935128</v>
      </c>
      <c r="T310" s="87">
        <v>0.47</v>
      </c>
      <c r="U310" s="87">
        <v>0.51</v>
      </c>
      <c r="V310" s="16">
        <f t="shared" si="62"/>
        <v>0.44399999999999995</v>
      </c>
    </row>
    <row r="311" spans="1:22" x14ac:dyDescent="0.25">
      <c r="A311" s="9" t="s">
        <v>425</v>
      </c>
      <c r="B311" s="9">
        <v>11</v>
      </c>
      <c r="C311" s="9" t="s">
        <v>774</v>
      </c>
      <c r="D311" s="9" t="s">
        <v>475</v>
      </c>
      <c r="E311" s="6">
        <v>2008</v>
      </c>
      <c r="F311" s="9">
        <v>258378</v>
      </c>
      <c r="G311" s="9">
        <v>0</v>
      </c>
      <c r="H311" s="9">
        <v>0</v>
      </c>
      <c r="I311" s="15">
        <v>1</v>
      </c>
      <c r="J311" s="15">
        <v>0</v>
      </c>
      <c r="K311" s="15">
        <f t="shared" si="51"/>
        <v>1</v>
      </c>
      <c r="L311" s="15">
        <f t="shared" si="52"/>
        <v>0</v>
      </c>
      <c r="M311" s="16">
        <f t="shared" si="60"/>
        <v>1</v>
      </c>
      <c r="N311" s="15">
        <v>0.82799999999999996</v>
      </c>
      <c r="O311" s="15">
        <v>0.16500000000000001</v>
      </c>
      <c r="P311" s="16">
        <f t="shared" si="53"/>
        <v>0.81224999999999992</v>
      </c>
      <c r="Q311" s="21">
        <v>139693</v>
      </c>
      <c r="R311" s="18">
        <v>28754</v>
      </c>
      <c r="S311" s="16">
        <f t="shared" si="61"/>
        <v>0.65859884711511629</v>
      </c>
      <c r="T311" s="87">
        <v>0.85</v>
      </c>
      <c r="U311" s="87">
        <v>0.14000000000000001</v>
      </c>
      <c r="V311" s="16">
        <f t="shared" si="62"/>
        <v>0.81899999999999995</v>
      </c>
    </row>
    <row r="312" spans="1:22" x14ac:dyDescent="0.25">
      <c r="A312" s="9" t="s">
        <v>425</v>
      </c>
      <c r="B312" s="9">
        <v>12</v>
      </c>
      <c r="C312" s="9" t="s">
        <v>775</v>
      </c>
      <c r="D312" s="9" t="s">
        <v>468</v>
      </c>
      <c r="E312" s="6">
        <v>2000</v>
      </c>
      <c r="F312" s="9">
        <v>134614</v>
      </c>
      <c r="G312" s="9">
        <v>233874</v>
      </c>
      <c r="H312" s="9">
        <v>0</v>
      </c>
      <c r="I312" s="15">
        <v>0.36531447428410152</v>
      </c>
      <c r="J312" s="15">
        <v>0.63468552571589854</v>
      </c>
      <c r="K312" s="15">
        <f t="shared" si="51"/>
        <v>0.36531447428410152</v>
      </c>
      <c r="L312" s="15">
        <f t="shared" si="52"/>
        <v>0.63468552571589854</v>
      </c>
      <c r="M312" s="16">
        <f t="shared" si="60"/>
        <v>0.26937105143179702</v>
      </c>
      <c r="N312" s="15">
        <v>0.439</v>
      </c>
      <c r="O312" s="15">
        <v>0.54400000000000004</v>
      </c>
      <c r="P312" s="16">
        <f t="shared" si="53"/>
        <v>0.42824999999999996</v>
      </c>
      <c r="Q312" s="21">
        <v>110307</v>
      </c>
      <c r="R312" s="18">
        <v>150163</v>
      </c>
      <c r="S312" s="16">
        <f t="shared" si="61"/>
        <v>0.15301570238415169</v>
      </c>
      <c r="T312" s="87">
        <v>0.53</v>
      </c>
      <c r="U312" s="87">
        <v>0.46</v>
      </c>
      <c r="V312" s="16">
        <f t="shared" si="62"/>
        <v>0.499</v>
      </c>
    </row>
    <row r="313" spans="1:22" x14ac:dyDescent="0.25">
      <c r="A313" s="9" t="s">
        <v>425</v>
      </c>
      <c r="B313" s="9">
        <v>13</v>
      </c>
      <c r="C313" s="9" t="s">
        <v>776</v>
      </c>
      <c r="D313" s="9" t="s">
        <v>475</v>
      </c>
      <c r="E313" s="6">
        <v>2002</v>
      </c>
      <c r="F313" s="9">
        <v>235492</v>
      </c>
      <c r="G313" s="9">
        <v>88120</v>
      </c>
      <c r="H313" s="9">
        <v>0</v>
      </c>
      <c r="I313" s="15">
        <v>0.72769860202959102</v>
      </c>
      <c r="J313" s="15">
        <v>0.27230139797040903</v>
      </c>
      <c r="K313" s="15">
        <f t="shared" si="51"/>
        <v>0.72769860202959102</v>
      </c>
      <c r="L313" s="15">
        <f t="shared" si="52"/>
        <v>0.27230139797040903</v>
      </c>
      <c r="M313" s="16">
        <f t="shared" si="60"/>
        <v>0.45539720405918199</v>
      </c>
      <c r="N313" s="15">
        <v>0.629</v>
      </c>
      <c r="O313" s="15">
        <v>0.35399999999999998</v>
      </c>
      <c r="P313" s="16">
        <f t="shared" si="53"/>
        <v>0.61824999999999997</v>
      </c>
      <c r="Q313" s="21">
        <v>102758</v>
      </c>
      <c r="R313" s="18">
        <v>57352</v>
      </c>
      <c r="S313" s="16">
        <f t="shared" si="61"/>
        <v>0.28359253013553182</v>
      </c>
      <c r="T313" s="87">
        <v>0.62</v>
      </c>
      <c r="U313" s="87">
        <v>0.36</v>
      </c>
      <c r="V313" s="16">
        <f t="shared" si="62"/>
        <v>0.59399999999999997</v>
      </c>
    </row>
    <row r="314" spans="1:22" x14ac:dyDescent="0.25">
      <c r="A314" s="9" t="s">
        <v>425</v>
      </c>
      <c r="B314" s="9">
        <v>14</v>
      </c>
      <c r="C314" s="9" t="s">
        <v>777</v>
      </c>
      <c r="D314" s="9" t="s">
        <v>483</v>
      </c>
      <c r="E314" s="6">
        <v>2012</v>
      </c>
      <c r="F314" s="9">
        <v>131638</v>
      </c>
      <c r="G314" s="9">
        <v>183660</v>
      </c>
      <c r="H314" s="9">
        <v>24580</v>
      </c>
      <c r="I314" s="15">
        <v>0.38730956402003069</v>
      </c>
      <c r="J314" s="15">
        <v>0.54037036819093909</v>
      </c>
      <c r="K314" s="15">
        <f t="shared" si="51"/>
        <v>0.41750344118897043</v>
      </c>
      <c r="L314" s="15">
        <f t="shared" si="52"/>
        <v>0.58249655881102957</v>
      </c>
      <c r="M314" s="16">
        <f t="shared" si="60"/>
        <v>0.16499311762205915</v>
      </c>
      <c r="N314" s="15">
        <v>0.47600000000000003</v>
      </c>
      <c r="O314" s="15">
        <v>0.50900000000000001</v>
      </c>
      <c r="P314" s="16">
        <f t="shared" si="53"/>
        <v>0.46425</v>
      </c>
      <c r="Q314" s="21"/>
      <c r="R314" s="18"/>
      <c r="S314" s="16"/>
      <c r="T314" s="87"/>
      <c r="U314" s="87"/>
      <c r="V314" s="16"/>
    </row>
    <row r="315" spans="1:22" x14ac:dyDescent="0.25">
      <c r="A315" s="9" t="s">
        <v>425</v>
      </c>
      <c r="B315" s="9">
        <v>15</v>
      </c>
      <c r="C315" s="9" t="s">
        <v>778</v>
      </c>
      <c r="D315" s="9" t="s">
        <v>468</v>
      </c>
      <c r="E315" s="6">
        <v>2010</v>
      </c>
      <c r="F315" s="9">
        <v>128188</v>
      </c>
      <c r="G315" s="9">
        <v>205277</v>
      </c>
      <c r="H315" s="9">
        <v>0</v>
      </c>
      <c r="I315" s="15">
        <v>0.38441215719790683</v>
      </c>
      <c r="J315" s="15">
        <v>0.61558784280209322</v>
      </c>
      <c r="K315" s="15">
        <f t="shared" si="51"/>
        <v>0.38441215719790683</v>
      </c>
      <c r="L315" s="15">
        <f t="shared" si="52"/>
        <v>0.61558784280209322</v>
      </c>
      <c r="M315" s="16">
        <f t="shared" si="60"/>
        <v>0.23117568560418639</v>
      </c>
      <c r="N315" s="15">
        <v>0.46299999999999997</v>
      </c>
      <c r="O315" s="15">
        <v>0.51900000000000002</v>
      </c>
      <c r="P315" s="16">
        <f t="shared" si="53"/>
        <v>0.45274999999999999</v>
      </c>
      <c r="Q315" s="21">
        <v>91077</v>
      </c>
      <c r="R315" s="18">
        <v>119471</v>
      </c>
      <c r="S315" s="16">
        <f>ABS((R315/(R315+Q315))-(Q315/(R315+Q315)))</f>
        <v>0.13485760966620441</v>
      </c>
      <c r="T315" s="87">
        <v>0.54</v>
      </c>
      <c r="U315" s="87">
        <v>0.45</v>
      </c>
      <c r="V315" s="16">
        <f>(T315-U315-7.2%)/2+0.5</f>
        <v>0.50900000000000001</v>
      </c>
    </row>
    <row r="316" spans="1:22" x14ac:dyDescent="0.25">
      <c r="A316" s="9" t="s">
        <v>425</v>
      </c>
      <c r="B316" s="9">
        <v>16</v>
      </c>
      <c r="C316" s="9" t="s">
        <v>779</v>
      </c>
      <c r="D316" s="9" t="s">
        <v>468</v>
      </c>
      <c r="E316" s="6">
        <v>2010</v>
      </c>
      <c r="F316" s="9">
        <v>170604</v>
      </c>
      <c r="G316" s="9">
        <v>185167</v>
      </c>
      <c r="H316" s="9">
        <v>0</v>
      </c>
      <c r="I316" s="15">
        <v>0.47953318286200958</v>
      </c>
      <c r="J316" s="15">
        <v>0.52046681713799048</v>
      </c>
      <c r="K316" s="15">
        <f t="shared" si="51"/>
        <v>0.47953318286200958</v>
      </c>
      <c r="L316" s="15">
        <f t="shared" si="52"/>
        <v>0.52046681713799048</v>
      </c>
      <c r="M316" s="16">
        <f t="shared" si="60"/>
        <v>4.0933634275980901E-2</v>
      </c>
      <c r="N316" s="15">
        <v>0.45200000000000001</v>
      </c>
      <c r="O316" s="15">
        <v>0.53400000000000003</v>
      </c>
      <c r="P316" s="16">
        <f t="shared" si="53"/>
        <v>0.43974999999999997</v>
      </c>
      <c r="Q316" s="21">
        <v>118806</v>
      </c>
      <c r="R316" s="18">
        <v>94367</v>
      </c>
      <c r="S316" s="16">
        <f>ABS((R316/(R316+Q316))-(Q316/(R316+Q316)))</f>
        <v>0.11464397461216946</v>
      </c>
      <c r="T316" s="87">
        <v>0.56999999999999995</v>
      </c>
      <c r="U316" s="87">
        <v>0.42</v>
      </c>
      <c r="V316" s="16">
        <f>(T316-U316-7.2%)/2+0.5</f>
        <v>0.53899999999999992</v>
      </c>
    </row>
    <row r="317" spans="1:22" x14ac:dyDescent="0.25">
      <c r="A317" s="9" t="s">
        <v>426</v>
      </c>
      <c r="B317" s="9">
        <v>1</v>
      </c>
      <c r="C317" s="9" t="s">
        <v>780</v>
      </c>
      <c r="D317" s="9" t="s">
        <v>483</v>
      </c>
      <c r="E317" s="6">
        <v>2012</v>
      </c>
      <c r="F317" s="9">
        <v>91421</v>
      </c>
      <c r="G317" s="9">
        <v>181084</v>
      </c>
      <c r="H317" s="9">
        <v>12807</v>
      </c>
      <c r="I317" s="15">
        <v>0.32042465791834901</v>
      </c>
      <c r="J317" s="15">
        <v>0.63468764019739798</v>
      </c>
      <c r="K317" s="15">
        <f t="shared" si="51"/>
        <v>0.33548375259169555</v>
      </c>
      <c r="L317" s="15">
        <f t="shared" si="52"/>
        <v>0.66451624740830451</v>
      </c>
      <c r="M317" s="16">
        <f t="shared" si="60"/>
        <v>0.32903249481660896</v>
      </c>
      <c r="N317" s="15">
        <v>0.34200000000000003</v>
      </c>
      <c r="O317" s="15">
        <v>0.65799999999999992</v>
      </c>
      <c r="P317" s="16">
        <f t="shared" si="53"/>
        <v>0.32275000000000009</v>
      </c>
      <c r="Q317" s="21"/>
      <c r="R317" s="18"/>
      <c r="S317" s="16"/>
      <c r="T317" s="87"/>
      <c r="U317" s="87"/>
      <c r="V317" s="16"/>
    </row>
    <row r="318" spans="1:22" x14ac:dyDescent="0.25">
      <c r="A318" s="9" t="s">
        <v>426</v>
      </c>
      <c r="B318" s="9">
        <v>2</v>
      </c>
      <c r="C318" s="9" t="s">
        <v>781</v>
      </c>
      <c r="D318" s="9" t="s">
        <v>483</v>
      </c>
      <c r="E318" s="6">
        <v>2012</v>
      </c>
      <c r="F318" s="9">
        <v>96081</v>
      </c>
      <c r="G318" s="9">
        <v>143701</v>
      </c>
      <c r="H318" s="9">
        <v>10830</v>
      </c>
      <c r="I318" s="15">
        <v>0.38338547236365378</v>
      </c>
      <c r="J318" s="15">
        <v>0.57340031602636743</v>
      </c>
      <c r="K318" s="15">
        <f t="shared" si="51"/>
        <v>0.40070147050237298</v>
      </c>
      <c r="L318" s="15">
        <f t="shared" si="52"/>
        <v>0.59929852949762696</v>
      </c>
      <c r="M318" s="16">
        <f t="shared" si="60"/>
        <v>0.19859705899525398</v>
      </c>
      <c r="N318" s="15">
        <v>0.32200000000000001</v>
      </c>
      <c r="O318" s="15">
        <v>0.67799999999999994</v>
      </c>
      <c r="P318" s="16">
        <f t="shared" si="53"/>
        <v>0.30275000000000007</v>
      </c>
      <c r="Q318" s="21"/>
      <c r="R318" s="18"/>
      <c r="S318" s="16"/>
      <c r="T318" s="87"/>
      <c r="U318" s="87"/>
      <c r="V318" s="16"/>
    </row>
    <row r="319" spans="1:22" x14ac:dyDescent="0.25">
      <c r="A319" s="9" t="s">
        <v>426</v>
      </c>
      <c r="B319" s="9">
        <v>3</v>
      </c>
      <c r="C319" s="9" t="s">
        <v>782</v>
      </c>
      <c r="D319" s="9" t="s">
        <v>468</v>
      </c>
      <c r="E319" s="6">
        <v>1994</v>
      </c>
      <c r="F319" s="9">
        <v>53472</v>
      </c>
      <c r="G319" s="9">
        <v>201744</v>
      </c>
      <c r="H319" s="9">
        <v>12787</v>
      </c>
      <c r="I319" s="15">
        <v>0.19952015462513478</v>
      </c>
      <c r="J319" s="15">
        <v>0.75276769289896006</v>
      </c>
      <c r="K319" s="15">
        <f t="shared" si="51"/>
        <v>0.20951664472446868</v>
      </c>
      <c r="L319" s="15">
        <f t="shared" si="52"/>
        <v>0.79048335527553137</v>
      </c>
      <c r="M319" s="16">
        <f t="shared" si="60"/>
        <v>0.58096671055106275</v>
      </c>
      <c r="N319" s="15">
        <v>0.26100000000000001</v>
      </c>
      <c r="O319" s="15">
        <v>0.7390000000000001</v>
      </c>
      <c r="P319" s="16">
        <f t="shared" si="53"/>
        <v>0.24174999999999996</v>
      </c>
      <c r="Q319" s="21">
        <v>45689</v>
      </c>
      <c r="R319" s="18">
        <v>161927</v>
      </c>
      <c r="S319" s="16">
        <f>ABS((R319/(R319+Q319))-(Q319/(R319+Q319)))</f>
        <v>0.55987014488286069</v>
      </c>
      <c r="T319" s="87">
        <v>0.27</v>
      </c>
      <c r="U319" s="87">
        <v>0.73</v>
      </c>
      <c r="V319" s="16">
        <f>(T319-U319-7.2%)/2+0.5</f>
        <v>0.23399999999999999</v>
      </c>
    </row>
    <row r="320" spans="1:22" x14ac:dyDescent="0.25">
      <c r="A320" s="9" t="s">
        <v>426</v>
      </c>
      <c r="B320" s="9">
        <v>4</v>
      </c>
      <c r="C320" s="9" t="s">
        <v>783</v>
      </c>
      <c r="D320" s="9" t="s">
        <v>468</v>
      </c>
      <c r="E320" s="6">
        <v>2002</v>
      </c>
      <c r="F320" s="9">
        <v>71846</v>
      </c>
      <c r="G320" s="9">
        <v>176740</v>
      </c>
      <c r="H320" s="9">
        <v>11745</v>
      </c>
      <c r="I320" s="15">
        <v>0.27597942619204013</v>
      </c>
      <c r="J320" s="15">
        <v>0.6789049325666171</v>
      </c>
      <c r="K320" s="15">
        <f t="shared" si="51"/>
        <v>0.28901868970899408</v>
      </c>
      <c r="L320" s="15">
        <f t="shared" si="52"/>
        <v>0.71098131029100586</v>
      </c>
      <c r="M320" s="16">
        <f t="shared" si="60"/>
        <v>0.42196262058201178</v>
      </c>
      <c r="N320" s="15">
        <v>0.32899999999999996</v>
      </c>
      <c r="O320" s="15">
        <v>0.67099999999999993</v>
      </c>
      <c r="P320" s="16">
        <f t="shared" si="53"/>
        <v>0.30975000000000003</v>
      </c>
      <c r="Q320" s="21">
        <v>0</v>
      </c>
      <c r="R320" s="18">
        <v>1</v>
      </c>
      <c r="S320" s="16">
        <f>ABS((R320/(R320+Q320))-(Q320/(R320+Q320)))</f>
        <v>1</v>
      </c>
      <c r="T320" s="87">
        <v>0.34</v>
      </c>
      <c r="U320" s="87">
        <v>0.66</v>
      </c>
      <c r="V320" s="16">
        <f>(T320-U320-7.2%)/2+0.5</f>
        <v>0.30399999999999999</v>
      </c>
    </row>
    <row r="321" spans="1:22" x14ac:dyDescent="0.25">
      <c r="A321" s="9" t="s">
        <v>426</v>
      </c>
      <c r="B321" s="9">
        <v>5</v>
      </c>
      <c r="C321" s="9" t="s">
        <v>784</v>
      </c>
      <c r="D321" s="9" t="s">
        <v>468</v>
      </c>
      <c r="E321" s="6">
        <v>2010</v>
      </c>
      <c r="F321" s="9">
        <v>97504</v>
      </c>
      <c r="G321" s="9">
        <v>153603</v>
      </c>
      <c r="H321" s="9">
        <v>10570</v>
      </c>
      <c r="I321" s="15">
        <v>0.37261203697688372</v>
      </c>
      <c r="J321" s="15">
        <v>0.58699465371431192</v>
      </c>
      <c r="K321" s="15">
        <f t="shared" si="51"/>
        <v>0.38829662255532504</v>
      </c>
      <c r="L321" s="15">
        <f t="shared" si="52"/>
        <v>0.61170337744467496</v>
      </c>
      <c r="M321" s="16">
        <f t="shared" si="60"/>
        <v>0.22340675488934991</v>
      </c>
      <c r="N321" s="15">
        <v>0.40799999999999997</v>
      </c>
      <c r="O321" s="15">
        <v>0.59200000000000008</v>
      </c>
      <c r="P321" s="16">
        <f t="shared" si="53"/>
        <v>0.38874999999999993</v>
      </c>
      <c r="Q321" s="21">
        <v>68074</v>
      </c>
      <c r="R321" s="18">
        <v>123236</v>
      </c>
      <c r="S321" s="16">
        <f>ABS((R321/(R321+Q321))-(Q321/(R321+Q321)))</f>
        <v>0.28833829909570857</v>
      </c>
      <c r="T321" s="87">
        <v>0.41</v>
      </c>
      <c r="U321" s="87">
        <v>0.59</v>
      </c>
      <c r="V321" s="16">
        <f>(T321-U321-7.2%)/2+0.5</f>
        <v>0.374</v>
      </c>
    </row>
    <row r="322" spans="1:22" x14ac:dyDescent="0.25">
      <c r="A322" s="9" t="s">
        <v>427</v>
      </c>
      <c r="B322" s="9">
        <v>1</v>
      </c>
      <c r="C322" s="9" t="s">
        <v>785</v>
      </c>
      <c r="D322" s="9" t="s">
        <v>475</v>
      </c>
      <c r="E322" s="6">
        <v>2012</v>
      </c>
      <c r="F322" s="9">
        <v>197845</v>
      </c>
      <c r="G322" s="9">
        <v>109699</v>
      </c>
      <c r="H322" s="9">
        <v>24436</v>
      </c>
      <c r="I322" s="15">
        <v>0.59595457557684195</v>
      </c>
      <c r="J322" s="15">
        <v>0.33043858063738779</v>
      </c>
      <c r="K322" s="15">
        <f t="shared" si="51"/>
        <v>0.64330632364799833</v>
      </c>
      <c r="L322" s="15">
        <f t="shared" si="52"/>
        <v>0.35669367635200167</v>
      </c>
      <c r="M322" s="16">
        <f t="shared" si="60"/>
        <v>0.28661264729599667</v>
      </c>
      <c r="N322" s="15">
        <v>0.57299999999999995</v>
      </c>
      <c r="O322" s="15">
        <v>0.4</v>
      </c>
      <c r="P322" s="16">
        <f t="shared" si="53"/>
        <v>0.56724999999999992</v>
      </c>
      <c r="Q322" s="21"/>
      <c r="R322" s="18"/>
      <c r="S322" s="16"/>
      <c r="T322" s="87">
        <v>0.61</v>
      </c>
      <c r="U322" s="87">
        <v>0.36</v>
      </c>
      <c r="V322" s="16">
        <f>(T322-U322-7.2%)/2+0.5</f>
        <v>0.58899999999999997</v>
      </c>
    </row>
    <row r="323" spans="1:22" x14ac:dyDescent="0.25">
      <c r="A323" s="9" t="s">
        <v>427</v>
      </c>
      <c r="B323" s="9">
        <v>2</v>
      </c>
      <c r="C323" s="9" t="s">
        <v>786</v>
      </c>
      <c r="D323" s="9" t="s">
        <v>468</v>
      </c>
      <c r="E323" s="6">
        <v>1998</v>
      </c>
      <c r="F323" s="9">
        <v>96741</v>
      </c>
      <c r="G323" s="9">
        <v>228043</v>
      </c>
      <c r="H323" s="9">
        <v>7471</v>
      </c>
      <c r="I323" s="15">
        <v>0.29116491851138432</v>
      </c>
      <c r="J323" s="15">
        <v>0.68634934011527293</v>
      </c>
      <c r="K323" s="15">
        <f t="shared" ref="K323:K386" si="63">I323/(I323+J323)</f>
        <v>0.29786257943741073</v>
      </c>
      <c r="L323" s="15">
        <f t="shared" ref="L323:L386" si="64">J323/(J323+I323)</f>
        <v>0.70213742056258932</v>
      </c>
      <c r="M323" s="16">
        <f t="shared" si="60"/>
        <v>0.40427484112517859</v>
      </c>
      <c r="N323" s="15">
        <v>0.40500000000000003</v>
      </c>
      <c r="O323" s="15">
        <v>0.56799999999999995</v>
      </c>
      <c r="P323" s="16">
        <f t="shared" ref="P323:P386" si="65">(N323-O323-3.85%)/2+0.5</f>
        <v>0.39925000000000005</v>
      </c>
      <c r="Q323" s="21">
        <v>72173</v>
      </c>
      <c r="R323" s="18">
        <v>206245</v>
      </c>
      <c r="S323" s="16">
        <f t="shared" ref="S323:S329" si="66">ABS((R323/(R323+Q323))-(Q323/(R323+Q323)))</f>
        <v>0.48154932511547388</v>
      </c>
      <c r="T323" s="87">
        <v>0.43</v>
      </c>
      <c r="U323" s="87">
        <v>0.54</v>
      </c>
      <c r="V323" s="16">
        <f t="shared" ref="V323:V329" si="67">(T323-U323-7.2%)/2+0.5</f>
        <v>0.40899999999999997</v>
      </c>
    </row>
    <row r="324" spans="1:22" x14ac:dyDescent="0.25">
      <c r="A324" s="9" t="s">
        <v>427</v>
      </c>
      <c r="B324" s="9">
        <v>3</v>
      </c>
      <c r="C324" s="9" t="s">
        <v>787</v>
      </c>
      <c r="D324" s="9" t="s">
        <v>475</v>
      </c>
      <c r="E324" s="6">
        <v>1996</v>
      </c>
      <c r="F324" s="9">
        <v>264979</v>
      </c>
      <c r="G324" s="9">
        <v>70325</v>
      </c>
      <c r="H324" s="9">
        <v>20571</v>
      </c>
      <c r="I324" s="15">
        <v>0.74458447488584478</v>
      </c>
      <c r="J324" s="15">
        <v>0.19761152089919212</v>
      </c>
      <c r="K324" s="15">
        <f t="shared" si="63"/>
        <v>0.79026495359435023</v>
      </c>
      <c r="L324" s="15">
        <f t="shared" si="64"/>
        <v>0.2097350464056498</v>
      </c>
      <c r="M324" s="16">
        <f t="shared" si="60"/>
        <v>0.58052990718870046</v>
      </c>
      <c r="N324" s="15">
        <v>0.72</v>
      </c>
      <c r="O324" s="15">
        <v>0.247</v>
      </c>
      <c r="P324" s="16">
        <f t="shared" si="65"/>
        <v>0.71724999999999994</v>
      </c>
      <c r="Q324" s="21">
        <v>193104</v>
      </c>
      <c r="R324" s="18">
        <v>67714</v>
      </c>
      <c r="S324" s="16">
        <f t="shared" si="66"/>
        <v>0.48075669624029022</v>
      </c>
      <c r="T324" s="87">
        <v>0.71</v>
      </c>
      <c r="U324" s="87">
        <v>0.26</v>
      </c>
      <c r="V324" s="16">
        <f t="shared" si="67"/>
        <v>0.68899999999999995</v>
      </c>
    </row>
    <row r="325" spans="1:22" x14ac:dyDescent="0.25">
      <c r="A325" s="9" t="s">
        <v>427</v>
      </c>
      <c r="B325" s="9">
        <v>4</v>
      </c>
      <c r="C325" s="9" t="s">
        <v>788</v>
      </c>
      <c r="D325" s="9" t="s">
        <v>475</v>
      </c>
      <c r="E325" s="6">
        <v>1986</v>
      </c>
      <c r="F325" s="9">
        <v>212866</v>
      </c>
      <c r="G325" s="9">
        <v>140549</v>
      </c>
      <c r="H325" s="9">
        <v>6673</v>
      </c>
      <c r="I325" s="15">
        <v>0.59114994112550268</v>
      </c>
      <c r="J325" s="15">
        <v>0.39031847770544981</v>
      </c>
      <c r="K325" s="15">
        <f t="shared" si="63"/>
        <v>0.60231172983602843</v>
      </c>
      <c r="L325" s="15">
        <f t="shared" si="64"/>
        <v>0.39768827016397157</v>
      </c>
      <c r="M325" s="16">
        <f t="shared" si="60"/>
        <v>0.20462345967205686</v>
      </c>
      <c r="N325" s="15">
        <v>0.51700000000000002</v>
      </c>
      <c r="O325" s="15">
        <v>0.45</v>
      </c>
      <c r="P325" s="16">
        <f t="shared" si="65"/>
        <v>0.51424999999999998</v>
      </c>
      <c r="Q325" s="21">
        <v>162416</v>
      </c>
      <c r="R325" s="18">
        <v>129877</v>
      </c>
      <c r="S325" s="16">
        <f t="shared" si="66"/>
        <v>0.11132322703588526</v>
      </c>
      <c r="T325" s="87">
        <v>0.54</v>
      </c>
      <c r="U325" s="87">
        <v>0.43</v>
      </c>
      <c r="V325" s="16">
        <f t="shared" si="67"/>
        <v>0.51900000000000002</v>
      </c>
    </row>
    <row r="326" spans="1:22" x14ac:dyDescent="0.25">
      <c r="A326" s="9" t="s">
        <v>427</v>
      </c>
      <c r="B326" s="9">
        <v>5</v>
      </c>
      <c r="C326" s="9" t="s">
        <v>789</v>
      </c>
      <c r="D326" s="9" t="s">
        <v>475</v>
      </c>
      <c r="E326" s="6">
        <v>2008</v>
      </c>
      <c r="F326" s="9">
        <v>177229</v>
      </c>
      <c r="G326" s="9">
        <v>139223</v>
      </c>
      <c r="H326" s="9">
        <v>11518</v>
      </c>
      <c r="I326" s="15">
        <v>0.54038174223252122</v>
      </c>
      <c r="J326" s="15">
        <v>0.42449919199926822</v>
      </c>
      <c r="K326" s="15">
        <f t="shared" si="63"/>
        <v>0.56005018138611862</v>
      </c>
      <c r="L326" s="15">
        <f t="shared" si="64"/>
        <v>0.43994981861388144</v>
      </c>
      <c r="M326" s="16">
        <f t="shared" si="60"/>
        <v>0.12010036277223718</v>
      </c>
      <c r="N326" s="15">
        <v>0.505</v>
      </c>
      <c r="O326" s="15">
        <v>0.47100000000000003</v>
      </c>
      <c r="P326" s="16">
        <f t="shared" si="65"/>
        <v>0.49774999999999997</v>
      </c>
      <c r="Q326" s="21">
        <v>145319</v>
      </c>
      <c r="R326" s="18">
        <v>130313</v>
      </c>
      <c r="S326" s="16">
        <f t="shared" si="66"/>
        <v>5.4442154757067429E-2</v>
      </c>
      <c r="T326" s="87">
        <v>0.54</v>
      </c>
      <c r="U326" s="87">
        <v>0.43</v>
      </c>
      <c r="V326" s="16">
        <f t="shared" si="67"/>
        <v>0.51900000000000002</v>
      </c>
    </row>
    <row r="327" spans="1:22" x14ac:dyDescent="0.25">
      <c r="A327" s="9" t="s">
        <v>428</v>
      </c>
      <c r="B327" s="9">
        <v>1</v>
      </c>
      <c r="C327" s="9" t="s">
        <v>790</v>
      </c>
      <c r="D327" s="9" t="s">
        <v>475</v>
      </c>
      <c r="E327" s="6">
        <v>1998</v>
      </c>
      <c r="F327" s="9">
        <v>235394</v>
      </c>
      <c r="G327" s="9">
        <v>41708</v>
      </c>
      <c r="H327" s="9">
        <v>0</v>
      </c>
      <c r="I327" s="15">
        <v>0.84948502717410912</v>
      </c>
      <c r="J327" s="15">
        <v>0.15051497282589082</v>
      </c>
      <c r="K327" s="15">
        <f t="shared" si="63"/>
        <v>0.84948502717410912</v>
      </c>
      <c r="L327" s="15">
        <f t="shared" si="64"/>
        <v>0.15051497282589082</v>
      </c>
      <c r="M327" s="16">
        <f t="shared" si="60"/>
        <v>0.69897005434821824</v>
      </c>
      <c r="N327" s="15">
        <v>0.82299999999999995</v>
      </c>
      <c r="O327" s="15">
        <v>0.16899999999999998</v>
      </c>
      <c r="P327" s="16">
        <f t="shared" si="65"/>
        <v>0.80774999999999997</v>
      </c>
      <c r="Q327" s="21">
        <v>149944</v>
      </c>
      <c r="R327" s="18">
        <v>0</v>
      </c>
      <c r="S327" s="16">
        <f t="shared" si="66"/>
        <v>1</v>
      </c>
      <c r="T327" s="87">
        <v>0.88</v>
      </c>
      <c r="U327" s="87">
        <v>0.12</v>
      </c>
      <c r="V327" s="16">
        <f t="shared" si="67"/>
        <v>0.84399999999999997</v>
      </c>
    </row>
    <row r="328" spans="1:22" x14ac:dyDescent="0.25">
      <c r="A328" s="9" t="s">
        <v>428</v>
      </c>
      <c r="B328" s="9">
        <v>2</v>
      </c>
      <c r="C328" s="9" t="s">
        <v>791</v>
      </c>
      <c r="D328" s="9" t="s">
        <v>475</v>
      </c>
      <c r="E328" s="6">
        <v>1994</v>
      </c>
      <c r="F328" s="9">
        <v>318176</v>
      </c>
      <c r="G328" s="9">
        <v>33381</v>
      </c>
      <c r="H328" s="9">
        <v>4829</v>
      </c>
      <c r="I328" s="15">
        <v>0.89278478952596341</v>
      </c>
      <c r="J328" s="15">
        <v>9.3665295494211334E-2</v>
      </c>
      <c r="K328" s="15">
        <f t="shared" si="63"/>
        <v>0.90504811453050293</v>
      </c>
      <c r="L328" s="15">
        <f t="shared" si="64"/>
        <v>9.4951885469497121E-2</v>
      </c>
      <c r="M328" s="16">
        <f t="shared" si="60"/>
        <v>0.81009622906100587</v>
      </c>
      <c r="N328" s="15">
        <v>0.90400000000000003</v>
      </c>
      <c r="O328" s="15">
        <v>0.09</v>
      </c>
      <c r="P328" s="16">
        <f t="shared" si="65"/>
        <v>0.88775000000000004</v>
      </c>
      <c r="Q328" s="21">
        <v>182800</v>
      </c>
      <c r="R328" s="18">
        <v>21907</v>
      </c>
      <c r="S328" s="16">
        <f t="shared" si="66"/>
        <v>0.78596726052357768</v>
      </c>
      <c r="T328" s="87">
        <v>0.9</v>
      </c>
      <c r="U328" s="87">
        <v>0.1</v>
      </c>
      <c r="V328" s="16">
        <f t="shared" si="67"/>
        <v>0.86399999999999999</v>
      </c>
    </row>
    <row r="329" spans="1:22" x14ac:dyDescent="0.25">
      <c r="A329" s="9" t="s">
        <v>428</v>
      </c>
      <c r="B329" s="9">
        <v>3</v>
      </c>
      <c r="C329" s="9" t="s">
        <v>792</v>
      </c>
      <c r="D329" s="9" t="s">
        <v>468</v>
      </c>
      <c r="E329" s="6">
        <v>2010</v>
      </c>
      <c r="F329" s="9">
        <v>123933</v>
      </c>
      <c r="G329" s="9">
        <v>165826</v>
      </c>
      <c r="H329" s="9">
        <v>12755</v>
      </c>
      <c r="I329" s="15">
        <v>0.40967690751502411</v>
      </c>
      <c r="J329" s="15">
        <v>0.54815975458987021</v>
      </c>
      <c r="K329" s="15">
        <f t="shared" si="63"/>
        <v>0.42771061468323673</v>
      </c>
      <c r="L329" s="15">
        <f t="shared" si="64"/>
        <v>0.57228938531676321</v>
      </c>
      <c r="M329" s="16">
        <f t="shared" si="60"/>
        <v>0.14457877063352648</v>
      </c>
      <c r="N329" s="15">
        <v>0.43</v>
      </c>
      <c r="O329" s="15">
        <v>0.55600000000000005</v>
      </c>
      <c r="P329" s="16">
        <f t="shared" si="65"/>
        <v>0.41774999999999995</v>
      </c>
      <c r="Q329" s="21">
        <v>88924</v>
      </c>
      <c r="R329" s="18">
        <v>111909</v>
      </c>
      <c r="S329" s="16">
        <f t="shared" si="66"/>
        <v>0.11444832273580535</v>
      </c>
      <c r="T329" s="87">
        <v>0.49</v>
      </c>
      <c r="U329" s="87">
        <v>0.49</v>
      </c>
      <c r="V329" s="16">
        <f t="shared" si="67"/>
        <v>0.46399999999999997</v>
      </c>
    </row>
    <row r="330" spans="1:22" x14ac:dyDescent="0.25">
      <c r="A330" s="9" t="s">
        <v>428</v>
      </c>
      <c r="B330" s="9">
        <v>4</v>
      </c>
      <c r="C330" s="9" t="s">
        <v>793</v>
      </c>
      <c r="D330" s="9" t="s">
        <v>483</v>
      </c>
      <c r="E330" s="6">
        <v>2012</v>
      </c>
      <c r="F330" s="9">
        <v>104643</v>
      </c>
      <c r="G330" s="9">
        <v>181603</v>
      </c>
      <c r="H330" s="9">
        <v>17734</v>
      </c>
      <c r="I330" s="15">
        <v>0.3442430423054148</v>
      </c>
      <c r="J330" s="15">
        <v>0.5974175932627146</v>
      </c>
      <c r="K330" s="15">
        <f t="shared" si="63"/>
        <v>0.36557017390636026</v>
      </c>
      <c r="L330" s="15">
        <f t="shared" si="64"/>
        <v>0.63442982609363974</v>
      </c>
      <c r="M330" s="16">
        <f t="shared" si="60"/>
        <v>0.26885965218727947</v>
      </c>
      <c r="N330" s="15">
        <v>0.41499999999999998</v>
      </c>
      <c r="O330" s="15">
        <v>0.57100000000000006</v>
      </c>
      <c r="P330" s="16">
        <f t="shared" si="65"/>
        <v>0.40274999999999994</v>
      </c>
      <c r="Q330" s="21"/>
      <c r="R330" s="18"/>
      <c r="S330" s="16"/>
      <c r="T330" s="87"/>
      <c r="U330" s="87"/>
      <c r="V330" s="16"/>
    </row>
    <row r="331" spans="1:22" x14ac:dyDescent="0.25">
      <c r="A331" s="9" t="s">
        <v>428</v>
      </c>
      <c r="B331" s="9">
        <v>5</v>
      </c>
      <c r="C331" s="9" t="s">
        <v>794</v>
      </c>
      <c r="D331" s="9" t="s">
        <v>468</v>
      </c>
      <c r="E331" s="6">
        <v>2008</v>
      </c>
      <c r="F331" s="9">
        <v>104725</v>
      </c>
      <c r="G331" s="9">
        <v>177740</v>
      </c>
      <c r="H331" s="9">
        <v>0</v>
      </c>
      <c r="I331" s="15">
        <v>0.37075389871311493</v>
      </c>
      <c r="J331" s="15">
        <v>0.62924610128688507</v>
      </c>
      <c r="K331" s="15">
        <f t="shared" si="63"/>
        <v>0.37075389871311493</v>
      </c>
      <c r="L331" s="15">
        <f t="shared" si="64"/>
        <v>0.62924610128688507</v>
      </c>
      <c r="M331" s="16">
        <f t="shared" ref="M331:M346" si="68">ABS((J331/(J331+I331))-(I331/(J331+I331)))</f>
        <v>0.25849220257377015</v>
      </c>
      <c r="N331" s="15">
        <v>0.41499999999999998</v>
      </c>
      <c r="O331" s="15">
        <v>0.57100000000000006</v>
      </c>
      <c r="P331" s="16">
        <f t="shared" si="65"/>
        <v>0.40274999999999994</v>
      </c>
      <c r="Q331" s="21">
        <v>52375</v>
      </c>
      <c r="R331" s="18">
        <v>127427</v>
      </c>
      <c r="S331" s="16">
        <f t="shared" ref="S331:S337" si="69">ABS((R331/(R331+Q331))-(Q331/(R331+Q331)))</f>
        <v>0.41741471173846789</v>
      </c>
      <c r="T331" s="87">
        <v>0.44</v>
      </c>
      <c r="U331" s="87">
        <v>0.55000000000000004</v>
      </c>
      <c r="V331" s="16">
        <f t="shared" ref="V331:V337" si="70">(T331-U331-7.2%)/2+0.5</f>
        <v>0.40899999999999997</v>
      </c>
    </row>
    <row r="332" spans="1:22" x14ac:dyDescent="0.25">
      <c r="A332" s="9" t="s">
        <v>428</v>
      </c>
      <c r="B332" s="9">
        <v>6</v>
      </c>
      <c r="C332" s="9" t="s">
        <v>795</v>
      </c>
      <c r="D332" s="9" t="s">
        <v>468</v>
      </c>
      <c r="E332" s="6">
        <v>2002</v>
      </c>
      <c r="F332" s="9">
        <v>143803</v>
      </c>
      <c r="G332" s="9">
        <v>191725</v>
      </c>
      <c r="H332" s="9">
        <v>0</v>
      </c>
      <c r="I332" s="15">
        <v>0.42858718199375312</v>
      </c>
      <c r="J332" s="15">
        <v>0.57141281800624688</v>
      </c>
      <c r="K332" s="15">
        <f t="shared" si="63"/>
        <v>0.42858718199375312</v>
      </c>
      <c r="L332" s="15">
        <f t="shared" si="64"/>
        <v>0.57141281800624688</v>
      </c>
      <c r="M332" s="16">
        <f t="shared" si="68"/>
        <v>0.14282563601249376</v>
      </c>
      <c r="N332" s="15">
        <v>0.48100000000000004</v>
      </c>
      <c r="O332" s="15">
        <v>0.50600000000000001</v>
      </c>
      <c r="P332" s="16">
        <f t="shared" si="65"/>
        <v>0.46825</v>
      </c>
      <c r="Q332" s="21">
        <v>100493</v>
      </c>
      <c r="R332" s="18">
        <v>133770</v>
      </c>
      <c r="S332" s="16">
        <f t="shared" si="69"/>
        <v>0.14204974750600824</v>
      </c>
      <c r="T332" s="87">
        <v>0.57999999999999996</v>
      </c>
      <c r="U332" s="87">
        <v>0.41</v>
      </c>
      <c r="V332" s="16">
        <f t="shared" si="70"/>
        <v>0.54899999999999993</v>
      </c>
    </row>
    <row r="333" spans="1:22" x14ac:dyDescent="0.25">
      <c r="A333" s="9" t="s">
        <v>428</v>
      </c>
      <c r="B333" s="9">
        <v>7</v>
      </c>
      <c r="C333" s="9" t="s">
        <v>796</v>
      </c>
      <c r="D333" s="9" t="s">
        <v>468</v>
      </c>
      <c r="E333" s="6">
        <v>2010</v>
      </c>
      <c r="F333" s="9">
        <v>143509</v>
      </c>
      <c r="G333" s="9">
        <v>209942</v>
      </c>
      <c r="H333" s="9">
        <v>0</v>
      </c>
      <c r="I333" s="15">
        <v>0.40602233407176669</v>
      </c>
      <c r="J333" s="15">
        <v>0.59397766592823331</v>
      </c>
      <c r="K333" s="15">
        <f t="shared" si="63"/>
        <v>0.40602233407176669</v>
      </c>
      <c r="L333" s="15">
        <f t="shared" si="64"/>
        <v>0.59397766592823331</v>
      </c>
      <c r="M333" s="16">
        <f t="shared" si="68"/>
        <v>0.18795533185646662</v>
      </c>
      <c r="N333" s="15">
        <v>0.48499999999999999</v>
      </c>
      <c r="O333" s="15">
        <v>0.504</v>
      </c>
      <c r="P333" s="16">
        <f t="shared" si="65"/>
        <v>0.47125</v>
      </c>
      <c r="Q333" s="21">
        <v>110314</v>
      </c>
      <c r="R333" s="18">
        <v>137825</v>
      </c>
      <c r="S333" s="16">
        <f t="shared" si="69"/>
        <v>0.11086931115221715</v>
      </c>
      <c r="T333" s="87">
        <v>0.56000000000000005</v>
      </c>
      <c r="U333" s="87">
        <v>0.43</v>
      </c>
      <c r="V333" s="16">
        <f t="shared" si="70"/>
        <v>0.52900000000000003</v>
      </c>
    </row>
    <row r="334" spans="1:22" x14ac:dyDescent="0.25">
      <c r="A334" s="9" t="s">
        <v>428</v>
      </c>
      <c r="B334" s="9">
        <v>8</v>
      </c>
      <c r="C334" s="9" t="s">
        <v>797</v>
      </c>
      <c r="D334" s="9" t="s">
        <v>468</v>
      </c>
      <c r="E334" s="6">
        <v>2010</v>
      </c>
      <c r="F334" s="9">
        <v>152859</v>
      </c>
      <c r="G334" s="9">
        <v>199379</v>
      </c>
      <c r="H334" s="9">
        <v>0</v>
      </c>
      <c r="I334" s="15">
        <v>0.43396510314049025</v>
      </c>
      <c r="J334" s="15">
        <v>0.56603489685950981</v>
      </c>
      <c r="K334" s="15">
        <f t="shared" si="63"/>
        <v>0.43396510314049025</v>
      </c>
      <c r="L334" s="15">
        <f t="shared" si="64"/>
        <v>0.56603489685950981</v>
      </c>
      <c r="M334" s="16">
        <f t="shared" si="68"/>
        <v>0.13206979371901956</v>
      </c>
      <c r="N334" s="15">
        <v>0.49299999999999999</v>
      </c>
      <c r="O334" s="15">
        <v>0.49399999999999999</v>
      </c>
      <c r="P334" s="16">
        <f t="shared" si="65"/>
        <v>0.48025000000000001</v>
      </c>
      <c r="Q334" s="21">
        <v>113547</v>
      </c>
      <c r="R334" s="18">
        <v>130759</v>
      </c>
      <c r="S334" s="16">
        <f t="shared" si="69"/>
        <v>7.0452629079924334E-2</v>
      </c>
      <c r="T334" s="87">
        <v>0.54</v>
      </c>
      <c r="U334" s="87">
        <v>0.45</v>
      </c>
      <c r="V334" s="16">
        <f t="shared" si="70"/>
        <v>0.50900000000000001</v>
      </c>
    </row>
    <row r="335" spans="1:22" x14ac:dyDescent="0.25">
      <c r="A335" s="9" t="s">
        <v>428</v>
      </c>
      <c r="B335" s="9">
        <v>9</v>
      </c>
      <c r="C335" s="9" t="s">
        <v>798</v>
      </c>
      <c r="D335" s="9" t="s">
        <v>468</v>
      </c>
      <c r="E335" s="6">
        <v>2001</v>
      </c>
      <c r="F335" s="9">
        <v>105128</v>
      </c>
      <c r="G335" s="9">
        <v>169177</v>
      </c>
      <c r="H335" s="9">
        <v>0</v>
      </c>
      <c r="I335" s="15">
        <v>0.38325221924500102</v>
      </c>
      <c r="J335" s="15">
        <v>0.61674778075499903</v>
      </c>
      <c r="K335" s="15">
        <f t="shared" si="63"/>
        <v>0.38325221924500102</v>
      </c>
      <c r="L335" s="15">
        <f t="shared" si="64"/>
        <v>0.61674778075499903</v>
      </c>
      <c r="M335" s="16">
        <f t="shared" si="68"/>
        <v>0.23349556150999801</v>
      </c>
      <c r="N335" s="15">
        <v>0.35899999999999999</v>
      </c>
      <c r="O335" s="15">
        <v>0.628</v>
      </c>
      <c r="P335" s="16">
        <f t="shared" si="65"/>
        <v>0.34625</v>
      </c>
      <c r="Q335" s="21">
        <v>52322</v>
      </c>
      <c r="R335" s="18">
        <v>141904</v>
      </c>
      <c r="S335" s="16">
        <f t="shared" si="69"/>
        <v>0.46122558256876012</v>
      </c>
      <c r="T335" s="87">
        <v>0.35</v>
      </c>
      <c r="U335" s="87">
        <v>0.63</v>
      </c>
      <c r="V335" s="16">
        <f t="shared" si="70"/>
        <v>0.32399999999999995</v>
      </c>
    </row>
    <row r="336" spans="1:22" x14ac:dyDescent="0.25">
      <c r="A336" s="9" t="s">
        <v>428</v>
      </c>
      <c r="B336" s="9">
        <v>10</v>
      </c>
      <c r="C336" s="9" t="s">
        <v>799</v>
      </c>
      <c r="D336" s="9" t="s">
        <v>468</v>
      </c>
      <c r="E336" s="6">
        <v>2010</v>
      </c>
      <c r="F336" s="9">
        <v>94227</v>
      </c>
      <c r="G336" s="9">
        <v>179563</v>
      </c>
      <c r="H336" s="9">
        <v>0</v>
      </c>
      <c r="I336" s="15">
        <v>0.3441579312611856</v>
      </c>
      <c r="J336" s="15">
        <v>0.65584206873881445</v>
      </c>
      <c r="K336" s="15">
        <f t="shared" si="63"/>
        <v>0.3441579312611856</v>
      </c>
      <c r="L336" s="15">
        <f t="shared" si="64"/>
        <v>0.65584206873881445</v>
      </c>
      <c r="M336" s="16">
        <f t="shared" si="68"/>
        <v>0.31168413747762885</v>
      </c>
      <c r="N336" s="15">
        <v>0.38400000000000001</v>
      </c>
      <c r="O336" s="15">
        <v>0.60099999999999998</v>
      </c>
      <c r="P336" s="16">
        <f t="shared" si="65"/>
        <v>0.37225000000000003</v>
      </c>
      <c r="Q336" s="21">
        <v>89846</v>
      </c>
      <c r="R336" s="18">
        <v>110599</v>
      </c>
      <c r="S336" s="16">
        <f t="shared" si="69"/>
        <v>0.1035346354361546</v>
      </c>
      <c r="T336" s="87">
        <v>0.45</v>
      </c>
      <c r="U336" s="87">
        <v>0.54</v>
      </c>
      <c r="V336" s="16">
        <f t="shared" si="70"/>
        <v>0.41899999999999998</v>
      </c>
    </row>
    <row r="337" spans="1:22" x14ac:dyDescent="0.25">
      <c r="A337" s="9" t="s">
        <v>428</v>
      </c>
      <c r="B337" s="9">
        <v>11</v>
      </c>
      <c r="C337" s="9" t="s">
        <v>800</v>
      </c>
      <c r="D337" s="9" t="s">
        <v>468</v>
      </c>
      <c r="E337" s="6">
        <v>2010</v>
      </c>
      <c r="F337" s="9">
        <v>118231</v>
      </c>
      <c r="G337" s="9">
        <v>166967</v>
      </c>
      <c r="H337" s="9">
        <v>0</v>
      </c>
      <c r="I337" s="15">
        <v>0.41455760559330712</v>
      </c>
      <c r="J337" s="15">
        <v>0.58544239440669288</v>
      </c>
      <c r="K337" s="15">
        <f t="shared" si="63"/>
        <v>0.41455760559330712</v>
      </c>
      <c r="L337" s="15">
        <f t="shared" si="64"/>
        <v>0.58544239440669288</v>
      </c>
      <c r="M337" s="16">
        <f t="shared" si="68"/>
        <v>0.17088478881338576</v>
      </c>
      <c r="N337" s="15">
        <v>0.44500000000000001</v>
      </c>
      <c r="O337" s="15">
        <v>0.53900000000000003</v>
      </c>
      <c r="P337" s="16">
        <f t="shared" si="65"/>
        <v>0.43374999999999997</v>
      </c>
      <c r="Q337" s="21">
        <v>84618</v>
      </c>
      <c r="R337" s="18">
        <v>102179</v>
      </c>
      <c r="S337" s="16">
        <f t="shared" si="69"/>
        <v>9.4011145789279216E-2</v>
      </c>
      <c r="T337" s="87">
        <v>0.56999999999999995</v>
      </c>
      <c r="U337" s="87">
        <v>0.42</v>
      </c>
      <c r="V337" s="16">
        <f t="shared" si="70"/>
        <v>0.53899999999999992</v>
      </c>
    </row>
    <row r="338" spans="1:22" x14ac:dyDescent="0.25">
      <c r="A338" s="9" t="s">
        <v>428</v>
      </c>
      <c r="B338" s="9">
        <v>12</v>
      </c>
      <c r="C338" s="9" t="s">
        <v>801</v>
      </c>
      <c r="D338" s="9" t="s">
        <v>483</v>
      </c>
      <c r="E338" s="6">
        <v>2012</v>
      </c>
      <c r="F338" s="9">
        <v>163589</v>
      </c>
      <c r="G338" s="9">
        <v>175352</v>
      </c>
      <c r="H338" s="9">
        <v>0</v>
      </c>
      <c r="I338" s="15">
        <v>0.48264742241275033</v>
      </c>
      <c r="J338" s="15">
        <v>0.51735257758724973</v>
      </c>
      <c r="K338" s="15">
        <f t="shared" si="63"/>
        <v>0.48264742241275033</v>
      </c>
      <c r="L338" s="15">
        <f t="shared" si="64"/>
        <v>0.51735257758724973</v>
      </c>
      <c r="M338" s="16">
        <f t="shared" si="68"/>
        <v>3.4705155174499402E-2</v>
      </c>
      <c r="N338" s="15">
        <v>0.40899999999999997</v>
      </c>
      <c r="O338" s="15">
        <v>0.57799999999999996</v>
      </c>
      <c r="P338" s="16">
        <f t="shared" si="65"/>
        <v>0.39624999999999999</v>
      </c>
      <c r="Q338" s="21"/>
      <c r="R338" s="18"/>
      <c r="S338" s="16"/>
      <c r="T338" s="87"/>
      <c r="U338" s="87"/>
      <c r="V338" s="16"/>
    </row>
    <row r="339" spans="1:22" x14ac:dyDescent="0.25">
      <c r="A339" s="9" t="s">
        <v>428</v>
      </c>
      <c r="B339" s="9">
        <v>13</v>
      </c>
      <c r="C339" s="9" t="s">
        <v>802</v>
      </c>
      <c r="D339" s="9" t="s">
        <v>475</v>
      </c>
      <c r="E339" s="6">
        <v>2004</v>
      </c>
      <c r="F339" s="9">
        <v>209901</v>
      </c>
      <c r="G339" s="9">
        <v>93918</v>
      </c>
      <c r="H339" s="9">
        <v>0</v>
      </c>
      <c r="I339" s="15">
        <v>0.69087515922309006</v>
      </c>
      <c r="J339" s="15">
        <v>0.30912484077690994</v>
      </c>
      <c r="K339" s="15">
        <f t="shared" si="63"/>
        <v>0.69087515922309006</v>
      </c>
      <c r="L339" s="15">
        <f t="shared" si="64"/>
        <v>0.30912484077690994</v>
      </c>
      <c r="M339" s="16">
        <f t="shared" si="68"/>
        <v>0.38175031844618013</v>
      </c>
      <c r="N339" s="15">
        <v>0.66200000000000003</v>
      </c>
      <c r="O339" s="15">
        <v>0.32899999999999996</v>
      </c>
      <c r="P339" s="16">
        <f t="shared" si="65"/>
        <v>0.6472500000000001</v>
      </c>
      <c r="Q339" s="21">
        <v>118710</v>
      </c>
      <c r="R339" s="18">
        <v>91987</v>
      </c>
      <c r="S339" s="16">
        <f>ABS((R339/(R339+Q339))-(Q339/(R339+Q339)))</f>
        <v>0.12683142142507964</v>
      </c>
      <c r="T339" s="87">
        <v>0.59</v>
      </c>
      <c r="U339" s="87">
        <v>0.41</v>
      </c>
      <c r="V339" s="16">
        <f>(T339-U339-7.2%)/2+0.5</f>
        <v>0.55400000000000005</v>
      </c>
    </row>
    <row r="340" spans="1:22" x14ac:dyDescent="0.25">
      <c r="A340" s="9" t="s">
        <v>428</v>
      </c>
      <c r="B340" s="9">
        <v>14</v>
      </c>
      <c r="C340" s="9" t="s">
        <v>803</v>
      </c>
      <c r="D340" s="9" t="s">
        <v>475</v>
      </c>
      <c r="E340" s="6">
        <v>1994</v>
      </c>
      <c r="F340" s="9">
        <v>251932</v>
      </c>
      <c r="G340" s="9">
        <v>75702</v>
      </c>
      <c r="H340" s="9">
        <v>0</v>
      </c>
      <c r="I340" s="15">
        <v>0.76894339415323198</v>
      </c>
      <c r="J340" s="15">
        <v>0.23105660584676804</v>
      </c>
      <c r="K340" s="15">
        <f t="shared" si="63"/>
        <v>0.76894339415323198</v>
      </c>
      <c r="L340" s="15">
        <f t="shared" si="64"/>
        <v>0.23105660584676804</v>
      </c>
      <c r="M340" s="16">
        <f t="shared" si="68"/>
        <v>0.53788678830646397</v>
      </c>
      <c r="N340" s="15">
        <v>0.68</v>
      </c>
      <c r="O340" s="15">
        <v>0.30599999999999999</v>
      </c>
      <c r="P340" s="16">
        <f t="shared" si="65"/>
        <v>0.66775000000000007</v>
      </c>
      <c r="Q340" s="21">
        <v>122073</v>
      </c>
      <c r="R340" s="18">
        <v>49997</v>
      </c>
      <c r="S340" s="16">
        <f>ABS((R340/(R340+Q340))-(Q340/(R340+Q340)))</f>
        <v>0.41887603882140989</v>
      </c>
      <c r="T340" s="87">
        <v>0.7</v>
      </c>
      <c r="U340" s="87">
        <v>0.28999999999999998</v>
      </c>
      <c r="V340" s="16">
        <f>(T340-U340-7.2%)/2+0.5</f>
        <v>0.66900000000000004</v>
      </c>
    </row>
    <row r="341" spans="1:22" x14ac:dyDescent="0.25">
      <c r="A341" s="9" t="s">
        <v>428</v>
      </c>
      <c r="B341" s="9">
        <v>15</v>
      </c>
      <c r="C341" s="9" t="s">
        <v>804</v>
      </c>
      <c r="D341" s="9" t="s">
        <v>468</v>
      </c>
      <c r="E341" s="6">
        <v>2004</v>
      </c>
      <c r="F341" s="9">
        <v>128764</v>
      </c>
      <c r="G341" s="9">
        <v>168960</v>
      </c>
      <c r="H341" s="9">
        <v>0</v>
      </c>
      <c r="I341" s="15">
        <v>0.43249452513065795</v>
      </c>
      <c r="J341" s="15">
        <v>0.56750547486934211</v>
      </c>
      <c r="K341" s="15">
        <f t="shared" si="63"/>
        <v>0.43249452513065795</v>
      </c>
      <c r="L341" s="15">
        <f t="shared" si="64"/>
        <v>0.56750547486934211</v>
      </c>
      <c r="M341" s="16">
        <f t="shared" si="68"/>
        <v>0.13501094973868416</v>
      </c>
      <c r="N341" s="15">
        <v>0.47899999999999998</v>
      </c>
      <c r="O341" s="15">
        <v>0.50800000000000001</v>
      </c>
      <c r="P341" s="16">
        <f t="shared" si="65"/>
        <v>0.46625</v>
      </c>
      <c r="Q341" s="21">
        <v>79766</v>
      </c>
      <c r="R341" s="18">
        <v>109534</v>
      </c>
      <c r="S341" s="16">
        <f>ABS((R341/(R341+Q341))-(Q341/(R341+Q341)))</f>
        <v>0.15725303750660324</v>
      </c>
      <c r="T341" s="87">
        <v>0.56000000000000005</v>
      </c>
      <c r="U341" s="87">
        <v>0.43</v>
      </c>
      <c r="V341" s="16">
        <f>(T341-U341-7.2%)/2+0.5</f>
        <v>0.52900000000000003</v>
      </c>
    </row>
    <row r="342" spans="1:22" x14ac:dyDescent="0.25">
      <c r="A342" s="9" t="s">
        <v>428</v>
      </c>
      <c r="B342" s="9">
        <v>16</v>
      </c>
      <c r="C342" s="9" t="s">
        <v>805</v>
      </c>
      <c r="D342" s="9" t="s">
        <v>468</v>
      </c>
      <c r="E342" s="6">
        <v>1996</v>
      </c>
      <c r="F342" s="9">
        <v>111185</v>
      </c>
      <c r="G342" s="9">
        <v>156192</v>
      </c>
      <c r="H342" s="9">
        <v>17404</v>
      </c>
      <c r="I342" s="15">
        <v>0.39042281612888502</v>
      </c>
      <c r="J342" s="15">
        <v>0.54846355620634801</v>
      </c>
      <c r="K342" s="15">
        <f t="shared" si="63"/>
        <v>0.41583606667738815</v>
      </c>
      <c r="L342" s="15">
        <f t="shared" si="64"/>
        <v>0.58416393332261196</v>
      </c>
      <c r="M342" s="16">
        <f t="shared" si="68"/>
        <v>0.16832786664522381</v>
      </c>
      <c r="N342" s="15">
        <v>0.46299999999999997</v>
      </c>
      <c r="O342" s="15">
        <v>0.52400000000000002</v>
      </c>
      <c r="P342" s="16">
        <f t="shared" si="65"/>
        <v>0.45024999999999998</v>
      </c>
      <c r="Q342" s="21">
        <v>70994</v>
      </c>
      <c r="R342" s="18">
        <v>134113</v>
      </c>
      <c r="S342" s="16">
        <f>ABS((R342/(R342+Q342))-(Q342/(R342+Q342)))</f>
        <v>0.30773693730589402</v>
      </c>
      <c r="T342" s="87">
        <v>0.48</v>
      </c>
      <c r="U342" s="87">
        <v>0.51</v>
      </c>
      <c r="V342" s="16">
        <f>(T342-U342-7.2%)/2+0.5</f>
        <v>0.44899999999999995</v>
      </c>
    </row>
    <row r="343" spans="1:22" x14ac:dyDescent="0.25">
      <c r="A343" s="9" t="s">
        <v>428</v>
      </c>
      <c r="B343" s="9">
        <v>17</v>
      </c>
      <c r="C343" s="9" t="s">
        <v>806</v>
      </c>
      <c r="D343" s="9" t="s">
        <v>478</v>
      </c>
      <c r="E343" s="6">
        <v>2012</v>
      </c>
      <c r="F343" s="9">
        <v>161393</v>
      </c>
      <c r="G343" s="9">
        <v>106208</v>
      </c>
      <c r="H343" s="9">
        <v>0</v>
      </c>
      <c r="I343" s="15">
        <v>0.60311060123093707</v>
      </c>
      <c r="J343" s="15">
        <v>0.39688939876906287</v>
      </c>
      <c r="K343" s="15">
        <f t="shared" si="63"/>
        <v>0.60311060123093707</v>
      </c>
      <c r="L343" s="15">
        <f t="shared" si="64"/>
        <v>0.39688939876906287</v>
      </c>
      <c r="M343" s="16">
        <f t="shared" si="68"/>
        <v>0.2062212024618742</v>
      </c>
      <c r="N343" s="15">
        <v>0.55399999999999994</v>
      </c>
      <c r="O343" s="15">
        <v>0.433</v>
      </c>
      <c r="P343" s="16">
        <f t="shared" si="65"/>
        <v>0.54125000000000001</v>
      </c>
      <c r="Q343" s="21"/>
      <c r="R343" s="18"/>
      <c r="S343" s="16"/>
      <c r="T343" s="87"/>
      <c r="U343" s="87"/>
      <c r="V343" s="16"/>
    </row>
    <row r="344" spans="1:22" x14ac:dyDescent="0.25">
      <c r="A344" s="9" t="s">
        <v>428</v>
      </c>
      <c r="B344" s="9">
        <v>18</v>
      </c>
      <c r="C344" s="9" t="s">
        <v>807</v>
      </c>
      <c r="D344" s="9" t="s">
        <v>468</v>
      </c>
      <c r="E344" s="6">
        <v>2002</v>
      </c>
      <c r="F344" s="9">
        <v>122146</v>
      </c>
      <c r="G344" s="9">
        <v>216727</v>
      </c>
      <c r="H344" s="9">
        <v>0</v>
      </c>
      <c r="I344" s="15">
        <v>0.36044771935208764</v>
      </c>
      <c r="J344" s="15">
        <v>0.63955228064791236</v>
      </c>
      <c r="K344" s="15">
        <f t="shared" si="63"/>
        <v>0.36044771935208764</v>
      </c>
      <c r="L344" s="15">
        <f t="shared" si="64"/>
        <v>0.63955228064791236</v>
      </c>
      <c r="M344" s="16">
        <f t="shared" si="68"/>
        <v>0.27910456129582473</v>
      </c>
      <c r="N344" s="15">
        <v>0.41</v>
      </c>
      <c r="O344" s="15">
        <v>0.57899999999999996</v>
      </c>
      <c r="P344" s="16">
        <f t="shared" si="65"/>
        <v>0.39624999999999999</v>
      </c>
      <c r="Q344" s="21">
        <v>78558</v>
      </c>
      <c r="R344" s="18">
        <v>161888</v>
      </c>
      <c r="S344" s="16">
        <f t="shared" ref="S344:S352" si="71">ABS((R344/(R344+Q344))-(Q344/(R344+Q344)))</f>
        <v>0.34656430134000976</v>
      </c>
      <c r="T344" s="87">
        <v>0.44</v>
      </c>
      <c r="U344" s="87">
        <v>0.55000000000000004</v>
      </c>
      <c r="V344" s="16">
        <f t="shared" ref="V344:V352" si="72">(T344-U344-7.2%)/2+0.5</f>
        <v>0.40899999999999997</v>
      </c>
    </row>
    <row r="345" spans="1:22" x14ac:dyDescent="0.25">
      <c r="A345" s="9" t="s">
        <v>429</v>
      </c>
      <c r="B345" s="9">
        <v>1</v>
      </c>
      <c r="C345" s="9" t="s">
        <v>808</v>
      </c>
      <c r="D345" s="9" t="s">
        <v>475</v>
      </c>
      <c r="E345" s="6">
        <v>2010</v>
      </c>
      <c r="F345" s="9">
        <v>108612</v>
      </c>
      <c r="G345" s="9">
        <v>83737</v>
      </c>
      <c r="H345" s="9">
        <v>12766</v>
      </c>
      <c r="I345" s="15">
        <v>0.5295175876947078</v>
      </c>
      <c r="J345" s="15">
        <v>0.40824415571752432</v>
      </c>
      <c r="K345" s="15">
        <f t="shared" si="63"/>
        <v>0.56466111079340164</v>
      </c>
      <c r="L345" s="15">
        <f t="shared" si="64"/>
        <v>0.43533888920659847</v>
      </c>
      <c r="M345" s="16">
        <f t="shared" si="68"/>
        <v>0.12932222158680318</v>
      </c>
      <c r="N345" s="15">
        <v>0.66200000000000003</v>
      </c>
      <c r="O345" s="15">
        <v>0.32200000000000001</v>
      </c>
      <c r="P345" s="16">
        <f t="shared" si="65"/>
        <v>0.65075000000000005</v>
      </c>
      <c r="Q345" s="21">
        <v>81269</v>
      </c>
      <c r="R345" s="18">
        <v>71542</v>
      </c>
      <c r="S345" s="16">
        <f t="shared" si="71"/>
        <v>6.3653794556674637E-2</v>
      </c>
      <c r="T345" s="87">
        <v>0.65</v>
      </c>
      <c r="U345" s="87">
        <v>0.33</v>
      </c>
      <c r="V345" s="16">
        <f t="shared" si="72"/>
        <v>0.624</v>
      </c>
    </row>
    <row r="346" spans="1:22" x14ac:dyDescent="0.25">
      <c r="A346" s="9" t="s">
        <v>429</v>
      </c>
      <c r="B346" s="9">
        <v>2</v>
      </c>
      <c r="C346" s="9" t="s">
        <v>809</v>
      </c>
      <c r="D346" s="9" t="s">
        <v>475</v>
      </c>
      <c r="E346" s="6">
        <v>2000</v>
      </c>
      <c r="F346" s="9">
        <v>124067</v>
      </c>
      <c r="G346" s="9">
        <v>78189</v>
      </c>
      <c r="H346" s="9">
        <v>20404</v>
      </c>
      <c r="I346" s="15">
        <v>0.55720380849726037</v>
      </c>
      <c r="J346" s="15">
        <v>0.3511587173268661</v>
      </c>
      <c r="K346" s="15">
        <f t="shared" si="63"/>
        <v>0.61341567122854201</v>
      </c>
      <c r="L346" s="15">
        <f t="shared" si="64"/>
        <v>0.38658432877145799</v>
      </c>
      <c r="M346" s="16">
        <f t="shared" si="68"/>
        <v>0.22683134245708403</v>
      </c>
      <c r="N346" s="15">
        <v>0.59799999999999998</v>
      </c>
      <c r="O346" s="15">
        <v>0.38299999999999995</v>
      </c>
      <c r="P346" s="16">
        <f t="shared" si="65"/>
        <v>0.58825000000000005</v>
      </c>
      <c r="Q346" s="21">
        <v>104442</v>
      </c>
      <c r="R346" s="18">
        <v>55409</v>
      </c>
      <c r="S346" s="16">
        <f t="shared" si="71"/>
        <v>0.30674190339753893</v>
      </c>
      <c r="T346" s="87">
        <v>0.61</v>
      </c>
      <c r="U346" s="87">
        <v>0.37</v>
      </c>
      <c r="V346" s="16">
        <f t="shared" si="72"/>
        <v>0.58399999999999996</v>
      </c>
    </row>
    <row r="347" spans="1:22" x14ac:dyDescent="0.25">
      <c r="A347" s="9" t="s">
        <v>430</v>
      </c>
      <c r="B347" s="9">
        <v>1</v>
      </c>
      <c r="C347" s="9"/>
      <c r="D347" s="9"/>
      <c r="E347" s="6"/>
      <c r="F347" s="9"/>
      <c r="G347" s="9"/>
      <c r="H347" s="9"/>
      <c r="I347" s="15"/>
      <c r="J347" s="15"/>
      <c r="K347" s="15"/>
      <c r="L347" s="15"/>
      <c r="M347" s="16"/>
      <c r="N347" s="15">
        <v>0.40200000000000002</v>
      </c>
      <c r="O347" s="15">
        <v>0.58299999999999996</v>
      </c>
      <c r="P347" s="16">
        <f t="shared" si="65"/>
        <v>0.39025000000000004</v>
      </c>
      <c r="Q347" s="21">
        <v>67008</v>
      </c>
      <c r="R347" s="18">
        <v>152755</v>
      </c>
      <c r="S347" s="16">
        <f t="shared" si="71"/>
        <v>0.39017942055760074</v>
      </c>
      <c r="T347" s="87">
        <v>0.42</v>
      </c>
      <c r="U347" s="87">
        <v>0.56999999999999995</v>
      </c>
      <c r="V347" s="16">
        <f t="shared" si="72"/>
        <v>0.38900000000000001</v>
      </c>
    </row>
    <row r="348" spans="1:22" x14ac:dyDescent="0.25">
      <c r="A348" s="9" t="s">
        <v>430</v>
      </c>
      <c r="B348" s="9">
        <v>2</v>
      </c>
      <c r="C348" s="9" t="s">
        <v>810</v>
      </c>
      <c r="D348" s="9" t="s">
        <v>468</v>
      </c>
      <c r="E348" s="6">
        <v>2001</v>
      </c>
      <c r="F348" s="9">
        <v>0</v>
      </c>
      <c r="G348" s="9">
        <v>196116</v>
      </c>
      <c r="H348" s="9">
        <v>7602</v>
      </c>
      <c r="I348" s="15">
        <v>0</v>
      </c>
      <c r="J348" s="15">
        <v>0.9626837098341825</v>
      </c>
      <c r="K348" s="15">
        <f t="shared" si="63"/>
        <v>0</v>
      </c>
      <c r="L348" s="15">
        <f t="shared" si="64"/>
        <v>1</v>
      </c>
      <c r="M348" s="16">
        <f t="shared" ref="M348:M379" si="73">ABS((J348/(J348+I348))-(I348/(J348+I348)))</f>
        <v>1</v>
      </c>
      <c r="N348" s="15">
        <v>0.39399999999999996</v>
      </c>
      <c r="O348" s="15">
        <v>0.59099999999999997</v>
      </c>
      <c r="P348" s="16">
        <f t="shared" si="65"/>
        <v>0.38224999999999998</v>
      </c>
      <c r="Q348" s="21">
        <v>113625</v>
      </c>
      <c r="R348" s="18">
        <v>138861</v>
      </c>
      <c r="S348" s="16">
        <f t="shared" si="71"/>
        <v>9.9950096242960029E-2</v>
      </c>
      <c r="T348" s="87">
        <v>0.45</v>
      </c>
      <c r="U348" s="87">
        <v>0.54</v>
      </c>
      <c r="V348" s="16">
        <f t="shared" si="72"/>
        <v>0.41899999999999998</v>
      </c>
    </row>
    <row r="349" spans="1:22" x14ac:dyDescent="0.25">
      <c r="A349" s="9" t="s">
        <v>430</v>
      </c>
      <c r="B349" s="9">
        <v>3</v>
      </c>
      <c r="C349" s="9" t="s">
        <v>811</v>
      </c>
      <c r="D349" s="9" t="s">
        <v>468</v>
      </c>
      <c r="E349" s="6">
        <v>2010</v>
      </c>
      <c r="F349" s="9">
        <v>84735</v>
      </c>
      <c r="G349" s="9">
        <v>169512</v>
      </c>
      <c r="H349" s="9">
        <v>516</v>
      </c>
      <c r="I349" s="15">
        <v>0.33260324301409544</v>
      </c>
      <c r="J349" s="15">
        <v>0.66537134513253493</v>
      </c>
      <c r="K349" s="15">
        <f t="shared" si="63"/>
        <v>0.33327826877013295</v>
      </c>
      <c r="L349" s="15">
        <f t="shared" si="64"/>
        <v>0.666721731229867</v>
      </c>
      <c r="M349" s="16">
        <f t="shared" si="73"/>
        <v>0.33344346245973405</v>
      </c>
      <c r="N349" s="15">
        <v>0.33899999999999997</v>
      </c>
      <c r="O349" s="15">
        <v>0.64500000000000002</v>
      </c>
      <c r="P349" s="16">
        <f t="shared" si="65"/>
        <v>0.32774999999999999</v>
      </c>
      <c r="Q349" s="21">
        <v>73095</v>
      </c>
      <c r="R349" s="18">
        <v>126235</v>
      </c>
      <c r="S349" s="16">
        <f t="shared" si="71"/>
        <v>0.26659308684091704</v>
      </c>
      <c r="T349" s="87">
        <v>0.35</v>
      </c>
      <c r="U349" s="87">
        <v>0.64</v>
      </c>
      <c r="V349" s="16">
        <f t="shared" si="72"/>
        <v>0.31899999999999995</v>
      </c>
    </row>
    <row r="350" spans="1:22" x14ac:dyDescent="0.25">
      <c r="A350" s="9" t="s">
        <v>430</v>
      </c>
      <c r="B350" s="9">
        <v>4</v>
      </c>
      <c r="C350" s="9" t="s">
        <v>812</v>
      </c>
      <c r="D350" s="9" t="s">
        <v>468</v>
      </c>
      <c r="E350" s="6">
        <v>2010</v>
      </c>
      <c r="F350" s="9">
        <v>89964</v>
      </c>
      <c r="G350" s="9">
        <v>173201</v>
      </c>
      <c r="H350" s="9">
        <v>3719</v>
      </c>
      <c r="I350" s="15">
        <v>0.33709027142878556</v>
      </c>
      <c r="J350" s="15">
        <v>0.6489748355090601</v>
      </c>
      <c r="K350" s="15">
        <f t="shared" si="63"/>
        <v>0.34185396994281159</v>
      </c>
      <c r="L350" s="15">
        <f t="shared" si="64"/>
        <v>0.65814603005718841</v>
      </c>
      <c r="M350" s="16">
        <f t="shared" si="73"/>
        <v>0.31629206011437683</v>
      </c>
      <c r="N350" s="15">
        <v>0.36200000000000004</v>
      </c>
      <c r="O350" s="15">
        <v>0.622</v>
      </c>
      <c r="P350" s="16">
        <f t="shared" si="65"/>
        <v>0.35075000000000001</v>
      </c>
      <c r="Q350" s="21">
        <v>62438</v>
      </c>
      <c r="R350" s="18">
        <v>137586</v>
      </c>
      <c r="S350" s="16">
        <f t="shared" si="71"/>
        <v>0.37569491661000676</v>
      </c>
      <c r="T350" s="87">
        <v>0.38</v>
      </c>
      <c r="U350" s="87">
        <v>0.6</v>
      </c>
      <c r="V350" s="16">
        <f t="shared" si="72"/>
        <v>0.35399999999999998</v>
      </c>
    </row>
    <row r="351" spans="1:22" x14ac:dyDescent="0.25">
      <c r="A351" s="9" t="s">
        <v>430</v>
      </c>
      <c r="B351" s="9">
        <v>5</v>
      </c>
      <c r="C351" s="9" t="s">
        <v>813</v>
      </c>
      <c r="D351" s="9" t="s">
        <v>468</v>
      </c>
      <c r="E351" s="6">
        <v>2010</v>
      </c>
      <c r="F351" s="9">
        <v>123443</v>
      </c>
      <c r="G351" s="9">
        <v>154324</v>
      </c>
      <c r="H351" s="9">
        <v>236</v>
      </c>
      <c r="I351" s="15">
        <v>0.44403477660313018</v>
      </c>
      <c r="J351" s="15">
        <v>0.55511631169447817</v>
      </c>
      <c r="K351" s="15">
        <f t="shared" si="63"/>
        <v>0.44441204318727562</v>
      </c>
      <c r="L351" s="15">
        <f t="shared" si="64"/>
        <v>0.55558795681272433</v>
      </c>
      <c r="M351" s="16">
        <f t="shared" si="73"/>
        <v>0.11117591362544871</v>
      </c>
      <c r="N351" s="15">
        <v>0.436</v>
      </c>
      <c r="O351" s="15">
        <v>0.55100000000000005</v>
      </c>
      <c r="P351" s="16">
        <f t="shared" si="65"/>
        <v>0.42324999999999996</v>
      </c>
      <c r="Q351" s="21">
        <v>102296</v>
      </c>
      <c r="R351" s="18">
        <v>125834</v>
      </c>
      <c r="S351" s="16">
        <f t="shared" si="71"/>
        <v>0.10317801253671149</v>
      </c>
      <c r="T351" s="87">
        <v>0.46</v>
      </c>
      <c r="U351" s="87">
        <v>0.53</v>
      </c>
      <c r="V351" s="16">
        <f t="shared" si="72"/>
        <v>0.42899999999999999</v>
      </c>
    </row>
    <row r="352" spans="1:22" x14ac:dyDescent="0.25">
      <c r="A352" s="9" t="s">
        <v>430</v>
      </c>
      <c r="B352" s="9">
        <v>6</v>
      </c>
      <c r="C352" s="9" t="s">
        <v>814</v>
      </c>
      <c r="D352" s="9" t="s">
        <v>475</v>
      </c>
      <c r="E352" s="6">
        <v>1992</v>
      </c>
      <c r="F352" s="9">
        <v>218717</v>
      </c>
      <c r="G352" s="9">
        <v>0</v>
      </c>
      <c r="H352" s="9">
        <v>14898</v>
      </c>
      <c r="I352" s="15">
        <v>0.93622840999079682</v>
      </c>
      <c r="J352" s="15">
        <v>0</v>
      </c>
      <c r="K352" s="15">
        <f t="shared" si="63"/>
        <v>1</v>
      </c>
      <c r="L352" s="15">
        <f t="shared" si="64"/>
        <v>0</v>
      </c>
      <c r="M352" s="16">
        <f t="shared" si="73"/>
        <v>1</v>
      </c>
      <c r="N352" s="15">
        <v>0.70900000000000007</v>
      </c>
      <c r="O352" s="15">
        <v>0.28100000000000003</v>
      </c>
      <c r="P352" s="16">
        <f t="shared" si="65"/>
        <v>0.69474999999999998</v>
      </c>
      <c r="Q352" s="21">
        <v>125459</v>
      </c>
      <c r="R352" s="18">
        <v>72661</v>
      </c>
      <c r="S352" s="16">
        <f t="shared" si="71"/>
        <v>0.26649505350292757</v>
      </c>
      <c r="T352" s="87">
        <v>0.64</v>
      </c>
      <c r="U352" s="87">
        <v>0.35</v>
      </c>
      <c r="V352" s="16">
        <f t="shared" si="72"/>
        <v>0.60899999999999999</v>
      </c>
    </row>
    <row r="353" spans="1:22" x14ac:dyDescent="0.25">
      <c r="A353" s="9" t="s">
        <v>430</v>
      </c>
      <c r="B353" s="9">
        <v>7</v>
      </c>
      <c r="C353" s="9" t="s">
        <v>815</v>
      </c>
      <c r="D353" s="9" t="s">
        <v>483</v>
      </c>
      <c r="E353" s="6">
        <v>2012</v>
      </c>
      <c r="F353" s="9">
        <v>122389</v>
      </c>
      <c r="G353" s="9">
        <v>153068</v>
      </c>
      <c r="H353" s="9">
        <v>281</v>
      </c>
      <c r="I353" s="15">
        <v>0.44385975092297764</v>
      </c>
      <c r="J353" s="15">
        <v>0.55512116574429349</v>
      </c>
      <c r="K353" s="15">
        <f t="shared" si="63"/>
        <v>0.44431254242948992</v>
      </c>
      <c r="L353" s="15">
        <f t="shared" si="64"/>
        <v>0.55568745757051008</v>
      </c>
      <c r="M353" s="16">
        <f t="shared" si="73"/>
        <v>0.11137491514102016</v>
      </c>
      <c r="N353" s="15">
        <v>0.44400000000000001</v>
      </c>
      <c r="O353" s="15">
        <v>0.54500000000000004</v>
      </c>
      <c r="P353" s="16">
        <f t="shared" si="65"/>
        <v>0.43024999999999997</v>
      </c>
      <c r="Q353" s="21"/>
      <c r="R353" s="18"/>
      <c r="S353" s="16"/>
      <c r="T353" s="87"/>
      <c r="U353" s="87"/>
      <c r="V353" s="16"/>
    </row>
    <row r="354" spans="1:22" x14ac:dyDescent="0.25">
      <c r="A354" s="9" t="s">
        <v>431</v>
      </c>
      <c r="B354" s="9" t="s">
        <v>441</v>
      </c>
      <c r="C354" s="9" t="s">
        <v>816</v>
      </c>
      <c r="D354" s="9" t="s">
        <v>468</v>
      </c>
      <c r="E354" s="6">
        <v>2010</v>
      </c>
      <c r="F354" s="9">
        <v>153789</v>
      </c>
      <c r="G354" s="9">
        <v>207640</v>
      </c>
      <c r="H354" s="9">
        <v>0</v>
      </c>
      <c r="I354" s="15">
        <v>0.42550265750673022</v>
      </c>
      <c r="J354" s="15">
        <v>0.57449734249326978</v>
      </c>
      <c r="K354" s="15">
        <f t="shared" si="63"/>
        <v>0.42550265750673022</v>
      </c>
      <c r="L354" s="15">
        <f t="shared" si="64"/>
        <v>0.57449734249326978</v>
      </c>
      <c r="M354" s="16">
        <f t="shared" si="73"/>
        <v>0.14899468498653956</v>
      </c>
      <c r="N354" s="15">
        <v>0.39899999999999997</v>
      </c>
      <c r="O354" s="15">
        <v>0.57899999999999996</v>
      </c>
      <c r="P354" s="16">
        <f t="shared" si="65"/>
        <v>0.39074999999999999</v>
      </c>
      <c r="Q354" s="21">
        <v>146589</v>
      </c>
      <c r="R354" s="18">
        <v>153703</v>
      </c>
      <c r="S354" s="16">
        <f t="shared" ref="S354:S376" si="74">ABS((R354/(R354+Q354))-(Q354/(R354+Q354)))</f>
        <v>2.3690274799195443E-2</v>
      </c>
      <c r="T354" s="87">
        <v>0.45</v>
      </c>
      <c r="U354" s="87">
        <v>0.53</v>
      </c>
      <c r="V354" s="16">
        <f t="shared" ref="V354:V376" si="75">(T354-U354-7.2%)/2+0.5</f>
        <v>0.42399999999999999</v>
      </c>
    </row>
    <row r="355" spans="1:22" x14ac:dyDescent="0.25">
      <c r="A355" s="9" t="s">
        <v>432</v>
      </c>
      <c r="B355" s="9">
        <v>1</v>
      </c>
      <c r="C355" s="9" t="s">
        <v>817</v>
      </c>
      <c r="D355" s="9" t="s">
        <v>468</v>
      </c>
      <c r="E355" s="6">
        <v>2008</v>
      </c>
      <c r="F355" s="9">
        <v>47663</v>
      </c>
      <c r="G355" s="9">
        <v>182252</v>
      </c>
      <c r="H355" s="9">
        <v>9757</v>
      </c>
      <c r="I355" s="15">
        <v>0.19886761907940853</v>
      </c>
      <c r="J355" s="15">
        <v>0.76042257752261422</v>
      </c>
      <c r="K355" s="15">
        <f t="shared" si="63"/>
        <v>0.20730704825696453</v>
      </c>
      <c r="L355" s="15">
        <f t="shared" si="64"/>
        <v>0.79269295174303545</v>
      </c>
      <c r="M355" s="16">
        <f t="shared" si="73"/>
        <v>0.58538590348607089</v>
      </c>
      <c r="N355" s="15">
        <v>0.25700000000000001</v>
      </c>
      <c r="O355" s="15">
        <v>0.72699999999999998</v>
      </c>
      <c r="P355" s="16">
        <f t="shared" si="65"/>
        <v>0.24575000000000002</v>
      </c>
      <c r="Q355" s="21">
        <v>26045</v>
      </c>
      <c r="R355" s="18">
        <v>123006</v>
      </c>
      <c r="S355" s="16">
        <f t="shared" si="74"/>
        <v>0.65052230444612924</v>
      </c>
      <c r="T355" s="87">
        <v>0.28999999999999998</v>
      </c>
      <c r="U355" s="87">
        <v>0.7</v>
      </c>
      <c r="V355" s="16">
        <f t="shared" si="75"/>
        <v>0.25900000000000001</v>
      </c>
    </row>
    <row r="356" spans="1:22" x14ac:dyDescent="0.25">
      <c r="A356" s="9" t="s">
        <v>432</v>
      </c>
      <c r="B356" s="9">
        <v>2</v>
      </c>
      <c r="C356" s="9" t="s">
        <v>818</v>
      </c>
      <c r="D356" s="9" t="s">
        <v>468</v>
      </c>
      <c r="E356" s="6">
        <v>1988</v>
      </c>
      <c r="F356" s="9">
        <v>54522</v>
      </c>
      <c r="G356" s="9">
        <v>196894</v>
      </c>
      <c r="H356" s="9">
        <v>13089</v>
      </c>
      <c r="I356" s="15">
        <v>0.20612842857412902</v>
      </c>
      <c r="J356" s="15">
        <v>0.74438668456172852</v>
      </c>
      <c r="K356" s="15">
        <f t="shared" si="63"/>
        <v>0.21685970662169471</v>
      </c>
      <c r="L356" s="15">
        <f t="shared" si="64"/>
        <v>0.78314029337830526</v>
      </c>
      <c r="M356" s="16">
        <f t="shared" si="73"/>
        <v>0.56628058675661053</v>
      </c>
      <c r="N356" s="15">
        <v>0.309</v>
      </c>
      <c r="O356" s="15">
        <v>0.67299999999999993</v>
      </c>
      <c r="P356" s="16">
        <f t="shared" si="65"/>
        <v>0.29875000000000007</v>
      </c>
      <c r="Q356" s="21">
        <v>25400</v>
      </c>
      <c r="R356" s="18">
        <v>141796</v>
      </c>
      <c r="S356" s="16">
        <f t="shared" si="74"/>
        <v>0.69616498002344551</v>
      </c>
      <c r="T356" s="87">
        <v>0.34</v>
      </c>
      <c r="U356" s="87">
        <v>0.64</v>
      </c>
      <c r="V356" s="16">
        <f t="shared" si="75"/>
        <v>0.314</v>
      </c>
    </row>
    <row r="357" spans="1:22" x14ac:dyDescent="0.25">
      <c r="A357" s="9" t="s">
        <v>432</v>
      </c>
      <c r="B357" s="9">
        <v>3</v>
      </c>
      <c r="C357" s="9" t="s">
        <v>819</v>
      </c>
      <c r="D357" s="9" t="s">
        <v>468</v>
      </c>
      <c r="E357" s="6">
        <v>2010</v>
      </c>
      <c r="F357" s="9">
        <v>91094</v>
      </c>
      <c r="G357" s="9">
        <v>157830</v>
      </c>
      <c r="H357" s="9">
        <v>7985</v>
      </c>
      <c r="I357" s="15">
        <v>0.3545769124475982</v>
      </c>
      <c r="J357" s="15">
        <v>0.61434204329159348</v>
      </c>
      <c r="K357" s="15">
        <f t="shared" si="63"/>
        <v>0.3659510533335476</v>
      </c>
      <c r="L357" s="15">
        <f t="shared" si="64"/>
        <v>0.6340489466664524</v>
      </c>
      <c r="M357" s="16">
        <f t="shared" si="73"/>
        <v>0.26809789333290479</v>
      </c>
      <c r="N357" s="15">
        <v>0.35100000000000003</v>
      </c>
      <c r="O357" s="15">
        <v>0.63300000000000001</v>
      </c>
      <c r="P357" s="16">
        <f t="shared" si="65"/>
        <v>0.33975</v>
      </c>
      <c r="Q357" s="21">
        <v>45387</v>
      </c>
      <c r="R357" s="18">
        <v>92032</v>
      </c>
      <c r="S357" s="16">
        <f t="shared" si="74"/>
        <v>0.33943632248815669</v>
      </c>
      <c r="T357" s="87">
        <v>0.37</v>
      </c>
      <c r="U357" s="87">
        <v>0.62</v>
      </c>
      <c r="V357" s="16">
        <f t="shared" si="75"/>
        <v>0.33899999999999997</v>
      </c>
    </row>
    <row r="358" spans="1:22" x14ac:dyDescent="0.25">
      <c r="A358" s="9" t="s">
        <v>432</v>
      </c>
      <c r="B358" s="9">
        <v>4</v>
      </c>
      <c r="C358" s="9" t="s">
        <v>820</v>
      </c>
      <c r="D358" s="9" t="s">
        <v>468</v>
      </c>
      <c r="E358" s="6">
        <v>2010</v>
      </c>
      <c r="F358" s="9">
        <v>102022</v>
      </c>
      <c r="G358" s="9">
        <v>128568</v>
      </c>
      <c r="H358" s="9">
        <v>0</v>
      </c>
      <c r="I358" s="15">
        <v>0.44243896092631946</v>
      </c>
      <c r="J358" s="15">
        <v>0.5575610390736806</v>
      </c>
      <c r="K358" s="15">
        <f t="shared" si="63"/>
        <v>0.44243896092631946</v>
      </c>
      <c r="L358" s="15">
        <f t="shared" si="64"/>
        <v>0.5575610390736806</v>
      </c>
      <c r="M358" s="16">
        <f t="shared" si="73"/>
        <v>0.11512207814736114</v>
      </c>
      <c r="N358" s="15">
        <v>0.33100000000000002</v>
      </c>
      <c r="O358" s="15">
        <v>0.65300000000000002</v>
      </c>
      <c r="P358" s="16">
        <f t="shared" si="65"/>
        <v>0.31974999999999998</v>
      </c>
      <c r="Q358" s="21">
        <v>70254</v>
      </c>
      <c r="R358" s="18">
        <v>103969</v>
      </c>
      <c r="S358" s="16">
        <f t="shared" si="74"/>
        <v>0.19351635547545393</v>
      </c>
      <c r="T358" s="87">
        <v>0.34</v>
      </c>
      <c r="U358" s="87">
        <v>0.64</v>
      </c>
      <c r="V358" s="16">
        <f t="shared" si="75"/>
        <v>0.314</v>
      </c>
    </row>
    <row r="359" spans="1:22" x14ac:dyDescent="0.25">
      <c r="A359" s="9" t="s">
        <v>432</v>
      </c>
      <c r="B359" s="9">
        <v>5</v>
      </c>
      <c r="C359" s="9" t="s">
        <v>821</v>
      </c>
      <c r="D359" s="9" t="s">
        <v>475</v>
      </c>
      <c r="E359" s="6">
        <v>2002</v>
      </c>
      <c r="F359" s="9">
        <v>171621</v>
      </c>
      <c r="G359" s="9">
        <v>86240</v>
      </c>
      <c r="H359" s="9">
        <v>5234</v>
      </c>
      <c r="I359" s="15">
        <v>0.65231570345312528</v>
      </c>
      <c r="J359" s="15">
        <v>0.32779034189171213</v>
      </c>
      <c r="K359" s="15">
        <f t="shared" si="63"/>
        <v>0.665556249297102</v>
      </c>
      <c r="L359" s="15">
        <f t="shared" si="64"/>
        <v>0.33444375070289811</v>
      </c>
      <c r="M359" s="16">
        <f t="shared" si="73"/>
        <v>0.33111249859420389</v>
      </c>
      <c r="N359" s="15">
        <v>0.55899999999999994</v>
      </c>
      <c r="O359" s="15">
        <v>0.42499999999999999</v>
      </c>
      <c r="P359" s="16">
        <f t="shared" si="65"/>
        <v>0.54774999999999996</v>
      </c>
      <c r="Q359" s="21">
        <v>99162</v>
      </c>
      <c r="R359" s="18">
        <v>74204</v>
      </c>
      <c r="S359" s="16">
        <f t="shared" si="74"/>
        <v>0.14396133036466208</v>
      </c>
      <c r="T359" s="87">
        <v>0.56000000000000005</v>
      </c>
      <c r="U359" s="87">
        <v>0.43</v>
      </c>
      <c r="V359" s="16">
        <f t="shared" si="75"/>
        <v>0.52900000000000003</v>
      </c>
    </row>
    <row r="360" spans="1:22" x14ac:dyDescent="0.25">
      <c r="A360" s="9" t="s">
        <v>432</v>
      </c>
      <c r="B360" s="9">
        <v>6</v>
      </c>
      <c r="C360" s="9" t="s">
        <v>822</v>
      </c>
      <c r="D360" s="9" t="s">
        <v>468</v>
      </c>
      <c r="E360" s="6">
        <v>2010</v>
      </c>
      <c r="F360" s="9">
        <v>0</v>
      </c>
      <c r="G360" s="9">
        <v>184383</v>
      </c>
      <c r="H360" s="9">
        <v>56858</v>
      </c>
      <c r="I360" s="15">
        <v>0</v>
      </c>
      <c r="J360" s="15">
        <v>0.76431037841826222</v>
      </c>
      <c r="K360" s="15">
        <f t="shared" si="63"/>
        <v>0</v>
      </c>
      <c r="L360" s="15">
        <f t="shared" si="64"/>
        <v>1</v>
      </c>
      <c r="M360" s="16">
        <f t="shared" si="73"/>
        <v>1</v>
      </c>
      <c r="N360" s="15">
        <v>0.29499999999999998</v>
      </c>
      <c r="O360" s="15">
        <v>0.69099999999999995</v>
      </c>
      <c r="P360" s="16">
        <f t="shared" si="65"/>
        <v>0.28275000000000006</v>
      </c>
      <c r="Q360" s="21">
        <v>56145</v>
      </c>
      <c r="R360" s="18">
        <v>128517</v>
      </c>
      <c r="S360" s="16">
        <f t="shared" si="74"/>
        <v>0.39191604119959705</v>
      </c>
      <c r="T360" s="87">
        <v>0.37</v>
      </c>
      <c r="U360" s="87">
        <v>0.62</v>
      </c>
      <c r="V360" s="16">
        <f t="shared" si="75"/>
        <v>0.33899999999999997</v>
      </c>
    </row>
    <row r="361" spans="1:22" x14ac:dyDescent="0.25">
      <c r="A361" s="9" t="s">
        <v>432</v>
      </c>
      <c r="B361" s="9">
        <v>7</v>
      </c>
      <c r="C361" s="9" t="s">
        <v>823</v>
      </c>
      <c r="D361" s="9" t="s">
        <v>468</v>
      </c>
      <c r="E361" s="6">
        <v>2002</v>
      </c>
      <c r="F361" s="9">
        <v>61679</v>
      </c>
      <c r="G361" s="9">
        <v>182730</v>
      </c>
      <c r="H361" s="9">
        <v>12897</v>
      </c>
      <c r="I361" s="15">
        <v>0.23971069465927727</v>
      </c>
      <c r="J361" s="15">
        <v>0.71016610572625594</v>
      </c>
      <c r="K361" s="15">
        <f t="shared" si="63"/>
        <v>0.25235977398540965</v>
      </c>
      <c r="L361" s="15">
        <f t="shared" si="64"/>
        <v>0.74764022601459024</v>
      </c>
      <c r="M361" s="16">
        <f t="shared" si="73"/>
        <v>0.49528045202918058</v>
      </c>
      <c r="N361" s="15">
        <v>0.32899999999999996</v>
      </c>
      <c r="O361" s="15">
        <v>0.65700000000000003</v>
      </c>
      <c r="P361" s="16">
        <f t="shared" si="65"/>
        <v>0.31674999999999998</v>
      </c>
      <c r="Q361" s="21">
        <v>54347</v>
      </c>
      <c r="R361" s="18">
        <v>158916</v>
      </c>
      <c r="S361" s="16">
        <f t="shared" si="74"/>
        <v>0.49032884279035743</v>
      </c>
      <c r="T361" s="87">
        <v>0.34</v>
      </c>
      <c r="U361" s="87">
        <v>0.65</v>
      </c>
      <c r="V361" s="16">
        <f t="shared" si="75"/>
        <v>0.309</v>
      </c>
    </row>
    <row r="362" spans="1:22" x14ac:dyDescent="0.25">
      <c r="A362" s="9" t="s">
        <v>432</v>
      </c>
      <c r="B362" s="9">
        <v>8</v>
      </c>
      <c r="C362" s="9" t="s">
        <v>824</v>
      </c>
      <c r="D362" s="9" t="s">
        <v>468</v>
      </c>
      <c r="E362" s="6">
        <v>2010</v>
      </c>
      <c r="F362" s="9">
        <v>79490</v>
      </c>
      <c r="G362" s="9">
        <v>190923</v>
      </c>
      <c r="H362" s="9">
        <v>9009</v>
      </c>
      <c r="I362" s="15">
        <v>0.28448010536035101</v>
      </c>
      <c r="J362" s="15">
        <v>0.6832783388566398</v>
      </c>
      <c r="K362" s="15">
        <f t="shared" si="63"/>
        <v>0.29395776090646525</v>
      </c>
      <c r="L362" s="15">
        <f t="shared" si="64"/>
        <v>0.7060422390935347</v>
      </c>
      <c r="M362" s="16">
        <f t="shared" si="73"/>
        <v>0.41208447818706945</v>
      </c>
      <c r="N362" s="15">
        <v>0.32799999999999996</v>
      </c>
      <c r="O362" s="15">
        <v>0.66099999999999992</v>
      </c>
      <c r="P362" s="16">
        <f t="shared" si="65"/>
        <v>0.31425000000000003</v>
      </c>
      <c r="Q362" s="21">
        <v>64960</v>
      </c>
      <c r="R362" s="18">
        <v>98759</v>
      </c>
      <c r="S362" s="16">
        <f t="shared" si="74"/>
        <v>0.20644518962368452</v>
      </c>
      <c r="T362" s="87">
        <v>0.43</v>
      </c>
      <c r="U362" s="87">
        <v>0.56000000000000005</v>
      </c>
      <c r="V362" s="16">
        <f t="shared" si="75"/>
        <v>0.39899999999999997</v>
      </c>
    </row>
    <row r="363" spans="1:22" x14ac:dyDescent="0.25">
      <c r="A363" s="9" t="s">
        <v>432</v>
      </c>
      <c r="B363" s="9">
        <v>9</v>
      </c>
      <c r="C363" s="9" t="s">
        <v>825</v>
      </c>
      <c r="D363" s="9" t="s">
        <v>475</v>
      </c>
      <c r="E363" s="6">
        <v>2006</v>
      </c>
      <c r="F363" s="9">
        <v>188422</v>
      </c>
      <c r="G363" s="9">
        <v>59742</v>
      </c>
      <c r="H363" s="9">
        <v>2823</v>
      </c>
      <c r="I363" s="15">
        <v>0.75072414109097285</v>
      </c>
      <c r="J363" s="15">
        <v>0.23802826441210104</v>
      </c>
      <c r="K363" s="15">
        <f t="shared" si="63"/>
        <v>0.75926403507358042</v>
      </c>
      <c r="L363" s="15">
        <f t="shared" si="64"/>
        <v>0.24073596492641963</v>
      </c>
      <c r="M363" s="16">
        <f t="shared" si="73"/>
        <v>0.51852807014716085</v>
      </c>
      <c r="N363" s="15">
        <v>0.78299999999999992</v>
      </c>
      <c r="O363" s="15">
        <v>0.20899999999999999</v>
      </c>
      <c r="P363" s="16">
        <f t="shared" si="65"/>
        <v>0.76774999999999993</v>
      </c>
      <c r="Q363" s="21">
        <v>99827</v>
      </c>
      <c r="R363" s="18">
        <v>33879</v>
      </c>
      <c r="S363" s="16">
        <f t="shared" si="74"/>
        <v>0.49323141818616967</v>
      </c>
      <c r="T363" s="87">
        <v>0.77</v>
      </c>
      <c r="U363" s="87">
        <v>0.22</v>
      </c>
      <c r="V363" s="16">
        <f t="shared" si="75"/>
        <v>0.73899999999999999</v>
      </c>
    </row>
    <row r="364" spans="1:22" x14ac:dyDescent="0.25">
      <c r="A364" s="9" t="s">
        <v>433</v>
      </c>
      <c r="B364" s="9">
        <v>1</v>
      </c>
      <c r="C364" s="9" t="s">
        <v>826</v>
      </c>
      <c r="D364" s="9" t="s">
        <v>468</v>
      </c>
      <c r="E364" s="6">
        <v>2004</v>
      </c>
      <c r="F364" s="9">
        <v>67222</v>
      </c>
      <c r="G364" s="9">
        <v>178322</v>
      </c>
      <c r="H364" s="9">
        <v>4114</v>
      </c>
      <c r="I364" s="15">
        <v>0.26925634267678183</v>
      </c>
      <c r="J364" s="15">
        <v>0.71426511467687792</v>
      </c>
      <c r="K364" s="15">
        <f t="shared" si="63"/>
        <v>0.27376763431401302</v>
      </c>
      <c r="L364" s="15">
        <f t="shared" si="64"/>
        <v>0.72623236568598704</v>
      </c>
      <c r="M364" s="16">
        <f t="shared" si="73"/>
        <v>0.45246473137197402</v>
      </c>
      <c r="N364" s="15">
        <v>0.27500000000000002</v>
      </c>
      <c r="O364" s="15">
        <v>0.71599999999999997</v>
      </c>
      <c r="P364" s="16">
        <f t="shared" si="65"/>
        <v>0.26025000000000004</v>
      </c>
      <c r="Q364" s="21">
        <v>0</v>
      </c>
      <c r="R364" s="18">
        <v>129398</v>
      </c>
      <c r="S364" s="16">
        <f t="shared" si="74"/>
        <v>1</v>
      </c>
      <c r="T364" s="87">
        <v>0.31</v>
      </c>
      <c r="U364" s="87">
        <v>0.69</v>
      </c>
      <c r="V364" s="16">
        <f t="shared" si="75"/>
        <v>0.27400000000000002</v>
      </c>
    </row>
    <row r="365" spans="1:22" x14ac:dyDescent="0.25">
      <c r="A365" s="9" t="s">
        <v>433</v>
      </c>
      <c r="B365" s="9">
        <v>2</v>
      </c>
      <c r="C365" s="9" t="s">
        <v>827</v>
      </c>
      <c r="D365" s="9" t="s">
        <v>468</v>
      </c>
      <c r="E365" s="6">
        <v>2004</v>
      </c>
      <c r="F365" s="9">
        <v>80512</v>
      </c>
      <c r="G365" s="9">
        <v>159664</v>
      </c>
      <c r="H365" s="9">
        <v>6152</v>
      </c>
      <c r="I365" s="15">
        <v>0.32684875450618689</v>
      </c>
      <c r="J365" s="15">
        <v>0.64817641518625568</v>
      </c>
      <c r="K365" s="15">
        <f t="shared" si="63"/>
        <v>0.33522083805209518</v>
      </c>
      <c r="L365" s="15">
        <f t="shared" si="64"/>
        <v>0.66477916194790487</v>
      </c>
      <c r="M365" s="16">
        <f t="shared" si="73"/>
        <v>0.32955832389580969</v>
      </c>
      <c r="N365" s="15">
        <v>0.35600000000000004</v>
      </c>
      <c r="O365" s="15">
        <v>0.629</v>
      </c>
      <c r="P365" s="16">
        <f t="shared" si="65"/>
        <v>0.34425000000000006</v>
      </c>
      <c r="Q365" s="21">
        <v>0</v>
      </c>
      <c r="R365" s="18">
        <v>130020</v>
      </c>
      <c r="S365" s="16">
        <f t="shared" si="74"/>
        <v>1</v>
      </c>
      <c r="T365" s="87">
        <v>0.4</v>
      </c>
      <c r="U365" s="87">
        <v>0.6</v>
      </c>
      <c r="V365" s="16">
        <f t="shared" si="75"/>
        <v>0.36399999999999999</v>
      </c>
    </row>
    <row r="366" spans="1:22" x14ac:dyDescent="0.25">
      <c r="A366" s="9" t="s">
        <v>433</v>
      </c>
      <c r="B366" s="9">
        <v>3</v>
      </c>
      <c r="C366" s="9" t="s">
        <v>828</v>
      </c>
      <c r="D366" s="9" t="s">
        <v>468</v>
      </c>
      <c r="E366" s="6">
        <v>1991</v>
      </c>
      <c r="F366" s="9">
        <v>0</v>
      </c>
      <c r="G366" s="9">
        <v>187180</v>
      </c>
      <c r="H366" s="9">
        <v>0</v>
      </c>
      <c r="I366" s="15">
        <v>0</v>
      </c>
      <c r="J366" s="15">
        <v>1</v>
      </c>
      <c r="K366" s="15">
        <f t="shared" si="63"/>
        <v>0</v>
      </c>
      <c r="L366" s="15">
        <f t="shared" si="64"/>
        <v>1</v>
      </c>
      <c r="M366" s="16">
        <f t="shared" si="73"/>
        <v>1</v>
      </c>
      <c r="N366" s="15">
        <v>0.34200000000000003</v>
      </c>
      <c r="O366" s="15">
        <v>0.64300000000000002</v>
      </c>
      <c r="P366" s="16">
        <f t="shared" si="65"/>
        <v>0.33025000000000004</v>
      </c>
      <c r="Q366" s="21">
        <v>47848</v>
      </c>
      <c r="R366" s="18">
        <v>101180</v>
      </c>
      <c r="S366" s="16">
        <f t="shared" si="74"/>
        <v>0.35786563598786802</v>
      </c>
      <c r="T366" s="87">
        <v>0.42</v>
      </c>
      <c r="U366" s="87">
        <v>0.56999999999999995</v>
      </c>
      <c r="V366" s="16">
        <f t="shared" si="75"/>
        <v>0.38900000000000001</v>
      </c>
    </row>
    <row r="367" spans="1:22" x14ac:dyDescent="0.25">
      <c r="A367" s="9" t="s">
        <v>433</v>
      </c>
      <c r="B367" s="9">
        <v>4</v>
      </c>
      <c r="C367" s="9" t="s">
        <v>829</v>
      </c>
      <c r="D367" s="9" t="s">
        <v>468</v>
      </c>
      <c r="E367" s="6">
        <v>1980</v>
      </c>
      <c r="F367" s="9">
        <v>60214</v>
      </c>
      <c r="G367" s="9">
        <v>182679</v>
      </c>
      <c r="H367" s="9">
        <v>7450</v>
      </c>
      <c r="I367" s="15">
        <v>0.24052599833029084</v>
      </c>
      <c r="J367" s="15">
        <v>0.72971483125152292</v>
      </c>
      <c r="K367" s="15">
        <f t="shared" si="63"/>
        <v>0.24790339779244358</v>
      </c>
      <c r="L367" s="15">
        <f t="shared" si="64"/>
        <v>0.75209660220755636</v>
      </c>
      <c r="M367" s="16">
        <f t="shared" si="73"/>
        <v>0.50419320441511273</v>
      </c>
      <c r="N367" s="15">
        <v>0.248</v>
      </c>
      <c r="O367" s="15">
        <v>0.74</v>
      </c>
      <c r="P367" s="16">
        <f t="shared" si="65"/>
        <v>0.23475000000000001</v>
      </c>
      <c r="Q367" s="21">
        <v>40975</v>
      </c>
      <c r="R367" s="18">
        <v>136338</v>
      </c>
      <c r="S367" s="16">
        <f t="shared" si="74"/>
        <v>0.53782294586409352</v>
      </c>
      <c r="T367" s="87">
        <v>0.3</v>
      </c>
      <c r="U367" s="87">
        <v>0.69</v>
      </c>
      <c r="V367" s="16">
        <f t="shared" si="75"/>
        <v>0.26900000000000002</v>
      </c>
    </row>
    <row r="368" spans="1:22" x14ac:dyDescent="0.25">
      <c r="A368" s="9" t="s">
        <v>433</v>
      </c>
      <c r="B368" s="9">
        <v>5</v>
      </c>
      <c r="C368" s="9" t="s">
        <v>830</v>
      </c>
      <c r="D368" s="9" t="s">
        <v>468</v>
      </c>
      <c r="E368" s="6">
        <v>2002</v>
      </c>
      <c r="F368" s="9">
        <v>69178</v>
      </c>
      <c r="G368" s="9">
        <v>134091</v>
      </c>
      <c r="H368" s="9">
        <v>4961</v>
      </c>
      <c r="I368" s="15">
        <v>0.33221918071363399</v>
      </c>
      <c r="J368" s="15">
        <v>0.6439562022763291</v>
      </c>
      <c r="K368" s="15">
        <f t="shared" si="63"/>
        <v>0.34032734947286603</v>
      </c>
      <c r="L368" s="15">
        <f t="shared" si="64"/>
        <v>0.65967265052713397</v>
      </c>
      <c r="M368" s="16">
        <f t="shared" si="73"/>
        <v>0.31934530105426795</v>
      </c>
      <c r="N368" s="15">
        <v>0.34399999999999997</v>
      </c>
      <c r="O368" s="15">
        <v>0.64500000000000002</v>
      </c>
      <c r="P368" s="16">
        <f t="shared" si="65"/>
        <v>0.33024999999999999</v>
      </c>
      <c r="Q368" s="21">
        <v>41649</v>
      </c>
      <c r="R368" s="18">
        <v>106742</v>
      </c>
      <c r="S368" s="16">
        <f t="shared" si="74"/>
        <v>0.4386586787608413</v>
      </c>
      <c r="T368" s="87">
        <v>0.36</v>
      </c>
      <c r="U368" s="87">
        <v>0.63</v>
      </c>
      <c r="V368" s="16">
        <f t="shared" si="75"/>
        <v>0.32899999999999996</v>
      </c>
    </row>
    <row r="369" spans="1:22" x14ac:dyDescent="0.25">
      <c r="A369" s="9" t="s">
        <v>433</v>
      </c>
      <c r="B369" s="9">
        <v>6</v>
      </c>
      <c r="C369" s="9" t="s">
        <v>831</v>
      </c>
      <c r="D369" s="9" t="s">
        <v>468</v>
      </c>
      <c r="E369" s="6">
        <v>1984</v>
      </c>
      <c r="F369" s="9">
        <v>98053</v>
      </c>
      <c r="G369" s="9">
        <v>145019</v>
      </c>
      <c r="H369" s="9">
        <v>6864</v>
      </c>
      <c r="I369" s="15">
        <v>0.39231243198258753</v>
      </c>
      <c r="J369" s="15">
        <v>0.5802245374815953</v>
      </c>
      <c r="K369" s="15">
        <f t="shared" si="63"/>
        <v>0.40339076487625064</v>
      </c>
      <c r="L369" s="15">
        <f t="shared" si="64"/>
        <v>0.59660923512374942</v>
      </c>
      <c r="M369" s="16">
        <f t="shared" si="73"/>
        <v>0.19321847024749877</v>
      </c>
      <c r="N369" s="15">
        <v>0.40799999999999997</v>
      </c>
      <c r="O369" s="15">
        <v>0.57899999999999996</v>
      </c>
      <c r="P369" s="16">
        <f t="shared" si="65"/>
        <v>0.39524999999999999</v>
      </c>
      <c r="Q369" s="21">
        <v>50683</v>
      </c>
      <c r="R369" s="18">
        <v>107104</v>
      </c>
      <c r="S369" s="16">
        <f t="shared" si="74"/>
        <v>0.35757698669725646</v>
      </c>
      <c r="T369" s="87">
        <v>0.4</v>
      </c>
      <c r="U369" s="87">
        <v>0.6</v>
      </c>
      <c r="V369" s="16">
        <f t="shared" si="75"/>
        <v>0.36399999999999999</v>
      </c>
    </row>
    <row r="370" spans="1:22" x14ac:dyDescent="0.25">
      <c r="A370" s="9" t="s">
        <v>433</v>
      </c>
      <c r="B370" s="9">
        <v>7</v>
      </c>
      <c r="C370" s="9" t="s">
        <v>832</v>
      </c>
      <c r="D370" s="9" t="s">
        <v>468</v>
      </c>
      <c r="E370" s="6">
        <v>2000</v>
      </c>
      <c r="F370" s="9">
        <v>85553</v>
      </c>
      <c r="G370" s="9">
        <v>142793</v>
      </c>
      <c r="H370" s="9">
        <v>6491</v>
      </c>
      <c r="I370" s="15">
        <v>0.36430800938523317</v>
      </c>
      <c r="J370" s="15">
        <v>0.60805154213347978</v>
      </c>
      <c r="K370" s="15">
        <f t="shared" si="63"/>
        <v>0.37466388725880906</v>
      </c>
      <c r="L370" s="15">
        <f t="shared" si="64"/>
        <v>0.62533611274119105</v>
      </c>
      <c r="M370" s="16">
        <f t="shared" si="73"/>
        <v>0.25067222548238199</v>
      </c>
      <c r="N370" s="15">
        <v>0.38600000000000001</v>
      </c>
      <c r="O370" s="15">
        <v>0.59899999999999998</v>
      </c>
      <c r="P370" s="16">
        <f t="shared" si="65"/>
        <v>0.37425000000000003</v>
      </c>
      <c r="Q370" s="21">
        <v>0</v>
      </c>
      <c r="R370" s="18">
        <v>143655</v>
      </c>
      <c r="S370" s="16">
        <f t="shared" si="74"/>
        <v>1</v>
      </c>
      <c r="T370" s="87">
        <v>0.41</v>
      </c>
      <c r="U370" s="87">
        <v>0.57999999999999996</v>
      </c>
      <c r="V370" s="16">
        <f t="shared" si="75"/>
        <v>0.379</v>
      </c>
    </row>
    <row r="371" spans="1:22" x14ac:dyDescent="0.25">
      <c r="A371" s="9" t="s">
        <v>433</v>
      </c>
      <c r="B371" s="9">
        <v>8</v>
      </c>
      <c r="C371" s="9" t="s">
        <v>833</v>
      </c>
      <c r="D371" s="9" t="s">
        <v>468</v>
      </c>
      <c r="E371" s="6">
        <v>1996</v>
      </c>
      <c r="F371" s="9">
        <v>51051</v>
      </c>
      <c r="G371" s="9">
        <v>194043</v>
      </c>
      <c r="H371" s="9">
        <v>5958</v>
      </c>
      <c r="I371" s="15">
        <v>0.20334831031021461</v>
      </c>
      <c r="J371" s="15">
        <v>0.77291955451460259</v>
      </c>
      <c r="K371" s="15">
        <f t="shared" si="63"/>
        <v>0.20829151264412837</v>
      </c>
      <c r="L371" s="15">
        <f t="shared" si="64"/>
        <v>0.79170848735587163</v>
      </c>
      <c r="M371" s="16">
        <f t="shared" si="73"/>
        <v>0.58341697471174325</v>
      </c>
      <c r="N371" s="15">
        <v>0.217</v>
      </c>
      <c r="O371" s="15">
        <v>0.77</v>
      </c>
      <c r="P371" s="16">
        <f t="shared" si="65"/>
        <v>0.20424999999999999</v>
      </c>
      <c r="Q371" s="21">
        <v>36566</v>
      </c>
      <c r="R371" s="18">
        <v>161257</v>
      </c>
      <c r="S371" s="16">
        <f t="shared" si="74"/>
        <v>0.63031598954621049</v>
      </c>
      <c r="T371" s="87">
        <v>0.26</v>
      </c>
      <c r="U371" s="87">
        <v>0.74</v>
      </c>
      <c r="V371" s="16">
        <f t="shared" si="75"/>
        <v>0.22399999999999998</v>
      </c>
    </row>
    <row r="372" spans="1:22" x14ac:dyDescent="0.25">
      <c r="A372" s="9" t="s">
        <v>433</v>
      </c>
      <c r="B372" s="9">
        <v>9</v>
      </c>
      <c r="C372" s="9" t="s">
        <v>834</v>
      </c>
      <c r="D372" s="9" t="s">
        <v>475</v>
      </c>
      <c r="E372" s="6">
        <v>2004</v>
      </c>
      <c r="F372" s="9">
        <v>144075</v>
      </c>
      <c r="G372" s="9">
        <v>36139</v>
      </c>
      <c r="H372" s="9">
        <v>3352</v>
      </c>
      <c r="I372" s="15">
        <v>0.78486756806816083</v>
      </c>
      <c r="J372" s="15">
        <v>0.19687196975474761</v>
      </c>
      <c r="K372" s="15">
        <f t="shared" si="63"/>
        <v>0.79946619019610021</v>
      </c>
      <c r="L372" s="15">
        <f t="shared" si="64"/>
        <v>0.20053380980389979</v>
      </c>
      <c r="M372" s="16">
        <f t="shared" si="73"/>
        <v>0.59893238039220043</v>
      </c>
      <c r="N372" s="15">
        <v>0.78</v>
      </c>
      <c r="O372" s="15">
        <v>0.21100000000000002</v>
      </c>
      <c r="P372" s="16">
        <f t="shared" si="65"/>
        <v>0.76524999999999999</v>
      </c>
      <c r="Q372" s="21">
        <v>79957</v>
      </c>
      <c r="R372" s="18">
        <v>24157</v>
      </c>
      <c r="S372" s="16">
        <f t="shared" si="74"/>
        <v>0.53595097681387704</v>
      </c>
      <c r="T372" s="87">
        <v>0.77</v>
      </c>
      <c r="U372" s="87">
        <v>0.23</v>
      </c>
      <c r="V372" s="16">
        <f t="shared" si="75"/>
        <v>0.73399999999999999</v>
      </c>
    </row>
    <row r="373" spans="1:22" x14ac:dyDescent="0.25">
      <c r="A373" s="9" t="s">
        <v>433</v>
      </c>
      <c r="B373" s="9">
        <v>10</v>
      </c>
      <c r="C373" s="9" t="s">
        <v>835</v>
      </c>
      <c r="D373" s="9" t="s">
        <v>468</v>
      </c>
      <c r="E373" s="6">
        <v>2004</v>
      </c>
      <c r="F373" s="9">
        <v>95710</v>
      </c>
      <c r="G373" s="9">
        <v>159783</v>
      </c>
      <c r="H373" s="9">
        <v>8526</v>
      </c>
      <c r="I373" s="15">
        <v>0.36251178892428199</v>
      </c>
      <c r="J373" s="15">
        <v>0.60519508065707395</v>
      </c>
      <c r="K373" s="15">
        <f t="shared" si="63"/>
        <v>0.37460908909441742</v>
      </c>
      <c r="L373" s="15">
        <f t="shared" si="64"/>
        <v>0.62539091090558252</v>
      </c>
      <c r="M373" s="16">
        <f t="shared" si="73"/>
        <v>0.2507818218111651</v>
      </c>
      <c r="N373" s="15">
        <v>0.38799999999999996</v>
      </c>
      <c r="O373" s="15">
        <v>0.59099999999999997</v>
      </c>
      <c r="P373" s="16">
        <f t="shared" si="65"/>
        <v>0.37924999999999998</v>
      </c>
      <c r="Q373" s="21">
        <v>73934</v>
      </c>
      <c r="R373" s="18">
        <v>144774</v>
      </c>
      <c r="S373" s="16">
        <f t="shared" si="74"/>
        <v>0.32390218922033026</v>
      </c>
      <c r="T373" s="87">
        <v>0.44</v>
      </c>
      <c r="U373" s="87">
        <v>0.55000000000000004</v>
      </c>
      <c r="V373" s="16">
        <f t="shared" si="75"/>
        <v>0.40899999999999997</v>
      </c>
    </row>
    <row r="374" spans="1:22" x14ac:dyDescent="0.25">
      <c r="A374" s="9" t="s">
        <v>433</v>
      </c>
      <c r="B374" s="9">
        <v>11</v>
      </c>
      <c r="C374" s="9" t="s">
        <v>836</v>
      </c>
      <c r="D374" s="9" t="s">
        <v>468</v>
      </c>
      <c r="E374" s="6">
        <v>2004</v>
      </c>
      <c r="F374" s="9">
        <v>41970</v>
      </c>
      <c r="G374" s="9">
        <v>177742</v>
      </c>
      <c r="H374" s="9">
        <v>6311</v>
      </c>
      <c r="I374" s="15">
        <v>0.18568906704184973</v>
      </c>
      <c r="J374" s="15">
        <v>0.78638899581016086</v>
      </c>
      <c r="K374" s="15">
        <f t="shared" si="63"/>
        <v>0.19102279347509468</v>
      </c>
      <c r="L374" s="15">
        <f t="shared" si="64"/>
        <v>0.80897720652490535</v>
      </c>
      <c r="M374" s="16">
        <f t="shared" si="73"/>
        <v>0.61795441304981069</v>
      </c>
      <c r="N374" s="15">
        <v>0.19600000000000001</v>
      </c>
      <c r="O374" s="15">
        <v>0.79200000000000004</v>
      </c>
      <c r="P374" s="16">
        <f t="shared" si="65"/>
        <v>0.18274999999999997</v>
      </c>
      <c r="Q374" s="21">
        <v>23939</v>
      </c>
      <c r="R374" s="18">
        <v>125354</v>
      </c>
      <c r="S374" s="16">
        <f t="shared" si="74"/>
        <v>0.67930177570281258</v>
      </c>
      <c r="T374" s="87">
        <v>0.24</v>
      </c>
      <c r="U374" s="87">
        <v>0.76</v>
      </c>
      <c r="V374" s="16">
        <f t="shared" si="75"/>
        <v>0.20399999999999996</v>
      </c>
    </row>
    <row r="375" spans="1:22" x14ac:dyDescent="0.25">
      <c r="A375" s="9" t="s">
        <v>433</v>
      </c>
      <c r="B375" s="9">
        <v>12</v>
      </c>
      <c r="C375" s="9" t="s">
        <v>837</v>
      </c>
      <c r="D375" s="9" t="s">
        <v>468</v>
      </c>
      <c r="E375" s="6">
        <v>1996</v>
      </c>
      <c r="F375" s="9">
        <v>66080</v>
      </c>
      <c r="G375" s="9">
        <v>175649</v>
      </c>
      <c r="H375" s="9">
        <v>5983</v>
      </c>
      <c r="I375" s="15">
        <v>0.26676140033587392</v>
      </c>
      <c r="J375" s="15">
        <v>0.709085550962408</v>
      </c>
      <c r="K375" s="15">
        <f t="shared" si="63"/>
        <v>0.27336397370609233</v>
      </c>
      <c r="L375" s="15">
        <f t="shared" si="64"/>
        <v>0.72663602629390767</v>
      </c>
      <c r="M375" s="16">
        <f t="shared" si="73"/>
        <v>0.45327205258781533</v>
      </c>
      <c r="N375" s="15">
        <v>0.317</v>
      </c>
      <c r="O375" s="15">
        <v>0.66799999999999993</v>
      </c>
      <c r="P375" s="16">
        <f t="shared" si="65"/>
        <v>0.30525000000000002</v>
      </c>
      <c r="Q375" s="21">
        <v>38403</v>
      </c>
      <c r="R375" s="18">
        <v>109766</v>
      </c>
      <c r="S375" s="16">
        <f t="shared" si="74"/>
        <v>0.48163246023122247</v>
      </c>
      <c r="T375" s="87">
        <v>0.36</v>
      </c>
      <c r="U375" s="87">
        <v>0.63</v>
      </c>
      <c r="V375" s="16">
        <f t="shared" si="75"/>
        <v>0.32899999999999996</v>
      </c>
    </row>
    <row r="376" spans="1:22" x14ac:dyDescent="0.25">
      <c r="A376" s="9" t="s">
        <v>433</v>
      </c>
      <c r="B376" s="9">
        <v>13</v>
      </c>
      <c r="C376" s="9" t="s">
        <v>838</v>
      </c>
      <c r="D376" s="9" t="s">
        <v>468</v>
      </c>
      <c r="E376" s="6">
        <v>1994</v>
      </c>
      <c r="F376" s="9">
        <v>0</v>
      </c>
      <c r="G376" s="9">
        <v>187775</v>
      </c>
      <c r="H376" s="9">
        <v>18613</v>
      </c>
      <c r="I376" s="15">
        <v>0</v>
      </c>
      <c r="J376" s="15">
        <v>0.90981549314882648</v>
      </c>
      <c r="K376" s="15">
        <f t="shared" si="63"/>
        <v>0</v>
      </c>
      <c r="L376" s="15">
        <f t="shared" si="64"/>
        <v>1</v>
      </c>
      <c r="M376" s="16">
        <f t="shared" si="73"/>
        <v>1</v>
      </c>
      <c r="N376" s="15">
        <v>0.185</v>
      </c>
      <c r="O376" s="15">
        <v>0.80200000000000005</v>
      </c>
      <c r="P376" s="16">
        <f t="shared" si="65"/>
        <v>0.17225000000000001</v>
      </c>
      <c r="Q376" s="21">
        <v>0</v>
      </c>
      <c r="R376" s="18">
        <v>113201</v>
      </c>
      <c r="S376" s="16">
        <f t="shared" si="74"/>
        <v>1</v>
      </c>
      <c r="T376" s="87">
        <v>0.23</v>
      </c>
      <c r="U376" s="87">
        <v>0.77</v>
      </c>
      <c r="V376" s="16">
        <f t="shared" si="75"/>
        <v>0.19399999999999995</v>
      </c>
    </row>
    <row r="377" spans="1:22" x14ac:dyDescent="0.25">
      <c r="A377" s="9" t="s">
        <v>433</v>
      </c>
      <c r="B377" s="9">
        <v>14</v>
      </c>
      <c r="C377" s="9" t="s">
        <v>839</v>
      </c>
      <c r="D377" s="9" t="s">
        <v>483</v>
      </c>
      <c r="E377" s="6">
        <v>2012</v>
      </c>
      <c r="F377" s="9">
        <v>109697</v>
      </c>
      <c r="G377" s="9">
        <v>131460</v>
      </c>
      <c r="H377" s="9">
        <v>4682</v>
      </c>
      <c r="I377" s="15">
        <v>0.44621479911649492</v>
      </c>
      <c r="J377" s="15">
        <v>0.53474021615772926</v>
      </c>
      <c r="K377" s="15">
        <f t="shared" si="63"/>
        <v>0.45487794258512088</v>
      </c>
      <c r="L377" s="15">
        <f t="shared" si="64"/>
        <v>0.54512205741487918</v>
      </c>
      <c r="M377" s="16">
        <f t="shared" si="73"/>
        <v>9.0244114829758304E-2</v>
      </c>
      <c r="N377" s="15">
        <v>0.39500000000000002</v>
      </c>
      <c r="O377" s="15">
        <v>0.59299999999999997</v>
      </c>
      <c r="P377" s="16">
        <f t="shared" si="65"/>
        <v>0.38175000000000003</v>
      </c>
      <c r="Q377" s="21"/>
      <c r="R377" s="18"/>
      <c r="S377" s="16"/>
      <c r="T377" s="87"/>
      <c r="U377" s="87"/>
      <c r="V377" s="16"/>
    </row>
    <row r="378" spans="1:22" x14ac:dyDescent="0.25">
      <c r="A378" s="9" t="s">
        <v>433</v>
      </c>
      <c r="B378" s="9">
        <v>15</v>
      </c>
      <c r="C378" s="9" t="s">
        <v>840</v>
      </c>
      <c r="D378" s="9" t="s">
        <v>475</v>
      </c>
      <c r="E378" s="6">
        <v>1996</v>
      </c>
      <c r="F378" s="9">
        <v>89296</v>
      </c>
      <c r="G378" s="9">
        <v>54056</v>
      </c>
      <c r="H378" s="9">
        <v>3309</v>
      </c>
      <c r="I378" s="15">
        <v>0.60885988776839106</v>
      </c>
      <c r="J378" s="15">
        <v>0.36857787687251553</v>
      </c>
      <c r="K378" s="15">
        <f t="shared" si="63"/>
        <v>0.62291422512416983</v>
      </c>
      <c r="L378" s="15">
        <f t="shared" si="64"/>
        <v>0.37708577487583012</v>
      </c>
      <c r="M378" s="16">
        <f t="shared" si="73"/>
        <v>0.24582845024833971</v>
      </c>
      <c r="N378" s="15">
        <v>0.57399999999999995</v>
      </c>
      <c r="O378" s="15">
        <v>0.41499999999999998</v>
      </c>
      <c r="P378" s="16">
        <f t="shared" si="65"/>
        <v>0.56025000000000003</v>
      </c>
      <c r="Q378" s="21">
        <v>53373</v>
      </c>
      <c r="R378" s="18">
        <v>39893</v>
      </c>
      <c r="S378" s="16">
        <f>ABS((R378/(R378+Q378))-(Q378/(R378+Q378)))</f>
        <v>0.14453284154997537</v>
      </c>
      <c r="T378" s="87">
        <v>0.6</v>
      </c>
      <c r="U378" s="87">
        <v>0.4</v>
      </c>
      <c r="V378" s="16">
        <f>(T378-U378-7.2%)/2+0.5</f>
        <v>0.56399999999999995</v>
      </c>
    </row>
    <row r="379" spans="1:22" x14ac:dyDescent="0.25">
      <c r="A379" s="9" t="s">
        <v>433</v>
      </c>
      <c r="B379" s="9">
        <v>16</v>
      </c>
      <c r="C379" s="9" t="s">
        <v>841</v>
      </c>
      <c r="D379" s="9" t="s">
        <v>478</v>
      </c>
      <c r="E379" s="6">
        <v>2012</v>
      </c>
      <c r="F379" s="9">
        <v>101403</v>
      </c>
      <c r="G379" s="9">
        <v>51043</v>
      </c>
      <c r="H379" s="9">
        <v>2559</v>
      </c>
      <c r="I379" s="15">
        <v>0.65419180026450763</v>
      </c>
      <c r="J379" s="15">
        <v>0.32929905486919775</v>
      </c>
      <c r="K379" s="15">
        <f t="shared" si="63"/>
        <v>0.66517324167246106</v>
      </c>
      <c r="L379" s="15">
        <f t="shared" si="64"/>
        <v>0.33482675832753889</v>
      </c>
      <c r="M379" s="16">
        <f t="shared" si="73"/>
        <v>0.33034648334492217</v>
      </c>
      <c r="N379" s="15">
        <v>0.64200000000000002</v>
      </c>
      <c r="O379" s="15">
        <v>0.34499999999999997</v>
      </c>
      <c r="P379" s="16">
        <f t="shared" si="65"/>
        <v>0.62925000000000009</v>
      </c>
      <c r="Q379" s="21"/>
      <c r="R379" s="18"/>
      <c r="S379" s="16"/>
      <c r="T379" s="87"/>
      <c r="U379" s="87"/>
      <c r="V379" s="16"/>
    </row>
    <row r="380" spans="1:22" x14ac:dyDescent="0.25">
      <c r="A380" s="9" t="s">
        <v>433</v>
      </c>
      <c r="B380" s="9">
        <v>17</v>
      </c>
      <c r="C380" s="9" t="s">
        <v>842</v>
      </c>
      <c r="D380" s="9" t="s">
        <v>468</v>
      </c>
      <c r="E380" s="6">
        <v>2010</v>
      </c>
      <c r="F380" s="9">
        <v>0</v>
      </c>
      <c r="G380" s="9">
        <v>143284</v>
      </c>
      <c r="H380" s="9">
        <v>35978</v>
      </c>
      <c r="I380" s="15">
        <v>0</v>
      </c>
      <c r="J380" s="15">
        <v>0.79929934955539939</v>
      </c>
      <c r="K380" s="15">
        <f t="shared" si="63"/>
        <v>0</v>
      </c>
      <c r="L380" s="15">
        <f t="shared" si="64"/>
        <v>1</v>
      </c>
      <c r="M380" s="16">
        <f t="shared" ref="M380:M411" si="76">ABS((J380/(J380+I380))-(I380/(J380+I380)))</f>
        <v>1</v>
      </c>
      <c r="N380" s="15">
        <v>0.377</v>
      </c>
      <c r="O380" s="15">
        <v>0.60399999999999998</v>
      </c>
      <c r="P380" s="16">
        <f t="shared" si="65"/>
        <v>0.36725000000000002</v>
      </c>
      <c r="Q380" s="21">
        <v>62926</v>
      </c>
      <c r="R380" s="18">
        <v>106275</v>
      </c>
      <c r="S380" s="16">
        <f>ABS((R380/(R380+Q380))-(Q380/(R380+Q380)))</f>
        <v>0.25619824941932973</v>
      </c>
      <c r="T380" s="87">
        <v>0.32</v>
      </c>
      <c r="U380" s="87">
        <v>0.67</v>
      </c>
      <c r="V380" s="16">
        <f>(T380-U380-7.2%)/2+0.5</f>
        <v>0.28899999999999998</v>
      </c>
    </row>
    <row r="381" spans="1:22" x14ac:dyDescent="0.25">
      <c r="A381" s="9" t="s">
        <v>433</v>
      </c>
      <c r="B381" s="9">
        <v>18</v>
      </c>
      <c r="C381" s="9" t="s">
        <v>843</v>
      </c>
      <c r="D381" s="9" t="s">
        <v>475</v>
      </c>
      <c r="E381" s="6">
        <v>1994</v>
      </c>
      <c r="F381" s="9">
        <v>146223</v>
      </c>
      <c r="G381" s="9">
        <v>44015</v>
      </c>
      <c r="H381" s="9">
        <v>4694</v>
      </c>
      <c r="I381" s="15">
        <v>0.75012311985718094</v>
      </c>
      <c r="J381" s="15">
        <v>0.22579668807584183</v>
      </c>
      <c r="K381" s="15">
        <f t="shared" si="63"/>
        <v>0.7686319242212386</v>
      </c>
      <c r="L381" s="15">
        <f t="shared" si="64"/>
        <v>0.23136807577876134</v>
      </c>
      <c r="M381" s="16">
        <f t="shared" si="76"/>
        <v>0.53726384844247721</v>
      </c>
      <c r="N381" s="15">
        <v>0.7609999999999999</v>
      </c>
      <c r="O381" s="15">
        <v>0.22800000000000001</v>
      </c>
      <c r="P381" s="16">
        <f t="shared" si="65"/>
        <v>0.74724999999999997</v>
      </c>
      <c r="Q381" s="21">
        <v>84972</v>
      </c>
      <c r="R381" s="18">
        <v>33024</v>
      </c>
      <c r="S381" s="16">
        <f>ABS((R381/(R381+Q381))-(Q381/(R381+Q381)))</f>
        <v>0.44025221193938774</v>
      </c>
      <c r="T381" s="87">
        <v>0.77</v>
      </c>
      <c r="U381" s="87">
        <v>0.22</v>
      </c>
      <c r="V381" s="16">
        <f>(T381-U381-7.2%)/2+0.5</f>
        <v>0.73899999999999999</v>
      </c>
    </row>
    <row r="382" spans="1:22" x14ac:dyDescent="0.25">
      <c r="A382" s="9" t="s">
        <v>433</v>
      </c>
      <c r="B382" s="9">
        <v>19</v>
      </c>
      <c r="C382" s="9" t="s">
        <v>844</v>
      </c>
      <c r="D382" s="9" t="s">
        <v>468</v>
      </c>
      <c r="E382" s="6">
        <v>2003</v>
      </c>
      <c r="F382" s="9">
        <v>0</v>
      </c>
      <c r="G382" s="9">
        <v>163239</v>
      </c>
      <c r="H382" s="9">
        <v>28824</v>
      </c>
      <c r="I382" s="15">
        <v>0</v>
      </c>
      <c r="J382" s="15">
        <v>0.84992424360756624</v>
      </c>
      <c r="K382" s="15">
        <f t="shared" si="63"/>
        <v>0</v>
      </c>
      <c r="L382" s="15">
        <f t="shared" si="64"/>
        <v>1</v>
      </c>
      <c r="M382" s="16">
        <f t="shared" si="76"/>
        <v>1</v>
      </c>
      <c r="N382" s="15">
        <v>0.25</v>
      </c>
      <c r="O382" s="15">
        <v>0.73599999999999999</v>
      </c>
      <c r="P382" s="16">
        <f t="shared" si="65"/>
        <v>0.23775000000000002</v>
      </c>
      <c r="Q382" s="21">
        <v>26082</v>
      </c>
      <c r="R382" s="18">
        <v>105818</v>
      </c>
      <c r="S382" s="16">
        <f>ABS((R382/(R382+Q382))-(Q382/(R382+Q382)))</f>
        <v>0.60451857467778614</v>
      </c>
      <c r="T382" s="87">
        <v>0.27</v>
      </c>
      <c r="U382" s="87">
        <v>0.72</v>
      </c>
      <c r="V382" s="16">
        <f>(T382-U382-7.2%)/2+0.5</f>
        <v>0.23899999999999999</v>
      </c>
    </row>
    <row r="383" spans="1:22" x14ac:dyDescent="0.25">
      <c r="A383" s="9" t="s">
        <v>433</v>
      </c>
      <c r="B383" s="9">
        <v>20</v>
      </c>
      <c r="C383" s="9" t="s">
        <v>845</v>
      </c>
      <c r="D383" s="9" t="s">
        <v>478</v>
      </c>
      <c r="E383" s="6">
        <v>2012</v>
      </c>
      <c r="F383" s="9">
        <v>119032</v>
      </c>
      <c r="G383" s="9">
        <v>62376</v>
      </c>
      <c r="H383" s="9">
        <v>4769</v>
      </c>
      <c r="I383" s="15">
        <v>0.6393485768918824</v>
      </c>
      <c r="J383" s="15">
        <v>0.33503601411559969</v>
      </c>
      <c r="K383" s="15">
        <f t="shared" si="63"/>
        <v>0.65615628858705233</v>
      </c>
      <c r="L383" s="15">
        <f t="shared" si="64"/>
        <v>0.34384371141294762</v>
      </c>
      <c r="M383" s="16">
        <f t="shared" si="76"/>
        <v>0.31231257717410471</v>
      </c>
      <c r="N383" s="15">
        <v>0.58899999999999997</v>
      </c>
      <c r="O383" s="15">
        <v>0.39700000000000002</v>
      </c>
      <c r="P383" s="16">
        <f t="shared" si="65"/>
        <v>0.57674999999999998</v>
      </c>
      <c r="Q383" s="21"/>
      <c r="R383" s="18"/>
      <c r="S383" s="16"/>
      <c r="T383" s="87"/>
      <c r="U383" s="87"/>
      <c r="V383" s="16"/>
    </row>
    <row r="384" spans="1:22" x14ac:dyDescent="0.25">
      <c r="A384" s="9" t="s">
        <v>433</v>
      </c>
      <c r="B384" s="9">
        <v>21</v>
      </c>
      <c r="C384" s="9" t="s">
        <v>846</v>
      </c>
      <c r="D384" s="9" t="s">
        <v>468</v>
      </c>
      <c r="E384" s="6">
        <v>1986</v>
      </c>
      <c r="F384" s="9">
        <v>109326</v>
      </c>
      <c r="G384" s="9">
        <v>187015</v>
      </c>
      <c r="H384" s="9">
        <v>12524</v>
      </c>
      <c r="I384" s="15">
        <v>0.35396046816570348</v>
      </c>
      <c r="J384" s="15">
        <v>0.60549107215126352</v>
      </c>
      <c r="K384" s="15">
        <f t="shared" si="63"/>
        <v>0.36891958925697088</v>
      </c>
      <c r="L384" s="15">
        <f t="shared" si="64"/>
        <v>0.63108041074302912</v>
      </c>
      <c r="M384" s="16">
        <f t="shared" si="76"/>
        <v>0.26216082148605824</v>
      </c>
      <c r="N384" s="15">
        <v>0.379</v>
      </c>
      <c r="O384" s="15">
        <v>0.59799999999999998</v>
      </c>
      <c r="P384" s="16">
        <f t="shared" si="65"/>
        <v>0.37125000000000002</v>
      </c>
      <c r="Q384" s="21">
        <v>65834</v>
      </c>
      <c r="R384" s="18">
        <v>162763</v>
      </c>
      <c r="S384" s="16">
        <f>ABS((R384/(R384+Q384))-(Q384/(R384+Q384)))</f>
        <v>0.42401693810504953</v>
      </c>
      <c r="T384" s="87">
        <v>0.41</v>
      </c>
      <c r="U384" s="87">
        <v>0.57999999999999996</v>
      </c>
      <c r="V384" s="16">
        <f>(T384-U384-7.2%)/2+0.5</f>
        <v>0.379</v>
      </c>
    </row>
    <row r="385" spans="1:22" x14ac:dyDescent="0.25">
      <c r="A385" s="9" t="s">
        <v>433</v>
      </c>
      <c r="B385" s="9">
        <v>22</v>
      </c>
      <c r="C385" s="9" t="s">
        <v>847</v>
      </c>
      <c r="D385" s="9" t="s">
        <v>468</v>
      </c>
      <c r="E385" s="6">
        <v>2008</v>
      </c>
      <c r="F385" s="9">
        <v>80203</v>
      </c>
      <c r="G385" s="9">
        <v>160668</v>
      </c>
      <c r="H385" s="9">
        <v>10040</v>
      </c>
      <c r="I385" s="15">
        <v>0.31964720558285609</v>
      </c>
      <c r="J385" s="15">
        <v>0.64033860611930127</v>
      </c>
      <c r="K385" s="15">
        <f t="shared" si="63"/>
        <v>0.33297076028247485</v>
      </c>
      <c r="L385" s="15">
        <f t="shared" si="64"/>
        <v>0.66702923971752515</v>
      </c>
      <c r="M385" s="16">
        <f t="shared" si="76"/>
        <v>0.33405847943505029</v>
      </c>
      <c r="N385" s="15">
        <v>0.36700000000000005</v>
      </c>
      <c r="O385" s="15">
        <v>0.621</v>
      </c>
      <c r="P385" s="16">
        <f t="shared" si="65"/>
        <v>0.35375000000000001</v>
      </c>
      <c r="Q385" s="21">
        <v>62011</v>
      </c>
      <c r="R385" s="18">
        <v>140391</v>
      </c>
      <c r="S385" s="16">
        <f>ABS((R385/(R385+Q385))-(Q385/(R385+Q385)))</f>
        <v>0.38724913785436899</v>
      </c>
      <c r="T385" s="87">
        <v>0.41</v>
      </c>
      <c r="U385" s="87">
        <v>0.57999999999999996</v>
      </c>
      <c r="V385" s="16">
        <f>(T385-U385-7.2%)/2+0.5</f>
        <v>0.379</v>
      </c>
    </row>
    <row r="386" spans="1:22" x14ac:dyDescent="0.25">
      <c r="A386" s="9" t="s">
        <v>433</v>
      </c>
      <c r="B386" s="9">
        <v>23</v>
      </c>
      <c r="C386" s="9" t="s">
        <v>848</v>
      </c>
      <c r="D386" s="9" t="s">
        <v>478</v>
      </c>
      <c r="E386" s="6">
        <v>2012</v>
      </c>
      <c r="F386" s="9">
        <v>96676</v>
      </c>
      <c r="G386" s="9">
        <v>87547</v>
      </c>
      <c r="H386" s="9">
        <v>7946</v>
      </c>
      <c r="I386" s="15">
        <v>0.50307801986792877</v>
      </c>
      <c r="J386" s="15">
        <v>0.45557295921818813</v>
      </c>
      <c r="K386" s="15">
        <f t="shared" si="63"/>
        <v>0.52477703652638386</v>
      </c>
      <c r="L386" s="15">
        <f t="shared" si="64"/>
        <v>0.4752229634736162</v>
      </c>
      <c r="M386" s="16">
        <f t="shared" si="76"/>
        <v>4.9554073052767655E-2</v>
      </c>
      <c r="N386" s="15">
        <v>0.48100000000000004</v>
      </c>
      <c r="O386" s="15">
        <v>0.50700000000000001</v>
      </c>
      <c r="P386" s="16">
        <f t="shared" si="65"/>
        <v>0.46775</v>
      </c>
      <c r="Q386" s="21"/>
      <c r="R386" s="18"/>
      <c r="S386" s="16"/>
      <c r="T386" s="87"/>
      <c r="U386" s="87"/>
      <c r="V386" s="16"/>
    </row>
    <row r="387" spans="1:22" x14ac:dyDescent="0.25">
      <c r="A387" s="9" t="s">
        <v>433</v>
      </c>
      <c r="B387" s="9">
        <v>24</v>
      </c>
      <c r="C387" s="9" t="s">
        <v>849</v>
      </c>
      <c r="D387" s="9" t="s">
        <v>468</v>
      </c>
      <c r="E387" s="6">
        <v>2004</v>
      </c>
      <c r="F387" s="9">
        <v>87645</v>
      </c>
      <c r="G387" s="9">
        <v>148586</v>
      </c>
      <c r="H387" s="9">
        <v>7258</v>
      </c>
      <c r="I387" s="15">
        <v>0.3599546591427128</v>
      </c>
      <c r="J387" s="15">
        <v>0.61023701276033004</v>
      </c>
      <c r="K387" s="15">
        <f t="shared" ref="K387:K437" si="77">I387/(I387+J387)</f>
        <v>0.37101396514428675</v>
      </c>
      <c r="L387" s="15">
        <f t="shared" ref="L387:L437" si="78">J387/(J387+I387)</f>
        <v>0.62898603485571336</v>
      </c>
      <c r="M387" s="16">
        <f t="shared" si="76"/>
        <v>0.25797206971142661</v>
      </c>
      <c r="N387" s="15">
        <v>0.38</v>
      </c>
      <c r="O387" s="15">
        <v>0.60399999999999998</v>
      </c>
      <c r="P387" s="16">
        <f t="shared" ref="P387:P437" si="79">(N387-O387-3.85%)/2+0.5</f>
        <v>0.36875000000000002</v>
      </c>
      <c r="Q387" s="21">
        <v>0</v>
      </c>
      <c r="R387" s="18">
        <v>100078</v>
      </c>
      <c r="S387" s="16">
        <f>ABS((R387/(R387+Q387))-(Q387/(R387+Q387)))</f>
        <v>1</v>
      </c>
      <c r="T387" s="87">
        <v>0.44</v>
      </c>
      <c r="U387" s="87">
        <v>0.55000000000000004</v>
      </c>
      <c r="V387" s="16">
        <f>(T387-U387-7.2%)/2+0.5</f>
        <v>0.40899999999999997</v>
      </c>
    </row>
    <row r="388" spans="1:22" x14ac:dyDescent="0.25">
      <c r="A388" s="9" t="s">
        <v>433</v>
      </c>
      <c r="B388" s="9">
        <v>25</v>
      </c>
      <c r="C388" s="9" t="s">
        <v>850</v>
      </c>
      <c r="D388" s="9" t="s">
        <v>483</v>
      </c>
      <c r="E388" s="6">
        <v>2012</v>
      </c>
      <c r="F388" s="9">
        <v>98827</v>
      </c>
      <c r="G388" s="9">
        <v>154245</v>
      </c>
      <c r="H388" s="9">
        <v>10860</v>
      </c>
      <c r="I388" s="15">
        <v>0.37444114393101252</v>
      </c>
      <c r="J388" s="15">
        <v>0.58441189397268989</v>
      </c>
      <c r="K388" s="15">
        <f t="shared" si="77"/>
        <v>0.39050942024404123</v>
      </c>
      <c r="L388" s="15">
        <f t="shared" si="78"/>
        <v>0.60949057975595877</v>
      </c>
      <c r="M388" s="16">
        <f t="shared" si="76"/>
        <v>0.21898115951191754</v>
      </c>
      <c r="N388" s="15">
        <v>0.37799999999999995</v>
      </c>
      <c r="O388" s="15">
        <v>0.59899999999999998</v>
      </c>
      <c r="P388" s="16">
        <f t="shared" si="79"/>
        <v>0.37024999999999997</v>
      </c>
      <c r="Q388" s="21"/>
      <c r="R388" s="18"/>
      <c r="S388" s="16"/>
      <c r="T388" s="87"/>
      <c r="U388" s="87"/>
      <c r="V388" s="16"/>
    </row>
    <row r="389" spans="1:22" x14ac:dyDescent="0.25">
      <c r="A389" s="9" t="s">
        <v>433</v>
      </c>
      <c r="B389" s="9">
        <v>26</v>
      </c>
      <c r="C389" s="9" t="s">
        <v>851</v>
      </c>
      <c r="D389" s="9" t="s">
        <v>468</v>
      </c>
      <c r="E389" s="6">
        <v>2002</v>
      </c>
      <c r="F389" s="9">
        <v>74237</v>
      </c>
      <c r="G389" s="9">
        <v>176642</v>
      </c>
      <c r="H389" s="9">
        <v>7844</v>
      </c>
      <c r="I389" s="15">
        <v>0.28693622136416169</v>
      </c>
      <c r="J389" s="15">
        <v>0.68274563915848219</v>
      </c>
      <c r="K389" s="15">
        <f t="shared" si="77"/>
        <v>0.29590758891736657</v>
      </c>
      <c r="L389" s="15">
        <f t="shared" si="78"/>
        <v>0.70409241108263343</v>
      </c>
      <c r="M389" s="16">
        <f t="shared" si="76"/>
        <v>0.40818482216526686</v>
      </c>
      <c r="N389" s="15">
        <v>0.307</v>
      </c>
      <c r="O389" s="15">
        <v>0.67599999999999993</v>
      </c>
      <c r="P389" s="16">
        <f t="shared" si="79"/>
        <v>0.29625000000000001</v>
      </c>
      <c r="Q389" s="21">
        <v>55182</v>
      </c>
      <c r="R389" s="18">
        <v>120683</v>
      </c>
      <c r="S389" s="16">
        <f t="shared" ref="S389:S395" si="80">ABS((R389/(R389+Q389))-(Q389/(R389+Q389)))</f>
        <v>0.37245045915901404</v>
      </c>
      <c r="T389" s="87">
        <v>0.41</v>
      </c>
      <c r="U389" s="87">
        <v>0.57999999999999996</v>
      </c>
      <c r="V389" s="16">
        <f t="shared" ref="V389:V395" si="81">(T389-U389-7.2%)/2+0.5</f>
        <v>0.379</v>
      </c>
    </row>
    <row r="390" spans="1:22" x14ac:dyDescent="0.25">
      <c r="A390" s="9" t="s">
        <v>433</v>
      </c>
      <c r="B390" s="9">
        <v>27</v>
      </c>
      <c r="C390" s="9" t="s">
        <v>852</v>
      </c>
      <c r="D390" s="9" t="s">
        <v>468</v>
      </c>
      <c r="E390" s="6">
        <v>2010</v>
      </c>
      <c r="F390" s="9">
        <v>83395</v>
      </c>
      <c r="G390" s="9">
        <v>120684</v>
      </c>
      <c r="H390" s="9">
        <v>8572</v>
      </c>
      <c r="I390" s="15">
        <v>0.39216838858034997</v>
      </c>
      <c r="J390" s="15">
        <v>0.56752143182961756</v>
      </c>
      <c r="K390" s="15">
        <f t="shared" si="77"/>
        <v>0.4086407714659519</v>
      </c>
      <c r="L390" s="15">
        <f t="shared" si="78"/>
        <v>0.5913592285340481</v>
      </c>
      <c r="M390" s="16">
        <f t="shared" si="76"/>
        <v>0.1827184570680962</v>
      </c>
      <c r="N390" s="15">
        <v>0.38200000000000001</v>
      </c>
      <c r="O390" s="15">
        <v>0.60499999999999998</v>
      </c>
      <c r="P390" s="16">
        <f t="shared" si="79"/>
        <v>0.36925000000000002</v>
      </c>
      <c r="Q390" s="21">
        <v>50155</v>
      </c>
      <c r="R390" s="18">
        <v>50954</v>
      </c>
      <c r="S390" s="16">
        <f t="shared" si="80"/>
        <v>7.9023627965859045E-3</v>
      </c>
      <c r="T390" s="87">
        <v>0.53</v>
      </c>
      <c r="U390" s="87">
        <v>0.46</v>
      </c>
      <c r="V390" s="16">
        <f t="shared" si="81"/>
        <v>0.499</v>
      </c>
    </row>
    <row r="391" spans="1:22" x14ac:dyDescent="0.25">
      <c r="A391" s="9" t="s">
        <v>433</v>
      </c>
      <c r="B391" s="9">
        <v>28</v>
      </c>
      <c r="C391" s="9" t="s">
        <v>853</v>
      </c>
      <c r="D391" s="9" t="s">
        <v>475</v>
      </c>
      <c r="E391" s="6">
        <v>2004</v>
      </c>
      <c r="F391" s="9">
        <v>112456</v>
      </c>
      <c r="G391" s="9">
        <v>49309</v>
      </c>
      <c r="H391" s="9">
        <v>3880</v>
      </c>
      <c r="I391" s="15">
        <v>0.67889764254882434</v>
      </c>
      <c r="J391" s="15">
        <v>0.29767877086540495</v>
      </c>
      <c r="K391" s="15">
        <f t="shared" si="77"/>
        <v>0.69518128148857916</v>
      </c>
      <c r="L391" s="15">
        <f t="shared" si="78"/>
        <v>0.30481871851142089</v>
      </c>
      <c r="M391" s="16">
        <f t="shared" si="76"/>
        <v>0.39036256297715827</v>
      </c>
      <c r="N391" s="15">
        <v>0.60299999999999998</v>
      </c>
      <c r="O391" s="15">
        <v>0.38700000000000001</v>
      </c>
      <c r="P391" s="16">
        <f t="shared" si="79"/>
        <v>0.58875</v>
      </c>
      <c r="Q391" s="21">
        <v>62055</v>
      </c>
      <c r="R391" s="18">
        <v>46417</v>
      </c>
      <c r="S391" s="16">
        <f t="shared" si="80"/>
        <v>0.1441662364481156</v>
      </c>
      <c r="T391" s="87">
        <v>0.56000000000000005</v>
      </c>
      <c r="U391" s="87">
        <v>0.44</v>
      </c>
      <c r="V391" s="16">
        <f t="shared" si="81"/>
        <v>0.52400000000000002</v>
      </c>
    </row>
    <row r="392" spans="1:22" x14ac:dyDescent="0.25">
      <c r="A392" s="9" t="s">
        <v>433</v>
      </c>
      <c r="B392" s="9">
        <v>29</v>
      </c>
      <c r="C392" s="9" t="s">
        <v>854</v>
      </c>
      <c r="D392" s="9" t="s">
        <v>475</v>
      </c>
      <c r="E392" s="6">
        <v>1992</v>
      </c>
      <c r="F392" s="9">
        <v>86053</v>
      </c>
      <c r="G392" s="9">
        <v>0</v>
      </c>
      <c r="H392" s="9">
        <v>9558</v>
      </c>
      <c r="I392" s="15">
        <v>0.90003242304755726</v>
      </c>
      <c r="J392" s="15">
        <v>0</v>
      </c>
      <c r="K392" s="15">
        <f t="shared" si="77"/>
        <v>1</v>
      </c>
      <c r="L392" s="15">
        <f t="shared" si="78"/>
        <v>0</v>
      </c>
      <c r="M392" s="16">
        <f t="shared" si="76"/>
        <v>1</v>
      </c>
      <c r="N392" s="15">
        <v>0.65900000000000003</v>
      </c>
      <c r="O392" s="15">
        <v>0.33</v>
      </c>
      <c r="P392" s="16">
        <f t="shared" si="79"/>
        <v>0.64524999999999999</v>
      </c>
      <c r="Q392" s="21">
        <v>43185</v>
      </c>
      <c r="R392" s="18">
        <v>22786</v>
      </c>
      <c r="S392" s="16">
        <f t="shared" si="80"/>
        <v>0.30921162328902096</v>
      </c>
      <c r="T392" s="87">
        <v>0.62</v>
      </c>
      <c r="U392" s="87">
        <v>0.38</v>
      </c>
      <c r="V392" s="16">
        <f t="shared" si="81"/>
        <v>0.58399999999999996</v>
      </c>
    </row>
    <row r="393" spans="1:22" x14ac:dyDescent="0.25">
      <c r="A393" s="9" t="s">
        <v>433</v>
      </c>
      <c r="B393" s="9">
        <v>30</v>
      </c>
      <c r="C393" s="9" t="s">
        <v>855</v>
      </c>
      <c r="D393" s="9" t="s">
        <v>475</v>
      </c>
      <c r="E393" s="6">
        <v>1992</v>
      </c>
      <c r="F393" s="9">
        <v>171059</v>
      </c>
      <c r="G393" s="9">
        <v>41222</v>
      </c>
      <c r="H393" s="9">
        <v>4733</v>
      </c>
      <c r="I393" s="15">
        <v>0.78823946842139214</v>
      </c>
      <c r="J393" s="15">
        <v>0.18995087874515007</v>
      </c>
      <c r="K393" s="15">
        <f t="shared" si="77"/>
        <v>0.80581399183158176</v>
      </c>
      <c r="L393" s="15">
        <f t="shared" si="78"/>
        <v>0.19418600816841827</v>
      </c>
      <c r="M393" s="16">
        <f t="shared" si="76"/>
        <v>0.61162798366316351</v>
      </c>
      <c r="N393" s="15">
        <v>0.79599999999999993</v>
      </c>
      <c r="O393" s="15">
        <v>0.19600000000000001</v>
      </c>
      <c r="P393" s="16">
        <f t="shared" si="79"/>
        <v>0.78074999999999994</v>
      </c>
      <c r="Q393" s="21">
        <v>86195</v>
      </c>
      <c r="R393" s="18">
        <v>24599</v>
      </c>
      <c r="S393" s="16">
        <f t="shared" si="80"/>
        <v>0.55595068324999541</v>
      </c>
      <c r="T393" s="87">
        <v>0.82</v>
      </c>
      <c r="U393" s="87">
        <v>0.18</v>
      </c>
      <c r="V393" s="16">
        <f t="shared" si="81"/>
        <v>0.78399999999999992</v>
      </c>
    </row>
    <row r="394" spans="1:22" x14ac:dyDescent="0.25">
      <c r="A394" s="9" t="s">
        <v>433</v>
      </c>
      <c r="B394" s="9">
        <v>31</v>
      </c>
      <c r="C394" s="9" t="s">
        <v>856</v>
      </c>
      <c r="D394" s="9" t="s">
        <v>468</v>
      </c>
      <c r="E394" s="6">
        <v>2002</v>
      </c>
      <c r="F394" s="9">
        <v>82977</v>
      </c>
      <c r="G394" s="9">
        <v>145348</v>
      </c>
      <c r="H394" s="9">
        <v>8862</v>
      </c>
      <c r="I394" s="15">
        <v>0.3498378916213789</v>
      </c>
      <c r="J394" s="15">
        <v>0.61279918376639531</v>
      </c>
      <c r="K394" s="15">
        <f t="shared" si="77"/>
        <v>0.36341618307237489</v>
      </c>
      <c r="L394" s="15">
        <f t="shared" si="78"/>
        <v>0.63658381692762511</v>
      </c>
      <c r="M394" s="16">
        <f t="shared" si="76"/>
        <v>0.27316763385525022</v>
      </c>
      <c r="N394" s="15">
        <v>0.38299999999999995</v>
      </c>
      <c r="O394" s="15">
        <v>0.59599999999999997</v>
      </c>
      <c r="P394" s="16">
        <f t="shared" si="79"/>
        <v>0.37424999999999997</v>
      </c>
      <c r="Q394" s="21">
        <v>0</v>
      </c>
      <c r="R394" s="18">
        <v>126384</v>
      </c>
      <c r="S394" s="16">
        <f t="shared" si="80"/>
        <v>1</v>
      </c>
      <c r="T394" s="87">
        <v>0.42</v>
      </c>
      <c r="U394" s="87">
        <v>0.57999999999999996</v>
      </c>
      <c r="V394" s="16">
        <f t="shared" si="81"/>
        <v>0.38400000000000001</v>
      </c>
    </row>
    <row r="395" spans="1:22" x14ac:dyDescent="0.25">
      <c r="A395" s="9" t="s">
        <v>433</v>
      </c>
      <c r="B395" s="9">
        <v>32</v>
      </c>
      <c r="C395" s="9" t="s">
        <v>857</v>
      </c>
      <c r="D395" s="9" t="s">
        <v>468</v>
      </c>
      <c r="E395" s="6">
        <v>1996</v>
      </c>
      <c r="F395" s="9">
        <v>99288</v>
      </c>
      <c r="G395" s="9">
        <v>146653</v>
      </c>
      <c r="H395" s="9">
        <v>5695</v>
      </c>
      <c r="I395" s="15">
        <v>0.39456993434961612</v>
      </c>
      <c r="J395" s="15">
        <v>0.5827981687834809</v>
      </c>
      <c r="K395" s="15">
        <f t="shared" si="77"/>
        <v>0.40370658003342269</v>
      </c>
      <c r="L395" s="15">
        <f t="shared" si="78"/>
        <v>0.59629341996657736</v>
      </c>
      <c r="M395" s="16">
        <f t="shared" si="76"/>
        <v>0.19258683993315467</v>
      </c>
      <c r="N395" s="15">
        <v>0.41499999999999998</v>
      </c>
      <c r="O395" s="15">
        <v>0.56999999999999995</v>
      </c>
      <c r="P395" s="16">
        <f t="shared" si="79"/>
        <v>0.40325</v>
      </c>
      <c r="Q395" s="21">
        <v>44134</v>
      </c>
      <c r="R395" s="18">
        <v>79181</v>
      </c>
      <c r="S395" s="16">
        <f t="shared" si="80"/>
        <v>0.28420711186798037</v>
      </c>
      <c r="T395" s="87">
        <v>0.46</v>
      </c>
      <c r="U395" s="87">
        <v>0.53</v>
      </c>
      <c r="V395" s="16">
        <f t="shared" si="81"/>
        <v>0.42899999999999999</v>
      </c>
    </row>
    <row r="396" spans="1:22" x14ac:dyDescent="0.25">
      <c r="A396" s="9" t="s">
        <v>433</v>
      </c>
      <c r="B396" s="9">
        <v>33</v>
      </c>
      <c r="C396" s="9" t="s">
        <v>858</v>
      </c>
      <c r="D396" s="9" t="s">
        <v>478</v>
      </c>
      <c r="E396" s="6">
        <v>2012</v>
      </c>
      <c r="F396" s="9">
        <v>85114</v>
      </c>
      <c r="G396" s="9">
        <v>30252</v>
      </c>
      <c r="H396" s="9">
        <v>2009</v>
      </c>
      <c r="I396" s="15">
        <v>0.72514589989350375</v>
      </c>
      <c r="J396" s="15">
        <v>0.25773801916932909</v>
      </c>
      <c r="K396" s="15">
        <f t="shared" si="77"/>
        <v>0.73777369415599048</v>
      </c>
      <c r="L396" s="15">
        <f t="shared" si="78"/>
        <v>0.26222630584400947</v>
      </c>
      <c r="M396" s="16">
        <f t="shared" si="76"/>
        <v>0.47554738831198101</v>
      </c>
      <c r="N396" s="15">
        <v>0.72</v>
      </c>
      <c r="O396" s="15">
        <v>0.27100000000000002</v>
      </c>
      <c r="P396" s="16">
        <f t="shared" si="79"/>
        <v>0.70524999999999993</v>
      </c>
      <c r="Q396" s="21"/>
      <c r="R396" s="18"/>
      <c r="S396" s="16"/>
      <c r="T396" s="87"/>
      <c r="U396" s="87"/>
      <c r="V396" s="16"/>
    </row>
    <row r="397" spans="1:22" x14ac:dyDescent="0.25">
      <c r="A397" s="9" t="s">
        <v>433</v>
      </c>
      <c r="B397" s="9">
        <v>34</v>
      </c>
      <c r="C397" s="9" t="s">
        <v>859</v>
      </c>
      <c r="D397" s="9" t="s">
        <v>478</v>
      </c>
      <c r="E397" s="6">
        <v>2012</v>
      </c>
      <c r="F397" s="9">
        <v>89606</v>
      </c>
      <c r="G397" s="9">
        <v>52448</v>
      </c>
      <c r="H397" s="9">
        <v>2724</v>
      </c>
      <c r="I397" s="15">
        <v>0.61892000165771044</v>
      </c>
      <c r="J397" s="15">
        <v>0.36226498501153492</v>
      </c>
      <c r="K397" s="15">
        <f t="shared" si="77"/>
        <v>0.63078829177636675</v>
      </c>
      <c r="L397" s="15">
        <f t="shared" si="78"/>
        <v>0.36921170822363325</v>
      </c>
      <c r="M397" s="16">
        <f t="shared" si="76"/>
        <v>0.2615765835527335</v>
      </c>
      <c r="N397" s="15">
        <v>0.60799999999999998</v>
      </c>
      <c r="O397" s="15">
        <v>0.38299999999999995</v>
      </c>
      <c r="P397" s="16">
        <f t="shared" si="79"/>
        <v>0.59325000000000006</v>
      </c>
      <c r="Q397" s="21"/>
      <c r="R397" s="18"/>
      <c r="S397" s="16"/>
      <c r="T397" s="87"/>
      <c r="U397" s="87"/>
      <c r="V397" s="16"/>
    </row>
    <row r="398" spans="1:22" x14ac:dyDescent="0.25">
      <c r="A398" s="9" t="s">
        <v>433</v>
      </c>
      <c r="B398" s="9">
        <v>35</v>
      </c>
      <c r="C398" s="9" t="s">
        <v>860</v>
      </c>
      <c r="D398" s="9" t="s">
        <v>475</v>
      </c>
      <c r="E398" s="6">
        <v>1994</v>
      </c>
      <c r="F398" s="9">
        <v>105626</v>
      </c>
      <c r="G398" s="9">
        <v>52894</v>
      </c>
      <c r="H398" s="9">
        <v>6659</v>
      </c>
      <c r="I398" s="15">
        <v>0.63946385436405351</v>
      </c>
      <c r="J398" s="15">
        <v>0.32022230428807535</v>
      </c>
      <c r="K398" s="15">
        <f t="shared" si="77"/>
        <v>0.66632601564471361</v>
      </c>
      <c r="L398" s="15">
        <f t="shared" si="78"/>
        <v>0.33367398435528645</v>
      </c>
      <c r="M398" s="16">
        <f t="shared" si="76"/>
        <v>0.33265203128942716</v>
      </c>
      <c r="N398" s="15">
        <v>0.63</v>
      </c>
      <c r="O398" s="15">
        <v>0.34600000000000003</v>
      </c>
      <c r="P398" s="16">
        <f t="shared" si="79"/>
        <v>0.62275000000000003</v>
      </c>
      <c r="Q398" s="21">
        <v>99853</v>
      </c>
      <c r="R398" s="18">
        <v>84780</v>
      </c>
      <c r="S398" s="16">
        <f>ABS((R398/(R398+Q398))-(Q398/(R398+Q398)))</f>
        <v>8.1637627076416475E-2</v>
      </c>
      <c r="T398" s="87">
        <v>0.59</v>
      </c>
      <c r="U398" s="87">
        <v>0.4</v>
      </c>
      <c r="V398" s="16">
        <f>(T398-U398-7.2%)/2+0.5</f>
        <v>0.55899999999999994</v>
      </c>
    </row>
    <row r="399" spans="1:22" x14ac:dyDescent="0.25">
      <c r="A399" s="9" t="s">
        <v>433</v>
      </c>
      <c r="B399" s="9">
        <v>36</v>
      </c>
      <c r="C399" s="9" t="s">
        <v>861</v>
      </c>
      <c r="D399" s="9" t="s">
        <v>483</v>
      </c>
      <c r="E399" s="6">
        <v>2012</v>
      </c>
      <c r="F399" s="9">
        <v>62143</v>
      </c>
      <c r="G399" s="9">
        <v>165405</v>
      </c>
      <c r="H399" s="9">
        <v>6284</v>
      </c>
      <c r="I399" s="15">
        <v>0.26575917752916622</v>
      </c>
      <c r="J399" s="15">
        <v>0.70736682746587298</v>
      </c>
      <c r="K399" s="15">
        <f t="shared" si="77"/>
        <v>0.27309842318983246</v>
      </c>
      <c r="L399" s="15">
        <f t="shared" si="78"/>
        <v>0.72690157681016754</v>
      </c>
      <c r="M399" s="16">
        <f t="shared" si="76"/>
        <v>0.45380315362033508</v>
      </c>
      <c r="N399" s="15">
        <v>0.25700000000000001</v>
      </c>
      <c r="O399" s="15">
        <v>0.73199999999999998</v>
      </c>
      <c r="P399" s="16">
        <f t="shared" si="79"/>
        <v>0.24325000000000002</v>
      </c>
      <c r="Q399" s="21"/>
      <c r="R399" s="18"/>
      <c r="S399" s="16"/>
      <c r="T399" s="87"/>
      <c r="U399" s="87"/>
      <c r="V399" s="16"/>
    </row>
    <row r="400" spans="1:22" x14ac:dyDescent="0.25">
      <c r="A400" s="9" t="s">
        <v>434</v>
      </c>
      <c r="B400" s="9">
        <v>1</v>
      </c>
      <c r="C400" s="9" t="s">
        <v>862</v>
      </c>
      <c r="D400" s="9" t="s">
        <v>468</v>
      </c>
      <c r="E400" s="6">
        <v>2002</v>
      </c>
      <c r="F400" s="9">
        <v>60611</v>
      </c>
      <c r="G400" s="9">
        <v>175487</v>
      </c>
      <c r="H400" s="9">
        <v>9430</v>
      </c>
      <c r="I400" s="15">
        <v>0.24685982861425174</v>
      </c>
      <c r="J400" s="15">
        <v>0.71473314652503994</v>
      </c>
      <c r="K400" s="15">
        <f t="shared" si="77"/>
        <v>0.25671966725681711</v>
      </c>
      <c r="L400" s="15">
        <f t="shared" si="78"/>
        <v>0.74328033274318295</v>
      </c>
      <c r="M400" s="16">
        <f t="shared" si="76"/>
        <v>0.48656066548636584</v>
      </c>
      <c r="N400" s="15">
        <v>0.20399999999999999</v>
      </c>
      <c r="O400" s="15">
        <v>0.77400000000000002</v>
      </c>
      <c r="P400" s="16">
        <f t="shared" si="79"/>
        <v>0.19574999999999998</v>
      </c>
      <c r="Q400" s="21">
        <v>44274</v>
      </c>
      <c r="R400" s="18">
        <v>129531</v>
      </c>
      <c r="S400" s="16">
        <f>ABS((R400/(R400+Q400))-(Q400/(R400+Q400)))</f>
        <v>0.4905324933114697</v>
      </c>
      <c r="T400" s="87">
        <v>0.33</v>
      </c>
      <c r="U400" s="87">
        <v>0.64</v>
      </c>
      <c r="V400" s="16">
        <f>(T400-U400-7.2%)/2+0.5</f>
        <v>0.309</v>
      </c>
    </row>
    <row r="401" spans="1:22" x14ac:dyDescent="0.25">
      <c r="A401" s="9" t="s">
        <v>434</v>
      </c>
      <c r="B401" s="9">
        <v>2</v>
      </c>
      <c r="C401" s="9" t="s">
        <v>863</v>
      </c>
      <c r="D401" s="9" t="s">
        <v>483</v>
      </c>
      <c r="E401" s="6">
        <v>2012</v>
      </c>
      <c r="F401" s="9">
        <v>83176</v>
      </c>
      <c r="G401" s="9">
        <v>154523</v>
      </c>
      <c r="H401" s="9">
        <v>10846</v>
      </c>
      <c r="I401" s="15">
        <v>0.33465167273531954</v>
      </c>
      <c r="J401" s="15">
        <v>0.62171035426180365</v>
      </c>
      <c r="K401" s="15">
        <f t="shared" si="77"/>
        <v>0.34992153942591264</v>
      </c>
      <c r="L401" s="15">
        <f t="shared" si="78"/>
        <v>0.65007846057408747</v>
      </c>
      <c r="M401" s="16">
        <f t="shared" si="76"/>
        <v>0.30015692114817483</v>
      </c>
      <c r="N401" s="15">
        <v>0.29199999999999998</v>
      </c>
      <c r="O401" s="15">
        <v>0.68</v>
      </c>
      <c r="P401" s="16">
        <f t="shared" si="79"/>
        <v>0.28674999999999995</v>
      </c>
      <c r="Q401" s="21"/>
      <c r="R401" s="18"/>
      <c r="S401" s="16"/>
      <c r="T401" s="87"/>
      <c r="U401" s="87"/>
      <c r="V401" s="16"/>
    </row>
    <row r="402" spans="1:22" x14ac:dyDescent="0.25">
      <c r="A402" s="9" t="s">
        <v>434</v>
      </c>
      <c r="B402" s="9">
        <v>3</v>
      </c>
      <c r="C402" s="9" t="s">
        <v>864</v>
      </c>
      <c r="D402" s="9" t="s">
        <v>468</v>
      </c>
      <c r="E402" s="6">
        <v>2008</v>
      </c>
      <c r="F402" s="9">
        <v>60719</v>
      </c>
      <c r="G402" s="9">
        <v>198828</v>
      </c>
      <c r="H402" s="9">
        <v>0</v>
      </c>
      <c r="I402" s="15">
        <v>0.23394221470485113</v>
      </c>
      <c r="J402" s="15">
        <v>0.7660577852951489</v>
      </c>
      <c r="K402" s="15">
        <f t="shared" si="77"/>
        <v>0.23394221470485113</v>
      </c>
      <c r="L402" s="15">
        <f t="shared" si="78"/>
        <v>0.7660577852951489</v>
      </c>
      <c r="M402" s="16">
        <f t="shared" si="76"/>
        <v>0.53211557059029779</v>
      </c>
      <c r="N402" s="15">
        <v>0.19500000000000001</v>
      </c>
      <c r="O402" s="15">
        <v>0.78299999999999992</v>
      </c>
      <c r="P402" s="16">
        <f t="shared" si="79"/>
        <v>0.18675000000000008</v>
      </c>
      <c r="Q402" s="21">
        <v>40049</v>
      </c>
      <c r="R402" s="18">
        <v>126915</v>
      </c>
      <c r="S402" s="16">
        <f t="shared" ref="S402:S415" si="82">ABS((R402/(R402+Q402))-(Q402/(R402+Q402)))</f>
        <v>0.52026784216956945</v>
      </c>
      <c r="T402" s="87">
        <v>0.28999999999999998</v>
      </c>
      <c r="U402" s="87">
        <v>0.67</v>
      </c>
      <c r="V402" s="16">
        <f t="shared" ref="V402:V416" si="83">(T402-U402-7.2%)/2+0.5</f>
        <v>0.27399999999999997</v>
      </c>
    </row>
    <row r="403" spans="1:22" x14ac:dyDescent="0.25">
      <c r="A403" s="9" t="s">
        <v>434</v>
      </c>
      <c r="B403" s="9">
        <v>4</v>
      </c>
      <c r="C403" s="9" t="s">
        <v>865</v>
      </c>
      <c r="D403" s="9" t="s">
        <v>475</v>
      </c>
      <c r="E403" s="6">
        <v>2000</v>
      </c>
      <c r="F403" s="9">
        <v>119803</v>
      </c>
      <c r="G403" s="9">
        <v>119035</v>
      </c>
      <c r="H403" s="9">
        <v>6439</v>
      </c>
      <c r="I403" s="15">
        <v>0.48843960094097694</v>
      </c>
      <c r="J403" s="15">
        <v>0.48530844718420396</v>
      </c>
      <c r="K403" s="15">
        <f t="shared" si="77"/>
        <v>0.50160778435592324</v>
      </c>
      <c r="L403" s="15">
        <f t="shared" si="78"/>
        <v>0.49839221564407671</v>
      </c>
      <c r="M403" s="16">
        <f t="shared" si="76"/>
        <v>3.2155687118465281E-3</v>
      </c>
      <c r="N403" s="15">
        <v>0.30199999999999999</v>
      </c>
      <c r="O403" s="15">
        <v>0.67200000000000004</v>
      </c>
      <c r="P403" s="16">
        <f t="shared" si="79"/>
        <v>0.29574999999999996</v>
      </c>
      <c r="Q403" s="21">
        <v>116519</v>
      </c>
      <c r="R403" s="18">
        <v>105670</v>
      </c>
      <c r="S403" s="16">
        <f t="shared" si="82"/>
        <v>4.882779975606355E-2</v>
      </c>
      <c r="T403" s="87">
        <v>0.39</v>
      </c>
      <c r="U403" s="87">
        <v>0.56999999999999995</v>
      </c>
      <c r="V403" s="16">
        <f t="shared" si="83"/>
        <v>0.374</v>
      </c>
    </row>
    <row r="404" spans="1:22" x14ac:dyDescent="0.25">
      <c r="A404" s="9" t="s">
        <v>435</v>
      </c>
      <c r="B404" s="9" t="s">
        <v>441</v>
      </c>
      <c r="C404" s="9" t="s">
        <v>866</v>
      </c>
      <c r="D404" s="9" t="s">
        <v>475</v>
      </c>
      <c r="E404" s="6">
        <v>2006</v>
      </c>
      <c r="F404" s="9">
        <v>209312</v>
      </c>
      <c r="G404" s="9">
        <v>67543</v>
      </c>
      <c r="H404" s="9">
        <v>13788</v>
      </c>
      <c r="I404" s="15">
        <v>0.72016872933461329</v>
      </c>
      <c r="J404" s="15">
        <v>0.23239162821743514</v>
      </c>
      <c r="K404" s="15">
        <f t="shared" si="77"/>
        <v>0.75603474743096566</v>
      </c>
      <c r="L404" s="15">
        <f t="shared" si="78"/>
        <v>0.24396525256903431</v>
      </c>
      <c r="M404" s="16">
        <f t="shared" si="76"/>
        <v>0.51206949486193132</v>
      </c>
      <c r="N404" s="15">
        <v>0.67</v>
      </c>
      <c r="O404" s="15">
        <v>0.312</v>
      </c>
      <c r="P404" s="16">
        <f t="shared" si="79"/>
        <v>0.65975000000000006</v>
      </c>
      <c r="Q404" s="21">
        <v>154006</v>
      </c>
      <c r="R404" s="18">
        <v>76403</v>
      </c>
      <c r="S404" s="16">
        <f t="shared" si="82"/>
        <v>0.336805419927173</v>
      </c>
      <c r="T404" s="87">
        <v>0.68</v>
      </c>
      <c r="U404" s="87">
        <v>0.31</v>
      </c>
      <c r="V404" s="16">
        <f t="shared" si="83"/>
        <v>0.64900000000000002</v>
      </c>
    </row>
    <row r="405" spans="1:22" x14ac:dyDescent="0.25">
      <c r="A405" s="9" t="s">
        <v>436</v>
      </c>
      <c r="B405" s="9">
        <v>1</v>
      </c>
      <c r="C405" s="9" t="s">
        <v>867</v>
      </c>
      <c r="D405" s="9" t="s">
        <v>468</v>
      </c>
      <c r="E405" s="6">
        <v>2007</v>
      </c>
      <c r="F405" s="9">
        <v>147036</v>
      </c>
      <c r="G405" s="9">
        <v>200845</v>
      </c>
      <c r="H405" s="9">
        <v>8925</v>
      </c>
      <c r="I405" s="15">
        <v>0.41208948280017715</v>
      </c>
      <c r="J405" s="15">
        <v>0.56289692437907435</v>
      </c>
      <c r="K405" s="15">
        <f t="shared" si="77"/>
        <v>0.42266177227270246</v>
      </c>
      <c r="L405" s="15">
        <f t="shared" si="78"/>
        <v>0.57733822772729748</v>
      </c>
      <c r="M405" s="16">
        <f t="shared" si="76"/>
        <v>0.15467645545459502</v>
      </c>
      <c r="N405" s="15">
        <v>0.45600000000000002</v>
      </c>
      <c r="O405" s="15">
        <v>0.53</v>
      </c>
      <c r="P405" s="16">
        <f t="shared" si="79"/>
        <v>0.44374999999999998</v>
      </c>
      <c r="Q405" s="21">
        <v>73824</v>
      </c>
      <c r="R405" s="18">
        <v>135564</v>
      </c>
      <c r="S405" s="16">
        <f t="shared" si="82"/>
        <v>0.29485930425812362</v>
      </c>
      <c r="T405" s="87">
        <v>0.48</v>
      </c>
      <c r="U405" s="87">
        <v>0.51</v>
      </c>
      <c r="V405" s="16">
        <f t="shared" si="83"/>
        <v>0.44899999999999995</v>
      </c>
    </row>
    <row r="406" spans="1:22" x14ac:dyDescent="0.25">
      <c r="A406" s="9" t="s">
        <v>436</v>
      </c>
      <c r="B406" s="9">
        <v>2</v>
      </c>
      <c r="C406" s="9" t="s">
        <v>868</v>
      </c>
      <c r="D406" s="9" t="s">
        <v>468</v>
      </c>
      <c r="E406" s="6">
        <v>2010</v>
      </c>
      <c r="F406" s="9">
        <v>142548</v>
      </c>
      <c r="G406" s="9">
        <v>166231</v>
      </c>
      <c r="H406" s="9">
        <v>443</v>
      </c>
      <c r="I406" s="15">
        <v>0.46098919223082446</v>
      </c>
      <c r="J406" s="15">
        <v>0.53757818007774349</v>
      </c>
      <c r="K406" s="15">
        <f t="shared" si="77"/>
        <v>0.4616505656148896</v>
      </c>
      <c r="L406" s="15">
        <f t="shared" si="78"/>
        <v>0.5383494343851104</v>
      </c>
      <c r="M406" s="16">
        <f t="shared" si="76"/>
        <v>7.6698868770220807E-2</v>
      </c>
      <c r="N406" s="15">
        <v>0.501</v>
      </c>
      <c r="O406" s="15">
        <v>0.48599999999999999</v>
      </c>
      <c r="P406" s="16">
        <f t="shared" si="79"/>
        <v>0.48825000000000002</v>
      </c>
      <c r="Q406" s="21">
        <v>70591</v>
      </c>
      <c r="R406" s="18">
        <v>88340</v>
      </c>
      <c r="S406" s="16">
        <f t="shared" si="82"/>
        <v>0.11167739459262194</v>
      </c>
      <c r="T406" s="87">
        <v>0.51</v>
      </c>
      <c r="U406" s="87">
        <v>0.49</v>
      </c>
      <c r="V406" s="16">
        <f t="shared" si="83"/>
        <v>0.47399999999999998</v>
      </c>
    </row>
    <row r="407" spans="1:22" x14ac:dyDescent="0.25">
      <c r="A407" s="9" t="s">
        <v>436</v>
      </c>
      <c r="B407" s="9">
        <v>3</v>
      </c>
      <c r="C407" s="9" t="s">
        <v>869</v>
      </c>
      <c r="D407" s="9" t="s">
        <v>475</v>
      </c>
      <c r="E407" s="6">
        <v>1992</v>
      </c>
      <c r="F407" s="9">
        <v>259199</v>
      </c>
      <c r="G407" s="9">
        <v>58931</v>
      </c>
      <c r="H407" s="9">
        <v>806</v>
      </c>
      <c r="I407" s="15">
        <v>0.81269909950585695</v>
      </c>
      <c r="J407" s="15">
        <v>0.18477374771113955</v>
      </c>
      <c r="K407" s="15">
        <f t="shared" si="77"/>
        <v>0.81475811775060514</v>
      </c>
      <c r="L407" s="15">
        <f t="shared" si="78"/>
        <v>0.18524188224939492</v>
      </c>
      <c r="M407" s="16">
        <f t="shared" si="76"/>
        <v>0.62951623550121028</v>
      </c>
      <c r="N407" s="15">
        <v>0.79</v>
      </c>
      <c r="O407" s="15">
        <v>0.2</v>
      </c>
      <c r="P407" s="16">
        <f t="shared" si="79"/>
        <v>0.77575000000000005</v>
      </c>
      <c r="Q407" s="21">
        <v>114754</v>
      </c>
      <c r="R407" s="18">
        <v>44553</v>
      </c>
      <c r="S407" s="16">
        <f t="shared" si="82"/>
        <v>0.44066487976046248</v>
      </c>
      <c r="T407" s="87">
        <v>0.76</v>
      </c>
      <c r="U407" s="87">
        <v>0.24</v>
      </c>
      <c r="V407" s="16">
        <f t="shared" si="83"/>
        <v>0.72399999999999998</v>
      </c>
    </row>
    <row r="408" spans="1:22" x14ac:dyDescent="0.25">
      <c r="A408" s="9" t="s">
        <v>436</v>
      </c>
      <c r="B408" s="9">
        <v>4</v>
      </c>
      <c r="C408" s="9" t="s">
        <v>870</v>
      </c>
      <c r="D408" s="9" t="s">
        <v>468</v>
      </c>
      <c r="E408" s="6">
        <v>2001</v>
      </c>
      <c r="F408" s="9">
        <v>150190</v>
      </c>
      <c r="G408" s="9">
        <v>199292</v>
      </c>
      <c r="H408" s="9">
        <v>564</v>
      </c>
      <c r="I408" s="15">
        <v>0.4290578952480531</v>
      </c>
      <c r="J408" s="15">
        <v>0.56933088794044207</v>
      </c>
      <c r="K408" s="15">
        <f t="shared" si="77"/>
        <v>0.42975031618223541</v>
      </c>
      <c r="L408" s="15">
        <f t="shared" si="78"/>
        <v>0.57024968381776453</v>
      </c>
      <c r="M408" s="16">
        <f t="shared" si="76"/>
        <v>0.14049936763552912</v>
      </c>
      <c r="N408" s="15">
        <v>0.48799999999999999</v>
      </c>
      <c r="O408" s="15">
        <v>0.501</v>
      </c>
      <c r="P408" s="16">
        <f t="shared" si="79"/>
        <v>0.47425</v>
      </c>
      <c r="Q408" s="21">
        <v>74298</v>
      </c>
      <c r="R408" s="18">
        <v>123659</v>
      </c>
      <c r="S408" s="16">
        <f t="shared" si="82"/>
        <v>0.2493521320286729</v>
      </c>
      <c r="T408" s="87">
        <v>0.5</v>
      </c>
      <c r="U408" s="87">
        <v>0.49</v>
      </c>
      <c r="V408" s="16">
        <f t="shared" si="83"/>
        <v>0.46899999999999997</v>
      </c>
    </row>
    <row r="409" spans="1:22" x14ac:dyDescent="0.25">
      <c r="A409" s="9" t="s">
        <v>436</v>
      </c>
      <c r="B409" s="9">
        <v>5</v>
      </c>
      <c r="C409" s="9" t="s">
        <v>871</v>
      </c>
      <c r="D409" s="9" t="s">
        <v>468</v>
      </c>
      <c r="E409" s="6">
        <v>2010</v>
      </c>
      <c r="F409" s="9">
        <v>149214</v>
      </c>
      <c r="G409" s="9">
        <v>193009</v>
      </c>
      <c r="H409" s="9">
        <v>5888</v>
      </c>
      <c r="I409" s="15">
        <v>0.42863914096365813</v>
      </c>
      <c r="J409" s="15">
        <v>0.55444671383552946</v>
      </c>
      <c r="K409" s="15">
        <f t="shared" si="77"/>
        <v>0.43601394412415295</v>
      </c>
      <c r="L409" s="15">
        <f t="shared" si="78"/>
        <v>0.56398605587584705</v>
      </c>
      <c r="M409" s="16">
        <f t="shared" si="76"/>
        <v>0.1279721117516941</v>
      </c>
      <c r="N409" s="15">
        <v>0.45899999999999996</v>
      </c>
      <c r="O409" s="15">
        <v>0.52500000000000002</v>
      </c>
      <c r="P409" s="16">
        <f t="shared" si="79"/>
        <v>0.44774999999999998</v>
      </c>
      <c r="Q409" s="21">
        <v>110562</v>
      </c>
      <c r="R409" s="18">
        <v>119560</v>
      </c>
      <c r="S409" s="16">
        <f t="shared" si="82"/>
        <v>3.9100998600742232E-2</v>
      </c>
      <c r="T409" s="87">
        <v>0.48</v>
      </c>
      <c r="U409" s="87">
        <v>0.51</v>
      </c>
      <c r="V409" s="16">
        <f t="shared" si="83"/>
        <v>0.44899999999999995</v>
      </c>
    </row>
    <row r="410" spans="1:22" x14ac:dyDescent="0.25">
      <c r="A410" s="9" t="s">
        <v>436</v>
      </c>
      <c r="B410" s="9">
        <v>6</v>
      </c>
      <c r="C410" s="9" t="s">
        <v>872</v>
      </c>
      <c r="D410" s="9" t="s">
        <v>468</v>
      </c>
      <c r="E410" s="6">
        <v>1992</v>
      </c>
      <c r="F410" s="9">
        <v>111915</v>
      </c>
      <c r="G410" s="9">
        <v>211218</v>
      </c>
      <c r="H410" s="9">
        <v>666</v>
      </c>
      <c r="I410" s="15">
        <v>0.34563108595146991</v>
      </c>
      <c r="J410" s="15">
        <v>0.65231208249562234</v>
      </c>
      <c r="K410" s="15">
        <f t="shared" si="77"/>
        <v>0.34634345610011974</v>
      </c>
      <c r="L410" s="15">
        <f t="shared" si="78"/>
        <v>0.65365654389988026</v>
      </c>
      <c r="M410" s="16">
        <f t="shared" si="76"/>
        <v>0.30731308779976052</v>
      </c>
      <c r="N410" s="15">
        <v>0.39500000000000002</v>
      </c>
      <c r="O410" s="15">
        <v>0.58799999999999997</v>
      </c>
      <c r="P410" s="16">
        <f t="shared" si="79"/>
        <v>0.38425000000000004</v>
      </c>
      <c r="Q410" s="21">
        <v>0</v>
      </c>
      <c r="R410" s="18">
        <v>127487</v>
      </c>
      <c r="S410" s="16">
        <f t="shared" si="82"/>
        <v>1</v>
      </c>
      <c r="T410" s="87">
        <v>0.42</v>
      </c>
      <c r="U410" s="87">
        <v>0.56999999999999995</v>
      </c>
      <c r="V410" s="16">
        <f t="shared" si="83"/>
        <v>0.38900000000000001</v>
      </c>
    </row>
    <row r="411" spans="1:22" x14ac:dyDescent="0.25">
      <c r="A411" s="9" t="s">
        <v>436</v>
      </c>
      <c r="B411" s="9">
        <v>7</v>
      </c>
      <c r="C411" s="9" t="s">
        <v>873</v>
      </c>
      <c r="D411" s="9" t="s">
        <v>468</v>
      </c>
      <c r="E411" s="6">
        <v>2000</v>
      </c>
      <c r="F411" s="9">
        <v>158012</v>
      </c>
      <c r="G411" s="9">
        <v>222983</v>
      </c>
      <c r="H411" s="9">
        <v>914</v>
      </c>
      <c r="I411" s="15">
        <v>0.41374254076232819</v>
      </c>
      <c r="J411" s="15">
        <v>0.5838642189631561</v>
      </c>
      <c r="K411" s="15">
        <f t="shared" si="77"/>
        <v>0.41473510151051851</v>
      </c>
      <c r="L411" s="15">
        <f t="shared" si="78"/>
        <v>0.58526489848948149</v>
      </c>
      <c r="M411" s="16">
        <f t="shared" si="76"/>
        <v>0.17052979697896298</v>
      </c>
      <c r="N411" s="15">
        <v>0.41700000000000004</v>
      </c>
      <c r="O411" s="15">
        <v>0.56899999999999995</v>
      </c>
      <c r="P411" s="16">
        <f t="shared" si="79"/>
        <v>0.40475000000000005</v>
      </c>
      <c r="Q411" s="21">
        <v>79616</v>
      </c>
      <c r="R411" s="18">
        <v>138209</v>
      </c>
      <c r="S411" s="16">
        <f t="shared" si="82"/>
        <v>0.26899116263055206</v>
      </c>
      <c r="T411" s="87">
        <v>0.46</v>
      </c>
      <c r="U411" s="87">
        <v>0.53</v>
      </c>
      <c r="V411" s="16">
        <f t="shared" si="83"/>
        <v>0.42899999999999999</v>
      </c>
    </row>
    <row r="412" spans="1:22" x14ac:dyDescent="0.25">
      <c r="A412" s="9" t="s">
        <v>436</v>
      </c>
      <c r="B412" s="9">
        <v>8</v>
      </c>
      <c r="C412" s="9" t="s">
        <v>874</v>
      </c>
      <c r="D412" s="9" t="s">
        <v>475</v>
      </c>
      <c r="E412" s="6">
        <v>1990</v>
      </c>
      <c r="F412" s="9">
        <v>226847</v>
      </c>
      <c r="G412" s="9">
        <v>107370</v>
      </c>
      <c r="H412" s="9">
        <v>16970</v>
      </c>
      <c r="I412" s="15">
        <v>0.64594361408594281</v>
      </c>
      <c r="J412" s="15">
        <v>0.30573455167759628</v>
      </c>
      <c r="K412" s="15">
        <f t="shared" si="77"/>
        <v>0.67874165587028779</v>
      </c>
      <c r="L412" s="15">
        <f t="shared" si="78"/>
        <v>0.3212583441297121</v>
      </c>
      <c r="M412" s="16">
        <f t="shared" ref="M412:M437" si="84">ABS((J412/(J412+I412))-(I412/(J412+I412)))</f>
        <v>0.35748331174057568</v>
      </c>
      <c r="N412" s="15">
        <v>0.67799999999999994</v>
      </c>
      <c r="O412" s="15">
        <v>0.31</v>
      </c>
      <c r="P412" s="16">
        <f t="shared" si="79"/>
        <v>0.66474999999999995</v>
      </c>
      <c r="Q412" s="21">
        <v>116404</v>
      </c>
      <c r="R412" s="18">
        <v>71145</v>
      </c>
      <c r="S412" s="16">
        <f t="shared" si="82"/>
        <v>0.24131826882574692</v>
      </c>
      <c r="T412" s="87">
        <v>0.69</v>
      </c>
      <c r="U412" s="87">
        <v>0.3</v>
      </c>
      <c r="V412" s="16">
        <f t="shared" si="83"/>
        <v>0.65900000000000003</v>
      </c>
    </row>
    <row r="413" spans="1:22" x14ac:dyDescent="0.25">
      <c r="A413" s="9" t="s">
        <v>436</v>
      </c>
      <c r="B413" s="9">
        <v>9</v>
      </c>
      <c r="C413" s="9" t="s">
        <v>875</v>
      </c>
      <c r="D413" s="9" t="s">
        <v>468</v>
      </c>
      <c r="E413" s="6">
        <v>2010</v>
      </c>
      <c r="F413" s="9">
        <v>116400</v>
      </c>
      <c r="G413" s="9">
        <v>184882</v>
      </c>
      <c r="H413" s="9">
        <v>376</v>
      </c>
      <c r="I413" s="15">
        <v>0.38586743928554851</v>
      </c>
      <c r="J413" s="15">
        <v>0.61288611606521293</v>
      </c>
      <c r="K413" s="15">
        <f t="shared" si="77"/>
        <v>0.38634900193174504</v>
      </c>
      <c r="L413" s="15">
        <f t="shared" si="78"/>
        <v>0.61365099806825507</v>
      </c>
      <c r="M413" s="16">
        <f t="shared" si="84"/>
        <v>0.22730199613651003</v>
      </c>
      <c r="N413" s="15">
        <v>0.34899999999999998</v>
      </c>
      <c r="O413" s="15">
        <v>0.63100000000000001</v>
      </c>
      <c r="P413" s="16">
        <f t="shared" si="79"/>
        <v>0.33975</v>
      </c>
      <c r="Q413" s="21">
        <v>86743</v>
      </c>
      <c r="R413" s="18">
        <v>95726</v>
      </c>
      <c r="S413" s="16">
        <f t="shared" si="82"/>
        <v>4.9230280211981226E-2</v>
      </c>
      <c r="T413" s="87">
        <v>0.4</v>
      </c>
      <c r="U413" s="87">
        <v>0.59</v>
      </c>
      <c r="V413" s="16">
        <f t="shared" si="83"/>
        <v>0.36899999999999999</v>
      </c>
    </row>
    <row r="414" spans="1:22" x14ac:dyDescent="0.25">
      <c r="A414" s="9" t="s">
        <v>436</v>
      </c>
      <c r="B414" s="9">
        <v>10</v>
      </c>
      <c r="C414" s="9" t="s">
        <v>876</v>
      </c>
      <c r="D414" s="9" t="s">
        <v>468</v>
      </c>
      <c r="E414" s="6">
        <v>1980</v>
      </c>
      <c r="F414" s="9">
        <v>142024</v>
      </c>
      <c r="G414" s="9">
        <v>214038</v>
      </c>
      <c r="H414" s="9">
        <v>10382</v>
      </c>
      <c r="I414" s="15">
        <v>0.38757354466166727</v>
      </c>
      <c r="J414" s="15">
        <v>0.58409470478435999</v>
      </c>
      <c r="K414" s="15">
        <f t="shared" si="77"/>
        <v>0.39887435334295712</v>
      </c>
      <c r="L414" s="15">
        <f t="shared" si="78"/>
        <v>0.60112564665704293</v>
      </c>
      <c r="M414" s="16">
        <f t="shared" si="84"/>
        <v>0.20225129331408581</v>
      </c>
      <c r="N414" s="15">
        <v>0.48799999999999999</v>
      </c>
      <c r="O414" s="15">
        <v>0.499</v>
      </c>
      <c r="P414" s="16">
        <f t="shared" si="79"/>
        <v>0.47525000000000001</v>
      </c>
      <c r="Q414" s="21">
        <v>72604</v>
      </c>
      <c r="R414" s="18">
        <v>131116</v>
      </c>
      <c r="S414" s="16">
        <f t="shared" si="82"/>
        <v>0.28721774985273907</v>
      </c>
      <c r="T414" s="87">
        <v>0.53</v>
      </c>
      <c r="U414" s="87">
        <v>0.46</v>
      </c>
      <c r="V414" s="16">
        <f t="shared" si="83"/>
        <v>0.499</v>
      </c>
    </row>
    <row r="415" spans="1:22" x14ac:dyDescent="0.25">
      <c r="A415" s="9" t="s">
        <v>436</v>
      </c>
      <c r="B415" s="9">
        <v>11</v>
      </c>
      <c r="C415" s="9" t="s">
        <v>877</v>
      </c>
      <c r="D415" s="9" t="s">
        <v>475</v>
      </c>
      <c r="E415" s="6">
        <v>2008</v>
      </c>
      <c r="F415" s="9">
        <v>202665</v>
      </c>
      <c r="G415" s="9">
        <v>117902</v>
      </c>
      <c r="H415" s="9">
        <v>11735</v>
      </c>
      <c r="I415" s="15">
        <v>0.60988197483012441</v>
      </c>
      <c r="J415" s="15">
        <v>0.35480376284223386</v>
      </c>
      <c r="K415" s="15">
        <f t="shared" si="77"/>
        <v>0.63220793157124722</v>
      </c>
      <c r="L415" s="15">
        <f t="shared" si="78"/>
        <v>0.36779206842875278</v>
      </c>
      <c r="M415" s="16">
        <f t="shared" si="84"/>
        <v>0.26441586314249443</v>
      </c>
      <c r="N415" s="15">
        <v>0.625</v>
      </c>
      <c r="O415" s="15">
        <v>0.36299999999999999</v>
      </c>
      <c r="P415" s="16">
        <f t="shared" si="79"/>
        <v>0.61175000000000002</v>
      </c>
      <c r="Q415" s="21">
        <v>111720</v>
      </c>
      <c r="R415" s="18">
        <v>110739</v>
      </c>
      <c r="S415" s="16">
        <f t="shared" si="82"/>
        <v>4.4098013566544747E-3</v>
      </c>
      <c r="T415" s="87">
        <v>0.56999999999999995</v>
      </c>
      <c r="U415" s="87">
        <v>0.42</v>
      </c>
      <c r="V415" s="16">
        <f t="shared" si="83"/>
        <v>0.53899999999999992</v>
      </c>
    </row>
    <row r="416" spans="1:22" x14ac:dyDescent="0.25">
      <c r="A416" s="9" t="s">
        <v>437</v>
      </c>
      <c r="B416" s="9">
        <v>1</v>
      </c>
      <c r="C416" s="9" t="s">
        <v>878</v>
      </c>
      <c r="D416" s="9" t="s">
        <v>478</v>
      </c>
      <c r="E416" s="6">
        <v>2012</v>
      </c>
      <c r="F416" s="9">
        <v>177025</v>
      </c>
      <c r="G416" s="9">
        <v>151187</v>
      </c>
      <c r="H416" s="9">
        <v>0</v>
      </c>
      <c r="I416" s="15">
        <v>0.5393617539882759</v>
      </c>
      <c r="J416" s="15">
        <v>0.46063824601172415</v>
      </c>
      <c r="K416" s="15">
        <f t="shared" si="77"/>
        <v>0.5393617539882759</v>
      </c>
      <c r="L416" s="15">
        <f t="shared" si="78"/>
        <v>0.46063824601172415</v>
      </c>
      <c r="M416" s="16">
        <f t="shared" si="84"/>
        <v>7.8723507976551754E-2</v>
      </c>
      <c r="N416" s="15">
        <v>0.54100000000000004</v>
      </c>
      <c r="O416" s="15">
        <v>0.433</v>
      </c>
      <c r="P416" s="16">
        <f t="shared" si="79"/>
        <v>0.53475000000000006</v>
      </c>
      <c r="Q416" s="81"/>
      <c r="R416" s="18"/>
      <c r="S416" s="16"/>
      <c r="T416" s="87">
        <v>0.62</v>
      </c>
      <c r="U416" s="87">
        <v>0.36</v>
      </c>
      <c r="V416" s="16">
        <f t="shared" si="83"/>
        <v>0.59399999999999997</v>
      </c>
    </row>
    <row r="417" spans="1:22" x14ac:dyDescent="0.25">
      <c r="A417" s="9" t="s">
        <v>437</v>
      </c>
      <c r="B417" s="9">
        <v>2</v>
      </c>
      <c r="C417" s="9" t="s">
        <v>879</v>
      </c>
      <c r="D417" s="9" t="s">
        <v>475</v>
      </c>
      <c r="E417" s="6">
        <v>2000</v>
      </c>
      <c r="F417" s="9">
        <v>184826</v>
      </c>
      <c r="G417" s="9">
        <v>117465</v>
      </c>
      <c r="H417" s="9">
        <v>0</v>
      </c>
      <c r="I417" s="15">
        <v>0.61141747521428025</v>
      </c>
      <c r="J417" s="15">
        <v>0.3885825247857197</v>
      </c>
      <c r="K417" s="15">
        <f t="shared" si="77"/>
        <v>0.61141747521428025</v>
      </c>
      <c r="L417" s="15">
        <f t="shared" si="78"/>
        <v>0.3885825247857197</v>
      </c>
      <c r="M417" s="16">
        <f t="shared" si="84"/>
        <v>0.22283495042856055</v>
      </c>
      <c r="N417" s="15">
        <v>0.59200000000000008</v>
      </c>
      <c r="O417" s="15">
        <v>0.38</v>
      </c>
      <c r="P417" s="16">
        <f t="shared" si="79"/>
        <v>0.58674999999999999</v>
      </c>
      <c r="Q417" s="21">
        <v>155241</v>
      </c>
      <c r="R417" s="18">
        <v>148722</v>
      </c>
      <c r="S417" s="16">
        <f>ABS((R417/(R417+Q417))-(Q417/(R417+Q417)))</f>
        <v>2.1446689235202987E-2</v>
      </c>
      <c r="T417" s="87">
        <v>0.56000000000000005</v>
      </c>
      <c r="U417" s="87">
        <v>0.42</v>
      </c>
      <c r="V417" s="16">
        <f>(T417-U417-7.2%)/2+0.5</f>
        <v>0.53400000000000003</v>
      </c>
    </row>
    <row r="418" spans="1:22" x14ac:dyDescent="0.25">
      <c r="A418" s="9" t="s">
        <v>437</v>
      </c>
      <c r="B418" s="9">
        <v>3</v>
      </c>
      <c r="C418" s="9" t="s">
        <v>880</v>
      </c>
      <c r="D418" s="9" t="s">
        <v>468</v>
      </c>
      <c r="E418" s="6">
        <v>2010</v>
      </c>
      <c r="F418" s="9">
        <v>116438</v>
      </c>
      <c r="G418" s="9">
        <v>177446</v>
      </c>
      <c r="H418" s="9">
        <v>0</v>
      </c>
      <c r="I418" s="15">
        <v>0.39620394441344203</v>
      </c>
      <c r="J418" s="15">
        <v>0.60379605558655791</v>
      </c>
      <c r="K418" s="15">
        <f t="shared" si="77"/>
        <v>0.39620394441344203</v>
      </c>
      <c r="L418" s="15">
        <f t="shared" si="78"/>
        <v>0.60379605558655791</v>
      </c>
      <c r="M418" s="16">
        <f t="shared" si="84"/>
        <v>0.20759211117311588</v>
      </c>
      <c r="N418" s="15">
        <v>0.47899999999999998</v>
      </c>
      <c r="O418" s="15">
        <v>0.496</v>
      </c>
      <c r="P418" s="16">
        <f t="shared" si="79"/>
        <v>0.47225</v>
      </c>
      <c r="Q418" s="21">
        <v>135654</v>
      </c>
      <c r="R418" s="18">
        <v>152799</v>
      </c>
      <c r="S418" s="16">
        <f>ABS((R418/(R418+Q418))-(Q418/(R418+Q418)))</f>
        <v>5.9437759357676978E-2</v>
      </c>
      <c r="T418" s="87">
        <v>0.52</v>
      </c>
      <c r="U418" s="87">
        <v>0.46</v>
      </c>
      <c r="V418" s="16">
        <f>(T418-U418-7.2%)/2+0.5</f>
        <v>0.49399999999999999</v>
      </c>
    </row>
    <row r="419" spans="1:22" x14ac:dyDescent="0.25">
      <c r="A419" s="9" t="s">
        <v>437</v>
      </c>
      <c r="B419" s="9">
        <v>4</v>
      </c>
      <c r="C419" s="9" t="s">
        <v>881</v>
      </c>
      <c r="D419" s="9" t="s">
        <v>468</v>
      </c>
      <c r="E419" s="6">
        <v>1994</v>
      </c>
      <c r="F419" s="9">
        <v>78940</v>
      </c>
      <c r="G419" s="9">
        <v>154749</v>
      </c>
      <c r="H419" s="9">
        <v>0</v>
      </c>
      <c r="I419" s="15">
        <v>0.33779938294057488</v>
      </c>
      <c r="J419" s="15">
        <v>0.66220061705942512</v>
      </c>
      <c r="K419" s="15">
        <f t="shared" si="77"/>
        <v>0.33779938294057488</v>
      </c>
      <c r="L419" s="15">
        <f t="shared" si="78"/>
        <v>0.66220061705942512</v>
      </c>
      <c r="M419" s="16">
        <f t="shared" si="84"/>
        <v>0.32440123411885025</v>
      </c>
      <c r="N419" s="15">
        <v>0.379</v>
      </c>
      <c r="O419" s="15">
        <v>0.59699999999999998</v>
      </c>
      <c r="P419" s="16">
        <f t="shared" si="79"/>
        <v>0.37175000000000002</v>
      </c>
      <c r="Q419" s="21">
        <v>74973</v>
      </c>
      <c r="R419" s="18">
        <v>156726</v>
      </c>
      <c r="S419" s="16">
        <f>ABS((R419/(R419+Q419))-(Q419/(R419+Q419)))</f>
        <v>0.35284140199137676</v>
      </c>
      <c r="T419" s="87">
        <v>0.4</v>
      </c>
      <c r="U419" s="87">
        <v>0.57999999999999996</v>
      </c>
      <c r="V419" s="16">
        <f>(T419-U419-7.2%)/2+0.5</f>
        <v>0.374</v>
      </c>
    </row>
    <row r="420" spans="1:22" x14ac:dyDescent="0.25">
      <c r="A420" s="9" t="s">
        <v>437</v>
      </c>
      <c r="B420" s="9">
        <v>5</v>
      </c>
      <c r="C420" s="9" t="s">
        <v>882</v>
      </c>
      <c r="D420" s="9" t="s">
        <v>468</v>
      </c>
      <c r="E420" s="6">
        <v>2004</v>
      </c>
      <c r="F420" s="9">
        <v>117512</v>
      </c>
      <c r="G420" s="9">
        <v>191066</v>
      </c>
      <c r="H420" s="9">
        <v>0</v>
      </c>
      <c r="I420" s="15">
        <v>0.38081781591688324</v>
      </c>
      <c r="J420" s="15">
        <v>0.61918218408311676</v>
      </c>
      <c r="K420" s="15">
        <f t="shared" si="77"/>
        <v>0.38081781591688324</v>
      </c>
      <c r="L420" s="15">
        <f t="shared" si="78"/>
        <v>0.61918218408311676</v>
      </c>
      <c r="M420" s="16">
        <f t="shared" si="84"/>
        <v>0.23836436816623352</v>
      </c>
      <c r="N420" s="15">
        <v>0.43700000000000006</v>
      </c>
      <c r="O420" s="15">
        <v>0.53500000000000003</v>
      </c>
      <c r="P420" s="16">
        <f t="shared" si="79"/>
        <v>0.43175000000000002</v>
      </c>
      <c r="Q420" s="21">
        <v>101146</v>
      </c>
      <c r="R420" s="18">
        <v>177235</v>
      </c>
      <c r="S420" s="16">
        <f>ABS((R420/(R420+Q420))-(Q420/(R420+Q420)))</f>
        <v>0.27332684342681435</v>
      </c>
      <c r="T420" s="87">
        <v>0.46</v>
      </c>
      <c r="U420" s="87">
        <v>0.52</v>
      </c>
      <c r="V420" s="16">
        <f>(T420-U420-7.2%)/2+0.5</f>
        <v>0.434</v>
      </c>
    </row>
    <row r="421" spans="1:22" x14ac:dyDescent="0.25">
      <c r="A421" s="9" t="s">
        <v>437</v>
      </c>
      <c r="B421" s="9">
        <v>6</v>
      </c>
      <c r="C421" s="9" t="s">
        <v>883</v>
      </c>
      <c r="D421" s="9" t="s">
        <v>478</v>
      </c>
      <c r="E421" s="6">
        <v>2012</v>
      </c>
      <c r="F421" s="9">
        <v>186661</v>
      </c>
      <c r="G421" s="9">
        <v>129725</v>
      </c>
      <c r="H421" s="9">
        <v>0</v>
      </c>
      <c r="I421" s="15">
        <v>0.58997869690820703</v>
      </c>
      <c r="J421" s="15">
        <v>0.41002130309179291</v>
      </c>
      <c r="K421" s="15">
        <f t="shared" si="77"/>
        <v>0.58997869690820703</v>
      </c>
      <c r="L421" s="15">
        <f t="shared" si="78"/>
        <v>0.41002130309179291</v>
      </c>
      <c r="M421" s="16">
        <f t="shared" si="84"/>
        <v>0.17995739381641412</v>
      </c>
      <c r="N421" s="15">
        <v>0.56100000000000005</v>
      </c>
      <c r="O421" s="15">
        <v>0.41200000000000003</v>
      </c>
      <c r="P421" s="16">
        <f t="shared" si="79"/>
        <v>0.55525000000000002</v>
      </c>
      <c r="Q421" s="21"/>
      <c r="R421" s="18"/>
      <c r="S421" s="16"/>
      <c r="T421" s="87"/>
      <c r="U421" s="87"/>
      <c r="V421" s="16"/>
    </row>
    <row r="422" spans="1:22" x14ac:dyDescent="0.25">
      <c r="A422" s="9" t="s">
        <v>437</v>
      </c>
      <c r="B422" s="9">
        <v>7</v>
      </c>
      <c r="C422" s="9" t="s">
        <v>884</v>
      </c>
      <c r="D422" s="9" t="s">
        <v>475</v>
      </c>
      <c r="E422" s="6">
        <v>1988</v>
      </c>
      <c r="F422" s="9">
        <v>298368</v>
      </c>
      <c r="G422" s="9">
        <v>76212</v>
      </c>
      <c r="H422" s="9">
        <v>0</v>
      </c>
      <c r="I422" s="15">
        <v>0.79654012493993276</v>
      </c>
      <c r="J422" s="15">
        <v>0.20345987506006727</v>
      </c>
      <c r="K422" s="15">
        <f t="shared" si="77"/>
        <v>0.79654012493993276</v>
      </c>
      <c r="L422" s="15">
        <f t="shared" si="78"/>
        <v>0.20345987506006727</v>
      </c>
      <c r="M422" s="16">
        <f t="shared" si="84"/>
        <v>0.59308024987986552</v>
      </c>
      <c r="N422" s="15">
        <v>0.79200000000000004</v>
      </c>
      <c r="O422" s="15">
        <v>0.18100000000000002</v>
      </c>
      <c r="P422" s="16">
        <f t="shared" si="79"/>
        <v>0.78625</v>
      </c>
      <c r="Q422" s="21">
        <v>232649</v>
      </c>
      <c r="R422" s="18">
        <v>0</v>
      </c>
      <c r="S422" s="16">
        <f>ABS((R422/(R422+Q422))-(Q422/(R422+Q422)))</f>
        <v>1</v>
      </c>
      <c r="T422" s="87">
        <v>0.84</v>
      </c>
      <c r="U422" s="87">
        <v>0.15</v>
      </c>
      <c r="V422" s="16">
        <f>(T422-U422-7.2%)/2+0.5</f>
        <v>0.80899999999999994</v>
      </c>
    </row>
    <row r="423" spans="1:22" x14ac:dyDescent="0.25">
      <c r="A423" s="9" t="s">
        <v>437</v>
      </c>
      <c r="B423" s="9">
        <v>8</v>
      </c>
      <c r="C423" s="9" t="s">
        <v>885</v>
      </c>
      <c r="D423" s="9" t="s">
        <v>468</v>
      </c>
      <c r="E423" s="6">
        <v>2004</v>
      </c>
      <c r="F423" s="9">
        <v>121886</v>
      </c>
      <c r="G423" s="9">
        <v>180204</v>
      </c>
      <c r="H423" s="9">
        <v>0</v>
      </c>
      <c r="I423" s="15">
        <v>0.4034757853619782</v>
      </c>
      <c r="J423" s="15">
        <v>0.59652421463802174</v>
      </c>
      <c r="K423" s="15">
        <f t="shared" si="77"/>
        <v>0.4034757853619782</v>
      </c>
      <c r="L423" s="15">
        <f t="shared" si="78"/>
        <v>0.59652421463802174</v>
      </c>
      <c r="M423" s="16">
        <f t="shared" si="84"/>
        <v>0.19304842927604354</v>
      </c>
      <c r="N423" s="15">
        <v>0.49700000000000005</v>
      </c>
      <c r="O423" s="15">
        <v>0.48100000000000004</v>
      </c>
      <c r="P423" s="16">
        <f t="shared" si="79"/>
        <v>0.48875000000000002</v>
      </c>
      <c r="Q423" s="21">
        <v>148581</v>
      </c>
      <c r="R423" s="18">
        <v>161296</v>
      </c>
      <c r="S423" s="16">
        <f>ABS((R423/(R423+Q423))-(Q423/(R423+Q423)))</f>
        <v>4.1032409633499745E-2</v>
      </c>
      <c r="T423" s="87">
        <v>0.56999999999999995</v>
      </c>
      <c r="U423" s="87">
        <v>0.42</v>
      </c>
      <c r="V423" s="16">
        <f>(T423-U423-7.2%)/2+0.5</f>
        <v>0.53899999999999992</v>
      </c>
    </row>
    <row r="424" spans="1:22" x14ac:dyDescent="0.25">
      <c r="A424" s="9" t="s">
        <v>437</v>
      </c>
      <c r="B424" s="9">
        <v>9</v>
      </c>
      <c r="C424" s="9" t="s">
        <v>886</v>
      </c>
      <c r="D424" s="9" t="s">
        <v>475</v>
      </c>
      <c r="E424" s="6">
        <v>1996</v>
      </c>
      <c r="F424" s="9">
        <v>192034</v>
      </c>
      <c r="G424" s="9">
        <v>76105</v>
      </c>
      <c r="H424" s="9">
        <v>0</v>
      </c>
      <c r="I424" s="15">
        <v>0.71617332801270983</v>
      </c>
      <c r="J424" s="15">
        <v>0.28382667198729017</v>
      </c>
      <c r="K424" s="15">
        <f t="shared" si="77"/>
        <v>0.71617332801270983</v>
      </c>
      <c r="L424" s="15">
        <f t="shared" si="78"/>
        <v>0.28382667198729017</v>
      </c>
      <c r="M424" s="16">
        <f t="shared" si="84"/>
        <v>0.43234665602541966</v>
      </c>
      <c r="N424" s="15">
        <v>0.68299999999999994</v>
      </c>
      <c r="O424" s="15">
        <v>0.29600000000000004</v>
      </c>
      <c r="P424" s="16">
        <f t="shared" si="79"/>
        <v>0.67425000000000002</v>
      </c>
      <c r="Q424" s="21">
        <v>123743</v>
      </c>
      <c r="R424" s="18">
        <v>101851</v>
      </c>
      <c r="S424" s="16">
        <f>ABS((R424/(R424+Q424))-(Q424/(R424+Q424)))</f>
        <v>9.7041587985496058E-2</v>
      </c>
      <c r="T424" s="87">
        <v>0.59</v>
      </c>
      <c r="U424" s="87">
        <v>0.4</v>
      </c>
      <c r="V424" s="16">
        <f>(T424-U424-7.2%)/2+0.5</f>
        <v>0.55899999999999994</v>
      </c>
    </row>
    <row r="425" spans="1:22" x14ac:dyDescent="0.25">
      <c r="A425" s="9" t="s">
        <v>437</v>
      </c>
      <c r="B425" s="9">
        <v>10</v>
      </c>
      <c r="C425" s="9" t="s">
        <v>887</v>
      </c>
      <c r="D425" s="9" t="s">
        <v>478</v>
      </c>
      <c r="E425" s="6">
        <v>2012</v>
      </c>
      <c r="F425" s="9">
        <v>163036</v>
      </c>
      <c r="G425" s="9">
        <v>115381</v>
      </c>
      <c r="H425" s="9">
        <v>0</v>
      </c>
      <c r="I425" s="15">
        <v>0.58558205856682599</v>
      </c>
      <c r="J425" s="15">
        <v>0.41441794143317395</v>
      </c>
      <c r="K425" s="15">
        <f t="shared" si="77"/>
        <v>0.58558205856682599</v>
      </c>
      <c r="L425" s="15">
        <f t="shared" si="78"/>
        <v>0.41441794143317395</v>
      </c>
      <c r="M425" s="16">
        <f t="shared" si="84"/>
        <v>0.17116411713365204</v>
      </c>
      <c r="N425" s="15">
        <v>0.56299999999999994</v>
      </c>
      <c r="O425" s="15">
        <v>0.41100000000000003</v>
      </c>
      <c r="P425" s="16">
        <f t="shared" si="79"/>
        <v>0.55674999999999997</v>
      </c>
      <c r="Q425" s="21"/>
      <c r="R425" s="18"/>
      <c r="S425" s="16"/>
      <c r="T425" s="87"/>
      <c r="U425" s="87"/>
      <c r="V425" s="16"/>
    </row>
    <row r="426" spans="1:22" x14ac:dyDescent="0.25">
      <c r="A426" s="9" t="s">
        <v>438</v>
      </c>
      <c r="B426" s="9">
        <v>1</v>
      </c>
      <c r="C426" s="9" t="s">
        <v>888</v>
      </c>
      <c r="D426" s="9" t="s">
        <v>468</v>
      </c>
      <c r="E426" s="6">
        <v>2010</v>
      </c>
      <c r="F426" s="9">
        <v>80342</v>
      </c>
      <c r="G426" s="9">
        <v>133809</v>
      </c>
      <c r="H426" s="9">
        <v>0</v>
      </c>
      <c r="I426" s="15">
        <v>0.37516518718100778</v>
      </c>
      <c r="J426" s="15">
        <v>0.62483481281899222</v>
      </c>
      <c r="K426" s="15">
        <f t="shared" si="77"/>
        <v>0.37516518718100778</v>
      </c>
      <c r="L426" s="15">
        <f t="shared" si="78"/>
        <v>0.62483481281899222</v>
      </c>
      <c r="M426" s="16">
        <f t="shared" si="84"/>
        <v>0.24966962563798445</v>
      </c>
      <c r="N426" s="15">
        <v>0.35499999999999998</v>
      </c>
      <c r="O426" s="15">
        <v>0.622</v>
      </c>
      <c r="P426" s="16">
        <f t="shared" si="79"/>
        <v>0.34725</v>
      </c>
      <c r="Q426" s="21">
        <v>89220</v>
      </c>
      <c r="R426" s="18">
        <v>90660</v>
      </c>
      <c r="S426" s="16">
        <f>ABS((R426/(R426+Q426))-(Q426/(R426+Q426)))</f>
        <v>8.0053368912608724E-3</v>
      </c>
      <c r="T426" s="87">
        <v>0.42</v>
      </c>
      <c r="U426" s="87">
        <v>0.56999999999999995</v>
      </c>
      <c r="V426" s="16">
        <f>(T426-U426-7.2%)/2+0.5</f>
        <v>0.38900000000000001</v>
      </c>
    </row>
    <row r="427" spans="1:22" x14ac:dyDescent="0.25">
      <c r="A427" s="9" t="s">
        <v>438</v>
      </c>
      <c r="B427" s="9">
        <v>2</v>
      </c>
      <c r="C427" s="9" t="s">
        <v>889</v>
      </c>
      <c r="D427" s="9" t="s">
        <v>468</v>
      </c>
      <c r="E427" s="6">
        <v>2000</v>
      </c>
      <c r="F427" s="9">
        <v>68560</v>
      </c>
      <c r="G427" s="9">
        <v>158206</v>
      </c>
      <c r="H427" s="9">
        <v>0</v>
      </c>
      <c r="I427" s="15">
        <v>0.30233809301217995</v>
      </c>
      <c r="J427" s="15">
        <v>0.69766190698782005</v>
      </c>
      <c r="K427" s="15">
        <f t="shared" si="77"/>
        <v>0.30233809301217995</v>
      </c>
      <c r="L427" s="15">
        <f t="shared" si="78"/>
        <v>0.69766190698782005</v>
      </c>
      <c r="M427" s="16">
        <f t="shared" si="84"/>
        <v>0.39532381397564009</v>
      </c>
      <c r="N427" s="15">
        <v>0.38</v>
      </c>
      <c r="O427" s="15">
        <v>0.6</v>
      </c>
      <c r="P427" s="16">
        <f t="shared" si="79"/>
        <v>0.37075000000000002</v>
      </c>
      <c r="Q427" s="21">
        <v>55001</v>
      </c>
      <c r="R427" s="18">
        <v>126814</v>
      </c>
      <c r="S427" s="16">
        <f>ABS((R427/(R427+Q427))-(Q427/(R427+Q427)))</f>
        <v>0.39497841212221219</v>
      </c>
      <c r="T427" s="87">
        <v>0.44</v>
      </c>
      <c r="U427" s="87">
        <v>0.55000000000000004</v>
      </c>
      <c r="V427" s="16">
        <f>(T427-U427-7.2%)/2+0.5</f>
        <v>0.40899999999999997</v>
      </c>
    </row>
    <row r="428" spans="1:22" x14ac:dyDescent="0.25">
      <c r="A428" s="9" t="s">
        <v>438</v>
      </c>
      <c r="B428" s="9">
        <v>3</v>
      </c>
      <c r="C428" s="9" t="s">
        <v>890</v>
      </c>
      <c r="D428" s="9" t="s">
        <v>475</v>
      </c>
      <c r="E428" s="6">
        <v>1976</v>
      </c>
      <c r="F428" s="9">
        <v>108223</v>
      </c>
      <c r="G428" s="9">
        <v>92214</v>
      </c>
      <c r="H428" s="9">
        <v>0</v>
      </c>
      <c r="I428" s="15">
        <v>0.5399352414973283</v>
      </c>
      <c r="J428" s="15">
        <v>0.46006475850267164</v>
      </c>
      <c r="K428" s="15">
        <f t="shared" si="77"/>
        <v>0.5399352414973283</v>
      </c>
      <c r="L428" s="15">
        <f t="shared" si="78"/>
        <v>0.46006475850267164</v>
      </c>
      <c r="M428" s="16">
        <f t="shared" si="84"/>
        <v>7.9870482994656655E-2</v>
      </c>
      <c r="N428" s="15">
        <v>0.32799999999999996</v>
      </c>
      <c r="O428" s="15">
        <v>0.65</v>
      </c>
      <c r="P428" s="16">
        <f t="shared" si="79"/>
        <v>0.31974999999999998</v>
      </c>
      <c r="Q428" s="21">
        <v>83636</v>
      </c>
      <c r="R428" s="18">
        <v>65611</v>
      </c>
      <c r="S428" s="16">
        <f>ABS((R428/(R428+Q428))-(Q428/(R428+Q428)))</f>
        <v>0.12077294685990342</v>
      </c>
      <c r="T428" s="87">
        <v>0.42</v>
      </c>
      <c r="U428" s="87">
        <v>0.56000000000000005</v>
      </c>
      <c r="V428" s="16">
        <f>(T428-U428-7.2%)/2+0.5</f>
        <v>0.39399999999999996</v>
      </c>
    </row>
    <row r="429" spans="1:22" x14ac:dyDescent="0.25">
      <c r="A429" s="9" t="s">
        <v>439</v>
      </c>
      <c r="B429" s="9">
        <v>1</v>
      </c>
      <c r="C429" s="9" t="s">
        <v>891</v>
      </c>
      <c r="D429" s="9" t="s">
        <v>468</v>
      </c>
      <c r="E429" s="6">
        <v>1998</v>
      </c>
      <c r="F429" s="9">
        <v>158414</v>
      </c>
      <c r="G429" s="9">
        <v>200423</v>
      </c>
      <c r="H429" s="9">
        <v>6221</v>
      </c>
      <c r="I429" s="15">
        <v>0.43394200373639258</v>
      </c>
      <c r="J429" s="15">
        <v>0.5490168685523944</v>
      </c>
      <c r="K429" s="15">
        <f t="shared" si="77"/>
        <v>0.44146506631144505</v>
      </c>
      <c r="L429" s="15">
        <f t="shared" si="78"/>
        <v>0.558534933688555</v>
      </c>
      <c r="M429" s="16">
        <f t="shared" si="84"/>
        <v>0.11706986737710995</v>
      </c>
      <c r="N429" s="15">
        <v>0.47399999999999998</v>
      </c>
      <c r="O429" s="15">
        <v>0.51600000000000001</v>
      </c>
      <c r="P429" s="16">
        <f t="shared" si="79"/>
        <v>0.45974999999999999</v>
      </c>
      <c r="Q429" s="21">
        <v>79355</v>
      </c>
      <c r="R429" s="18">
        <v>179810</v>
      </c>
      <c r="S429" s="16">
        <f>ABS((R429/(R429+Q429))-(Q429/(R429+Q429)))</f>
        <v>0.38761020971195959</v>
      </c>
      <c r="T429" s="87">
        <v>0.51</v>
      </c>
      <c r="U429" s="87">
        <v>0.48</v>
      </c>
      <c r="V429" s="16">
        <f>(T429-U429-7.2%)/2+0.5</f>
        <v>0.47899999999999998</v>
      </c>
    </row>
    <row r="430" spans="1:22" x14ac:dyDescent="0.25">
      <c r="A430" s="9" t="s">
        <v>439</v>
      </c>
      <c r="B430" s="9">
        <v>2</v>
      </c>
      <c r="C430" s="9" t="s">
        <v>892</v>
      </c>
      <c r="D430" s="9" t="s">
        <v>478</v>
      </c>
      <c r="E430" s="6">
        <v>2012</v>
      </c>
      <c r="F430" s="9">
        <v>265422</v>
      </c>
      <c r="G430" s="9">
        <v>124683</v>
      </c>
      <c r="H430" s="9">
        <v>793</v>
      </c>
      <c r="I430" s="15">
        <v>0.67900577644295956</v>
      </c>
      <c r="J430" s="15">
        <v>0.31896556134848475</v>
      </c>
      <c r="K430" s="15">
        <f t="shared" si="77"/>
        <v>0.68038604990963969</v>
      </c>
      <c r="L430" s="15">
        <f t="shared" si="78"/>
        <v>0.31961395009036025</v>
      </c>
      <c r="M430" s="16">
        <f t="shared" si="84"/>
        <v>0.36077209981927943</v>
      </c>
      <c r="N430" s="15">
        <v>0.68299999999999994</v>
      </c>
      <c r="O430" s="15">
        <v>0.30499999999999999</v>
      </c>
      <c r="P430" s="16">
        <f t="shared" si="79"/>
        <v>0.66974999999999996</v>
      </c>
      <c r="Q430" s="21"/>
      <c r="R430" s="18"/>
      <c r="S430" s="16"/>
      <c r="T430" s="87"/>
      <c r="U430" s="87"/>
      <c r="V430" s="16"/>
    </row>
    <row r="431" spans="1:22" x14ac:dyDescent="0.25">
      <c r="A431" s="9" t="s">
        <v>439</v>
      </c>
      <c r="B431" s="9">
        <v>3</v>
      </c>
      <c r="C431" s="9" t="s">
        <v>893</v>
      </c>
      <c r="D431" s="9" t="s">
        <v>475</v>
      </c>
      <c r="E431" s="6">
        <v>1996</v>
      </c>
      <c r="F431" s="9">
        <v>217712</v>
      </c>
      <c r="G431" s="9">
        <v>121713</v>
      </c>
      <c r="H431" s="9">
        <v>339</v>
      </c>
      <c r="I431" s="15">
        <v>0.64077418443390122</v>
      </c>
      <c r="J431" s="15">
        <v>0.35822806418572894</v>
      </c>
      <c r="K431" s="15">
        <f t="shared" si="77"/>
        <v>0.641414156293732</v>
      </c>
      <c r="L431" s="15">
        <f t="shared" si="78"/>
        <v>0.35858584370626795</v>
      </c>
      <c r="M431" s="16">
        <f t="shared" si="84"/>
        <v>0.28282831258746405</v>
      </c>
      <c r="N431" s="15">
        <v>0.54800000000000004</v>
      </c>
      <c r="O431" s="15">
        <v>0.43799999999999994</v>
      </c>
      <c r="P431" s="16">
        <f t="shared" si="79"/>
        <v>0.53575000000000006</v>
      </c>
      <c r="Q431" s="21">
        <v>126371</v>
      </c>
      <c r="R431" s="18">
        <v>116825</v>
      </c>
      <c r="S431" s="16">
        <f t="shared" ref="S431:S437" si="85">ABS((R431/(R431+Q431))-(Q431/(R431+Q431)))</f>
        <v>3.9252290333722628E-2</v>
      </c>
      <c r="T431" s="87">
        <v>0.57999999999999996</v>
      </c>
      <c r="U431" s="87">
        <v>0.41</v>
      </c>
      <c r="V431" s="16">
        <f t="shared" ref="V431:V437" si="86">(T431-U431-7.2%)/2+0.5</f>
        <v>0.54899999999999993</v>
      </c>
    </row>
    <row r="432" spans="1:22" x14ac:dyDescent="0.25">
      <c r="A432" s="9" t="s">
        <v>439</v>
      </c>
      <c r="B432" s="9">
        <v>4</v>
      </c>
      <c r="C432" s="9" t="s">
        <v>894</v>
      </c>
      <c r="D432" s="9" t="s">
        <v>475</v>
      </c>
      <c r="E432" s="6">
        <v>2004</v>
      </c>
      <c r="F432" s="9">
        <v>235257</v>
      </c>
      <c r="G432" s="9">
        <v>80787</v>
      </c>
      <c r="H432" s="9">
        <v>9744</v>
      </c>
      <c r="I432" s="15">
        <v>0.7221168367159011</v>
      </c>
      <c r="J432" s="15">
        <v>0.24797414269402188</v>
      </c>
      <c r="K432" s="15">
        <f t="shared" si="77"/>
        <v>0.74438052929338949</v>
      </c>
      <c r="L432" s="15">
        <f t="shared" si="78"/>
        <v>0.25561947070661051</v>
      </c>
      <c r="M432" s="16">
        <f t="shared" si="84"/>
        <v>0.48876105858677898</v>
      </c>
      <c r="N432" s="15">
        <v>0.753</v>
      </c>
      <c r="O432" s="15">
        <v>0.23800000000000002</v>
      </c>
      <c r="P432" s="16">
        <f t="shared" si="79"/>
        <v>0.73825000000000007</v>
      </c>
      <c r="Q432" s="21">
        <v>143549</v>
      </c>
      <c r="R432" s="18">
        <v>61535</v>
      </c>
      <c r="S432" s="16">
        <f t="shared" si="85"/>
        <v>0.39990442940453663</v>
      </c>
      <c r="T432" s="87">
        <v>0.75</v>
      </c>
      <c r="U432" s="87">
        <v>0.24</v>
      </c>
      <c r="V432" s="16">
        <f t="shared" si="86"/>
        <v>0.71899999999999997</v>
      </c>
    </row>
    <row r="433" spans="1:22" x14ac:dyDescent="0.25">
      <c r="A433" s="9" t="s">
        <v>439</v>
      </c>
      <c r="B433" s="9">
        <v>5</v>
      </c>
      <c r="C433" s="9" t="s">
        <v>895</v>
      </c>
      <c r="D433" s="9" t="s">
        <v>468</v>
      </c>
      <c r="E433" s="6">
        <v>1978</v>
      </c>
      <c r="F433" s="9">
        <v>118478</v>
      </c>
      <c r="G433" s="9">
        <v>250335</v>
      </c>
      <c r="H433" s="9">
        <v>851</v>
      </c>
      <c r="I433" s="15">
        <v>0.32050186114958451</v>
      </c>
      <c r="J433" s="15">
        <v>0.67719604830332414</v>
      </c>
      <c r="K433" s="15">
        <f t="shared" si="77"/>
        <v>0.32124138791203133</v>
      </c>
      <c r="L433" s="15">
        <f t="shared" si="78"/>
        <v>0.67875861208796873</v>
      </c>
      <c r="M433" s="16">
        <f t="shared" si="84"/>
        <v>0.3575172241759374</v>
      </c>
      <c r="N433" s="15">
        <v>0.377</v>
      </c>
      <c r="O433" s="15">
        <v>0.61299999999999999</v>
      </c>
      <c r="P433" s="16">
        <f t="shared" si="79"/>
        <v>0.36275000000000002</v>
      </c>
      <c r="Q433" s="21">
        <v>90625</v>
      </c>
      <c r="R433" s="18">
        <v>229634</v>
      </c>
      <c r="S433" s="16">
        <f t="shared" si="85"/>
        <v>0.43405181431279055</v>
      </c>
      <c r="T433" s="87">
        <v>0.41</v>
      </c>
      <c r="U433" s="87">
        <v>0.57999999999999996</v>
      </c>
      <c r="V433" s="16">
        <f t="shared" si="86"/>
        <v>0.379</v>
      </c>
    </row>
    <row r="434" spans="1:22" x14ac:dyDescent="0.25">
      <c r="A434" s="9" t="s">
        <v>439</v>
      </c>
      <c r="B434" s="9">
        <v>6</v>
      </c>
      <c r="C434" s="9" t="s">
        <v>896</v>
      </c>
      <c r="D434" s="9" t="s">
        <v>468</v>
      </c>
      <c r="E434" s="6">
        <v>1979</v>
      </c>
      <c r="F434" s="9">
        <v>135921</v>
      </c>
      <c r="G434" s="9">
        <v>223460</v>
      </c>
      <c r="H434" s="9">
        <v>364</v>
      </c>
      <c r="I434" s="15">
        <v>0.37782596005503899</v>
      </c>
      <c r="J434" s="15">
        <v>0.62116221212247569</v>
      </c>
      <c r="K434" s="15">
        <f t="shared" si="77"/>
        <v>0.37820864208180177</v>
      </c>
      <c r="L434" s="15">
        <f t="shared" si="78"/>
        <v>0.62179135791819828</v>
      </c>
      <c r="M434" s="16">
        <f t="shared" si="84"/>
        <v>0.24358271583639651</v>
      </c>
      <c r="N434" s="15">
        <v>0.45799999999999996</v>
      </c>
      <c r="O434" s="15">
        <v>0.53100000000000003</v>
      </c>
      <c r="P434" s="16">
        <f t="shared" si="79"/>
        <v>0.44424999999999998</v>
      </c>
      <c r="Q434" s="21">
        <v>75916</v>
      </c>
      <c r="R434" s="18">
        <v>183260</v>
      </c>
      <c r="S434" s="16">
        <f t="shared" si="85"/>
        <v>0.41417415192764762</v>
      </c>
      <c r="T434" s="87">
        <v>0.5</v>
      </c>
      <c r="U434" s="87">
        <v>0.49</v>
      </c>
      <c r="V434" s="16">
        <f t="shared" si="86"/>
        <v>0.46899999999999997</v>
      </c>
    </row>
    <row r="435" spans="1:22" x14ac:dyDescent="0.25">
      <c r="A435" s="9" t="s">
        <v>439</v>
      </c>
      <c r="B435" s="9">
        <v>7</v>
      </c>
      <c r="C435" s="9" t="s">
        <v>897</v>
      </c>
      <c r="D435" s="9" t="s">
        <v>468</v>
      </c>
      <c r="E435" s="6">
        <v>2010</v>
      </c>
      <c r="F435" s="9">
        <v>157524</v>
      </c>
      <c r="G435" s="9">
        <v>201720</v>
      </c>
      <c r="H435" s="9">
        <v>425</v>
      </c>
      <c r="I435" s="15">
        <v>0.43796935515710278</v>
      </c>
      <c r="J435" s="15">
        <v>0.56084900283316053</v>
      </c>
      <c r="K435" s="15">
        <f t="shared" si="77"/>
        <v>0.43848749039649931</v>
      </c>
      <c r="L435" s="15">
        <f t="shared" si="78"/>
        <v>0.56151250960350074</v>
      </c>
      <c r="M435" s="16">
        <f t="shared" si="84"/>
        <v>0.12302501920700143</v>
      </c>
      <c r="N435" s="15">
        <v>0.47799999999999998</v>
      </c>
      <c r="O435" s="15">
        <v>0.50900000000000001</v>
      </c>
      <c r="P435" s="16">
        <f t="shared" si="79"/>
        <v>0.46525</v>
      </c>
      <c r="Q435" s="21">
        <v>113003</v>
      </c>
      <c r="R435" s="18">
        <v>132541</v>
      </c>
      <c r="S435" s="16">
        <f t="shared" si="85"/>
        <v>7.9570260319942632E-2</v>
      </c>
      <c r="T435" s="87">
        <v>0.56000000000000005</v>
      </c>
      <c r="U435" s="87">
        <v>0.43</v>
      </c>
      <c r="V435" s="16">
        <f t="shared" si="86"/>
        <v>0.52900000000000003</v>
      </c>
    </row>
    <row r="436" spans="1:22" x14ac:dyDescent="0.25">
      <c r="A436" s="9" t="s">
        <v>439</v>
      </c>
      <c r="B436" s="9">
        <v>8</v>
      </c>
      <c r="C436" s="9" t="s">
        <v>898</v>
      </c>
      <c r="D436" s="9" t="s">
        <v>468</v>
      </c>
      <c r="E436" s="6">
        <v>2010</v>
      </c>
      <c r="F436" s="9">
        <v>156287</v>
      </c>
      <c r="G436" s="9">
        <v>198874</v>
      </c>
      <c r="H436" s="9">
        <v>303</v>
      </c>
      <c r="I436" s="15">
        <v>0.4396704026286769</v>
      </c>
      <c r="J436" s="15">
        <v>0.55947719037652199</v>
      </c>
      <c r="K436" s="15">
        <f t="shared" si="77"/>
        <v>0.44004550049132646</v>
      </c>
      <c r="L436" s="15">
        <f t="shared" si="78"/>
        <v>0.55995449950867349</v>
      </c>
      <c r="M436" s="16">
        <f t="shared" si="84"/>
        <v>0.11990899901734703</v>
      </c>
      <c r="N436" s="15">
        <v>0.47600000000000003</v>
      </c>
      <c r="O436" s="15">
        <v>0.51300000000000001</v>
      </c>
      <c r="P436" s="16">
        <f t="shared" si="79"/>
        <v>0.46224999999999999</v>
      </c>
      <c r="Q436" s="18">
        <v>118641</v>
      </c>
      <c r="R436" s="18">
        <v>143993</v>
      </c>
      <c r="S436" s="16">
        <f t="shared" si="85"/>
        <v>9.6529771469040515E-2</v>
      </c>
      <c r="T436" s="87">
        <v>0.54</v>
      </c>
      <c r="U436" s="87">
        <v>0.45</v>
      </c>
      <c r="V436" s="16">
        <f t="shared" si="86"/>
        <v>0.50900000000000001</v>
      </c>
    </row>
    <row r="437" spans="1:22" x14ac:dyDescent="0.25">
      <c r="A437" s="9" t="s">
        <v>440</v>
      </c>
      <c r="B437" s="9" t="s">
        <v>441</v>
      </c>
      <c r="C437" s="9" t="s">
        <v>899</v>
      </c>
      <c r="D437" s="9" t="s">
        <v>468</v>
      </c>
      <c r="E437" s="6">
        <v>2008</v>
      </c>
      <c r="F437" s="9">
        <v>57573</v>
      </c>
      <c r="G437" s="9">
        <v>166452</v>
      </c>
      <c r="H437" s="9">
        <v>17596</v>
      </c>
      <c r="I437" s="15">
        <v>0.2382781297983205</v>
      </c>
      <c r="J437" s="15">
        <v>0.68889707434370362</v>
      </c>
      <c r="K437" s="15">
        <f t="shared" si="77"/>
        <v>0.25699363910277867</v>
      </c>
      <c r="L437" s="15">
        <f t="shared" si="78"/>
        <v>0.74300636089722127</v>
      </c>
      <c r="M437" s="16">
        <f t="shared" si="84"/>
        <v>0.4860127217944426</v>
      </c>
      <c r="N437" s="15">
        <v>0.27600000000000002</v>
      </c>
      <c r="O437" s="15">
        <v>0.68200000000000005</v>
      </c>
      <c r="P437" s="16">
        <f t="shared" si="79"/>
        <v>0.27775</v>
      </c>
      <c r="Q437" s="18">
        <v>45768</v>
      </c>
      <c r="R437" s="18">
        <v>131661</v>
      </c>
      <c r="S437" s="16">
        <f t="shared" si="85"/>
        <v>0.48409786449791187</v>
      </c>
      <c r="T437" s="87">
        <v>0.33</v>
      </c>
      <c r="U437" s="87">
        <v>0.65</v>
      </c>
      <c r="V437" s="16">
        <f t="shared" si="86"/>
        <v>0.30399999999999999</v>
      </c>
    </row>
  </sheetData>
  <autoFilter ref="A2:Z437"/>
  <mergeCells count="2">
    <mergeCell ref="A1:P1"/>
    <mergeCell ref="Q1:V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Projections</vt:lpstr>
      <vt:lpstr>Spreadsheet Guide</vt:lpstr>
      <vt:lpstr>Projection Methodology</vt:lpstr>
      <vt:lpstr>Raw Data</vt:lpstr>
    </vt:vector>
  </TitlesOfParts>
  <Company>FairVote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DMcCarthy</dc:creator>
  <cp:lastModifiedBy>Andrew</cp:lastModifiedBy>
  <dcterms:created xsi:type="dcterms:W3CDTF">2013-03-25T15:56:54Z</dcterms:created>
  <dcterms:modified xsi:type="dcterms:W3CDTF">2014-07-16T17:18:49Z</dcterms:modified>
</cp:coreProperties>
</file>